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ownloads\OneDrive_1_29-07-2025\"/>
    </mc:Choice>
  </mc:AlternateContent>
  <xr:revisionPtr revIDLastSave="0" documentId="13_ncr:1_{B2739DC3-BD8C-4E3C-8757-D3C0F9B9825B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7" l="1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AJ304" i="7"/>
  <c r="AK304" i="7"/>
  <c r="AL304" i="7"/>
  <c r="AM304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AJ305" i="7"/>
  <c r="AK305" i="7"/>
  <c r="AL305" i="7"/>
  <c r="AM305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AJ306" i="7"/>
  <c r="AK306" i="7"/>
  <c r="AL306" i="7"/>
  <c r="AM306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AJ307" i="7"/>
  <c r="AK307" i="7"/>
  <c r="AL307" i="7"/>
  <c r="AM307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AJ308" i="7"/>
  <c r="AK308" i="7"/>
  <c r="AL308" i="7"/>
  <c r="AM308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AJ309" i="7"/>
  <c r="AK309" i="7"/>
  <c r="AL309" i="7"/>
  <c r="AM309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AJ310" i="7"/>
  <c r="AK310" i="7"/>
  <c r="AL310" i="7"/>
  <c r="AM310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AJ311" i="7"/>
  <c r="AK311" i="7"/>
  <c r="AL311" i="7"/>
  <c r="AM311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AJ312" i="7"/>
  <c r="AK312" i="7"/>
  <c r="AL312" i="7"/>
  <c r="AM312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AJ313" i="7"/>
  <c r="AK313" i="7"/>
  <c r="AL313" i="7"/>
  <c r="AM313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AJ314" i="7"/>
  <c r="AK314" i="7"/>
  <c r="AL314" i="7"/>
  <c r="AM314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AJ315" i="7"/>
  <c r="AK315" i="7"/>
  <c r="AL315" i="7"/>
  <c r="AM315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AJ316" i="7"/>
  <c r="AK316" i="7"/>
  <c r="AL316" i="7"/>
  <c r="AM316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AJ317" i="7"/>
  <c r="AK317" i="7"/>
  <c r="AL317" i="7"/>
  <c r="AM317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AJ318" i="7"/>
  <c r="AK318" i="7"/>
  <c r="AL318" i="7"/>
  <c r="AM318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AJ319" i="7"/>
  <c r="AK319" i="7"/>
  <c r="AL319" i="7"/>
  <c r="AM319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AD320" i="7"/>
  <c r="AE320" i="7"/>
  <c r="AF320" i="7"/>
  <c r="AG320" i="7"/>
  <c r="AH320" i="7"/>
  <c r="AI320" i="7"/>
  <c r="AJ320" i="7"/>
  <c r="AK320" i="7"/>
  <c r="AL320" i="7"/>
  <c r="AM320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AD321" i="7"/>
  <c r="AE321" i="7"/>
  <c r="AF321" i="7"/>
  <c r="AG321" i="7"/>
  <c r="AH321" i="7"/>
  <c r="AI321" i="7"/>
  <c r="AJ321" i="7"/>
  <c r="AK321" i="7"/>
  <c r="AL321" i="7"/>
  <c r="AM321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AD322" i="7"/>
  <c r="AE322" i="7"/>
  <c r="AF322" i="7"/>
  <c r="AG322" i="7"/>
  <c r="AH322" i="7"/>
  <c r="AI322" i="7"/>
  <c r="AJ322" i="7"/>
  <c r="AK322" i="7"/>
  <c r="AL322" i="7"/>
  <c r="AM322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AD323" i="7"/>
  <c r="AE323" i="7"/>
  <c r="AF323" i="7"/>
  <c r="AG323" i="7"/>
  <c r="AH323" i="7"/>
  <c r="AI323" i="7"/>
  <c r="AJ323" i="7"/>
  <c r="AK323" i="7"/>
  <c r="AL323" i="7"/>
  <c r="AM323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AD324" i="7"/>
  <c r="AE324" i="7"/>
  <c r="AF324" i="7"/>
  <c r="AG324" i="7"/>
  <c r="AH324" i="7"/>
  <c r="AI324" i="7"/>
  <c r="AJ324" i="7"/>
  <c r="AK324" i="7"/>
  <c r="AL324" i="7"/>
  <c r="AM324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AD325" i="7"/>
  <c r="AE325" i="7"/>
  <c r="AF325" i="7"/>
  <c r="AG325" i="7"/>
  <c r="AH325" i="7"/>
  <c r="AI325" i="7"/>
  <c r="AJ325" i="7"/>
  <c r="AK325" i="7"/>
  <c r="AL325" i="7"/>
  <c r="AM325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AD326" i="7"/>
  <c r="AE326" i="7"/>
  <c r="AF326" i="7"/>
  <c r="AG326" i="7"/>
  <c r="AH326" i="7"/>
  <c r="AI326" i="7"/>
  <c r="AJ326" i="7"/>
  <c r="AK326" i="7"/>
  <c r="AL326" i="7"/>
  <c r="AM326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AD327" i="7"/>
  <c r="AE327" i="7"/>
  <c r="AF327" i="7"/>
  <c r="AG327" i="7"/>
  <c r="AH327" i="7"/>
  <c r="AI327" i="7"/>
  <c r="AJ327" i="7"/>
  <c r="AK327" i="7"/>
  <c r="AL327" i="7"/>
  <c r="AM327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AD328" i="7"/>
  <c r="AE328" i="7"/>
  <c r="AF328" i="7"/>
  <c r="AG328" i="7"/>
  <c r="AH328" i="7"/>
  <c r="AI328" i="7"/>
  <c r="AJ328" i="7"/>
  <c r="AK328" i="7"/>
  <c r="AL328" i="7"/>
  <c r="AM328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AD329" i="7"/>
  <c r="AE329" i="7"/>
  <c r="AF329" i="7"/>
  <c r="AG329" i="7"/>
  <c r="AH329" i="7"/>
  <c r="AI329" i="7"/>
  <c r="AJ329" i="7"/>
  <c r="AK329" i="7"/>
  <c r="AL329" i="7"/>
  <c r="AM329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AD330" i="7"/>
  <c r="AE330" i="7"/>
  <c r="AF330" i="7"/>
  <c r="AG330" i="7"/>
  <c r="AH330" i="7"/>
  <c r="AI330" i="7"/>
  <c r="AJ330" i="7"/>
  <c r="AK330" i="7"/>
  <c r="AL330" i="7"/>
  <c r="AM330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AD331" i="7"/>
  <c r="AE331" i="7"/>
  <c r="AF331" i="7"/>
  <c r="AG331" i="7"/>
  <c r="AH331" i="7"/>
  <c r="AI331" i="7"/>
  <c r="AJ331" i="7"/>
  <c r="AK331" i="7"/>
  <c r="AL331" i="7"/>
  <c r="AM331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AD332" i="7"/>
  <c r="AE332" i="7"/>
  <c r="AF332" i="7"/>
  <c r="AG332" i="7"/>
  <c r="AH332" i="7"/>
  <c r="AI332" i="7"/>
  <c r="AJ332" i="7"/>
  <c r="AK332" i="7"/>
  <c r="AL332" i="7"/>
  <c r="AM332" i="7"/>
  <c r="C46" i="7"/>
  <c r="H45" i="7"/>
  <c r="H46" i="7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Z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Y40" i="6" s="1"/>
  <c r="W40" i="6"/>
  <c r="X40" i="6"/>
  <c r="Z40" i="6" s="1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 s="1"/>
  <c r="X41" i="6"/>
  <c r="Z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Z44" i="6" s="1"/>
  <c r="W44" i="6"/>
  <c r="X44" i="6"/>
  <c r="Y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Y45" i="6" s="1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Y46" i="6" s="1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Y47" i="6" s="1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Z50" i="6" s="1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 s="1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Y53" i="6" s="1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Z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Z56" i="6" s="1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 s="1"/>
  <c r="X57" i="6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Z60" i="6" s="1"/>
  <c r="W60" i="6"/>
  <c r="X60" i="6"/>
  <c r="Y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Y61" i="6" s="1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Y62" i="6" s="1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Y63" i="6" s="1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Y69" i="6" s="1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Z72" i="6" s="1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 s="1"/>
  <c r="X73" i="6"/>
  <c r="Z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Z76" i="6" s="1"/>
  <c r="W76" i="6"/>
  <c r="X76" i="6"/>
  <c r="Y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Y77" i="6" s="1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Y78" i="6" s="1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Y79" i="6" s="1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Y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Y85" i="6" s="1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Z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Y88" i="6" s="1"/>
  <c r="W88" i="6"/>
  <c r="X88" i="6"/>
  <c r="Z88" i="6" s="1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 s="1"/>
  <c r="X89" i="6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Z92" i="6" s="1"/>
  <c r="W92" i="6"/>
  <c r="X92" i="6"/>
  <c r="Y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Y93" i="6" s="1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Y94" i="6" s="1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Y95" i="6" s="1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Y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Y101" i="6" s="1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Z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X104" i="6"/>
  <c r="Z104" i="6" s="1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 s="1"/>
  <c r="X105" i="6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Z108" i="6" s="1"/>
  <c r="W108" i="6"/>
  <c r="X108" i="6"/>
  <c r="Y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Y109" i="6" s="1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Y110" i="6" s="1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Y111" i="6" s="1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Y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Y117" i="6" s="1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Z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Z120" i="6" s="1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 s="1"/>
  <c r="X121" i="6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Z124" i="6" s="1"/>
  <c r="W124" i="6"/>
  <c r="X124" i="6"/>
  <c r="Y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Y127" i="6" s="1"/>
  <c r="W127" i="6"/>
  <c r="X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Y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Z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 s="1"/>
  <c r="X136" i="6"/>
  <c r="Z136" i="6" s="1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 s="1"/>
  <c r="X137" i="6"/>
  <c r="Z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Z140" i="6" s="1"/>
  <c r="W140" i="6"/>
  <c r="X140" i="6"/>
  <c r="Y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Y141" i="6" s="1"/>
  <c r="W141" i="6"/>
  <c r="X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Y142" i="6" s="1"/>
  <c r="W142" i="6"/>
  <c r="X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Y143" i="6" s="1"/>
  <c r="W143" i="6"/>
  <c r="X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Z148" i="6" s="1"/>
  <c r="W148" i="6"/>
  <c r="X148" i="6"/>
  <c r="Y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Y149" i="6" s="1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 s="1"/>
  <c r="X152" i="6"/>
  <c r="Z152" i="6" s="1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 s="1"/>
  <c r="X153" i="6"/>
  <c r="Z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Z156" i="6" s="1"/>
  <c r="W156" i="6"/>
  <c r="X156" i="6"/>
  <c r="Y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Y157" i="6" s="1"/>
  <c r="W157" i="6"/>
  <c r="X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Y158" i="6" s="1"/>
  <c r="W158" i="6"/>
  <c r="X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Y159" i="6" s="1"/>
  <c r="W159" i="6"/>
  <c r="X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Y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Y165" i="6" s="1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Y168" i="6" s="1"/>
  <c r="W168" i="6"/>
  <c r="X168" i="6"/>
  <c r="Z168" i="6" s="1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 s="1"/>
  <c r="X169" i="6"/>
  <c r="Z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Z172" i="6" s="1"/>
  <c r="W172" i="6"/>
  <c r="X172" i="6"/>
  <c r="Y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Y173" i="6" s="1"/>
  <c r="W173" i="6"/>
  <c r="X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Y174" i="6" s="1"/>
  <c r="W174" i="6"/>
  <c r="X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Y175" i="6" s="1"/>
  <c r="W175" i="6"/>
  <c r="X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Y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Y181" i="6" s="1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Y182" i="6" s="1"/>
  <c r="W182" i="6"/>
  <c r="X182" i="6"/>
  <c r="H36" i="6"/>
  <c r="C36" i="6" s="1"/>
  <c r="AK125" i="1"/>
  <c r="Y125" i="1"/>
  <c r="X125" i="1"/>
  <c r="W125" i="1"/>
  <c r="AI125" i="1" s="1"/>
  <c r="A125" i="1"/>
  <c r="B125" i="1"/>
  <c r="E125" i="1"/>
  <c r="F125" i="1" s="1"/>
  <c r="H125" i="1"/>
  <c r="AJ125" i="1"/>
  <c r="AL125" i="1" s="1"/>
  <c r="AM125" i="1"/>
  <c r="AK124" i="1"/>
  <c r="Y124" i="1"/>
  <c r="X124" i="1"/>
  <c r="AI124" i="1" s="1"/>
  <c r="W124" i="1"/>
  <c r="P69" i="11"/>
  <c r="M69" i="11"/>
  <c r="B69" i="11"/>
  <c r="C69" i="11"/>
  <c r="F69" i="11"/>
  <c r="G69" i="11"/>
  <c r="Y69" i="11"/>
  <c r="AB69" i="11" s="1"/>
  <c r="AD69" i="11"/>
  <c r="H124" i="1"/>
  <c r="AJ124" i="1"/>
  <c r="AL124" i="1" s="1"/>
  <c r="AM124" i="1"/>
  <c r="C224" i="3"/>
  <c r="B224" i="3"/>
  <c r="C223" i="3"/>
  <c r="B223" i="3"/>
  <c r="F224" i="3"/>
  <c r="G224" i="3"/>
  <c r="M224" i="3"/>
  <c r="AE224" i="3" s="1"/>
  <c r="N224" i="3"/>
  <c r="W224" i="3"/>
  <c r="X224" i="3"/>
  <c r="Y224" i="3"/>
  <c r="Z224" i="3"/>
  <c r="F223" i="3"/>
  <c r="G223" i="3"/>
  <c r="M223" i="3"/>
  <c r="AE223" i="3" s="1"/>
  <c r="N223" i="3"/>
  <c r="W223" i="3"/>
  <c r="X223" i="3"/>
  <c r="Y223" i="3"/>
  <c r="Z223" i="3"/>
  <c r="C222" i="3"/>
  <c r="B222" i="3"/>
  <c r="F222" i="3"/>
  <c r="G222" i="3"/>
  <c r="M222" i="3"/>
  <c r="N222" i="3"/>
  <c r="W222" i="3"/>
  <c r="X222" i="3"/>
  <c r="Y222" i="3"/>
  <c r="Z222" i="3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C68" i="11"/>
  <c r="B68" i="11"/>
  <c r="P68" i="11"/>
  <c r="M68" i="11"/>
  <c r="AD68" i="11" s="1"/>
  <c r="F68" i="11"/>
  <c r="G68" i="11"/>
  <c r="Y68" i="11"/>
  <c r="P67" i="11"/>
  <c r="M67" i="11"/>
  <c r="AD67" i="11" s="1"/>
  <c r="C67" i="11"/>
  <c r="B67" i="11"/>
  <c r="F67" i="11"/>
  <c r="G67" i="11" s="1"/>
  <c r="Y67" i="11"/>
  <c r="AB67" i="11" s="1"/>
  <c r="P66" i="11"/>
  <c r="M66" i="11"/>
  <c r="B66" i="11"/>
  <c r="C66" i="11"/>
  <c r="F66" i="11"/>
  <c r="G66" i="11" s="1"/>
  <c r="AD66" i="11"/>
  <c r="Y66" i="1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P65" i="11"/>
  <c r="M65" i="11"/>
  <c r="AD65" i="11" s="1"/>
  <c r="B65" i="11"/>
  <c r="C65" i="11"/>
  <c r="F65" i="11"/>
  <c r="G65" i="11" s="1"/>
  <c r="Y65" i="11"/>
  <c r="AK119" i="1"/>
  <c r="Y119" i="1"/>
  <c r="X119" i="1"/>
  <c r="W119" i="1"/>
  <c r="H119" i="1"/>
  <c r="AJ119" i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A46" i="7" l="1"/>
  <c r="H47" i="7"/>
  <c r="F46" i="7"/>
  <c r="G46" i="7" s="1"/>
  <c r="A45" i="7"/>
  <c r="C45" i="7"/>
  <c r="F45" i="7"/>
  <c r="G45" i="7" s="1"/>
  <c r="Z175" i="6"/>
  <c r="Z159" i="6"/>
  <c r="Z143" i="6"/>
  <c r="Z127" i="6"/>
  <c r="Z111" i="6"/>
  <c r="Z95" i="6"/>
  <c r="Z79" i="6"/>
  <c r="Z63" i="6"/>
  <c r="Z47" i="6"/>
  <c r="Z174" i="6"/>
  <c r="Z158" i="6"/>
  <c r="Z142" i="6"/>
  <c r="Z126" i="6"/>
  <c r="Z110" i="6"/>
  <c r="Z94" i="6"/>
  <c r="Z78" i="6"/>
  <c r="Z62" i="6"/>
  <c r="Z46" i="6"/>
  <c r="Z173" i="6"/>
  <c r="Z157" i="6"/>
  <c r="Z141" i="6"/>
  <c r="Z125" i="6"/>
  <c r="Z109" i="6"/>
  <c r="Z93" i="6"/>
  <c r="Z77" i="6"/>
  <c r="Z61" i="6"/>
  <c r="Z45" i="6"/>
  <c r="Y50" i="6"/>
  <c r="Z167" i="6"/>
  <c r="Z151" i="6"/>
  <c r="Z135" i="6"/>
  <c r="Z119" i="6"/>
  <c r="Z103" i="6"/>
  <c r="Z87" i="6"/>
  <c r="Z71" i="6"/>
  <c r="Z55" i="6"/>
  <c r="Z39" i="6"/>
  <c r="Y52" i="6"/>
  <c r="Z51" i="6"/>
  <c r="Z70" i="6"/>
  <c r="Y134" i="6"/>
  <c r="Z133" i="6"/>
  <c r="Y118" i="6"/>
  <c r="Z117" i="6"/>
  <c r="Y102" i="6"/>
  <c r="Z101" i="6"/>
  <c r="Y86" i="6"/>
  <c r="Z85" i="6"/>
  <c r="Z69" i="6"/>
  <c r="Y54" i="6"/>
  <c r="Z53" i="6"/>
  <c r="Y38" i="6"/>
  <c r="Z37" i="6"/>
  <c r="Z182" i="6"/>
  <c r="Z166" i="6"/>
  <c r="Z150" i="6"/>
  <c r="Z181" i="6"/>
  <c r="Z165" i="6"/>
  <c r="Z149" i="6"/>
  <c r="H37" i="6"/>
  <c r="F36" i="6"/>
  <c r="G36" i="6" s="1"/>
  <c r="AL123" i="1"/>
  <c r="AL122" i="1"/>
  <c r="AI123" i="1"/>
  <c r="AC224" i="3"/>
  <c r="AC223" i="3"/>
  <c r="AC222" i="3"/>
  <c r="AE222" i="3"/>
  <c r="AI122" i="1"/>
  <c r="AL120" i="1"/>
  <c r="AI119" i="1"/>
  <c r="AI121" i="1"/>
  <c r="AB68" i="11"/>
  <c r="AB66" i="11"/>
  <c r="AB61" i="11"/>
  <c r="AL121" i="1"/>
  <c r="AI120" i="1"/>
  <c r="AL119" i="1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47" i="7" l="1"/>
  <c r="C47" i="7"/>
  <c r="F47" i="7"/>
  <c r="G47" i="7" s="1"/>
  <c r="H48" i="7"/>
  <c r="C37" i="6"/>
  <c r="F37" i="6"/>
  <c r="G37" i="6" s="1"/>
  <c r="H38" i="6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A48" i="7" l="1"/>
  <c r="C48" i="7"/>
  <c r="F48" i="7"/>
  <c r="G48" i="7" s="1"/>
  <c r="H49" i="7"/>
  <c r="C38" i="6"/>
  <c r="F38" i="6"/>
  <c r="G38" i="6" s="1"/>
  <c r="H39" i="6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49" i="7" l="1"/>
  <c r="F49" i="7"/>
  <c r="G49" i="7" s="1"/>
  <c r="H50" i="7"/>
  <c r="C49" i="7"/>
  <c r="C39" i="6"/>
  <c r="F39" i="6"/>
  <c r="G39" i="6" s="1"/>
  <c r="H40" i="6"/>
  <c r="AB56" i="11"/>
  <c r="AL100" i="1"/>
  <c r="AI100" i="1"/>
  <c r="AL98" i="1"/>
  <c r="AI99" i="1"/>
  <c r="AL97" i="1"/>
  <c r="AI98" i="1"/>
  <c r="AI97" i="1"/>
  <c r="AL96" i="1"/>
  <c r="AI96" i="1"/>
  <c r="C50" i="7" l="1"/>
  <c r="A50" i="7"/>
  <c r="F50" i="7"/>
  <c r="G50" i="7" s="1"/>
  <c r="H51" i="7"/>
  <c r="C40" i="6"/>
  <c r="F40" i="6"/>
  <c r="G40" i="6" s="1"/>
  <c r="H41" i="6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C51" i="7" l="1"/>
  <c r="A51" i="7"/>
  <c r="H52" i="7"/>
  <c r="F51" i="7"/>
  <c r="G51" i="7" s="1"/>
  <c r="C41" i="6"/>
  <c r="F41" i="6"/>
  <c r="G41" i="6" s="1"/>
  <c r="H42" i="6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C52" i="7" l="1"/>
  <c r="A52" i="7"/>
  <c r="F52" i="7"/>
  <c r="G52" i="7" s="1"/>
  <c r="H53" i="7"/>
  <c r="H43" i="6"/>
  <c r="C42" i="6"/>
  <c r="F42" i="6"/>
  <c r="G42" i="6" s="1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A53" i="7" l="1"/>
  <c r="H54" i="7"/>
  <c r="F53" i="7"/>
  <c r="G53" i="7" s="1"/>
  <c r="C53" i="7"/>
  <c r="H44" i="6"/>
  <c r="C43" i="6"/>
  <c r="F43" i="6"/>
  <c r="G43" i="6" s="1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F54" i="7" l="1"/>
  <c r="G54" i="7" s="1"/>
  <c r="C54" i="7"/>
  <c r="A54" i="7"/>
  <c r="H55" i="7"/>
  <c r="H45" i="6"/>
  <c r="C44" i="6"/>
  <c r="F44" i="6"/>
  <c r="G44" i="6" s="1"/>
  <c r="AL68" i="1"/>
  <c r="AB39" i="11"/>
  <c r="AL67" i="1"/>
  <c r="AI68" i="1"/>
  <c r="AL66" i="1"/>
  <c r="AI67" i="1"/>
  <c r="AI66" i="1"/>
  <c r="AI65" i="1"/>
  <c r="AL65" i="1"/>
  <c r="AB38" i="11"/>
  <c r="F55" i="7" l="1"/>
  <c r="G55" i="7" s="1"/>
  <c r="C55" i="7"/>
  <c r="A55" i="7"/>
  <c r="H56" i="7"/>
  <c r="H46" i="6"/>
  <c r="C45" i="6"/>
  <c r="F45" i="6"/>
  <c r="G45" i="6" s="1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H57" i="7" l="1"/>
  <c r="F56" i="7"/>
  <c r="G56" i="7" s="1"/>
  <c r="A56" i="7"/>
  <c r="C56" i="7"/>
  <c r="H47" i="6"/>
  <c r="C46" i="6"/>
  <c r="F46" i="6"/>
  <c r="G46" i="6" s="1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H58" i="7" l="1"/>
  <c r="A57" i="7"/>
  <c r="F57" i="7"/>
  <c r="G57" i="7" s="1"/>
  <c r="C57" i="7"/>
  <c r="H48" i="6"/>
  <c r="C47" i="6"/>
  <c r="F47" i="6"/>
  <c r="G47" i="6" s="1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H59" i="7" l="1"/>
  <c r="F58" i="7"/>
  <c r="G58" i="7" s="1"/>
  <c r="A58" i="7"/>
  <c r="C58" i="7"/>
  <c r="H49" i="6"/>
  <c r="C48" i="6"/>
  <c r="F48" i="6"/>
  <c r="G48" i="6" s="1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F59" i="7" l="1"/>
  <c r="G59" i="7" s="1"/>
  <c r="A59" i="7"/>
  <c r="H60" i="7"/>
  <c r="C59" i="7"/>
  <c r="F49" i="6"/>
  <c r="G49" i="6" s="1"/>
  <c r="H50" i="6"/>
  <c r="C49" i="6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H61" i="7" l="1"/>
  <c r="A60" i="7"/>
  <c r="F60" i="7"/>
  <c r="G60" i="7" s="1"/>
  <c r="C60" i="7"/>
  <c r="F50" i="6"/>
  <c r="G50" i="6" s="1"/>
  <c r="H51" i="6"/>
  <c r="C50" i="6"/>
  <c r="AB24" i="1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A61" i="7" l="1"/>
  <c r="C61" i="7"/>
  <c r="F61" i="7"/>
  <c r="G61" i="7" s="1"/>
  <c r="H62" i="7"/>
  <c r="F51" i="6"/>
  <c r="G51" i="6" s="1"/>
  <c r="H52" i="6"/>
  <c r="C51" i="6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62" i="7" l="1"/>
  <c r="H63" i="7"/>
  <c r="C62" i="7"/>
  <c r="F62" i="7"/>
  <c r="G62" i="7" s="1"/>
  <c r="C52" i="6"/>
  <c r="F52" i="6"/>
  <c r="G52" i="6" s="1"/>
  <c r="H53" i="6"/>
  <c r="A5" i="1"/>
  <c r="G6" i="1"/>
  <c r="AB19" i="11"/>
  <c r="H16" i="15"/>
  <c r="H8" i="19"/>
  <c r="B7" i="19"/>
  <c r="C7" i="19"/>
  <c r="C6" i="19"/>
  <c r="AB18" i="11"/>
  <c r="A63" i="7" l="1"/>
  <c r="C63" i="7"/>
  <c r="F63" i="7"/>
  <c r="G63" i="7" s="1"/>
  <c r="H64" i="7"/>
  <c r="C53" i="6"/>
  <c r="F53" i="6"/>
  <c r="G53" i="6" s="1"/>
  <c r="H54" i="6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64" i="7" l="1"/>
  <c r="C64" i="7"/>
  <c r="H65" i="7"/>
  <c r="F64" i="7"/>
  <c r="G64" i="7" s="1"/>
  <c r="C54" i="6"/>
  <c r="F54" i="6"/>
  <c r="G54" i="6" s="1"/>
  <c r="H55" i="6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65" i="7" l="1"/>
  <c r="C65" i="7"/>
  <c r="H66" i="7"/>
  <c r="F65" i="7"/>
  <c r="G65" i="7" s="1"/>
  <c r="C55" i="6"/>
  <c r="F55" i="6"/>
  <c r="G55" i="6" s="1"/>
  <c r="H56" i="6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C66" i="7" l="1"/>
  <c r="A66" i="7"/>
  <c r="H67" i="7"/>
  <c r="F66" i="7"/>
  <c r="G66" i="7" s="1"/>
  <c r="C56" i="6"/>
  <c r="F56" i="6"/>
  <c r="G56" i="6" s="1"/>
  <c r="H57" i="6"/>
  <c r="A9" i="1"/>
  <c r="G10" i="1"/>
  <c r="H20" i="15"/>
  <c r="F19" i="15"/>
  <c r="C19" i="15"/>
  <c r="B19" i="15"/>
  <c r="H12" i="19"/>
  <c r="C11" i="19"/>
  <c r="B11" i="19"/>
  <c r="AB9" i="11"/>
  <c r="AB8" i="11"/>
  <c r="A67" i="7" l="1"/>
  <c r="C67" i="7"/>
  <c r="F67" i="7"/>
  <c r="G67" i="7" s="1"/>
  <c r="H68" i="7"/>
  <c r="C57" i="6"/>
  <c r="F57" i="6"/>
  <c r="G57" i="6" s="1"/>
  <c r="H58" i="6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C68" i="7" l="1"/>
  <c r="A68" i="7"/>
  <c r="F68" i="7"/>
  <c r="G68" i="7" s="1"/>
  <c r="H69" i="7"/>
  <c r="H59" i="6"/>
  <c r="C58" i="6"/>
  <c r="F58" i="6"/>
  <c r="G58" i="6" s="1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C69" i="7" l="1"/>
  <c r="A69" i="7"/>
  <c r="F69" i="7"/>
  <c r="G69" i="7" s="1"/>
  <c r="H70" i="7"/>
  <c r="H60" i="6"/>
  <c r="C59" i="6"/>
  <c r="F59" i="6"/>
  <c r="G59" i="6" s="1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C70" i="7" l="1"/>
  <c r="F70" i="7"/>
  <c r="G70" i="7" s="1"/>
  <c r="A70" i="7"/>
  <c r="H71" i="7"/>
  <c r="H61" i="6"/>
  <c r="C60" i="6"/>
  <c r="F60" i="6"/>
  <c r="G60" i="6" s="1"/>
  <c r="AC186" i="3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A71" i="7" l="1"/>
  <c r="H72" i="7"/>
  <c r="F71" i="7"/>
  <c r="G71" i="7" s="1"/>
  <c r="C71" i="7"/>
  <c r="H62" i="6"/>
  <c r="C61" i="6"/>
  <c r="F61" i="6"/>
  <c r="G61" i="6" s="1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F72" i="7" l="1"/>
  <c r="G72" i="7" s="1"/>
  <c r="C72" i="7"/>
  <c r="A72" i="7"/>
  <c r="H73" i="7"/>
  <c r="H63" i="6"/>
  <c r="C62" i="6"/>
  <c r="F62" i="6"/>
  <c r="G62" i="6" s="1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H74" i="7" l="1"/>
  <c r="F73" i="7"/>
  <c r="G73" i="7" s="1"/>
  <c r="A73" i="7"/>
  <c r="C73" i="7"/>
  <c r="H64" i="6"/>
  <c r="C63" i="6"/>
  <c r="F63" i="6"/>
  <c r="G63" i="6" s="1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H75" i="7" l="1"/>
  <c r="F74" i="7"/>
  <c r="G74" i="7" s="1"/>
  <c r="A74" i="7"/>
  <c r="C74" i="7"/>
  <c r="H65" i="6"/>
  <c r="C64" i="6"/>
  <c r="F64" i="6"/>
  <c r="G64" i="6" s="1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H76" i="7" l="1"/>
  <c r="A75" i="7"/>
  <c r="F75" i="7"/>
  <c r="G75" i="7" s="1"/>
  <c r="C75" i="7"/>
  <c r="F65" i="6"/>
  <c r="G65" i="6" s="1"/>
  <c r="H66" i="6"/>
  <c r="C65" i="6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F76" i="7" l="1"/>
  <c r="G76" i="7" s="1"/>
  <c r="C76" i="7"/>
  <c r="A76" i="7"/>
  <c r="H77" i="7"/>
  <c r="F66" i="6"/>
  <c r="G66" i="6" s="1"/>
  <c r="H67" i="6"/>
  <c r="C66" i="6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A77" i="7" l="1"/>
  <c r="C77" i="7"/>
  <c r="F77" i="7"/>
  <c r="G77" i="7" s="1"/>
  <c r="H78" i="7"/>
  <c r="F67" i="6"/>
  <c r="G67" i="6" s="1"/>
  <c r="H68" i="6"/>
  <c r="C67" i="6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A78" i="7" l="1"/>
  <c r="H79" i="7"/>
  <c r="F78" i="7"/>
  <c r="G78" i="7" s="1"/>
  <c r="C78" i="7"/>
  <c r="C68" i="6"/>
  <c r="F68" i="6"/>
  <c r="G68" i="6" s="1"/>
  <c r="H69" i="6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A79" i="7" l="1"/>
  <c r="C79" i="7"/>
  <c r="F79" i="7"/>
  <c r="G79" i="7" s="1"/>
  <c r="H80" i="7"/>
  <c r="C69" i="6"/>
  <c r="F69" i="6"/>
  <c r="G69" i="6" s="1"/>
  <c r="H70" i="6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F80" i="7" l="1"/>
  <c r="G80" i="7" s="1"/>
  <c r="A80" i="7"/>
  <c r="H81" i="7"/>
  <c r="C80" i="7"/>
  <c r="C70" i="6"/>
  <c r="F70" i="6"/>
  <c r="G70" i="6" s="1"/>
  <c r="H71" i="6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F81" i="7" l="1"/>
  <c r="G81" i="7" s="1"/>
  <c r="A81" i="7"/>
  <c r="H82" i="7"/>
  <c r="C81" i="7"/>
  <c r="C71" i="6"/>
  <c r="F71" i="6"/>
  <c r="G71" i="6" s="1"/>
  <c r="H72" i="6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H83" i="7" l="1"/>
  <c r="F82" i="7"/>
  <c r="G82" i="7" s="1"/>
  <c r="A82" i="7"/>
  <c r="C82" i="7"/>
  <c r="C72" i="6"/>
  <c r="F72" i="6"/>
  <c r="G72" i="6" s="1"/>
  <c r="H73" i="6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H84" i="7" l="1"/>
  <c r="A83" i="7"/>
  <c r="F83" i="7"/>
  <c r="G83" i="7" s="1"/>
  <c r="C83" i="7"/>
  <c r="C73" i="6"/>
  <c r="F73" i="6"/>
  <c r="G73" i="6" s="1"/>
  <c r="H74" i="6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A84" i="7" l="1"/>
  <c r="C84" i="7"/>
  <c r="H85" i="7"/>
  <c r="F84" i="7"/>
  <c r="G84" i="7" s="1"/>
  <c r="H75" i="6"/>
  <c r="C74" i="6"/>
  <c r="F74" i="6"/>
  <c r="G74" i="6" s="1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H86" i="7" l="1"/>
  <c r="A85" i="7"/>
  <c r="F85" i="7"/>
  <c r="G85" i="7" s="1"/>
  <c r="C85" i="7"/>
  <c r="H76" i="6"/>
  <c r="C75" i="6"/>
  <c r="F75" i="6"/>
  <c r="G75" i="6" s="1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A86" i="7" l="1"/>
  <c r="C86" i="7"/>
  <c r="H87" i="7"/>
  <c r="F86" i="7"/>
  <c r="G86" i="7" s="1"/>
  <c r="H77" i="6"/>
  <c r="C76" i="6"/>
  <c r="F76" i="6"/>
  <c r="G76" i="6" s="1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A87" i="7" l="1"/>
  <c r="C87" i="7"/>
  <c r="F87" i="7"/>
  <c r="G87" i="7" s="1"/>
  <c r="H88" i="7"/>
  <c r="H78" i="6"/>
  <c r="C77" i="6"/>
  <c r="F77" i="6"/>
  <c r="G77" i="6" s="1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A88" i="7" l="1"/>
  <c r="C88" i="7"/>
  <c r="F88" i="7"/>
  <c r="G88" i="7" s="1"/>
  <c r="H89" i="7"/>
  <c r="H79" i="6"/>
  <c r="C78" i="6"/>
  <c r="F78" i="6"/>
  <c r="G78" i="6" s="1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A89" i="7" l="1"/>
  <c r="F89" i="7"/>
  <c r="G89" i="7" s="1"/>
  <c r="C89" i="7"/>
  <c r="H90" i="7"/>
  <c r="H80" i="6"/>
  <c r="C79" i="6"/>
  <c r="F79" i="6"/>
  <c r="G79" i="6" s="1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F90" i="7" l="1"/>
  <c r="G90" i="7" s="1"/>
  <c r="H91" i="7"/>
  <c r="A90" i="7"/>
  <c r="C90" i="7"/>
  <c r="H81" i="6"/>
  <c r="C80" i="6"/>
  <c r="F80" i="6"/>
  <c r="G80" i="6" s="1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F91" i="7" l="1"/>
  <c r="G91" i="7" s="1"/>
  <c r="H92" i="7"/>
  <c r="A91" i="7"/>
  <c r="C91" i="7"/>
  <c r="F81" i="6"/>
  <c r="G81" i="6" s="1"/>
  <c r="H82" i="6"/>
  <c r="C81" i="6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F92" i="7" l="1"/>
  <c r="G92" i="7" s="1"/>
  <c r="H93" i="7"/>
  <c r="A92" i="7"/>
  <c r="C92" i="7"/>
  <c r="F82" i="6"/>
  <c r="G82" i="6" s="1"/>
  <c r="H83" i="6"/>
  <c r="C82" i="6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A93" i="7" l="1"/>
  <c r="C93" i="7"/>
  <c r="F93" i="7"/>
  <c r="G93" i="7" s="1"/>
  <c r="H94" i="7"/>
  <c r="F83" i="6"/>
  <c r="G83" i="6" s="1"/>
  <c r="H84" i="6"/>
  <c r="C83" i="6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A94" i="7" l="1"/>
  <c r="H95" i="7"/>
  <c r="C94" i="7"/>
  <c r="F94" i="7"/>
  <c r="G94" i="7" s="1"/>
  <c r="C84" i="6"/>
  <c r="F84" i="6"/>
  <c r="G84" i="6" s="1"/>
  <c r="H85" i="6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A95" i="7" l="1"/>
  <c r="C95" i="7"/>
  <c r="F95" i="7"/>
  <c r="G95" i="7" s="1"/>
  <c r="H96" i="7"/>
  <c r="C85" i="6"/>
  <c r="F85" i="6"/>
  <c r="G85" i="6" s="1"/>
  <c r="H86" i="6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F96" i="7" l="1"/>
  <c r="G96" i="7" s="1"/>
  <c r="H97" i="7"/>
  <c r="A96" i="7"/>
  <c r="C96" i="7"/>
  <c r="C86" i="6"/>
  <c r="F86" i="6"/>
  <c r="G86" i="6" s="1"/>
  <c r="H87" i="6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F97" i="7" l="1"/>
  <c r="G97" i="7" s="1"/>
  <c r="C97" i="7"/>
  <c r="A97" i="7"/>
  <c r="H98" i="7"/>
  <c r="C87" i="6"/>
  <c r="F87" i="6"/>
  <c r="G87" i="6" s="1"/>
  <c r="H88" i="6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C98" i="7" l="1"/>
  <c r="A98" i="7"/>
  <c r="H99" i="7"/>
  <c r="F98" i="7"/>
  <c r="G98" i="7" s="1"/>
  <c r="C88" i="6"/>
  <c r="F88" i="6"/>
  <c r="G88" i="6" s="1"/>
  <c r="H89" i="6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C99" i="7" l="1"/>
  <c r="A99" i="7"/>
  <c r="F99" i="7"/>
  <c r="G99" i="7" s="1"/>
  <c r="H100" i="7"/>
  <c r="C89" i="6"/>
  <c r="F89" i="6"/>
  <c r="G89" i="6" s="1"/>
  <c r="H90" i="6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C100" i="7" l="1"/>
  <c r="A100" i="7"/>
  <c r="F100" i="7"/>
  <c r="G100" i="7" s="1"/>
  <c r="H101" i="7"/>
  <c r="H91" i="6"/>
  <c r="C90" i="6"/>
  <c r="F90" i="6"/>
  <c r="G90" i="6" s="1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F101" i="7" l="1"/>
  <c r="G101" i="7" s="1"/>
  <c r="C101" i="7"/>
  <c r="A101" i="7"/>
  <c r="H102" i="7"/>
  <c r="H92" i="6"/>
  <c r="C91" i="6"/>
  <c r="F91" i="6"/>
  <c r="G91" i="6" s="1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C102" i="7" l="1"/>
  <c r="A102" i="7"/>
  <c r="F102" i="7"/>
  <c r="G102" i="7" s="1"/>
  <c r="H103" i="7"/>
  <c r="H93" i="6"/>
  <c r="C92" i="6"/>
  <c r="F92" i="6"/>
  <c r="G92" i="6" s="1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A103" i="7" l="1"/>
  <c r="C103" i="7"/>
  <c r="F103" i="7"/>
  <c r="G103" i="7" s="1"/>
  <c r="H104" i="7"/>
  <c r="H94" i="6"/>
  <c r="C93" i="6"/>
  <c r="F93" i="6"/>
  <c r="G93" i="6" s="1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C104" i="7" l="1"/>
  <c r="A104" i="7"/>
  <c r="F104" i="7"/>
  <c r="G104" i="7" s="1"/>
  <c r="H105" i="7"/>
  <c r="H95" i="6"/>
  <c r="C94" i="6"/>
  <c r="F94" i="6"/>
  <c r="G94" i="6" s="1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A105" i="7" l="1"/>
  <c r="C105" i="7"/>
  <c r="H106" i="7"/>
  <c r="F105" i="7"/>
  <c r="G105" i="7" s="1"/>
  <c r="H96" i="6"/>
  <c r="C95" i="6"/>
  <c r="F95" i="6"/>
  <c r="G95" i="6" s="1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A106" i="7" l="1"/>
  <c r="C106" i="7"/>
  <c r="F106" i="7"/>
  <c r="G106" i="7" s="1"/>
  <c r="H107" i="7"/>
  <c r="H97" i="6"/>
  <c r="C96" i="6"/>
  <c r="F96" i="6"/>
  <c r="G96" i="6" s="1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H108" i="7" l="1"/>
  <c r="A107" i="7"/>
  <c r="F107" i="7"/>
  <c r="G107" i="7" s="1"/>
  <c r="C107" i="7"/>
  <c r="F97" i="6"/>
  <c r="G97" i="6" s="1"/>
  <c r="H98" i="6"/>
  <c r="C97" i="6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F108" i="7" l="1"/>
  <c r="G108" i="7" s="1"/>
  <c r="H109" i="7"/>
  <c r="C108" i="7"/>
  <c r="A108" i="7"/>
  <c r="F98" i="6"/>
  <c r="G98" i="6" s="1"/>
  <c r="H99" i="6"/>
  <c r="C98" i="6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A109" i="7" l="1"/>
  <c r="C109" i="7"/>
  <c r="F109" i="7"/>
  <c r="G109" i="7" s="1"/>
  <c r="H110" i="7"/>
  <c r="F99" i="6"/>
  <c r="G99" i="6" s="1"/>
  <c r="H100" i="6"/>
  <c r="C99" i="6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A110" i="7" l="1"/>
  <c r="H111" i="7"/>
  <c r="F110" i="7"/>
  <c r="G110" i="7" s="1"/>
  <c r="C110" i="7"/>
  <c r="C100" i="6"/>
  <c r="F100" i="6"/>
  <c r="G100" i="6" s="1"/>
  <c r="H101" i="6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111" i="7" l="1"/>
  <c r="C111" i="7"/>
  <c r="F111" i="7"/>
  <c r="G111" i="7" s="1"/>
  <c r="H112" i="7"/>
  <c r="C101" i="6"/>
  <c r="F101" i="6"/>
  <c r="G101" i="6" s="1"/>
  <c r="H102" i="6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F112" i="7" l="1"/>
  <c r="G112" i="7" s="1"/>
  <c r="A112" i="7"/>
  <c r="H113" i="7"/>
  <c r="C112" i="7"/>
  <c r="C102" i="6"/>
  <c r="F102" i="6"/>
  <c r="G102" i="6" s="1"/>
  <c r="H103" i="6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A113" i="7" l="1"/>
  <c r="H114" i="7"/>
  <c r="F113" i="7"/>
  <c r="G113" i="7" s="1"/>
  <c r="C113" i="7"/>
  <c r="C103" i="6"/>
  <c r="F103" i="6"/>
  <c r="G103" i="6" s="1"/>
  <c r="H104" i="6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F114" i="7" l="1"/>
  <c r="G114" i="7" s="1"/>
  <c r="A114" i="7"/>
  <c r="H115" i="7"/>
  <c r="C114" i="7"/>
  <c r="C104" i="6"/>
  <c r="F104" i="6"/>
  <c r="G104" i="6" s="1"/>
  <c r="H105" i="6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F115" i="7" l="1"/>
  <c r="G115" i="7" s="1"/>
  <c r="A115" i="7"/>
  <c r="H116" i="7"/>
  <c r="C115" i="7"/>
  <c r="C105" i="6"/>
  <c r="F105" i="6"/>
  <c r="G105" i="6" s="1"/>
  <c r="H106" i="6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A116" i="7" l="1"/>
  <c r="H117" i="7"/>
  <c r="F116" i="7"/>
  <c r="G116" i="7" s="1"/>
  <c r="C116" i="7"/>
  <c r="H107" i="6"/>
  <c r="C106" i="6"/>
  <c r="F106" i="6"/>
  <c r="G106" i="6" s="1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A117" i="7" l="1"/>
  <c r="H118" i="7"/>
  <c r="F117" i="7"/>
  <c r="G117" i="7" s="1"/>
  <c r="C117" i="7"/>
  <c r="H108" i="6"/>
  <c r="C107" i="6"/>
  <c r="F107" i="6"/>
  <c r="G107" i="6" s="1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A118" i="7" l="1"/>
  <c r="H119" i="7"/>
  <c r="F118" i="7"/>
  <c r="G118" i="7" s="1"/>
  <c r="C118" i="7"/>
  <c r="H109" i="6"/>
  <c r="C108" i="6"/>
  <c r="F108" i="6"/>
  <c r="G108" i="6" s="1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C119" i="7" l="1"/>
  <c r="A119" i="7"/>
  <c r="H120" i="7"/>
  <c r="F119" i="7"/>
  <c r="G119" i="7" s="1"/>
  <c r="H110" i="6"/>
  <c r="C109" i="6"/>
  <c r="F109" i="6"/>
  <c r="G109" i="6" s="1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C120" i="7" l="1"/>
  <c r="A120" i="7"/>
  <c r="H121" i="7"/>
  <c r="F120" i="7"/>
  <c r="G120" i="7" s="1"/>
  <c r="H111" i="6"/>
  <c r="C110" i="6"/>
  <c r="F110" i="6"/>
  <c r="G110" i="6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21" i="7" l="1"/>
  <c r="A121" i="7"/>
  <c r="H122" i="7"/>
  <c r="F121" i="7"/>
  <c r="G121" i="7" s="1"/>
  <c r="H112" i="6"/>
  <c r="C111" i="6"/>
  <c r="F111" i="6"/>
  <c r="G111" i="6" s="1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C122" i="7" l="1"/>
  <c r="A122" i="7"/>
  <c r="H123" i="7"/>
  <c r="F122" i="7"/>
  <c r="G122" i="7" s="1"/>
  <c r="H113" i="6"/>
  <c r="C112" i="6"/>
  <c r="F112" i="6"/>
  <c r="G112" i="6" s="1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C123" i="7" l="1"/>
  <c r="F123" i="7"/>
  <c r="G123" i="7" s="1"/>
  <c r="A123" i="7"/>
  <c r="H124" i="7"/>
  <c r="F113" i="6"/>
  <c r="G113" i="6" s="1"/>
  <c r="H114" i="6"/>
  <c r="C113" i="6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A124" i="7" l="1"/>
  <c r="H125" i="7"/>
  <c r="C124" i="7"/>
  <c r="F124" i="7"/>
  <c r="G124" i="7" s="1"/>
  <c r="F114" i="6"/>
  <c r="G114" i="6" s="1"/>
  <c r="H115" i="6"/>
  <c r="C114" i="6"/>
  <c r="G68" i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A125" i="7" l="1"/>
  <c r="C125" i="7"/>
  <c r="F125" i="7"/>
  <c r="G125" i="7" s="1"/>
  <c r="H126" i="7"/>
  <c r="F115" i="6"/>
  <c r="G115" i="6" s="1"/>
  <c r="H116" i="6"/>
  <c r="C115" i="6"/>
  <c r="G69" i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A126" i="7" l="1"/>
  <c r="H127" i="7"/>
  <c r="C126" i="7"/>
  <c r="F126" i="7"/>
  <c r="G126" i="7" s="1"/>
  <c r="C116" i="6"/>
  <c r="F116" i="6"/>
  <c r="G116" i="6" s="1"/>
  <c r="H117" i="6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A127" i="7" l="1"/>
  <c r="C127" i="7"/>
  <c r="F127" i="7"/>
  <c r="G127" i="7" s="1"/>
  <c r="H128" i="7"/>
  <c r="C117" i="6"/>
  <c r="F117" i="6"/>
  <c r="G117" i="6" s="1"/>
  <c r="H118" i="6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F128" i="7" l="1"/>
  <c r="G128" i="7" s="1"/>
  <c r="A128" i="7"/>
  <c r="C128" i="7"/>
  <c r="H129" i="7"/>
  <c r="C118" i="6"/>
  <c r="F118" i="6"/>
  <c r="G118" i="6" s="1"/>
  <c r="H119" i="6"/>
  <c r="G73" i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F129" i="7" l="1"/>
  <c r="G129" i="7" s="1"/>
  <c r="A129" i="7"/>
  <c r="H130" i="7"/>
  <c r="C129" i="7"/>
  <c r="C119" i="6"/>
  <c r="F119" i="6"/>
  <c r="G119" i="6" s="1"/>
  <c r="H120" i="6"/>
  <c r="G74" i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F130" i="7" l="1"/>
  <c r="G130" i="7" s="1"/>
  <c r="H131" i="7"/>
  <c r="C130" i="7"/>
  <c r="A130" i="7"/>
  <c r="C120" i="6"/>
  <c r="F120" i="6"/>
  <c r="G120" i="6" s="1"/>
  <c r="H121" i="6"/>
  <c r="G75" i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A131" i="7" l="1"/>
  <c r="F131" i="7"/>
  <c r="G131" i="7" s="1"/>
  <c r="C131" i="7"/>
  <c r="H132" i="7"/>
  <c r="C121" i="6"/>
  <c r="F121" i="6"/>
  <c r="G121" i="6" s="1"/>
  <c r="H122" i="6"/>
  <c r="G76" i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F132" i="7" l="1"/>
  <c r="G132" i="7" s="1"/>
  <c r="A132" i="7"/>
  <c r="C132" i="7"/>
  <c r="H133" i="7"/>
  <c r="H123" i="6"/>
  <c r="C122" i="6"/>
  <c r="F122" i="6"/>
  <c r="G122" i="6" s="1"/>
  <c r="G77" i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A133" i="7" l="1"/>
  <c r="F133" i="7"/>
  <c r="G133" i="7" s="1"/>
  <c r="C133" i="7"/>
  <c r="H134" i="7"/>
  <c r="H124" i="6"/>
  <c r="C123" i="6"/>
  <c r="F123" i="6"/>
  <c r="G123" i="6" s="1"/>
  <c r="G78" i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F134" i="7" l="1"/>
  <c r="G134" i="7" s="1"/>
  <c r="C134" i="7"/>
  <c r="H135" i="7"/>
  <c r="A134" i="7"/>
  <c r="H125" i="6"/>
  <c r="C124" i="6"/>
  <c r="F124" i="6"/>
  <c r="G124" i="6" s="1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H136" i="7" l="1"/>
  <c r="F135" i="7"/>
  <c r="G135" i="7" s="1"/>
  <c r="C135" i="7"/>
  <c r="A135" i="7"/>
  <c r="H126" i="6"/>
  <c r="C125" i="6"/>
  <c r="F125" i="6"/>
  <c r="G125" i="6" s="1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H137" i="7" l="1"/>
  <c r="F136" i="7"/>
  <c r="G136" i="7" s="1"/>
  <c r="A136" i="7"/>
  <c r="C136" i="7"/>
  <c r="H127" i="6"/>
  <c r="C126" i="6"/>
  <c r="F126" i="6"/>
  <c r="G126" i="6" s="1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H138" i="7" l="1"/>
  <c r="F137" i="7"/>
  <c r="G137" i="7" s="1"/>
  <c r="A137" i="7"/>
  <c r="C137" i="7"/>
  <c r="H128" i="6"/>
  <c r="C127" i="6"/>
  <c r="F127" i="6"/>
  <c r="G127" i="6" s="1"/>
  <c r="G83" i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C138" i="7" l="1"/>
  <c r="A138" i="7"/>
  <c r="F138" i="7"/>
  <c r="G138" i="7" s="1"/>
  <c r="H139" i="7"/>
  <c r="H129" i="6"/>
  <c r="C128" i="6"/>
  <c r="F128" i="6"/>
  <c r="G128" i="6" s="1"/>
  <c r="G84" i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H140" i="7" l="1"/>
  <c r="A139" i="7"/>
  <c r="F139" i="7"/>
  <c r="G139" i="7" s="1"/>
  <c r="C139" i="7"/>
  <c r="F129" i="6"/>
  <c r="G129" i="6" s="1"/>
  <c r="H130" i="6"/>
  <c r="C129" i="6"/>
  <c r="G85" i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C140" i="7" l="1"/>
  <c r="A140" i="7"/>
  <c r="H141" i="7"/>
  <c r="F140" i="7"/>
  <c r="G140" i="7" s="1"/>
  <c r="F130" i="6"/>
  <c r="G130" i="6" s="1"/>
  <c r="H131" i="6"/>
  <c r="C130" i="6"/>
  <c r="G86" i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A141" i="7" l="1"/>
  <c r="C141" i="7"/>
  <c r="F141" i="7"/>
  <c r="G141" i="7" s="1"/>
  <c r="H142" i="7"/>
  <c r="F131" i="6"/>
  <c r="G131" i="6" s="1"/>
  <c r="H132" i="6"/>
  <c r="C131" i="6"/>
  <c r="G87" i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A142" i="7" l="1"/>
  <c r="H143" i="7"/>
  <c r="C142" i="7"/>
  <c r="F142" i="7"/>
  <c r="G142" i="7" s="1"/>
  <c r="C132" i="6"/>
  <c r="F132" i="6"/>
  <c r="G132" i="6" s="1"/>
  <c r="H133" i="6"/>
  <c r="G88" i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A143" i="7" l="1"/>
  <c r="C143" i="7"/>
  <c r="F143" i="7"/>
  <c r="G143" i="7" s="1"/>
  <c r="H144" i="7"/>
  <c r="C133" i="6"/>
  <c r="F133" i="6"/>
  <c r="G133" i="6" s="1"/>
  <c r="H134" i="6"/>
  <c r="G89" i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C144" i="7" l="1"/>
  <c r="H145" i="7"/>
  <c r="A144" i="7"/>
  <c r="F144" i="7"/>
  <c r="G144" i="7" s="1"/>
  <c r="C134" i="6"/>
  <c r="F134" i="6"/>
  <c r="G134" i="6" s="1"/>
  <c r="H135" i="6"/>
  <c r="G90" i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A145" i="7" l="1"/>
  <c r="F145" i="7"/>
  <c r="G145" i="7" s="1"/>
  <c r="C145" i="7"/>
  <c r="H146" i="7"/>
  <c r="C135" i="6"/>
  <c r="F135" i="6"/>
  <c r="G135" i="6" s="1"/>
  <c r="H136" i="6"/>
  <c r="G91" i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A146" i="7" l="1"/>
  <c r="F146" i="7"/>
  <c r="G146" i="7" s="1"/>
  <c r="C146" i="7"/>
  <c r="H147" i="7"/>
  <c r="C136" i="6"/>
  <c r="F136" i="6"/>
  <c r="G136" i="6" s="1"/>
  <c r="H137" i="6"/>
  <c r="G92" i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A147" i="7" l="1"/>
  <c r="F147" i="7"/>
  <c r="G147" i="7" s="1"/>
  <c r="C147" i="7"/>
  <c r="H148" i="7"/>
  <c r="C137" i="6"/>
  <c r="F137" i="6"/>
  <c r="G137" i="6" s="1"/>
  <c r="H138" i="6"/>
  <c r="G93" i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A148" i="7" l="1"/>
  <c r="F148" i="7"/>
  <c r="G148" i="7" s="1"/>
  <c r="C148" i="7"/>
  <c r="H149" i="7"/>
  <c r="H139" i="6"/>
  <c r="C138" i="6"/>
  <c r="F138" i="6"/>
  <c r="G138" i="6" s="1"/>
  <c r="G94" i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A149" i="7" l="1"/>
  <c r="H150" i="7"/>
  <c r="C149" i="7"/>
  <c r="F149" i="7"/>
  <c r="G149" i="7" s="1"/>
  <c r="H140" i="6"/>
  <c r="C139" i="6"/>
  <c r="F139" i="6"/>
  <c r="G139" i="6" s="1"/>
  <c r="G95" i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A150" i="7" l="1"/>
  <c r="F150" i="7"/>
  <c r="G150" i="7" s="1"/>
  <c r="H151" i="7"/>
  <c r="C150" i="7"/>
  <c r="H141" i="6"/>
  <c r="C140" i="6"/>
  <c r="F140" i="6"/>
  <c r="G140" i="6" s="1"/>
  <c r="G96" i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A151" i="7" l="1"/>
  <c r="F151" i="7"/>
  <c r="G151" i="7" s="1"/>
  <c r="C151" i="7"/>
  <c r="H152" i="7"/>
  <c r="H142" i="6"/>
  <c r="C141" i="6"/>
  <c r="F141" i="6"/>
  <c r="G141" i="6" s="1"/>
  <c r="G97" i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A152" i="7" l="1"/>
  <c r="C152" i="7"/>
  <c r="H153" i="7"/>
  <c r="F152" i="7"/>
  <c r="G152" i="7" s="1"/>
  <c r="H143" i="6"/>
  <c r="C142" i="6"/>
  <c r="F142" i="6"/>
  <c r="G142" i="6" s="1"/>
  <c r="G98" i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C153" i="7" l="1"/>
  <c r="F153" i="7"/>
  <c r="G153" i="7" s="1"/>
  <c r="H154" i="7"/>
  <c r="A153" i="7"/>
  <c r="H144" i="6"/>
  <c r="C143" i="6"/>
  <c r="F143" i="6"/>
  <c r="G143" i="6" s="1"/>
  <c r="G99" i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C154" i="7" l="1"/>
  <c r="F154" i="7"/>
  <c r="G154" i="7" s="1"/>
  <c r="H155" i="7"/>
  <c r="A154" i="7"/>
  <c r="H145" i="6"/>
  <c r="C144" i="6"/>
  <c r="F144" i="6"/>
  <c r="G144" i="6" s="1"/>
  <c r="G100" i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C155" i="7" l="1"/>
  <c r="F155" i="7"/>
  <c r="G155" i="7" s="1"/>
  <c r="H156" i="7"/>
  <c r="A155" i="7"/>
  <c r="F145" i="6"/>
  <c r="G145" i="6" s="1"/>
  <c r="H146" i="6"/>
  <c r="C145" i="6"/>
  <c r="G101" i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C156" i="7" l="1"/>
  <c r="H157" i="7"/>
  <c r="F156" i="7"/>
  <c r="G156" i="7" s="1"/>
  <c r="A156" i="7"/>
  <c r="F146" i="6"/>
  <c r="G146" i="6" s="1"/>
  <c r="H147" i="6"/>
  <c r="C146" i="6"/>
  <c r="G102" i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A157" i="7" l="1"/>
  <c r="C157" i="7"/>
  <c r="F157" i="7"/>
  <c r="G157" i="7" s="1"/>
  <c r="H158" i="7"/>
  <c r="F147" i="6"/>
  <c r="G147" i="6" s="1"/>
  <c r="H148" i="6"/>
  <c r="C147" i="6"/>
  <c r="G104" i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A158" i="7" l="1"/>
  <c r="H159" i="7"/>
  <c r="F158" i="7"/>
  <c r="G158" i="7" s="1"/>
  <c r="C158" i="7"/>
  <c r="C148" i="6"/>
  <c r="F148" i="6"/>
  <c r="G148" i="6" s="1"/>
  <c r="H149" i="6"/>
  <c r="G105" i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A159" i="7" l="1"/>
  <c r="C159" i="7"/>
  <c r="F159" i="7"/>
  <c r="G159" i="7" s="1"/>
  <c r="H160" i="7"/>
  <c r="C149" i="6"/>
  <c r="F149" i="6"/>
  <c r="G149" i="6" s="1"/>
  <c r="H150" i="6"/>
  <c r="G106" i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C160" i="7" l="1"/>
  <c r="H161" i="7"/>
  <c r="F160" i="7"/>
  <c r="G160" i="7" s="1"/>
  <c r="A160" i="7"/>
  <c r="C150" i="6"/>
  <c r="F150" i="6"/>
  <c r="G150" i="6" s="1"/>
  <c r="H151" i="6"/>
  <c r="G107" i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C161" i="7" l="1"/>
  <c r="H162" i="7"/>
  <c r="F161" i="7"/>
  <c r="G161" i="7" s="1"/>
  <c r="A161" i="7"/>
  <c r="C151" i="6"/>
  <c r="F151" i="6"/>
  <c r="G151" i="6" s="1"/>
  <c r="H152" i="6"/>
  <c r="G108" i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C162" i="7" l="1"/>
  <c r="F162" i="7"/>
  <c r="G162" i="7" s="1"/>
  <c r="H163" i="7"/>
  <c r="A162" i="7"/>
  <c r="C152" i="6"/>
  <c r="F152" i="6"/>
  <c r="G152" i="6" s="1"/>
  <c r="H153" i="6"/>
  <c r="G109" i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H164" i="7" l="1"/>
  <c r="A163" i="7"/>
  <c r="F163" i="7"/>
  <c r="G163" i="7" s="1"/>
  <c r="C163" i="7"/>
  <c r="C153" i="6"/>
  <c r="F153" i="6"/>
  <c r="G153" i="6" s="1"/>
  <c r="H154" i="6"/>
  <c r="G111" i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F164" i="7" l="1"/>
  <c r="G164" i="7" s="1"/>
  <c r="C164" i="7"/>
  <c r="H165" i="7"/>
  <c r="A164" i="7"/>
  <c r="H155" i="6"/>
  <c r="C154" i="6"/>
  <c r="F154" i="6"/>
  <c r="G154" i="6" s="1"/>
  <c r="G112" i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A165" i="7" l="1"/>
  <c r="F165" i="7"/>
  <c r="G165" i="7" s="1"/>
  <c r="C165" i="7"/>
  <c r="H166" i="7"/>
  <c r="H156" i="6"/>
  <c r="C155" i="6"/>
  <c r="F155" i="6"/>
  <c r="G155" i="6" s="1"/>
  <c r="G113" i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A166" i="7" l="1"/>
  <c r="F166" i="7"/>
  <c r="G166" i="7" s="1"/>
  <c r="H167" i="7"/>
  <c r="C166" i="7"/>
  <c r="H157" i="6"/>
  <c r="C156" i="6"/>
  <c r="F156" i="6"/>
  <c r="G156" i="6" s="1"/>
  <c r="G115" i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A167" i="7" l="1"/>
  <c r="H168" i="7"/>
  <c r="F167" i="7"/>
  <c r="G167" i="7" s="1"/>
  <c r="C167" i="7"/>
  <c r="H158" i="6"/>
  <c r="C157" i="6"/>
  <c r="F157" i="6"/>
  <c r="G157" i="6" s="1"/>
  <c r="G116" i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F168" i="7" l="1"/>
  <c r="G168" i="7" s="1"/>
  <c r="H169" i="7"/>
  <c r="A168" i="7"/>
  <c r="C168" i="7"/>
  <c r="H159" i="6"/>
  <c r="C158" i="6"/>
  <c r="F158" i="6"/>
  <c r="G158" i="6" s="1"/>
  <c r="G117" i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A169" i="7" l="1"/>
  <c r="F169" i="7"/>
  <c r="G169" i="7" s="1"/>
  <c r="H170" i="7"/>
  <c r="C169" i="7"/>
  <c r="H160" i="6"/>
  <c r="C159" i="6"/>
  <c r="F159" i="6"/>
  <c r="G159" i="6" s="1"/>
  <c r="G118" i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A170" i="7" l="1"/>
  <c r="F170" i="7"/>
  <c r="G170" i="7" s="1"/>
  <c r="H171" i="7"/>
  <c r="C170" i="7"/>
  <c r="H161" i="6"/>
  <c r="C160" i="6"/>
  <c r="F160" i="6"/>
  <c r="G160" i="6" s="1"/>
  <c r="G119" i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A171" i="7" l="1"/>
  <c r="F171" i="7"/>
  <c r="G171" i="7" s="1"/>
  <c r="H172" i="7"/>
  <c r="C171" i="7"/>
  <c r="F161" i="6"/>
  <c r="G161" i="6" s="1"/>
  <c r="H162" i="6"/>
  <c r="C161" i="6"/>
  <c r="G120" i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A172" i="7" l="1"/>
  <c r="F172" i="7"/>
  <c r="G172" i="7" s="1"/>
  <c r="H173" i="7"/>
  <c r="C172" i="7"/>
  <c r="F162" i="6"/>
  <c r="G162" i="6" s="1"/>
  <c r="H163" i="6"/>
  <c r="C162" i="6"/>
  <c r="G121" i="1"/>
  <c r="A120" i="1"/>
  <c r="B120" i="1"/>
  <c r="E120" i="1"/>
  <c r="F120" i="1" s="1"/>
  <c r="K65" i="1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A173" i="7" l="1"/>
  <c r="C173" i="7"/>
  <c r="F173" i="7"/>
  <c r="G173" i="7" s="1"/>
  <c r="H174" i="7"/>
  <c r="F163" i="6"/>
  <c r="G163" i="6" s="1"/>
  <c r="H164" i="6"/>
  <c r="C163" i="6"/>
  <c r="G122" i="1"/>
  <c r="B121" i="1"/>
  <c r="A121" i="1"/>
  <c r="E121" i="1"/>
  <c r="F121" i="1" s="1"/>
  <c r="J68" i="11"/>
  <c r="I67" i="11"/>
  <c r="I66" i="11"/>
  <c r="I68" i="11"/>
  <c r="J67" i="11"/>
  <c r="J66" i="11"/>
  <c r="O90" i="2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A174" i="7" l="1"/>
  <c r="H175" i="7"/>
  <c r="F174" i="7"/>
  <c r="G174" i="7" s="1"/>
  <c r="C174" i="7"/>
  <c r="C164" i="6"/>
  <c r="F164" i="6"/>
  <c r="G164" i="6" s="1"/>
  <c r="H165" i="6"/>
  <c r="G123" i="1"/>
  <c r="B122" i="1"/>
  <c r="A122" i="1"/>
  <c r="E122" i="1"/>
  <c r="F122" i="1" s="1"/>
  <c r="K67" i="11"/>
  <c r="K66" i="11"/>
  <c r="K68" i="11"/>
  <c r="O91" i="2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A175" i="7" l="1"/>
  <c r="C175" i="7"/>
  <c r="F175" i="7"/>
  <c r="G175" i="7" s="1"/>
  <c r="H176" i="7"/>
  <c r="C165" i="6"/>
  <c r="F165" i="6"/>
  <c r="G165" i="6" s="1"/>
  <c r="H166" i="6"/>
  <c r="G124" i="1"/>
  <c r="E123" i="1"/>
  <c r="F123" i="1" s="1"/>
  <c r="A123" i="1"/>
  <c r="B123" i="1"/>
  <c r="J224" i="3"/>
  <c r="I223" i="3"/>
  <c r="I222" i="3"/>
  <c r="J222" i="3"/>
  <c r="I224" i="3"/>
  <c r="J223" i="3"/>
  <c r="K223" i="3" s="1"/>
  <c r="O92" i="2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H177" i="7" l="1"/>
  <c r="C176" i="7"/>
  <c r="A176" i="7"/>
  <c r="F176" i="7"/>
  <c r="G176" i="7" s="1"/>
  <c r="C166" i="6"/>
  <c r="F166" i="6"/>
  <c r="G166" i="6" s="1"/>
  <c r="H167" i="6"/>
  <c r="G125" i="1"/>
  <c r="E124" i="1"/>
  <c r="F124" i="1" s="1"/>
  <c r="B124" i="1"/>
  <c r="A124" i="1"/>
  <c r="I69" i="11"/>
  <c r="J69" i="11"/>
  <c r="K222" i="3"/>
  <c r="K224" i="3"/>
  <c r="O93" i="2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H178" i="7" l="1"/>
  <c r="A177" i="7"/>
  <c r="F177" i="7"/>
  <c r="G177" i="7" s="1"/>
  <c r="C177" i="7"/>
  <c r="C167" i="6"/>
  <c r="F167" i="6"/>
  <c r="G167" i="6" s="1"/>
  <c r="H168" i="6"/>
  <c r="K69" i="11"/>
  <c r="R94" i="2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C178" i="7" l="1"/>
  <c r="H179" i="7"/>
  <c r="A178" i="7"/>
  <c r="F178" i="7"/>
  <c r="G178" i="7" s="1"/>
  <c r="C168" i="6"/>
  <c r="F168" i="6"/>
  <c r="G168" i="6" s="1"/>
  <c r="H169" i="6"/>
  <c r="O95" i="2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C179" i="7" l="1"/>
  <c r="A179" i="7"/>
  <c r="H180" i="7"/>
  <c r="F179" i="7"/>
  <c r="G179" i="7" s="1"/>
  <c r="C169" i="6"/>
  <c r="F169" i="6"/>
  <c r="G169" i="6" s="1"/>
  <c r="H170" i="6"/>
  <c r="O96" i="2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C180" i="7" l="1"/>
  <c r="H181" i="7"/>
  <c r="F180" i="7"/>
  <c r="G180" i="7" s="1"/>
  <c r="A180" i="7"/>
  <c r="H171" i="6"/>
  <c r="C170" i="6"/>
  <c r="F170" i="6"/>
  <c r="G170" i="6" s="1"/>
  <c r="O97" i="2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H182" i="7" l="1"/>
  <c r="C181" i="7"/>
  <c r="A181" i="7"/>
  <c r="F181" i="7"/>
  <c r="G181" i="7" s="1"/>
  <c r="H172" i="6"/>
  <c r="C171" i="6"/>
  <c r="F171" i="6"/>
  <c r="G171" i="6" s="1"/>
  <c r="O98" i="2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F182" i="7" l="1"/>
  <c r="G182" i="7" s="1"/>
  <c r="C182" i="7"/>
  <c r="A182" i="7"/>
  <c r="H183" i="7"/>
  <c r="H173" i="6"/>
  <c r="C172" i="6"/>
  <c r="F172" i="6"/>
  <c r="G172" i="6" s="1"/>
  <c r="O99" i="2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F183" i="7" l="1"/>
  <c r="G183" i="7" s="1"/>
  <c r="C183" i="7"/>
  <c r="A183" i="7"/>
  <c r="H184" i="7"/>
  <c r="H174" i="6"/>
  <c r="C173" i="6"/>
  <c r="F173" i="6"/>
  <c r="G173" i="6" s="1"/>
  <c r="O100" i="2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A184" i="7" l="1"/>
  <c r="F184" i="7"/>
  <c r="G184" i="7" s="1"/>
  <c r="C184" i="7"/>
  <c r="H185" i="7"/>
  <c r="H175" i="6"/>
  <c r="C174" i="6"/>
  <c r="F174" i="6"/>
  <c r="G174" i="6" s="1"/>
  <c r="O101" i="2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A185" i="7" l="1"/>
  <c r="C185" i="7"/>
  <c r="F185" i="7"/>
  <c r="G185" i="7" s="1"/>
  <c r="H186" i="7"/>
  <c r="H176" i="6"/>
  <c r="C175" i="6"/>
  <c r="F175" i="6"/>
  <c r="G175" i="6" s="1"/>
  <c r="O102" i="2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A186" i="7" l="1"/>
  <c r="F186" i="7"/>
  <c r="G186" i="7" s="1"/>
  <c r="C186" i="7"/>
  <c r="H187" i="7"/>
  <c r="H177" i="6"/>
  <c r="C176" i="6"/>
  <c r="F176" i="6"/>
  <c r="G176" i="6" s="1"/>
  <c r="O103" i="2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F187" i="7" l="1"/>
  <c r="G187" i="7" s="1"/>
  <c r="C187" i="7"/>
  <c r="H188" i="7"/>
  <c r="A187" i="7"/>
  <c r="F177" i="6"/>
  <c r="G177" i="6" s="1"/>
  <c r="H178" i="6"/>
  <c r="C177" i="6"/>
  <c r="O104" i="2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A188" i="7" l="1"/>
  <c r="H189" i="7"/>
  <c r="C188" i="7"/>
  <c r="F188" i="7"/>
  <c r="G188" i="7" s="1"/>
  <c r="F178" i="6"/>
  <c r="G178" i="6" s="1"/>
  <c r="H179" i="6"/>
  <c r="C178" i="6"/>
  <c r="O105" i="2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A189" i="7" l="1"/>
  <c r="C189" i="7"/>
  <c r="F189" i="7"/>
  <c r="G189" i="7" s="1"/>
  <c r="H190" i="7"/>
  <c r="F179" i="6"/>
  <c r="G179" i="6" s="1"/>
  <c r="H180" i="6"/>
  <c r="C179" i="6"/>
  <c r="O106" i="2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A190" i="7" l="1"/>
  <c r="H191" i="7"/>
  <c r="F190" i="7"/>
  <c r="G190" i="7" s="1"/>
  <c r="C190" i="7"/>
  <c r="C180" i="6"/>
  <c r="F180" i="6"/>
  <c r="G180" i="6" s="1"/>
  <c r="H181" i="6"/>
  <c r="O107" i="2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A191" i="7" l="1"/>
  <c r="C191" i="7"/>
  <c r="F191" i="7"/>
  <c r="G191" i="7" s="1"/>
  <c r="H192" i="7"/>
  <c r="C181" i="6"/>
  <c r="F181" i="6"/>
  <c r="G181" i="6" s="1"/>
  <c r="H182" i="6"/>
  <c r="O108" i="2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A192" i="7" l="1"/>
  <c r="F192" i="7"/>
  <c r="G192" i="7" s="1"/>
  <c r="C192" i="7"/>
  <c r="H193" i="7"/>
  <c r="C182" i="6"/>
  <c r="F182" i="6"/>
  <c r="G182" i="6" s="1"/>
  <c r="O109" i="2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H194" i="7" l="1"/>
  <c r="F193" i="7"/>
  <c r="G193" i="7" s="1"/>
  <c r="C193" i="7"/>
  <c r="A193" i="7"/>
  <c r="O110" i="2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H195" i="7" l="1"/>
  <c r="C194" i="7"/>
  <c r="F194" i="7"/>
  <c r="G194" i="7" s="1"/>
  <c r="A194" i="7"/>
  <c r="O111" i="2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H196" i="7" l="1"/>
  <c r="F195" i="7"/>
  <c r="G195" i="7" s="1"/>
  <c r="C195" i="7"/>
  <c r="A195" i="7"/>
  <c r="O112" i="2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C196" i="7" l="1"/>
  <c r="F196" i="7"/>
  <c r="G196" i="7" s="1"/>
  <c r="H197" i="7"/>
  <c r="A196" i="7"/>
  <c r="O113" i="2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C197" i="7" l="1"/>
  <c r="H198" i="7"/>
  <c r="F197" i="7"/>
  <c r="G197" i="7" s="1"/>
  <c r="A197" i="7"/>
  <c r="O114" i="2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C198" i="7" l="1"/>
  <c r="H199" i="7"/>
  <c r="F198" i="7"/>
  <c r="G198" i="7" s="1"/>
  <c r="A198" i="7"/>
  <c r="O115" i="2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H200" i="7" l="1"/>
  <c r="A199" i="7"/>
  <c r="F199" i="7"/>
  <c r="G199" i="7" s="1"/>
  <c r="C199" i="7"/>
  <c r="O116" i="2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F200" i="7" l="1"/>
  <c r="G200" i="7" s="1"/>
  <c r="C200" i="7"/>
  <c r="A200" i="7"/>
  <c r="H201" i="7"/>
  <c r="O117" i="2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F201" i="7" l="1"/>
  <c r="G201" i="7" s="1"/>
  <c r="C201" i="7"/>
  <c r="A201" i="7"/>
  <c r="H202" i="7"/>
  <c r="O118" i="2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F202" i="7" l="1"/>
  <c r="G202" i="7" s="1"/>
  <c r="A202" i="7"/>
  <c r="H203" i="7"/>
  <c r="C202" i="7"/>
  <c r="O119" i="2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A203" i="7" l="1"/>
  <c r="F203" i="7"/>
  <c r="G203" i="7" s="1"/>
  <c r="H204" i="7"/>
  <c r="C203" i="7"/>
  <c r="O120" i="2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A204" i="7" l="1"/>
  <c r="F204" i="7"/>
  <c r="G204" i="7" s="1"/>
  <c r="H205" i="7"/>
  <c r="C204" i="7"/>
  <c r="O121" i="2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A205" i="7" l="1"/>
  <c r="C205" i="7"/>
  <c r="F205" i="7"/>
  <c r="G205" i="7" s="1"/>
  <c r="H206" i="7"/>
  <c r="O122" i="2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A206" i="7" l="1"/>
  <c r="H207" i="7"/>
  <c r="F206" i="7"/>
  <c r="G206" i="7" s="1"/>
  <c r="C206" i="7"/>
  <c r="O123" i="2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A207" i="7" l="1"/>
  <c r="C207" i="7"/>
  <c r="F207" i="7"/>
  <c r="G207" i="7" s="1"/>
  <c r="H208" i="7"/>
  <c r="O124" i="2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A208" i="7" l="1"/>
  <c r="H209" i="7"/>
  <c r="F208" i="7"/>
  <c r="G208" i="7" s="1"/>
  <c r="C208" i="7"/>
  <c r="O125" i="2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A209" i="7" l="1"/>
  <c r="C209" i="7"/>
  <c r="H210" i="7"/>
  <c r="F209" i="7"/>
  <c r="G209" i="7" s="1"/>
  <c r="O126" i="2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H211" i="7" l="1"/>
  <c r="A210" i="7"/>
  <c r="C210" i="7"/>
  <c r="F210" i="7"/>
  <c r="G210" i="7" s="1"/>
  <c r="O127" i="2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H212" i="7" l="1"/>
  <c r="A211" i="7"/>
  <c r="C211" i="7"/>
  <c r="F211" i="7"/>
  <c r="G211" i="7" s="1"/>
  <c r="O128" i="2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H213" i="7" l="1"/>
  <c r="C212" i="7"/>
  <c r="A212" i="7"/>
  <c r="F212" i="7"/>
  <c r="G212" i="7" s="1"/>
  <c r="O129" i="2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C213" i="7" l="1"/>
  <c r="A213" i="7"/>
  <c r="F213" i="7"/>
  <c r="G213" i="7" s="1"/>
  <c r="H214" i="7"/>
  <c r="O130" i="2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C214" i="7" l="1"/>
  <c r="H215" i="7"/>
  <c r="A214" i="7"/>
  <c r="F214" i="7"/>
  <c r="G214" i="7" s="1"/>
  <c r="O131" i="2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C215" i="7" l="1"/>
  <c r="H216" i="7"/>
  <c r="F215" i="7"/>
  <c r="G215" i="7" s="1"/>
  <c r="A215" i="7"/>
  <c r="O132" i="2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C216" i="7" l="1"/>
  <c r="F216" i="7"/>
  <c r="G216" i="7" s="1"/>
  <c r="H217" i="7"/>
  <c r="A216" i="7"/>
  <c r="O133" i="2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F217" i="7" l="1"/>
  <c r="G217" i="7" s="1"/>
  <c r="C217" i="7"/>
  <c r="H218" i="7"/>
  <c r="A217" i="7"/>
  <c r="O134" i="2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F218" i="7" l="1"/>
  <c r="G218" i="7" s="1"/>
  <c r="C218" i="7"/>
  <c r="H219" i="7"/>
  <c r="A218" i="7"/>
  <c r="O135" i="2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F219" i="7" l="1"/>
  <c r="G219" i="7" s="1"/>
  <c r="C219" i="7"/>
  <c r="H220" i="7"/>
  <c r="A219" i="7"/>
  <c r="O136" i="2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F220" i="7" l="1"/>
  <c r="G220" i="7" s="1"/>
  <c r="A220" i="7"/>
  <c r="H221" i="7"/>
  <c r="C220" i="7"/>
  <c r="O137" i="2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A221" i="7" l="1"/>
  <c r="C221" i="7"/>
  <c r="F221" i="7"/>
  <c r="G221" i="7" s="1"/>
  <c r="H222" i="7"/>
  <c r="O138" i="2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A222" i="7" l="1"/>
  <c r="H223" i="7"/>
  <c r="F222" i="7"/>
  <c r="G222" i="7" s="1"/>
  <c r="C222" i="7"/>
  <c r="O139" i="2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A223" i="7" l="1"/>
  <c r="C223" i="7"/>
  <c r="F223" i="7"/>
  <c r="G223" i="7" s="1"/>
  <c r="H224" i="7"/>
  <c r="O140" i="2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F224" i="7" l="1"/>
  <c r="G224" i="7" s="1"/>
  <c r="C224" i="7"/>
  <c r="H225" i="7"/>
  <c r="A224" i="7"/>
  <c r="O141" i="2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A225" i="7" l="1"/>
  <c r="F225" i="7"/>
  <c r="G225" i="7" s="1"/>
  <c r="H226" i="7"/>
  <c r="C225" i="7"/>
  <c r="R142" i="2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A226" i="7" l="1"/>
  <c r="F226" i="7"/>
  <c r="G226" i="7" s="1"/>
  <c r="C226" i="7"/>
  <c r="H227" i="7"/>
  <c r="O143" i="2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H228" i="7" l="1"/>
  <c r="A227" i="7"/>
  <c r="F227" i="7"/>
  <c r="G227" i="7" s="1"/>
  <c r="C227" i="7"/>
  <c r="O144" i="2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H229" i="7" l="1"/>
  <c r="F228" i="7"/>
  <c r="G228" i="7" s="1"/>
  <c r="C228" i="7"/>
  <c r="A228" i="7"/>
  <c r="O145" i="2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H230" i="7" l="1"/>
  <c r="A229" i="7"/>
  <c r="F229" i="7"/>
  <c r="G229" i="7" s="1"/>
  <c r="C229" i="7"/>
  <c r="O146" i="2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A230" i="7" l="1"/>
  <c r="C230" i="7"/>
  <c r="F230" i="7"/>
  <c r="G230" i="7" s="1"/>
  <c r="H231" i="7"/>
  <c r="O147" i="2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H232" i="7" l="1"/>
  <c r="F231" i="7"/>
  <c r="G231" i="7" s="1"/>
  <c r="C231" i="7"/>
  <c r="A231" i="7"/>
  <c r="O148" i="2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C232" i="7" l="1"/>
  <c r="H233" i="7"/>
  <c r="A232" i="7"/>
  <c r="F232" i="7"/>
  <c r="G232" i="7" s="1"/>
  <c r="O149" i="2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C233" i="7" l="1"/>
  <c r="A233" i="7"/>
  <c r="F233" i="7"/>
  <c r="G233" i="7" s="1"/>
  <c r="H234" i="7"/>
  <c r="O150" i="2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C234" i="7" l="1"/>
  <c r="F234" i="7"/>
  <c r="G234" i="7" s="1"/>
  <c r="A234" i="7"/>
  <c r="H235" i="7"/>
  <c r="O151" i="2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A235" i="7" l="1"/>
  <c r="F235" i="7"/>
  <c r="G235" i="7" s="1"/>
  <c r="C235" i="7"/>
  <c r="H236" i="7"/>
  <c r="O152" i="2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F236" i="7" l="1"/>
  <c r="G236" i="7" s="1"/>
  <c r="C236" i="7"/>
  <c r="A236" i="7"/>
  <c r="H237" i="7"/>
  <c r="O153" i="2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A237" i="7" l="1"/>
  <c r="C237" i="7"/>
  <c r="F237" i="7"/>
  <c r="G237" i="7" s="1"/>
  <c r="H238" i="7"/>
  <c r="O154" i="2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A238" i="7" l="1"/>
  <c r="H239" i="7"/>
  <c r="F238" i="7"/>
  <c r="G238" i="7" s="1"/>
  <c r="C238" i="7"/>
  <c r="O155" i="2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A239" i="7" l="1"/>
  <c r="C239" i="7"/>
  <c r="F239" i="7"/>
  <c r="G239" i="7" s="1"/>
  <c r="H240" i="7"/>
  <c r="O156" i="2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F240" i="7" l="1"/>
  <c r="G240" i="7" s="1"/>
  <c r="A240" i="7"/>
  <c r="H241" i="7"/>
  <c r="C240" i="7"/>
  <c r="O157" i="2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A241" i="7" l="1"/>
  <c r="C241" i="7"/>
  <c r="H242" i="7"/>
  <c r="F241" i="7"/>
  <c r="G241" i="7" s="1"/>
  <c r="R158" i="2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F242" i="7" l="1"/>
  <c r="G242" i="7" s="1"/>
  <c r="A242" i="7"/>
  <c r="H243" i="7"/>
  <c r="C242" i="7"/>
  <c r="O159" i="2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F243" i="7" l="1"/>
  <c r="G243" i="7" s="1"/>
  <c r="C243" i="7"/>
  <c r="H244" i="7"/>
  <c r="A243" i="7"/>
  <c r="O160" i="2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A244" i="7" l="1"/>
  <c r="H245" i="7"/>
  <c r="C244" i="7"/>
  <c r="F244" i="7"/>
  <c r="G244" i="7" s="1"/>
  <c r="O161" i="2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A245" i="7" l="1"/>
  <c r="H246" i="7"/>
  <c r="C245" i="7"/>
  <c r="F245" i="7"/>
  <c r="G245" i="7" s="1"/>
  <c r="O162" i="2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A246" i="7" l="1"/>
  <c r="H247" i="7"/>
  <c r="C246" i="7"/>
  <c r="F246" i="7"/>
  <c r="G246" i="7" s="1"/>
  <c r="O163" i="2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F247" i="7" l="1"/>
  <c r="G247" i="7" s="1"/>
  <c r="H248" i="7"/>
  <c r="C247" i="7"/>
  <c r="A247" i="7"/>
  <c r="O164" i="2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A248" i="7" l="1"/>
  <c r="H249" i="7"/>
  <c r="C248" i="7"/>
  <c r="F248" i="7"/>
  <c r="G248" i="7" s="1"/>
  <c r="O165" i="2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A249" i="7" l="1"/>
  <c r="H250" i="7"/>
  <c r="C249" i="7"/>
  <c r="F249" i="7"/>
  <c r="G249" i="7" s="1"/>
  <c r="O166" i="2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C250" i="7" l="1"/>
  <c r="H251" i="7"/>
  <c r="F250" i="7"/>
  <c r="G250" i="7" s="1"/>
  <c r="A250" i="7"/>
  <c r="O167" i="2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C251" i="7" l="1"/>
  <c r="H252" i="7"/>
  <c r="F251" i="7"/>
  <c r="G251" i="7" s="1"/>
  <c r="A251" i="7"/>
  <c r="O168" i="2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C252" i="7" l="1"/>
  <c r="F252" i="7"/>
  <c r="G252" i="7" s="1"/>
  <c r="H253" i="7"/>
  <c r="A252" i="7"/>
  <c r="O169" i="2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A253" i="7" l="1"/>
  <c r="C253" i="7"/>
  <c r="F253" i="7"/>
  <c r="G253" i="7" s="1"/>
  <c r="H254" i="7"/>
  <c r="O170" i="2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A254" i="7" l="1"/>
  <c r="F254" i="7"/>
  <c r="G254" i="7" s="1"/>
  <c r="C254" i="7"/>
  <c r="H255" i="7"/>
  <c r="O171" i="2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A255" i="7" l="1"/>
  <c r="C255" i="7"/>
  <c r="F255" i="7"/>
  <c r="G255" i="7" s="1"/>
  <c r="H256" i="7"/>
  <c r="O172" i="2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F256" i="7" l="1"/>
  <c r="G256" i="7" s="1"/>
  <c r="C256" i="7"/>
  <c r="A256" i="7"/>
  <c r="H257" i="7"/>
  <c r="O173" i="2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F257" i="7" l="1"/>
  <c r="G257" i="7" s="1"/>
  <c r="C257" i="7"/>
  <c r="H258" i="7"/>
  <c r="A257" i="7"/>
  <c r="O174" i="2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F258" i="7" l="1"/>
  <c r="G258" i="7" s="1"/>
  <c r="H259" i="7"/>
  <c r="A258" i="7"/>
  <c r="C258" i="7"/>
  <c r="O175" i="2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F259" i="7" l="1"/>
  <c r="G259" i="7" s="1"/>
  <c r="A259" i="7"/>
  <c r="H260" i="7"/>
  <c r="C259" i="7"/>
  <c r="O176" i="2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H261" i="7" l="1"/>
  <c r="F260" i="7"/>
  <c r="G260" i="7" s="1"/>
  <c r="A260" i="7"/>
  <c r="C260" i="7"/>
  <c r="O177" i="2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H262" i="7" l="1"/>
  <c r="F261" i="7"/>
  <c r="G261" i="7" s="1"/>
  <c r="A261" i="7"/>
  <c r="C261" i="7"/>
  <c r="O178" i="2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H263" i="7" l="1"/>
  <c r="A262" i="7"/>
  <c r="F262" i="7"/>
  <c r="G262" i="7" s="1"/>
  <c r="C262" i="7"/>
  <c r="O179" i="2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A263" i="7" l="1"/>
  <c r="C263" i="7"/>
  <c r="F263" i="7"/>
  <c r="G263" i="7" s="1"/>
  <c r="H264" i="7"/>
  <c r="O180" i="2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A264" i="7" l="1"/>
  <c r="H265" i="7"/>
  <c r="F264" i="7"/>
  <c r="G264" i="7" s="1"/>
  <c r="C264" i="7"/>
  <c r="O181" i="2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A265" i="7" l="1"/>
  <c r="H266" i="7"/>
  <c r="C265" i="7"/>
  <c r="F265" i="7"/>
  <c r="G265" i="7" s="1"/>
  <c r="O182" i="2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C266" i="7" l="1"/>
  <c r="A266" i="7"/>
  <c r="F266" i="7"/>
  <c r="G266" i="7" s="1"/>
  <c r="H267" i="7"/>
  <c r="O183" i="2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A267" i="7" l="1"/>
  <c r="C267" i="7"/>
  <c r="F267" i="7"/>
  <c r="G267" i="7" s="1"/>
  <c r="H268" i="7"/>
  <c r="O184" i="2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C268" i="7" l="1"/>
  <c r="A268" i="7"/>
  <c r="H269" i="7"/>
  <c r="F268" i="7"/>
  <c r="G268" i="7" s="1"/>
  <c r="O185" i="2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A269" i="7" l="1"/>
  <c r="C269" i="7"/>
  <c r="F269" i="7"/>
  <c r="G269" i="7" s="1"/>
  <c r="H270" i="7"/>
  <c r="O186" i="2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A270" i="7" l="1"/>
  <c r="C270" i="7"/>
  <c r="H271" i="7"/>
  <c r="F270" i="7"/>
  <c r="G270" i="7" s="1"/>
  <c r="O187" i="2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A271" i="7" l="1"/>
  <c r="C271" i="7"/>
  <c r="F271" i="7"/>
  <c r="G271" i="7" s="1"/>
  <c r="H272" i="7"/>
  <c r="O188" i="2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C272" i="7" l="1"/>
  <c r="F272" i="7"/>
  <c r="G272" i="7" s="1"/>
  <c r="A272" i="7"/>
  <c r="H273" i="7"/>
  <c r="O189" i="2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C273" i="7" l="1"/>
  <c r="A273" i="7"/>
  <c r="H274" i="7"/>
  <c r="F273" i="7"/>
  <c r="G273" i="7" s="1"/>
  <c r="O190" i="2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F274" i="7" l="1"/>
  <c r="G274" i="7" s="1"/>
  <c r="C274" i="7"/>
  <c r="H275" i="7"/>
  <c r="A274" i="7"/>
  <c r="O191" i="2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F275" i="7" l="1"/>
  <c r="G275" i="7" s="1"/>
  <c r="C275" i="7"/>
  <c r="A275" i="7"/>
  <c r="H276" i="7"/>
  <c r="O192" i="2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H277" i="7" l="1"/>
  <c r="F276" i="7"/>
  <c r="G276" i="7" s="1"/>
  <c r="C276" i="7"/>
  <c r="A276" i="7"/>
  <c r="O193" i="2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H278" i="7" l="1"/>
  <c r="F277" i="7"/>
  <c r="G277" i="7" s="1"/>
  <c r="C277" i="7"/>
  <c r="A277" i="7"/>
  <c r="O194" i="2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H279" i="7" l="1"/>
  <c r="F278" i="7"/>
  <c r="G278" i="7" s="1"/>
  <c r="C278" i="7"/>
  <c r="A278" i="7"/>
  <c r="O195" i="2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F279" i="7" l="1"/>
  <c r="G279" i="7" s="1"/>
  <c r="C279" i="7"/>
  <c r="H280" i="7"/>
  <c r="A279" i="7"/>
  <c r="O196" i="2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H281" i="7" l="1"/>
  <c r="A280" i="7"/>
  <c r="F280" i="7"/>
  <c r="G280" i="7" s="1"/>
  <c r="C280" i="7"/>
  <c r="O197" i="2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H282" i="7" l="1"/>
  <c r="F281" i="7"/>
  <c r="G281" i="7" s="1"/>
  <c r="C281" i="7"/>
  <c r="A281" i="7"/>
  <c r="O198" i="2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A282" i="7" l="1"/>
  <c r="F282" i="7"/>
  <c r="G282" i="7" s="1"/>
  <c r="C282" i="7"/>
  <c r="H283" i="7"/>
  <c r="O199" i="2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A283" i="7" l="1"/>
  <c r="F283" i="7"/>
  <c r="G283" i="7" s="1"/>
  <c r="C283" i="7"/>
  <c r="H284" i="7"/>
  <c r="O200" i="2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A284" i="7" l="1"/>
  <c r="C284" i="7"/>
  <c r="F284" i="7"/>
  <c r="G284" i="7" s="1"/>
  <c r="H285" i="7"/>
  <c r="O201" i="2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A285" i="7" l="1"/>
  <c r="C285" i="7"/>
  <c r="F285" i="7"/>
  <c r="G285" i="7" s="1"/>
  <c r="H286" i="7"/>
  <c r="O202" i="2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H287" i="7" l="1"/>
  <c r="F286" i="7"/>
  <c r="G286" i="7" s="1"/>
  <c r="C286" i="7"/>
  <c r="A286" i="7"/>
  <c r="O203" i="2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A287" i="7" l="1"/>
  <c r="C287" i="7"/>
  <c r="F287" i="7"/>
  <c r="G287" i="7" s="1"/>
  <c r="H288" i="7"/>
  <c r="O204" i="2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C288" i="7" l="1"/>
  <c r="A288" i="7"/>
  <c r="H289" i="7"/>
  <c r="F288" i="7"/>
  <c r="G288" i="7" s="1"/>
  <c r="O205" i="2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C289" i="7" l="1"/>
  <c r="A289" i="7"/>
  <c r="H290" i="7"/>
  <c r="F289" i="7"/>
  <c r="G289" i="7" s="1"/>
  <c r="R206" i="2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C290" i="7" l="1"/>
  <c r="F290" i="7"/>
  <c r="G290" i="7" s="1"/>
  <c r="H291" i="7"/>
  <c r="A290" i="7"/>
  <c r="O207" i="2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H292" i="7" l="1"/>
  <c r="F291" i="7"/>
  <c r="G291" i="7" s="1"/>
  <c r="C291" i="7"/>
  <c r="A291" i="7"/>
  <c r="O208" i="2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F292" i="7" l="1"/>
  <c r="G292" i="7" s="1"/>
  <c r="H293" i="7"/>
  <c r="C292" i="7"/>
  <c r="A292" i="7"/>
  <c r="O209" i="2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F293" i="7" l="1"/>
  <c r="G293" i="7" s="1"/>
  <c r="H294" i="7"/>
  <c r="C293" i="7"/>
  <c r="A293" i="7"/>
  <c r="O210" i="2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F294" i="7" l="1"/>
  <c r="G294" i="7" s="1"/>
  <c r="H295" i="7"/>
  <c r="A294" i="7"/>
  <c r="C294" i="7"/>
  <c r="O211" i="2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A295" i="7" l="1"/>
  <c r="H296" i="7"/>
  <c r="F295" i="7"/>
  <c r="G295" i="7" s="1"/>
  <c r="C295" i="7"/>
  <c r="O212" i="2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F296" i="7" l="1"/>
  <c r="G296" i="7" s="1"/>
  <c r="H297" i="7"/>
  <c r="A296" i="7"/>
  <c r="C296" i="7"/>
  <c r="O213" i="2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F297" i="7" l="1"/>
  <c r="G297" i="7" s="1"/>
  <c r="H298" i="7"/>
  <c r="A297" i="7"/>
  <c r="C297" i="7"/>
  <c r="O214" i="2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A298" i="7" l="1"/>
  <c r="H299" i="7"/>
  <c r="C298" i="7"/>
  <c r="F298" i="7"/>
  <c r="G298" i="7" s="1"/>
  <c r="O215" i="2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C299" i="7" l="1"/>
  <c r="H300" i="7"/>
  <c r="A299" i="7"/>
  <c r="F299" i="7"/>
  <c r="G299" i="7" s="1"/>
  <c r="O216" i="2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A300" i="7" l="1"/>
  <c r="C300" i="7"/>
  <c r="H301" i="7"/>
  <c r="F300" i="7"/>
  <c r="G300" i="7" s="1"/>
  <c r="O217" i="2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A301" i="7" l="1"/>
  <c r="C301" i="7"/>
  <c r="H302" i="7"/>
  <c r="F301" i="7"/>
  <c r="G301" i="7" s="1"/>
  <c r="O218" i="2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A302" i="7" l="1"/>
  <c r="C302" i="7"/>
  <c r="H303" i="7"/>
  <c r="F302" i="7"/>
  <c r="G302" i="7" s="1"/>
  <c r="O219" i="2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A303" i="7" l="1"/>
  <c r="C303" i="7"/>
  <c r="F303" i="7"/>
  <c r="G303" i="7" s="1"/>
  <c r="H304" i="7"/>
  <c r="O220" i="2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A304" i="7" l="1"/>
  <c r="C304" i="7"/>
  <c r="F304" i="7"/>
  <c r="G304" i="7" s="1"/>
  <c r="H305" i="7"/>
  <c r="O221" i="2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F305" i="7" l="1"/>
  <c r="G305" i="7" s="1"/>
  <c r="C305" i="7"/>
  <c r="A305" i="7"/>
  <c r="H306" i="7"/>
  <c r="R222" i="2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C306" i="7" l="1"/>
  <c r="A306" i="7"/>
  <c r="H307" i="7"/>
  <c r="F306" i="7"/>
  <c r="G306" i="7" s="1"/>
  <c r="O223" i="2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C307" i="7" l="1"/>
  <c r="A307" i="7"/>
  <c r="F307" i="7"/>
  <c r="G307" i="7" s="1"/>
  <c r="H308" i="7"/>
  <c r="O224" i="2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H309" i="7" l="1"/>
  <c r="C308" i="7"/>
  <c r="A308" i="7"/>
  <c r="F308" i="7"/>
  <c r="G308" i="7" s="1"/>
  <c r="O225" i="2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F309" i="7" l="1"/>
  <c r="G309" i="7" s="1"/>
  <c r="H310" i="7"/>
  <c r="C309" i="7"/>
  <c r="A309" i="7"/>
  <c r="O226" i="2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F310" i="7" l="1"/>
  <c r="G310" i="7" s="1"/>
  <c r="H311" i="7"/>
  <c r="C310" i="7"/>
  <c r="A310" i="7"/>
  <c r="O227" i="2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F311" i="7" l="1"/>
  <c r="G311" i="7" s="1"/>
  <c r="C311" i="7"/>
  <c r="A311" i="7"/>
  <c r="H312" i="7"/>
  <c r="O228" i="2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H313" i="7" l="1"/>
  <c r="C312" i="7"/>
  <c r="F312" i="7"/>
  <c r="G312" i="7" s="1"/>
  <c r="A312" i="7"/>
  <c r="O229" i="2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F313" i="7" l="1"/>
  <c r="G313" i="7" s="1"/>
  <c r="H314" i="7"/>
  <c r="C313" i="7"/>
  <c r="A313" i="7"/>
  <c r="O230" i="2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F314" i="7" l="1"/>
  <c r="G314" i="7" s="1"/>
  <c r="C314" i="7"/>
  <c r="A314" i="7"/>
  <c r="H315" i="7"/>
  <c r="O231" i="2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F315" i="7" l="1"/>
  <c r="G315" i="7" s="1"/>
  <c r="A315" i="7"/>
  <c r="C315" i="7"/>
  <c r="H316" i="7"/>
  <c r="O232" i="2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A316" i="7" l="1"/>
  <c r="F316" i="7"/>
  <c r="G316" i="7" s="1"/>
  <c r="C316" i="7"/>
  <c r="H317" i="7"/>
  <c r="O233" i="2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A317" i="7" l="1"/>
  <c r="C317" i="7"/>
  <c r="F317" i="7"/>
  <c r="G317" i="7" s="1"/>
  <c r="H318" i="7"/>
  <c r="O234" i="2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H319" i="7" l="1"/>
  <c r="A318" i="7"/>
  <c r="F318" i="7"/>
  <c r="G318" i="7" s="1"/>
  <c r="C318" i="7"/>
  <c r="O235" i="2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A319" i="7" l="1"/>
  <c r="C319" i="7"/>
  <c r="F319" i="7"/>
  <c r="G319" i="7" s="1"/>
  <c r="H320" i="7"/>
  <c r="O236" i="2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A320" i="7" l="1"/>
  <c r="H321" i="7"/>
  <c r="F320" i="7"/>
  <c r="G320" i="7" s="1"/>
  <c r="C320" i="7"/>
  <c r="O237" i="2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A321" i="7" l="1"/>
  <c r="H322" i="7"/>
  <c r="C321" i="7"/>
  <c r="F321" i="7"/>
  <c r="G321" i="7" s="1"/>
  <c r="O238" i="2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A322" i="7" l="1"/>
  <c r="C322" i="7"/>
  <c r="H323" i="7"/>
  <c r="F322" i="7"/>
  <c r="G322" i="7" s="1"/>
  <c r="O239" i="2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H324" i="7" l="1"/>
  <c r="A323" i="7"/>
  <c r="F323" i="7"/>
  <c r="G323" i="7" s="1"/>
  <c r="C323" i="7"/>
  <c r="O240" i="2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C324" i="7" l="1"/>
  <c r="H325" i="7"/>
  <c r="A324" i="7"/>
  <c r="F324" i="7"/>
  <c r="G324" i="7" s="1"/>
  <c r="O241" i="2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C325" i="7" l="1"/>
  <c r="H326" i="7"/>
  <c r="A325" i="7"/>
  <c r="F325" i="7"/>
  <c r="G325" i="7" s="1"/>
  <c r="O242" i="2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F326" i="7" l="1"/>
  <c r="G326" i="7" s="1"/>
  <c r="C326" i="7"/>
  <c r="H327" i="7"/>
  <c r="A326" i="7"/>
  <c r="O243" i="2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F327" i="7" l="1"/>
  <c r="G327" i="7" s="1"/>
  <c r="A327" i="7"/>
  <c r="H328" i="7"/>
  <c r="C327" i="7"/>
  <c r="O244" i="2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F328" i="7" l="1"/>
  <c r="G328" i="7" s="1"/>
  <c r="C328" i="7"/>
  <c r="H329" i="7"/>
  <c r="A328" i="7"/>
  <c r="O245" i="2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C329" i="7" l="1"/>
  <c r="H330" i="7"/>
  <c r="A329" i="7"/>
  <c r="F329" i="7"/>
  <c r="G329" i="7" s="1"/>
  <c r="O246" i="2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F330" i="7" l="1"/>
  <c r="G330" i="7" s="1"/>
  <c r="A330" i="7"/>
  <c r="H331" i="7"/>
  <c r="C330" i="7"/>
  <c r="O247" i="2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F331" i="7" l="1"/>
  <c r="G331" i="7" s="1"/>
  <c r="C331" i="7"/>
  <c r="A331" i="7"/>
  <c r="H332" i="7"/>
  <c r="O248" i="2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C332" i="7" l="1"/>
  <c r="A332" i="7"/>
  <c r="F332" i="7"/>
  <c r="G332" i="7" s="1"/>
  <c r="O249" i="2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AJ19" i="7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M3" i="7" l="1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<sst xmlns="http://schemas.openxmlformats.org/spreadsheetml/2006/main" count="4422" uniqueCount="1209">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</sst>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5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2" fontId="43" fillId="41" borderId="52" xfId="0" applyNumberFormat="1" applyFont="1" applyFill="1" applyBorder="1" applyAlignment="1">
      <alignment horizontal="center"/>
    </xf>
    <xf numFmtId="0" fontId="43" fillId="41" borderId="59" xfId="0" applyFont="1" applyFill="1" applyBorder="1" applyAlignment="1">
      <alignment horizontal="center"/>
    </xf>
    <xf numFmtId="17" fontId="43" fillId="41" borderId="59" xfId="0" applyNumberFormat="1" applyFont="1" applyFill="1" applyBorder="1" applyAlignment="1">
      <alignment horizontal="center"/>
    </xf>
    <xf numFmtId="15" fontId="43" fillId="41" borderId="59" xfId="0" applyNumberFormat="1" applyFont="1" applyFill="1" applyBorder="1"/>
    <xf numFmtId="2" fontId="43" fillId="41" borderId="59" xfId="0" applyNumberFormat="1" applyFont="1" applyFill="1" applyBorder="1" applyAlignment="1">
      <alignment horizontal="center"/>
    </xf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5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182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332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4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9" totalsRowShown="0" headerRowDxfId="80" headerRowBorderDxfId="79" tableBorderDxfId="78">
  <autoFilter ref="A2:AD69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F12" sqref="F12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30" t="s">
        <v>330</v>
      </c>
      <c r="B1" s="231"/>
      <c r="C1" s="231"/>
      <c r="D1" s="231"/>
      <c r="E1" s="231"/>
      <c r="F1" s="232"/>
    </row>
    <row r="2" spans="1:6" x14ac:dyDescent="0.3">
      <c r="A2" s="191" t="s">
        <v>114</v>
      </c>
      <c r="B2" s="233">
        <v>45839</v>
      </c>
      <c r="C2" s="234"/>
      <c r="D2" s="234"/>
      <c r="E2" s="234"/>
      <c r="F2" s="235"/>
    </row>
    <row r="3" spans="1:6" x14ac:dyDescent="0.3">
      <c r="A3" s="191" t="s">
        <v>115</v>
      </c>
      <c r="B3" s="236">
        <v>45866</v>
      </c>
      <c r="C3" s="236"/>
      <c r="D3" s="236"/>
      <c r="E3" s="236"/>
      <c r="F3" s="237"/>
    </row>
    <row r="4" spans="1:6" x14ac:dyDescent="0.3">
      <c r="A4" s="191" t="s">
        <v>116</v>
      </c>
      <c r="B4" s="238">
        <f>YEAR(B3)+IF(MONTH(B3)&gt;=4,1,0)</f>
        <v>2026</v>
      </c>
      <c r="C4" s="238"/>
      <c r="D4" s="238"/>
      <c r="E4" s="238"/>
      <c r="F4" s="239"/>
    </row>
    <row r="5" spans="1:6" x14ac:dyDescent="0.3">
      <c r="A5" s="191" t="s">
        <v>117</v>
      </c>
      <c r="B5" s="240">
        <v>45748</v>
      </c>
      <c r="C5" s="241"/>
      <c r="D5" s="241"/>
      <c r="E5" s="241"/>
      <c r="F5" s="242"/>
    </row>
    <row r="6" spans="1:6" ht="15" thickBot="1" x14ac:dyDescent="0.35">
      <c r="A6" s="192" t="s">
        <v>118</v>
      </c>
      <c r="B6" s="228">
        <v>46112</v>
      </c>
      <c r="C6" s="228"/>
      <c r="D6" s="228"/>
      <c r="E6" s="228"/>
      <c r="F6" s="229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25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27.900000000000034</v>
      </c>
      <c r="E9" s="196">
        <f>-(C9-D9)/C9</f>
        <v>0.216749319043574</v>
      </c>
      <c r="F9" s="197"/>
    </row>
    <row r="10" spans="1:6" x14ac:dyDescent="0.3">
      <c r="A10" s="226"/>
      <c r="B10" s="198" t="s">
        <v>124</v>
      </c>
      <c r="C10" s="81">
        <f>'Monthly KPI'!$E$4</f>
        <v>642.03857587860693</v>
      </c>
      <c r="D10" s="199">
        <f>'Monthly KPI'!$F$4</f>
        <v>672.50000000000307</v>
      </c>
      <c r="E10" s="200">
        <f t="shared" ref="E10:E26" si="0">-(C10-D10)/C10</f>
        <v>4.7444850303131336E-2</v>
      </c>
      <c r="F10" s="201"/>
    </row>
    <row r="11" spans="1:6" ht="15" thickBot="1" x14ac:dyDescent="0.35">
      <c r="A11" s="227"/>
      <c r="B11" s="202" t="s">
        <v>125</v>
      </c>
      <c r="C11" s="84">
        <f>'Annual KPI'!$E$4</f>
        <v>3498.8479582836399</v>
      </c>
      <c r="D11" s="203">
        <f>'Annual KPI'!$F$4</f>
        <v>3445.9499999999935</v>
      </c>
      <c r="E11" s="204">
        <f t="shared" si="0"/>
        <v>-1.5118678752075726E-2</v>
      </c>
      <c r="F11" s="205"/>
    </row>
    <row r="12" spans="1:6" x14ac:dyDescent="0.3">
      <c r="A12" s="225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0.14493386028999256</v>
      </c>
      <c r="E12" s="196">
        <f t="shared" si="0"/>
        <v>0.21674931904357389</v>
      </c>
      <c r="F12" s="207"/>
    </row>
    <row r="13" spans="1:6" x14ac:dyDescent="0.3">
      <c r="A13" s="226"/>
      <c r="B13" s="198" t="s">
        <v>127</v>
      </c>
      <c r="C13" s="82">
        <f>'Monthly KPI'!$I$4</f>
        <v>0.11911562884943126</v>
      </c>
      <c r="D13" s="208">
        <f>'Monthly KPI'!$J$4</f>
        <v>0.12476705202895588</v>
      </c>
      <c r="E13" s="200">
        <f t="shared" si="0"/>
        <v>4.744485030313135E-2</v>
      </c>
      <c r="F13" s="201"/>
    </row>
    <row r="14" spans="1:6" ht="15" thickBot="1" x14ac:dyDescent="0.35">
      <c r="A14" s="227"/>
      <c r="B14" s="202" t="s">
        <v>128</v>
      </c>
      <c r="C14" s="86">
        <f>'Annual KPI'!$I$4</f>
        <v>0.15273682755393098</v>
      </c>
      <c r="D14" s="209">
        <f>'Annual KPI'!$J$4</f>
        <v>0.15042764852453189</v>
      </c>
      <c r="E14" s="204">
        <f t="shared" si="0"/>
        <v>-1.5118678752075846E-2</v>
      </c>
      <c r="F14" s="205"/>
    </row>
    <row r="15" spans="1:6" x14ac:dyDescent="0.3">
      <c r="A15" s="225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0.80705629859856665</v>
      </c>
      <c r="E15" s="196">
        <f t="shared" si="0"/>
        <v>0.14198311958733772</v>
      </c>
      <c r="F15" s="197"/>
    </row>
    <row r="16" spans="1:6" x14ac:dyDescent="0.3">
      <c r="A16" s="226"/>
      <c r="B16" s="198" t="s">
        <v>130</v>
      </c>
      <c r="C16" s="82">
        <f>'Monthly KPI'!$G$4</f>
        <v>0.7067147357573913</v>
      </c>
      <c r="D16" s="208">
        <f>'Monthly KPI'!$H$4</f>
        <v>0.77719187025823466</v>
      </c>
      <c r="E16" s="200">
        <f t="shared" si="0"/>
        <v>9.9725010580559784E-2</v>
      </c>
      <c r="F16" s="201"/>
    </row>
    <row r="17" spans="1:6" ht="15" thickBot="1" x14ac:dyDescent="0.35">
      <c r="A17" s="227"/>
      <c r="B17" s="202" t="s">
        <v>131</v>
      </c>
      <c r="C17" s="86">
        <f>'Annual KPI'!$G$4</f>
        <v>0.68785996125533877</v>
      </c>
      <c r="D17" s="209">
        <f>'Annual KPI'!$H$4</f>
        <v>0.75267850555556892</v>
      </c>
      <c r="E17" s="204">
        <f t="shared" si="0"/>
        <v>9.4232180896147585E-2</v>
      </c>
      <c r="F17" s="205"/>
    </row>
    <row r="18" spans="1:6" ht="27.9" customHeight="1" x14ac:dyDescent="0.3">
      <c r="A18" s="225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4.3099999999999996</v>
      </c>
      <c r="E18" s="196">
        <f t="shared" si="0"/>
        <v>6.5470494417862804E-2</v>
      </c>
      <c r="F18" s="211"/>
    </row>
    <row r="19" spans="1:6" x14ac:dyDescent="0.3">
      <c r="A19" s="226"/>
      <c r="B19" s="198" t="s">
        <v>133</v>
      </c>
      <c r="C19" s="170">
        <f>'Monthly KPI'!$C$4</f>
        <v>113.26451612903224</v>
      </c>
      <c r="D19" s="212">
        <f>'Monthly KPI'!$D$4</f>
        <v>107.88</v>
      </c>
      <c r="E19" s="200">
        <f t="shared" si="0"/>
        <v>-4.7539302802460624E-2</v>
      </c>
      <c r="F19" s="213"/>
    </row>
    <row r="20" spans="1:6" ht="15" thickBot="1" x14ac:dyDescent="0.35">
      <c r="A20" s="227"/>
      <c r="B20" s="202" t="s">
        <v>134</v>
      </c>
      <c r="C20" s="171">
        <f>'Annual KPI'!$C$4</f>
        <v>634.16451612903234</v>
      </c>
      <c r="D20" s="214">
        <f>'Annual KPI'!$D$4</f>
        <v>570.79</v>
      </c>
      <c r="E20" s="204">
        <f t="shared" si="0"/>
        <v>-9.9933872862949136E-2</v>
      </c>
      <c r="F20" s="215"/>
    </row>
    <row r="21" spans="1:6" x14ac:dyDescent="0.3">
      <c r="A21" s="225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1</v>
      </c>
      <c r="E21" s="196">
        <f t="shared" si="0"/>
        <v>1.9991840065279428E-2</v>
      </c>
      <c r="F21" s="211"/>
    </row>
    <row r="22" spans="1:6" x14ac:dyDescent="0.3">
      <c r="A22" s="226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0.99657016859653169</v>
      </c>
      <c r="E22" s="200">
        <f t="shared" si="0"/>
        <v>1.6493440020942107E-2</v>
      </c>
      <c r="F22" s="213"/>
    </row>
    <row r="23" spans="1:6" ht="15" thickBot="1" x14ac:dyDescent="0.35">
      <c r="A23" s="227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0.98030623473711598</v>
      </c>
      <c r="E23" s="204">
        <f t="shared" si="0"/>
        <v>-9.5639803023328507E-5</v>
      </c>
      <c r="F23" s="205"/>
    </row>
    <row r="24" spans="1:6" x14ac:dyDescent="0.3">
      <c r="A24" s="225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26"/>
      <c r="B25" s="198" t="s">
        <v>139</v>
      </c>
      <c r="C25" s="208">
        <f>_xlfn.XLOOKUP($B$2,'Modelling New'!$D:$D,'Modelling New'!AF:AF)</f>
        <v>0.98</v>
      </c>
      <c r="D25" s="208">
        <f>'Monthly KPI'!$L$4</f>
        <v>0.95930754247894279</v>
      </c>
      <c r="E25" s="200">
        <f t="shared" si="0"/>
        <v>-2.1114752572507341E-2</v>
      </c>
      <c r="F25" s="201"/>
    </row>
    <row r="26" spans="1:6" ht="15" thickBot="1" x14ac:dyDescent="0.35">
      <c r="A26" s="227"/>
      <c r="B26" s="202" t="s">
        <v>140</v>
      </c>
      <c r="C26" s="209">
        <f>_xlfn.XLOOKUP($B$2,'Modelling New'!$D:$D,'Modelling New'!AF:AF)</f>
        <v>0.98</v>
      </c>
      <c r="D26" s="209">
        <f>'Annual KPI'!$L$4</f>
        <v>0.9571048913844088</v>
      </c>
      <c r="E26" s="204">
        <f t="shared" si="0"/>
        <v>-2.336235573019509E-2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45866</v>
      </c>
      <c r="D7" s="112">
        <f>'Daily Dashboard'!C9</f>
        <v>22.929949138521675</v>
      </c>
      <c r="E7" s="112">
        <f>'Daily Dashboard'!D9</f>
        <v>27.900000000000034</v>
      </c>
      <c r="F7" s="112">
        <f>D7-E7</f>
        <v>-4.9700508614783594</v>
      </c>
    </row>
    <row r="8" spans="2:6" x14ac:dyDescent="0.3">
      <c r="B8" s="110" t="s">
        <v>1058</v>
      </c>
      <c r="C8" s="111">
        <f t="shared" ref="C8:C30" si="0">$C$7</f>
        <v>45866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45866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45866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45866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45866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45866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45866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45866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45866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45866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45866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45866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45866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45866</v>
      </c>
      <c r="D21" s="110">
        <f>'Daily Dashboard'!C21*100</f>
        <v>98.04</v>
      </c>
      <c r="E21" s="110">
        <f>'Daily Dashboard'!D21*100</f>
        <v>100</v>
      </c>
      <c r="F21" s="110">
        <f>E21-D21</f>
        <v>1.9599999999999937</v>
      </c>
      <c r="G21" s="113">
        <f>(F21/100)*$D$7</f>
        <v>0.44942700311502337</v>
      </c>
    </row>
    <row r="22" spans="2:7" x14ac:dyDescent="0.3">
      <c r="B22" s="110" t="s">
        <v>1072</v>
      </c>
      <c r="C22" s="111">
        <f t="shared" si="0"/>
        <v>45866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45866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45866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45866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45866</v>
      </c>
      <c r="D26" s="114">
        <f>'Daily Dashboard'!$D$9</f>
        <v>27.900000000000034</v>
      </c>
      <c r="E26" s="114">
        <f>'Daily Dashboard'!$D$9</f>
        <v>27.900000000000034</v>
      </c>
      <c r="F26" s="114">
        <f>'Daily Dashboard'!$D$9</f>
        <v>27.900000000000034</v>
      </c>
    </row>
    <row r="27" spans="2:7" x14ac:dyDescent="0.3">
      <c r="B27" s="110" t="s">
        <v>1076</v>
      </c>
      <c r="C27" s="111">
        <f t="shared" si="0"/>
        <v>45866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45866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45866</v>
      </c>
      <c r="D29" s="110">
        <v>0</v>
      </c>
      <c r="E29" s="112">
        <f>-(F7+G30)+(SUM(G21:G23))</f>
        <v>4.3768417402883548</v>
      </c>
      <c r="F29" s="112">
        <f>E29</f>
        <v>4.3768417402883548</v>
      </c>
    </row>
    <row r="30" spans="2:7" x14ac:dyDescent="0.3">
      <c r="B30" s="110" t="s">
        <v>1079</v>
      </c>
      <c r="C30" s="111">
        <f t="shared" si="0"/>
        <v>45866</v>
      </c>
      <c r="D30" s="110">
        <f>'Daily Dashboard'!C18</f>
        <v>4.0451612903225804</v>
      </c>
      <c r="E30" s="115">
        <f>'Daily Dashboard'!D18</f>
        <v>4.3099999999999996</v>
      </c>
      <c r="F30" s="110">
        <f>E30-D30</f>
        <v>0.26483870967741918</v>
      </c>
      <c r="G30" s="109">
        <f>(F30/D30)*D7</f>
        <v>1.5012351070754613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45866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119</v>
      </c>
      <c r="C4" s="41">
        <f>_xlfn.XLOOKUP($C$1,'Modelling New'!$D:$D,'Modelling New'!S:S)</f>
        <v>634.16451612903234</v>
      </c>
      <c r="D4" s="42">
        <f>SUMIFS('Daily KPI'!$I:$I,'Daily KPI'!$B:$B,'Annual KPI'!$A$4,'Daily KPI'!$A:$A,"&lt;="&amp;'Annual KPI'!$B$1)</f>
        <v>570.79</v>
      </c>
      <c r="E4" s="41">
        <f>_xlfn.XLOOKUP($C$1,'Modelling New'!$D:$D,'Modelling New'!V:V)</f>
        <v>3498.8479582836399</v>
      </c>
      <c r="F4" s="42">
        <f>SUMIFS('Daily KPI'!$AA:$AA,'Daily KPI'!$B:$B,'Annual KPI'!$A$4,'Daily KPI'!$A:$A,"&lt;="&amp;'Annual KPI'!$B$1)/1000</f>
        <v>3445.9499999999935</v>
      </c>
      <c r="G4" s="43">
        <f>IFERROR(E4/C4/'Modelling New'!$AR$1,"")</f>
        <v>0.68785996125533877</v>
      </c>
      <c r="H4" s="44">
        <f>IFERROR(F4/D4/'Modelling New'!$AR$1,"")</f>
        <v>0.75267850555556892</v>
      </c>
      <c r="I4" s="43">
        <f>IFERROR(E4/(B4*24*'Modelling New'!$AR$1),"")</f>
        <v>0.15273682755393098</v>
      </c>
      <c r="J4" s="44">
        <f>IFERROR(F4/(B4*24*'Modelling New'!$AR$1),"")</f>
        <v>0.15042764852453189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0.9571048913844088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0.98030623473711598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28</v>
      </c>
      <c r="C13" s="34">
        <f>_xlfn.XLOOKUP($A13,'Modelling New'!$D:$D,'Modelling New'!$R:$R)</f>
        <v>113.26451612903224</v>
      </c>
      <c r="D13" s="35">
        <f>SUMIF('Daily KPI'!$D:$D,A13,'Daily KPI'!I:I)</f>
        <v>107.88</v>
      </c>
      <c r="E13" s="34">
        <f>_xlfn.XLOOKUP($A13,'Modelling New'!$D:$D,'Modelling New'!$U:$U)</f>
        <v>642.03857587860693</v>
      </c>
      <c r="F13" s="35">
        <f>SUMIF('Daily KPI'!$D:$D,A13,'Daily KPI'!$AA:$AA)/1000</f>
        <v>672.50000000000307</v>
      </c>
      <c r="G13" s="36">
        <f>IFERROR(E13/C13/'Modelling New'!$AR$1,"")</f>
        <v>0.7067147357573913</v>
      </c>
      <c r="H13" s="37">
        <f>IFERROR(F13/D13/'Modelling New'!$AR$1,"")</f>
        <v>0.77719187025823466</v>
      </c>
      <c r="I13" s="36">
        <f>IFERROR(E13/(B13*24*'Modelling New'!$AR$1),"")</f>
        <v>0.11911562884943126</v>
      </c>
      <c r="J13" s="37">
        <f>IFERROR(F13/(B13*24*'Modelling New'!$AR$1),"")</f>
        <v>0.12476705202895588</v>
      </c>
      <c r="K13" s="36">
        <f>_xlfn.XLOOKUP($A13,'Modelling New'!$D:$D,'Modelling New'!AF:AF)</f>
        <v>0.98</v>
      </c>
      <c r="L13" s="37">
        <f>IFERROR(AVERAGEIF('Daily KPI'!$D:$D,$A13,'Daily KPI'!$R:$R),"")</f>
        <v>0.95930754247894279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0.99657016859653169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45866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28</v>
      </c>
      <c r="C4" s="168">
        <f>_xlfn.XLOOKUP($A$4,'Modelling New'!$D:$D,'Modelling New'!$R:$R)</f>
        <v>113.26451612903224</v>
      </c>
      <c r="D4" s="65">
        <f>SUMIF('Daily KPI'!$D:$D,'Monthly KPI'!A4,'Daily KPI'!$I:$I)</f>
        <v>107.88</v>
      </c>
      <c r="E4" s="34">
        <f>_xlfn.XLOOKUP($A$4,'Modelling New'!$D:$D,'Modelling New'!U:U)</f>
        <v>642.03857587860693</v>
      </c>
      <c r="F4" s="65">
        <f>SUMIF('Daily KPI'!$D:$D,'Monthly KPI'!A4,'Daily KPI'!AA:AA)/1000</f>
        <v>672.50000000000307</v>
      </c>
      <c r="G4" s="36">
        <f>IFERROR(E4/C4/'Modelling New'!$AR$1,"")</f>
        <v>0.7067147357573913</v>
      </c>
      <c r="H4" s="37">
        <f>IFERROR(F4/D4/'Modelling New'!$AR$1,"")</f>
        <v>0.77719187025823466</v>
      </c>
      <c r="I4" s="36">
        <f>IFERROR(E4/(B4*24*'Modelling New'!$AR$1),"")</f>
        <v>0.11911562884943126</v>
      </c>
      <c r="J4" s="37">
        <f>IFERROR(F4/(B4*24*'Modelling New'!$AR$1),"")</f>
        <v>0.12476705202895588</v>
      </c>
      <c r="K4" s="36">
        <f>_xlfn.XLOOKUP($A$4,'Modelling New'!$D:$D,'Modelling New'!AF:AF)</f>
        <v>0.98</v>
      </c>
      <c r="L4" s="37">
        <f>IFERROR(AVERAGEIF('Daily KPI'!$D:$D,'Monthly KPI'!$A$4,'Daily KPI'!R:R),"")</f>
        <v>0.95930754247894279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0.99657016859653169</v>
      </c>
    </row>
    <row r="7" spans="1:14" x14ac:dyDescent="0.3">
      <c r="A7" s="47" t="s">
        <v>326</v>
      </c>
      <c r="B7" s="48">
        <f>B8-6</f>
        <v>45860</v>
      </c>
    </row>
    <row r="8" spans="1:14" x14ac:dyDescent="0.3">
      <c r="A8" s="47" t="s">
        <v>327</v>
      </c>
      <c r="B8" s="48">
        <f>B1</f>
        <v>45866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20.679999999999996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123.8</v>
      </c>
      <c r="G12" s="36">
        <f>IFERROR(E12/C12/'Modelling New'!$AR$1,"")</f>
        <v>0.7067147357573913</v>
      </c>
      <c r="H12" s="37">
        <f>IFERROR(F12/D12/'Modelling New'!$AR$1,"")</f>
        <v>0.74635768407067504</v>
      </c>
      <c r="I12" s="36">
        <f>IFERROR(E12/(B12*24*'Modelling New'!$AR$1),"")</f>
        <v>0.11911562884943129</v>
      </c>
      <c r="J12" s="37">
        <f>IFERROR(F12/(B12*24*'Modelling New'!$AR$1),"")</f>
        <v>9.187307682489021E-2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0.91351711633395938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0.99032768864953791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28</v>
      </c>
      <c r="R89" s="155">
        <f t="shared" si="37"/>
        <v>113.26451612903224</v>
      </c>
      <c r="S89" s="163">
        <f>SUMIF($F$2:F89,F89,$R$2:R89)</f>
        <v>634.16451612903234</v>
      </c>
      <c r="T89" s="154">
        <f t="shared" si="38"/>
        <v>22.929949138521675</v>
      </c>
      <c r="U89" s="155">
        <f t="shared" si="39"/>
        <v>642.03857587860693</v>
      </c>
      <c r="V89" s="163">
        <f>SUMIF($F$2:F89,F89,$U$2:U89)</f>
        <v>3498.8479582836399</v>
      </c>
      <c r="W89" s="156">
        <f t="shared" si="40"/>
        <v>0.11911562884943125</v>
      </c>
      <c r="X89" s="156">
        <f t="shared" si="32"/>
        <v>0.11911562884943126</v>
      </c>
      <c r="Y89" s="156">
        <f t="shared" si="33"/>
        <v>0.15273682755393098</v>
      </c>
      <c r="Z89" s="154">
        <f>IFERROR(AVERAGEIF('Daily KPI'!$D:$D,Table14[[#This Row],[Month]],'Daily KPI'!$AB:$AB),"")</f>
        <v>8.0209000000000046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634.16451612903234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3498.8479582836399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0.15273682755393098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634.16451612903234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3498.8479582836399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0.15273682755393098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634.16451612903234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3498.8479582836399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0.15273682755393098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634.16451612903234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3498.8479582836399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0.15273682755393098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634.16451612903234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3498.8479582836399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0.15273682755393098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634.16451612903234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3498.8479582836399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0.15273682755393098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634.16451612903234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3498.8479582836399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0.15273682755393098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634.16451612903234</v>
      </c>
      <c r="T97" s="154">
        <f>M97/G97</f>
        <v>38.219028541703686</v>
      </c>
      <c r="U97" s="155">
        <f>M97/G97*Q97</f>
        <v>0</v>
      </c>
      <c r="V97" s="163">
        <f>SUMIF($F$2:F97,F97,$U$2:U97)</f>
        <v>3498.8479582836399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0.15273682755393098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>
        <f>IFERROR(_xlfn.XLOOKUP($A119,'Raw Data'!$G:$G,'Raw Data'!$AM:$AM),"")</f>
        <v>11.95</v>
      </c>
      <c r="G119" s="137">
        <f>IFERROR(_xlfn.XLOOKUP($A119,'Raw Data'!$G:$G,'Raw Data'!$AB:$AB),"")</f>
        <v>0</v>
      </c>
      <c r="H119" s="137"/>
      <c r="I119" s="137">
        <f>IFERROR(_xlfn.XLOOKUP($A119,'Raw Data'!$G:$G,'Raw Data'!$AC:$AC),"")</f>
        <v>2.06</v>
      </c>
      <c r="J119" s="137"/>
      <c r="K119" s="137">
        <f>IFERROR(_xlfn.XLOOKUP($A119,'Raw Data'!$G:$G,'Raw Data'!AD:AD),"")</f>
        <v>0</v>
      </c>
      <c r="L119" s="137">
        <f>IFERROR(_xlfn.XLOOKUP($A119,'Raw Data'!$G:$G,'Raw Data'!AE:AE),"")</f>
        <v>28.75</v>
      </c>
      <c r="M119" s="137">
        <f>IFERROR(_xlfn.XLOOKUP($A119,'Raw Data'!$G:$G,'Raw Data'!AF:AF),"")</f>
        <v>0</v>
      </c>
      <c r="N119" s="137">
        <f>IFERROR(_xlfn.XLOOKUP($A119,'Raw Data'!$G:$G,'Raw Data'!AG:AG),"")</f>
        <v>0</v>
      </c>
      <c r="O119" s="138">
        <f>IFERROR(1-SUMIF('Plant BD'!$H:$H,$A119,'Plant BD'!$AE:$AE)/($AA119+SUMIF('Plant BD'!$H:$H,$A119,'Plant BD'!$AE:$AE)),"")</f>
        <v>1</v>
      </c>
      <c r="P119" s="138"/>
      <c r="Q119" s="139"/>
      <c r="R119" s="138">
        <f>IFERROR(1-SUMIF('Grid BD'!$H:$H,$A119,'Grid BD'!$AD:$AD)/($AA119+SUMIF('Grid BD'!$H:$H,$A119,'Grid BD'!$AD:$AD)),"")</f>
        <v>0.94846503020142114</v>
      </c>
      <c r="T119" s="139"/>
      <c r="U119" s="140">
        <f t="shared" si="9"/>
        <v>0.7504665904983413</v>
      </c>
      <c r="V119" s="140"/>
      <c r="W119" s="141">
        <f t="shared" si="10"/>
        <v>6.4415049017774284E-2</v>
      </c>
      <c r="X119" s="133">
        <f>IFERROR(_xlfn.XLOOKUP($A119,'Raw Data'!$G:$G,'Raw Data'!AI:AI),"")</f>
        <v>12613.4</v>
      </c>
      <c r="Y119" s="133">
        <f>IFERROR(_xlfn.XLOOKUP($A119,'Raw Data'!$G:$G,'Raw Data'!AJ:AJ),"")</f>
        <v>12500</v>
      </c>
      <c r="Z119" s="133">
        <f>IFERROR(_xlfn.XLOOKUP($A119,'Raw Data'!$G:$G,'Raw Data'!AK:AK),"")</f>
        <v>100.00000000002274</v>
      </c>
      <c r="AA119" s="133">
        <f>IFERROR(_xlfn.XLOOKUP($A119,'Raw Data'!$G:$G,'Raw Data'!AL:AL),"")</f>
        <v>12399.999999999978</v>
      </c>
      <c r="AB119" s="133">
        <f>IFERROR(_xlfn.XLOOKUP($A119,'Raw Data'!$G:$G,'Raw Data'!H:H),"")</f>
        <v>8.0208999999999993</v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>
        <f>IFERROR(_xlfn.XLOOKUP($A120,'Raw Data'!$G:$G,'Raw Data'!$AM:$AM),"")</f>
        <v>11.933333333333332</v>
      </c>
      <c r="G120" s="137">
        <f>IFERROR(_xlfn.XLOOKUP($A120,'Raw Data'!$G:$G,'Raw Data'!$AB:$AB),"")</f>
        <v>0</v>
      </c>
      <c r="H120" s="137"/>
      <c r="I120" s="137">
        <f>IFERROR(_xlfn.XLOOKUP($A120,'Raw Data'!$G:$G,'Raw Data'!$AC:$AC),"")</f>
        <v>1.83</v>
      </c>
      <c r="J120" s="137"/>
      <c r="K120" s="137">
        <f>IFERROR(_xlfn.XLOOKUP($A120,'Raw Data'!$G:$G,'Raw Data'!AD:AD),"")</f>
        <v>0</v>
      </c>
      <c r="L120" s="137">
        <f>IFERROR(_xlfn.XLOOKUP($A120,'Raw Data'!$G:$G,'Raw Data'!AE:AE),"")</f>
        <v>27.27</v>
      </c>
      <c r="M120" s="137">
        <f>IFERROR(_xlfn.XLOOKUP($A120,'Raw Data'!$G:$G,'Raw Data'!AF:AF),"")</f>
        <v>0</v>
      </c>
      <c r="N120" s="137">
        <f>IFERROR(_xlfn.XLOOKUP($A120,'Raw Data'!$G:$G,'Raw Data'!AG:AG),"")</f>
        <v>0</v>
      </c>
      <c r="O120" s="138">
        <f>IFERROR(1-SUMIF('Plant BD'!$H:$H,$A120,'Plant BD'!$AE:$AE)/($AA120+SUMIF('Plant BD'!$H:$H,$A120,'Plant BD'!$AE:$AE)),"")</f>
        <v>1</v>
      </c>
      <c r="P120" s="138"/>
      <c r="Q120" s="139"/>
      <c r="R120" s="138">
        <f>IFERROR(1-SUMIF('Grid BD'!$H:$H,$A120,'Grid BD'!$AD:$AD)/($AA120+SUMIF('Grid BD'!$H:$H,$A120,'Grid BD'!$AD:$AD)),"")</f>
        <v>0.54913765929862268</v>
      </c>
      <c r="T120" s="139"/>
      <c r="U120" s="140">
        <f t="shared" si="9"/>
        <v>0.86522593604011067</v>
      </c>
      <c r="V120" s="140"/>
      <c r="W120" s="141">
        <f t="shared" si="10"/>
        <v>6.5973477623058427E-2</v>
      </c>
      <c r="X120" s="133">
        <f>IFERROR(_xlfn.XLOOKUP($A120,'Raw Data'!$G:$G,'Raw Data'!AI:AI),"")</f>
        <v>12884.9</v>
      </c>
      <c r="Y120" s="133">
        <f>IFERROR(_xlfn.XLOOKUP($A120,'Raw Data'!$G:$G,'Raw Data'!AJ:AJ),"")</f>
        <v>12800.00000000291</v>
      </c>
      <c r="Z120" s="133">
        <f>IFERROR(_xlfn.XLOOKUP($A120,'Raw Data'!$G:$G,'Raw Data'!AK:AK),"")</f>
        <v>99.999999999965894</v>
      </c>
      <c r="AA120" s="133">
        <f>IFERROR(_xlfn.XLOOKUP($A120,'Raw Data'!$G:$G,'Raw Data'!AL:AL),"")</f>
        <v>12700.000000002945</v>
      </c>
      <c r="AB120" s="133">
        <f>IFERROR(_xlfn.XLOOKUP($A120,'Raw Data'!$G:$G,'Raw Data'!H:H),"")</f>
        <v>8.0208999999999993</v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>
        <f>IFERROR(_xlfn.XLOOKUP($A121,'Raw Data'!$G:$G,'Raw Data'!$AM:$AM),"")</f>
        <v>11.916666666666666</v>
      </c>
      <c r="G121" s="137">
        <f>IFERROR(_xlfn.XLOOKUP($A121,'Raw Data'!$G:$G,'Raw Data'!$AB:$AB),"")</f>
        <v>0</v>
      </c>
      <c r="H121" s="137"/>
      <c r="I121" s="137">
        <f>IFERROR(_xlfn.XLOOKUP($A121,'Raw Data'!$G:$G,'Raw Data'!$AC:$AC),"")</f>
        <v>1.33</v>
      </c>
      <c r="J121" s="137"/>
      <c r="K121" s="137">
        <f>IFERROR(_xlfn.XLOOKUP($A121,'Raw Data'!$G:$G,'Raw Data'!AD:AD),"")</f>
        <v>0</v>
      </c>
      <c r="L121" s="137">
        <f>IFERROR(_xlfn.XLOOKUP($A121,'Raw Data'!$G:$G,'Raw Data'!AE:AE),"")</f>
        <v>25.51</v>
      </c>
      <c r="M121" s="137">
        <f>IFERROR(_xlfn.XLOOKUP($A121,'Raw Data'!$G:$G,'Raw Data'!AF:AF),"")</f>
        <v>0</v>
      </c>
      <c r="N121" s="137">
        <f>IFERROR(_xlfn.XLOOKUP($A121,'Raw Data'!$G:$G,'Raw Data'!AG:AG),"")</f>
        <v>0</v>
      </c>
      <c r="O121" s="138">
        <f>IFERROR(1-SUMIF('Plant BD'!$H:$H,$A121,'Plant BD'!$AE:$AE)/($AA121+SUMIF('Plant BD'!$H:$H,$A121,'Plant BD'!$AE:$AE)),"")</f>
        <v>0.93229382054676524</v>
      </c>
      <c r="P121" s="138"/>
      <c r="Q121" s="139"/>
      <c r="R121" s="138">
        <f>IFERROR(1-SUMIF('Grid BD'!$H:$H,$A121,'Grid BD'!$AD:$AD)/($AA121+SUMIF('Grid BD'!$H:$H,$A121,'Grid BD'!$AD:$AD)),"")</f>
        <v>1</v>
      </c>
      <c r="T121" s="139"/>
      <c r="U121" s="140">
        <f t="shared" si="9"/>
        <v>0.76398154183098699</v>
      </c>
      <c r="V121" s="140"/>
      <c r="W121" s="141">
        <f t="shared" si="10"/>
        <v>4.2337310443133859E-2</v>
      </c>
      <c r="X121" s="133">
        <f>IFERROR(_xlfn.XLOOKUP($A121,'Raw Data'!$G:$G,'Raw Data'!AI:AI),"")</f>
        <v>8306.6</v>
      </c>
      <c r="Y121" s="133">
        <f>IFERROR(_xlfn.XLOOKUP($A121,'Raw Data'!$G:$G,'Raw Data'!AJ:AJ),"")</f>
        <v>8250</v>
      </c>
      <c r="Z121" s="133">
        <f>IFERROR(_xlfn.XLOOKUP($A121,'Raw Data'!$G:$G,'Raw Data'!AK:AK),"")</f>
        <v>100.00000000002274</v>
      </c>
      <c r="AA121" s="133">
        <f>IFERROR(_xlfn.XLOOKUP($A121,'Raw Data'!$G:$G,'Raw Data'!AL:AL),"")</f>
        <v>8149.9999999999773</v>
      </c>
      <c r="AB121" s="133">
        <f>IFERROR(_xlfn.XLOOKUP($A121,'Raw Data'!$G:$G,'Raw Data'!H:H),"")</f>
        <v>8.0208999999999993</v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>
        <f>IFERROR(_xlfn.XLOOKUP($A122,'Raw Data'!$G:$G,'Raw Data'!$AM:$AM),"")</f>
        <v>12.566666666666666</v>
      </c>
      <c r="G122" s="137">
        <f>IFERROR(_xlfn.XLOOKUP($A122,'Raw Data'!$G:$G,'Raw Data'!$AB:$AB),"")</f>
        <v>0</v>
      </c>
      <c r="H122" s="137"/>
      <c r="I122" s="137">
        <f>IFERROR(_xlfn.XLOOKUP($A122,'Raw Data'!$G:$G,'Raw Data'!$AC:$AC),"")</f>
        <v>4.7699999999999996</v>
      </c>
      <c r="J122" s="137"/>
      <c r="K122" s="137">
        <f>IFERROR(_xlfn.XLOOKUP($A122,'Raw Data'!$G:$G,'Raw Data'!AD:AD),"")</f>
        <v>0</v>
      </c>
      <c r="L122" s="137">
        <f>IFERROR(_xlfn.XLOOKUP($A122,'Raw Data'!$G:$G,'Raw Data'!AE:AE),"")</f>
        <v>37.36</v>
      </c>
      <c r="M122" s="137">
        <f>IFERROR(_xlfn.XLOOKUP($A122,'Raw Data'!$G:$G,'Raw Data'!AF:AF),"")</f>
        <v>0</v>
      </c>
      <c r="N122" s="137">
        <f>IFERROR(_xlfn.XLOOKUP($A122,'Raw Data'!$G:$G,'Raw Data'!AG:AG),"")</f>
        <v>0</v>
      </c>
      <c r="O122" s="138">
        <f>IFERROR(1-SUMIF('Plant BD'!$H:$H,$A122,'Plant BD'!$AE:$AE)/($AA122+SUMIF('Plant BD'!$H:$H,$A122,'Plant BD'!$AE:$AE)),"")</f>
        <v>1</v>
      </c>
      <c r="P122" s="138"/>
      <c r="Q122" s="139"/>
      <c r="R122" s="138">
        <f>IFERROR(1-SUMIF('Grid BD'!$H:$H,$A122,'Grid BD'!$AD:$AD)/($AA122+SUMIF('Grid BD'!$H:$H,$A122,'Grid BD'!$AD:$AD)),"")</f>
        <v>1</v>
      </c>
      <c r="T122" s="139"/>
      <c r="U122" s="140">
        <f t="shared" si="9"/>
        <v>0.58416569103147453</v>
      </c>
      <c r="V122" s="140"/>
      <c r="W122" s="141">
        <f t="shared" si="10"/>
        <v>0.11610293109250555</v>
      </c>
      <c r="X122" s="133">
        <f>IFERROR(_xlfn.XLOOKUP($A122,'Raw Data'!$G:$G,'Raw Data'!AI:AI),"")</f>
        <v>22669.200000000001</v>
      </c>
      <c r="Y122" s="133">
        <f>IFERROR(_xlfn.XLOOKUP($A122,'Raw Data'!$G:$G,'Raw Data'!AJ:AJ),"")</f>
        <v>22449.99999999709</v>
      </c>
      <c r="Z122" s="133">
        <f>IFERROR(_xlfn.XLOOKUP($A122,'Raw Data'!$G:$G,'Raw Data'!AK:AK),"")</f>
        <v>100.00000000002274</v>
      </c>
      <c r="AA122" s="133">
        <f>IFERROR(_xlfn.XLOOKUP($A122,'Raw Data'!$G:$G,'Raw Data'!AL:AL),"")</f>
        <v>22349.999999997068</v>
      </c>
      <c r="AB122" s="133">
        <f>IFERROR(_xlfn.XLOOKUP($A122,'Raw Data'!$G:$G,'Raw Data'!H:H),"")</f>
        <v>8.0208999999999993</v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>
        <f>IFERROR(_xlfn.XLOOKUP($A123,'Raw Data'!$G:$G,'Raw Data'!$AM:$AM),"")</f>
        <v>12.533333333333335</v>
      </c>
      <c r="G123" s="137">
        <f>IFERROR(_xlfn.XLOOKUP($A123,'Raw Data'!$G:$G,'Raw Data'!$AB:$AB),"")</f>
        <v>0</v>
      </c>
      <c r="H123" s="137"/>
      <c r="I123" s="137">
        <f>IFERROR(_xlfn.XLOOKUP($A123,'Raw Data'!$G:$G,'Raw Data'!$AC:$AC),"")</f>
        <v>4.3099999999999996</v>
      </c>
      <c r="J123" s="137"/>
      <c r="K123" s="137">
        <f>IFERROR(_xlfn.XLOOKUP($A123,'Raw Data'!$G:$G,'Raw Data'!AD:AD),"")</f>
        <v>0</v>
      </c>
      <c r="L123" s="137">
        <f>IFERROR(_xlfn.XLOOKUP($A123,'Raw Data'!$G:$G,'Raw Data'!AE:AE),"")</f>
        <v>33.74</v>
      </c>
      <c r="M123" s="137">
        <f>IFERROR(_xlfn.XLOOKUP($A123,'Raw Data'!$G:$G,'Raw Data'!AF:AF),"")</f>
        <v>0</v>
      </c>
      <c r="N123" s="137">
        <f>IFERROR(_xlfn.XLOOKUP($A123,'Raw Data'!$G:$G,'Raw Data'!AG:AG),"")</f>
        <v>0</v>
      </c>
      <c r="O123" s="138">
        <f>IFERROR(1-SUMIF('Plant BD'!$H:$H,$A123,'Plant BD'!$AE:$AE)/($AA123+SUMIF('Plant BD'!$H:$H,$A123,'Plant BD'!$AE:$AE)),"")</f>
        <v>1</v>
      </c>
      <c r="P123" s="138"/>
      <c r="Q123" s="139"/>
      <c r="R123" s="138">
        <f>IFERROR(1-SUMIF('Grid BD'!$H:$H,$A123,'Grid BD'!$AD:$AD)/($AA123+SUMIF('Grid BD'!$H:$H,$A123,'Grid BD'!$AD:$AD)),"")</f>
        <v>1</v>
      </c>
      <c r="T123" s="139"/>
      <c r="U123" s="140">
        <f t="shared" si="9"/>
        <v>0.80705629859856665</v>
      </c>
      <c r="V123" s="140"/>
      <c r="W123" s="141">
        <f t="shared" si="10"/>
        <v>0.14493386028999256</v>
      </c>
      <c r="X123" s="133">
        <f>IFERROR(_xlfn.XLOOKUP($A123,'Raw Data'!$G:$G,'Raw Data'!AI:AI),"")</f>
        <v>28253.9</v>
      </c>
      <c r="Y123" s="133">
        <f>IFERROR(_xlfn.XLOOKUP($A123,'Raw Data'!$G:$G,'Raw Data'!AJ:AJ),"")</f>
        <v>28000</v>
      </c>
      <c r="Z123" s="133">
        <f>IFERROR(_xlfn.XLOOKUP($A123,'Raw Data'!$G:$G,'Raw Data'!AK:AK),"")</f>
        <v>99.999999999965894</v>
      </c>
      <c r="AA123" s="133">
        <f>IFERROR(_xlfn.XLOOKUP($A123,'Raw Data'!$G:$G,'Raw Data'!AL:AL),"")</f>
        <v>27900.000000000033</v>
      </c>
      <c r="AB123" s="133">
        <f>IFERROR(_xlfn.XLOOKUP($A123,'Raw Data'!$G:$G,'Raw Data'!H:H),"")</f>
        <v>8.0208999999999993</v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6"/>
  <sheetViews>
    <sheetView topLeftCell="A3" zoomScaleNormal="100" workbookViewId="0">
      <pane xSplit="7" ySplit="1" topLeftCell="H111" activePane="bottomRight" state="frozen"/>
      <selection activeCell="A3" sqref="A3"/>
      <selection pane="topRight" activeCell="H3" sqref="H3"/>
      <selection pane="bottomLeft" activeCell="A4" sqref="A4"/>
      <selection pane="bottomRight" activeCell="A125" sqref="A125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5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A121" s="222">
        <f>YEAR(Table3[[#This Row],[Date]])+IF(MONTH(Table3[[#This Row],[Date]])&gt;=4,1,0)</f>
        <v>2026</v>
      </c>
      <c r="B121" s="60">
        <f>YEAR(Table3[[#This Row],[Date]])</f>
        <v>2025</v>
      </c>
      <c r="C121" s="60" t="s">
        <v>1082</v>
      </c>
      <c r="D121" s="60" t="s">
        <v>1082</v>
      </c>
      <c r="E121" s="6" t="str">
        <f>TEXT(Table3[[#This Row],[Date]],"mmm-yy")</f>
        <v>Jul-25</v>
      </c>
      <c r="F121" s="60">
        <f>DAY(EOMONTH(Table3[[#This Row],[Month Year]],0))</f>
        <v>31</v>
      </c>
      <c r="G121" s="63">
        <f t="shared" si="7"/>
        <v>45862</v>
      </c>
      <c r="H121" s="18">
        <f>'Modelling New'!$AR$1</f>
        <v>8.0208999999999993</v>
      </c>
      <c r="I121" s="120">
        <v>0.27916666666666667</v>
      </c>
      <c r="J121" s="120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96">
        <f>SUM(Table3[[#This Row],[Inv1_U1]:[Inv1_U4]])</f>
        <v>4251.8</v>
      </c>
      <c r="X121" s="97">
        <f>SUM(Table3[[#This Row],[Inv2_U1]:[Inv2_U4]])</f>
        <v>4050.5</v>
      </c>
      <c r="Y121" s="98">
        <f>SUM(Table3[[#This Row],[Inv3_U1]:[Inv3_U4]])</f>
        <v>4311.1000000000004</v>
      </c>
      <c r="Z121" s="64">
        <v>90948.7</v>
      </c>
      <c r="AA121" s="64">
        <v>407.8</v>
      </c>
      <c r="AB121" s="60"/>
      <c r="AC121" s="88">
        <v>2.06</v>
      </c>
      <c r="AD121" s="95">
        <v>0</v>
      </c>
      <c r="AE121" s="88">
        <v>28.75</v>
      </c>
      <c r="AF121" s="88">
        <v>0</v>
      </c>
      <c r="AG121" s="88">
        <v>0</v>
      </c>
      <c r="AH121" s="60"/>
      <c r="AI121" s="17">
        <f>SUM(Table3[[#This Row],[Inv1]:[Inv3]])</f>
        <v>12613.4</v>
      </c>
      <c r="AJ121" s="17">
        <f>IF((Table3[[#This Row],[33 kV Outgoinng Export Reading]]-Z120)*1000&gt;0,(Table3[[#This Row],[33 kV Outgoinng Export Reading]]-Z120)*1000,0)</f>
        <v>12500</v>
      </c>
      <c r="AK121" s="17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77">
        <f>IFERROR((J121-I121)*24,"")</f>
        <v>11.95</v>
      </c>
    </row>
    <row r="122" spans="1:39" x14ac:dyDescent="0.3">
      <c r="A122" s="222">
        <f>YEAR(Table3[[#This Row],[Date]])+IF(MONTH(Table3[[#This Row],[Date]])&gt;=4,1,0)</f>
        <v>2026</v>
      </c>
      <c r="B122" s="60">
        <f>YEAR(Table3[[#This Row],[Date]])</f>
        <v>2025</v>
      </c>
      <c r="C122" s="60" t="s">
        <v>1082</v>
      </c>
      <c r="D122" s="60" t="s">
        <v>1082</v>
      </c>
      <c r="E122" s="6" t="str">
        <f>TEXT(Table3[[#This Row],[Date]],"mmm-yy")</f>
        <v>Jul-25</v>
      </c>
      <c r="F122" s="60">
        <f>DAY(EOMONTH(Table3[[#This Row],[Month Year]],0))</f>
        <v>31</v>
      </c>
      <c r="G122" s="63">
        <f t="shared" si="7"/>
        <v>45863</v>
      </c>
      <c r="H122" s="18">
        <f>'Modelling New'!$AR$1</f>
        <v>8.0208999999999993</v>
      </c>
      <c r="I122" s="120">
        <v>0.26527777777777778</v>
      </c>
      <c r="J122" s="120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96">
        <f>SUM(Table3[[#This Row],[Inv1_U1]:[Inv1_U4]])</f>
        <v>4352.5</v>
      </c>
      <c r="X122" s="97">
        <f>SUM(Table3[[#This Row],[Inv2_U1]:[Inv2_U4]])</f>
        <v>4158.8999999999996</v>
      </c>
      <c r="Y122" s="98">
        <f>SUM(Table3[[#This Row],[Inv3_U1]:[Inv3_U4]])</f>
        <v>4373.5</v>
      </c>
      <c r="Z122" s="64">
        <v>90961.5</v>
      </c>
      <c r="AA122" s="64">
        <v>407.9</v>
      </c>
      <c r="AB122" s="60"/>
      <c r="AC122" s="88">
        <v>1.83</v>
      </c>
      <c r="AD122" s="95">
        <v>0</v>
      </c>
      <c r="AE122" s="88">
        <v>27.27</v>
      </c>
      <c r="AF122" s="88">
        <v>0</v>
      </c>
      <c r="AG122" s="88">
        <v>0</v>
      </c>
      <c r="AH122" s="60"/>
      <c r="AI122" s="17">
        <f>SUM(Table3[[#This Row],[Inv1]:[Inv3]])</f>
        <v>12884.9</v>
      </c>
      <c r="AJ122" s="17">
        <f>IF((Table3[[#This Row],[33 kV Outgoinng Export Reading]]-Z121)*1000&gt;0,(Table3[[#This Row],[33 kV Outgoinng Export Reading]]-Z121)*1000,0)</f>
        <v>12800.00000000291</v>
      </c>
      <c r="AK122" s="17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77">
        <f>IFERROR((J122-I122)*24,"")</f>
        <v>11.933333333333332</v>
      </c>
    </row>
    <row r="123" spans="1:39" x14ac:dyDescent="0.3">
      <c r="A123" s="222">
        <f>YEAR(Table3[[#This Row],[Date]])+IF(MONTH(Table3[[#This Row],[Date]])&gt;=4,1,0)</f>
        <v>2026</v>
      </c>
      <c r="B123" s="60">
        <f>YEAR(Table3[[#This Row],[Date]])</f>
        <v>2025</v>
      </c>
      <c r="C123" s="60" t="s">
        <v>1082</v>
      </c>
      <c r="D123" s="60" t="s">
        <v>1082</v>
      </c>
      <c r="E123" s="6" t="str">
        <f>TEXT(Table3[[#This Row],[Date]],"mmm-yy")</f>
        <v>Jul-25</v>
      </c>
      <c r="F123" s="60">
        <f>DAY(EOMONTH(Table3[[#This Row],[Month Year]],0))</f>
        <v>31</v>
      </c>
      <c r="G123" s="63">
        <f t="shared" si="7"/>
        <v>45864</v>
      </c>
      <c r="H123" s="18">
        <f>'Modelling New'!$AR$1</f>
        <v>8.0208999999999993</v>
      </c>
      <c r="I123" s="120">
        <v>0.26527777777777778</v>
      </c>
      <c r="J123" s="120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96">
        <f>SUM(Table3[[#This Row],[Inv1_U1]:[Inv1_U4]])</f>
        <v>3145.6</v>
      </c>
      <c r="X123" s="97">
        <f>SUM(Table3[[#This Row],[Inv2_U1]:[Inv2_U4]])</f>
        <v>1976.8999999999999</v>
      </c>
      <c r="Y123" s="98">
        <f>SUM(Table3[[#This Row],[Inv3_U1]:[Inv3_U4]])</f>
        <v>3184.1</v>
      </c>
      <c r="Z123" s="64">
        <v>90969.75</v>
      </c>
      <c r="AA123" s="64">
        <v>408</v>
      </c>
      <c r="AB123" s="60"/>
      <c r="AC123" s="88">
        <v>1.33</v>
      </c>
      <c r="AD123" s="95">
        <v>0</v>
      </c>
      <c r="AE123" s="88">
        <v>25.51</v>
      </c>
      <c r="AF123" s="88">
        <v>0</v>
      </c>
      <c r="AG123" s="88">
        <v>0</v>
      </c>
      <c r="AH123" s="60"/>
      <c r="AI123" s="17">
        <f>SUM(Table3[[#This Row],[Inv1]:[Inv3]])</f>
        <v>8306.6</v>
      </c>
      <c r="AJ123" s="17">
        <f>IF((Table3[[#This Row],[33 kV Outgoinng Export Reading]]-Z122)*1000&gt;0,(Table3[[#This Row],[33 kV Outgoinng Export Reading]]-Z122)*1000,0)</f>
        <v>8250</v>
      </c>
      <c r="AK123" s="17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77">
        <f>IFERROR((J123-I123)*24,"")</f>
        <v>11.916666666666666</v>
      </c>
    </row>
    <row r="124" spans="1:39" x14ac:dyDescent="0.3">
      <c r="A124" s="222">
        <f>YEAR(Table3[[#This Row],[Date]])+IF(MONTH(Table3[[#This Row],[Date]])&gt;=4,1,0)</f>
        <v>2026</v>
      </c>
      <c r="B124" s="60">
        <f>YEAR(Table3[[#This Row],[Date]])</f>
        <v>2025</v>
      </c>
      <c r="C124" s="60" t="s">
        <v>1082</v>
      </c>
      <c r="D124" s="60" t="s">
        <v>1082</v>
      </c>
      <c r="E124" s="6" t="str">
        <f>TEXT(Table3[[#This Row],[Date]],"mmm-yy")</f>
        <v>Jul-25</v>
      </c>
      <c r="F124" s="60">
        <f>DAY(EOMONTH(Table3[[#This Row],[Month Year]],0))</f>
        <v>31</v>
      </c>
      <c r="G124" s="63">
        <f t="shared" si="7"/>
        <v>45865</v>
      </c>
      <c r="H124" s="52">
        <f>'Modelling New'!$AR$1</f>
        <v>8.0208999999999993</v>
      </c>
      <c r="I124" s="120">
        <v>0.25694444444444442</v>
      </c>
      <c r="J124" s="120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96">
        <f>SUM(Table3[[#This Row],[Inv1_U1]:[Inv1_U4]])</f>
        <v>7634.2000000000007</v>
      </c>
      <c r="X124" s="97">
        <f>SUM(Table3[[#This Row],[Inv2_U1]:[Inv2_U4]])</f>
        <v>7179.5</v>
      </c>
      <c r="Y124" s="98">
        <f>SUM(Table3[[#This Row],[Inv3_U1]:[Inv3_U4]])</f>
        <v>7855.4999999999991</v>
      </c>
      <c r="Z124" s="64">
        <v>90992.2</v>
      </c>
      <c r="AA124" s="64">
        <v>408.1</v>
      </c>
      <c r="AB124" s="60"/>
      <c r="AC124" s="88">
        <v>4.7699999999999996</v>
      </c>
      <c r="AD124" s="95">
        <v>0</v>
      </c>
      <c r="AE124" s="88">
        <v>37.36</v>
      </c>
      <c r="AF124" s="88">
        <v>0</v>
      </c>
      <c r="AG124" s="88">
        <v>0</v>
      </c>
      <c r="AH124" s="60"/>
      <c r="AI124" s="17">
        <f>SUM(Table3[[#This Row],[Inv1]:[Inv3]])</f>
        <v>22669.200000000001</v>
      </c>
      <c r="AJ124" s="17">
        <f>IF((Table3[[#This Row],[33 kV Outgoinng Export Reading]]-Z123)*1000&gt;0,(Table3[[#This Row],[33 kV Outgoinng Export Reading]]-Z123)*1000,0)</f>
        <v>22449.99999999709</v>
      </c>
      <c r="AK124" s="17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77">
        <f>IFERROR((J124-I124)*24,"")</f>
        <v>12.566666666666666</v>
      </c>
    </row>
    <row r="125" spans="1:39" x14ac:dyDescent="0.3">
      <c r="A125" s="222">
        <f>YEAR(Table3[[#This Row],[Date]])+IF(MONTH(Table3[[#This Row],[Date]])&gt;=4,1,0)</f>
        <v>2026</v>
      </c>
      <c r="B125" s="60">
        <f>YEAR(Table3[[#This Row],[Date]])</f>
        <v>2025</v>
      </c>
      <c r="C125" s="60" t="s">
        <v>1082</v>
      </c>
      <c r="D125" s="60" t="s">
        <v>1082</v>
      </c>
      <c r="E125" s="6" t="str">
        <f>TEXT(Table3[[#This Row],[Date]],"mmm-yy")</f>
        <v>Jul-25</v>
      </c>
      <c r="F125" s="60">
        <f>DAY(EOMONTH(Table3[[#This Row],[Month Year]],0))</f>
        <v>31</v>
      </c>
      <c r="G125" s="63">
        <f t="shared" si="7"/>
        <v>45866</v>
      </c>
      <c r="H125" s="52">
        <f>'Modelling New'!$AR$1</f>
        <v>8.0208999999999993</v>
      </c>
      <c r="I125" s="120">
        <v>0.25486111111111109</v>
      </c>
      <c r="J125" s="120">
        <v>0.77708333333333335</v>
      </c>
      <c r="K125" s="3">
        <v>3144.8</v>
      </c>
      <c r="L125" s="3">
        <v>3141.8</v>
      </c>
      <c r="M125" s="3">
        <v>0</v>
      </c>
      <c r="N125" s="3">
        <v>3219.1</v>
      </c>
      <c r="O125" s="3">
        <v>2980.2</v>
      </c>
      <c r="P125" s="3">
        <v>3026.5</v>
      </c>
      <c r="Q125" s="3">
        <v>2960.8</v>
      </c>
      <c r="R125" s="3">
        <v>0</v>
      </c>
      <c r="S125" s="3">
        <v>2428.4</v>
      </c>
      <c r="T125" s="3">
        <v>2437.8000000000002</v>
      </c>
      <c r="U125" s="3">
        <v>2502.1</v>
      </c>
      <c r="V125" s="3">
        <v>2412.4</v>
      </c>
      <c r="W125" s="96">
        <f>SUM(Table3[[#This Row],[Inv1_U1]:[Inv1_U4]])</f>
        <v>9505.7000000000007</v>
      </c>
      <c r="X125" s="97">
        <f>SUM(Table3[[#This Row],[Inv2_U1]:[Inv2_U4]])</f>
        <v>8967.5</v>
      </c>
      <c r="Y125" s="98">
        <f>SUM(Table3[[#This Row],[Inv3_U1]:[Inv3_U4]])</f>
        <v>9780.7000000000007</v>
      </c>
      <c r="Z125" s="64">
        <v>91020.2</v>
      </c>
      <c r="AA125" s="64">
        <v>408.2</v>
      </c>
      <c r="AB125" s="60"/>
      <c r="AC125" s="88">
        <v>4.3099999999999996</v>
      </c>
      <c r="AD125" s="95">
        <v>0</v>
      </c>
      <c r="AE125" s="88">
        <v>33.74</v>
      </c>
      <c r="AF125" s="88">
        <v>0</v>
      </c>
      <c r="AG125" s="88">
        <v>0</v>
      </c>
      <c r="AH125" s="60"/>
      <c r="AI125" s="17">
        <f>SUM(Table3[[#This Row],[Inv1]:[Inv3]])</f>
        <v>28253.9</v>
      </c>
      <c r="AJ125" s="17">
        <f>IF((Table3[[#This Row],[33 kV Outgoinng Export Reading]]-Z124)*1000&gt;0,(Table3[[#This Row],[33 kV Outgoinng Export Reading]]-Z124)*1000,0)</f>
        <v>28000</v>
      </c>
      <c r="AK125" s="17">
        <f>IF((Table3[[#This Row],[33 kV Outgoinng Import Reading]]-AA124)*1000&gt;0,(Table3[[#This Row],[33 kV Outgoinng Import Reading]]-AA124)*1000,0)</f>
        <v>99.999999999965894</v>
      </c>
      <c r="AL125" s="6">
        <f>Table3[[#This Row],[Export  (kWh)]]-Table3[[#This Row],[Import (kWh)]]</f>
        <v>27900.000000000033</v>
      </c>
      <c r="AM125" s="77">
        <f>IFERROR((J125-I125)*24,"")</f>
        <v>12.533333333333335</v>
      </c>
    </row>
    <row r="126" spans="1:39" x14ac:dyDescent="0.3"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96"/>
      <c r="X126" s="97"/>
      <c r="Y126" s="98"/>
      <c r="Z126" s="64"/>
      <c r="AA126" s="64"/>
      <c r="AB126" s="60"/>
      <c r="AC126" s="88"/>
      <c r="AD126" s="95"/>
      <c r="AE126" s="88"/>
      <c r="AF126" s="88"/>
      <c r="AG126" s="88"/>
      <c r="AH126" s="60"/>
      <c r="AI126" s="17"/>
      <c r="AJ126" s="17"/>
      <c r="AK126" s="17"/>
      <c r="AL126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82"/>
  <sheetViews>
    <sheetView topLeftCell="E2" zoomScaleNormal="100" workbookViewId="0">
      <pane xSplit="4" ySplit="2" topLeftCell="K108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182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67" si="5">DAY(EOMONTH(F36,0))</f>
        <v>30</v>
      </c>
      <c r="H36" s="246">
        <f t="shared" ref="H36:H67" si="6">H35+1</f>
        <v>45777</v>
      </c>
      <c r="I36" s="247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246">
        <f t="shared" si="6"/>
        <v>45778</v>
      </c>
      <c r="I37" s="247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246">
        <f t="shared" si="6"/>
        <v>45779</v>
      </c>
      <c r="I38" s="247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246">
        <f t="shared" si="6"/>
        <v>45780</v>
      </c>
      <c r="I39" s="247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246">
        <f t="shared" si="6"/>
        <v>45781</v>
      </c>
      <c r="I40" s="247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246">
        <f t="shared" si="6"/>
        <v>45782</v>
      </c>
      <c r="I41" s="247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246">
        <f t="shared" si="6"/>
        <v>45783</v>
      </c>
      <c r="I42" s="247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246">
        <f t="shared" si="6"/>
        <v>45784</v>
      </c>
      <c r="I43" s="247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246">
        <f t="shared" si="6"/>
        <v>45785</v>
      </c>
      <c r="I44" s="247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246">
        <f t="shared" si="6"/>
        <v>45786</v>
      </c>
      <c r="I45" s="247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246">
        <f t="shared" si="6"/>
        <v>45787</v>
      </c>
      <c r="I46" s="247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246">
        <f t="shared" si="6"/>
        <v>45788</v>
      </c>
      <c r="I47" s="247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246">
        <f t="shared" si="6"/>
        <v>45789</v>
      </c>
      <c r="I48" s="247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246">
        <f t="shared" si="6"/>
        <v>45790</v>
      </c>
      <c r="I49" s="247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246">
        <f t="shared" si="6"/>
        <v>45791</v>
      </c>
      <c r="I50" s="247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246">
        <f t="shared" si="6"/>
        <v>45792</v>
      </c>
      <c r="I51" s="247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246">
        <f t="shared" si="6"/>
        <v>45793</v>
      </c>
      <c r="I52" s="247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246">
        <f t="shared" si="6"/>
        <v>45794</v>
      </c>
      <c r="I53" s="247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246">
        <f t="shared" si="6"/>
        <v>45795</v>
      </c>
      <c r="I54" s="247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246">
        <f t="shared" si="6"/>
        <v>45796</v>
      </c>
      <c r="I55" s="247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246">
        <f t="shared" si="6"/>
        <v>45797</v>
      </c>
      <c r="I56" s="247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246">
        <f t="shared" si="6"/>
        <v>45798</v>
      </c>
      <c r="I57" s="247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246">
        <f t="shared" si="6"/>
        <v>45799</v>
      </c>
      <c r="I58" s="247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246">
        <f t="shared" si="6"/>
        <v>45800</v>
      </c>
      <c r="I59" s="247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246">
        <f t="shared" si="6"/>
        <v>45801</v>
      </c>
      <c r="I60" s="247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246">
        <f t="shared" si="6"/>
        <v>45802</v>
      </c>
      <c r="I61" s="247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246">
        <f t="shared" si="6"/>
        <v>45803</v>
      </c>
      <c r="I62" s="247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246">
        <f t="shared" si="6"/>
        <v>45804</v>
      </c>
      <c r="I63" s="247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246">
        <f t="shared" si="6"/>
        <v>45805</v>
      </c>
      <c r="I64" s="247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246">
        <f t="shared" si="6"/>
        <v>45806</v>
      </c>
      <c r="I65" s="247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246">
        <f t="shared" si="6"/>
        <v>45807</v>
      </c>
      <c r="I66" s="247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246">
        <f t="shared" si="6"/>
        <v>45808</v>
      </c>
      <c r="I67" s="247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ref="G68:G99" si="9">DAY(EOMONTH(F68,0))</f>
        <v>30</v>
      </c>
      <c r="H68" s="246">
        <f t="shared" ref="H68:H99" si="10">H67+1</f>
        <v>45809</v>
      </c>
      <c r="I68" s="247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9"/>
        <v>30</v>
      </c>
      <c r="H69" s="246">
        <f t="shared" si="10"/>
        <v>45810</v>
      </c>
      <c r="I69" s="247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9"/>
        <v>30</v>
      </c>
      <c r="H70" s="246">
        <f t="shared" si="10"/>
        <v>45811</v>
      </c>
      <c r="I70" s="247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9"/>
        <v>30</v>
      </c>
      <c r="H71" s="246">
        <f t="shared" si="10"/>
        <v>45812</v>
      </c>
      <c r="I71" s="247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9"/>
        <v>30</v>
      </c>
      <c r="H72" s="246">
        <f t="shared" si="10"/>
        <v>45813</v>
      </c>
      <c r="I72" s="247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9"/>
        <v>30</v>
      </c>
      <c r="H73" s="246">
        <f t="shared" si="10"/>
        <v>45814</v>
      </c>
      <c r="I73" s="247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9"/>
        <v>30</v>
      </c>
      <c r="H74" s="246">
        <f t="shared" si="10"/>
        <v>45815</v>
      </c>
      <c r="I74" s="247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9"/>
        <v>30</v>
      </c>
      <c r="H75" s="246">
        <f t="shared" si="10"/>
        <v>45816</v>
      </c>
      <c r="I75" s="247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9"/>
        <v>30</v>
      </c>
      <c r="H76" s="246">
        <f t="shared" si="10"/>
        <v>45817</v>
      </c>
      <c r="I76" s="247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9"/>
        <v>30</v>
      </c>
      <c r="H77" s="246">
        <f t="shared" si="10"/>
        <v>45818</v>
      </c>
      <c r="I77" s="247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9"/>
        <v>30</v>
      </c>
      <c r="H78" s="246">
        <f t="shared" si="10"/>
        <v>45819</v>
      </c>
      <c r="I78" s="247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9"/>
        <v>30</v>
      </c>
      <c r="H79" s="246">
        <f t="shared" si="10"/>
        <v>45820</v>
      </c>
      <c r="I79" s="247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9"/>
        <v>30</v>
      </c>
      <c r="H80" s="246">
        <f t="shared" si="10"/>
        <v>45821</v>
      </c>
      <c r="I80" s="247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9"/>
        <v>30</v>
      </c>
      <c r="H81" s="246">
        <f t="shared" si="10"/>
        <v>45822</v>
      </c>
      <c r="I81" s="247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9"/>
        <v>30</v>
      </c>
      <c r="H82" s="246">
        <f t="shared" si="10"/>
        <v>45823</v>
      </c>
      <c r="I82" s="247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9"/>
        <v>30</v>
      </c>
      <c r="H83" s="246">
        <f t="shared" si="10"/>
        <v>45824</v>
      </c>
      <c r="I83" s="247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9"/>
        <v>30</v>
      </c>
      <c r="H84" s="246">
        <f t="shared" si="10"/>
        <v>45825</v>
      </c>
      <c r="I84" s="247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9"/>
        <v>30</v>
      </c>
      <c r="H85" s="246">
        <f t="shared" si="10"/>
        <v>45826</v>
      </c>
      <c r="I85" s="247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9"/>
        <v>30</v>
      </c>
      <c r="H86" s="246">
        <f t="shared" si="10"/>
        <v>45827</v>
      </c>
      <c r="I86" s="247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9"/>
        <v>30</v>
      </c>
      <c r="H87" s="246">
        <f t="shared" si="10"/>
        <v>45828</v>
      </c>
      <c r="I87" s="247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9"/>
        <v>30</v>
      </c>
      <c r="H88" s="246">
        <f t="shared" si="10"/>
        <v>45829</v>
      </c>
      <c r="I88" s="247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9"/>
        <v>30</v>
      </c>
      <c r="H89" s="246">
        <f t="shared" si="10"/>
        <v>45830</v>
      </c>
      <c r="I89" s="247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9"/>
        <v>30</v>
      </c>
      <c r="H90" s="246">
        <f t="shared" si="10"/>
        <v>45831</v>
      </c>
      <c r="I90" s="247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9"/>
        <v>30</v>
      </c>
      <c r="H91" s="246">
        <f t="shared" si="10"/>
        <v>45832</v>
      </c>
      <c r="I91" s="247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9"/>
        <v>30</v>
      </c>
      <c r="H92" s="246">
        <f t="shared" si="10"/>
        <v>45833</v>
      </c>
      <c r="I92" s="247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9"/>
        <v>30</v>
      </c>
      <c r="H93" s="246">
        <f t="shared" si="10"/>
        <v>45834</v>
      </c>
      <c r="I93" s="247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9"/>
        <v>30</v>
      </c>
      <c r="H94" s="246">
        <f t="shared" si="10"/>
        <v>45835</v>
      </c>
      <c r="I94" s="247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9"/>
        <v>30</v>
      </c>
      <c r="H95" s="246">
        <f t="shared" si="10"/>
        <v>45836</v>
      </c>
      <c r="I95" s="247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9"/>
        <v>30</v>
      </c>
      <c r="H96" s="246">
        <f t="shared" si="10"/>
        <v>45837</v>
      </c>
      <c r="I96" s="247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9"/>
        <v>30</v>
      </c>
      <c r="H97" s="246">
        <f t="shared" si="10"/>
        <v>45838</v>
      </c>
      <c r="I97" s="247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9"/>
        <v>31</v>
      </c>
      <c r="H98" s="246">
        <f t="shared" si="10"/>
        <v>45839</v>
      </c>
      <c r="I98" s="247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9"/>
        <v>31</v>
      </c>
      <c r="H99" s="246">
        <f t="shared" si="10"/>
        <v>45840</v>
      </c>
      <c r="I99" s="247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31" si="11">DAY(EOMONTH(F100,0))</f>
        <v>31</v>
      </c>
      <c r="H100" s="246">
        <f t="shared" ref="H100:H131" si="12">H99+1</f>
        <v>45841</v>
      </c>
      <c r="I100" s="247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3">IFERROR(AVERAGEIF(V100:X100,"&gt;"&amp;0,V100:X100),"")</f>
        <v>2.2528473437544942</v>
      </c>
      <c r="Z100" s="1">
        <f t="shared" ref="Z100:Z163" si="14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11"/>
        <v>31</v>
      </c>
      <c r="H101" s="246">
        <f t="shared" si="12"/>
        <v>45842</v>
      </c>
      <c r="I101" s="247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3"/>
        <v>3.9063816820708865</v>
      </c>
      <c r="Z101" s="1">
        <f t="shared" si="14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11"/>
        <v>31</v>
      </c>
      <c r="H102" s="246">
        <f t="shared" si="12"/>
        <v>45843</v>
      </c>
      <c r="I102" s="247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3"/>
        <v>3.7040188830926368</v>
      </c>
      <c r="Z102" s="1">
        <f t="shared" si="14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11"/>
        <v>31</v>
      </c>
      <c r="H103" s="246">
        <f t="shared" si="12"/>
        <v>45844</v>
      </c>
      <c r="I103" s="247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3"/>
        <v>4.0439946601936985</v>
      </c>
      <c r="Z103" s="1">
        <f t="shared" si="14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11"/>
        <v>31</v>
      </c>
      <c r="H104" s="246">
        <f t="shared" si="12"/>
        <v>45845</v>
      </c>
      <c r="I104" s="247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3"/>
        <v>1.9367177730940848</v>
      </c>
      <c r="Z104" s="1">
        <f t="shared" si="14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11"/>
        <v>31</v>
      </c>
      <c r="H105" s="246">
        <f t="shared" si="12"/>
        <v>45846</v>
      </c>
      <c r="I105" s="247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3"/>
        <v>2.8633544984988091</v>
      </c>
      <c r="Z105" s="1">
        <f t="shared" si="14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11"/>
        <v>31</v>
      </c>
      <c r="H106" s="246">
        <f t="shared" si="12"/>
        <v>45847</v>
      </c>
      <c r="I106" s="247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3"/>
        <v>3.0962771681985064</v>
      </c>
      <c r="Z106" s="1">
        <f t="shared" si="14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11"/>
        <v>31</v>
      </c>
      <c r="H107" s="246">
        <f t="shared" si="12"/>
        <v>45848</v>
      </c>
      <c r="I107" s="247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3"/>
        <v>4.1264506860341292</v>
      </c>
      <c r="Z107" s="1">
        <f t="shared" si="14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11"/>
        <v>31</v>
      </c>
      <c r="H108" s="246">
        <f t="shared" si="12"/>
        <v>45849</v>
      </c>
      <c r="I108" s="247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3"/>
        <v>4.1872700999470522</v>
      </c>
      <c r="Z108" s="1">
        <f t="shared" si="14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11"/>
        <v>31</v>
      </c>
      <c r="H109" s="246">
        <f t="shared" si="12"/>
        <v>45850</v>
      </c>
      <c r="I109" s="247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3"/>
        <v>3.9150470260469938</v>
      </c>
      <c r="Z109" s="1">
        <f t="shared" si="14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11"/>
        <v>31</v>
      </c>
      <c r="H110" s="246">
        <f t="shared" si="12"/>
        <v>45851</v>
      </c>
      <c r="I110" s="247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3"/>
        <v>4.1154139830614014</v>
      </c>
      <c r="Z110" s="1">
        <f t="shared" si="14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11"/>
        <v>31</v>
      </c>
      <c r="H111" s="246">
        <f t="shared" si="12"/>
        <v>45852</v>
      </c>
      <c r="I111" s="247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3"/>
        <v>4.5676965909012823</v>
      </c>
      <c r="Z111" s="1">
        <f t="shared" si="14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11"/>
        <v>31</v>
      </c>
      <c r="H112" s="246">
        <f t="shared" si="12"/>
        <v>45853</v>
      </c>
      <c r="I112" s="247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3"/>
        <v>3.5542403632265969</v>
      </c>
      <c r="Z112" s="1">
        <f t="shared" si="14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11"/>
        <v>31</v>
      </c>
      <c r="H113" s="246">
        <f t="shared" si="12"/>
        <v>45854</v>
      </c>
      <c r="I113" s="247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3"/>
        <v>3.8506145778058207</v>
      </c>
      <c r="Z113" s="1">
        <f t="shared" si="14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11"/>
        <v>31</v>
      </c>
      <c r="H114" s="246">
        <f t="shared" si="12"/>
        <v>45855</v>
      </c>
      <c r="I114" s="247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3"/>
        <v>2.5892708500328339</v>
      </c>
      <c r="Z114" s="1">
        <f t="shared" si="14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11"/>
        <v>31</v>
      </c>
      <c r="H115" s="246">
        <f t="shared" si="12"/>
        <v>45856</v>
      </c>
      <c r="I115" s="247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3"/>
        <v>3.1335851576207445</v>
      </c>
      <c r="Z115" s="1">
        <f t="shared" si="14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11"/>
        <v>31</v>
      </c>
      <c r="H116" s="246">
        <f t="shared" si="12"/>
        <v>45857</v>
      </c>
      <c r="I116" s="247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3"/>
        <v>2.9422627587939232</v>
      </c>
      <c r="Z116" s="1">
        <f t="shared" si="14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11"/>
        <v>31</v>
      </c>
      <c r="H117" s="246">
        <f t="shared" si="12"/>
        <v>45858</v>
      </c>
      <c r="I117" s="247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3"/>
        <v>3.8222326958843253</v>
      </c>
      <c r="Z117" s="1">
        <f t="shared" si="14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11"/>
        <v>31</v>
      </c>
      <c r="H118" s="246">
        <f t="shared" si="12"/>
        <v>45859</v>
      </c>
      <c r="I118" s="247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3"/>
        <v>3.1123246797697939</v>
      </c>
      <c r="Z118" s="1">
        <f t="shared" si="14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11"/>
        <v>31</v>
      </c>
      <c r="H119" s="246">
        <f t="shared" si="12"/>
        <v>45860</v>
      </c>
      <c r="I119" s="247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3"/>
        <v>3.2635710826139639</v>
      </c>
      <c r="Z119" s="1">
        <f t="shared" si="14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11"/>
        <v>31</v>
      </c>
      <c r="H120" s="246">
        <f t="shared" si="12"/>
        <v>45861</v>
      </c>
      <c r="I120" s="247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3"/>
        <v>1.8309940766353978</v>
      </c>
      <c r="Z120" s="1">
        <f t="shared" si="14"/>
        <v>1.853904655907995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11"/>
        <v>31</v>
      </c>
      <c r="H121" s="246">
        <f t="shared" si="12"/>
        <v>45862</v>
      </c>
      <c r="I121" s="247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3"/>
        <v>1.5723038627272405</v>
      </c>
      <c r="Z121" s="1">
        <f t="shared" si="14"/>
        <v>1.5993693192357634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11"/>
        <v>31</v>
      </c>
      <c r="H122" s="246">
        <f t="shared" si="12"/>
        <v>45863</v>
      </c>
      <c r="I122" s="247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3"/>
        <v>1.6062121723104152</v>
      </c>
      <c r="Z122" s="1">
        <f t="shared" si="14"/>
        <v>1.6225190131700984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11"/>
        <v>31</v>
      </c>
      <c r="H123" s="246">
        <f t="shared" si="12"/>
        <v>45864</v>
      </c>
      <c r="I123" s="247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3"/>
        <v>1.0333604265213701</v>
      </c>
      <c r="Z123" s="1">
        <f t="shared" si="14"/>
        <v>1.1812650714153219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11"/>
        <v>31</v>
      </c>
      <c r="H124" s="246">
        <f t="shared" si="12"/>
        <v>45865</v>
      </c>
      <c r="I124" s="247">
        <v>8.0208999999999993</v>
      </c>
      <c r="J124" s="1">
        <f>'Raw Data'!K124/Inv_SY!J$2</f>
        <v>3.7707586618876943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13"/>
        <v>2.8254890600339846</v>
      </c>
      <c r="Z124" s="1">
        <f t="shared" si="14"/>
        <v>2.9143016138007787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11"/>
        <v>31</v>
      </c>
      <c r="H125" s="246">
        <f t="shared" si="12"/>
        <v>45866</v>
      </c>
      <c r="I125" s="247">
        <v>8.0208999999999993</v>
      </c>
      <c r="J125" s="1">
        <f>'Raw Data'!K125/Inv_SY!J$2</f>
        <v>4.6965352449223419</v>
      </c>
      <c r="K125" s="1">
        <f>'Raw Data'!L125/Inv_SY!K$2</f>
        <v>4.6920549581839905</v>
      </c>
      <c r="L125" s="1">
        <f>'Raw Data'!M125/Inv_SY!L$2</f>
        <v>0</v>
      </c>
      <c r="M125" s="1">
        <f>'Raw Data'!N125/Inv_SY!M$2</f>
        <v>4.731187536743092</v>
      </c>
      <c r="N125" s="1">
        <f>'Raw Data'!O125/Inv_SY!N$2</f>
        <v>4.5236794171220405</v>
      </c>
      <c r="O125" s="1">
        <f>'Raw Data'!P125/Inv_SY!O$2</f>
        <v>4.5939587128111725</v>
      </c>
      <c r="P125" s="1">
        <f>'Raw Data'!Q125/Inv_SY!P$2</f>
        <v>4.494231936854888</v>
      </c>
      <c r="Q125" s="1">
        <f>'Raw Data'!R125/Inv_SY!Q$2</f>
        <v>0</v>
      </c>
      <c r="R125" s="1">
        <f>'Raw Data'!S125/Inv_SY!R$2</f>
        <v>3.6149815410265571</v>
      </c>
      <c r="S125" s="1">
        <f>'Raw Data'!T125/Inv_SY!S$2</f>
        <v>3.6862638359644353</v>
      </c>
      <c r="T125" s="1">
        <f>'Raw Data'!U125/Inv_SY!T$2</f>
        <v>3.6793423916240218</v>
      </c>
      <c r="U125" s="1">
        <f>'Raw Data'!V125/Inv_SY!U$2</f>
        <v>3.5474383859772951</v>
      </c>
      <c r="V125" s="1">
        <f>'Raw Data'!W125/Inv_SY!V$2</f>
        <v>3.5276849996288879</v>
      </c>
      <c r="W125" s="1">
        <f>'Raw Data'!X125/Inv_SY!W$2</f>
        <v>3.4086589630530635</v>
      </c>
      <c r="X125" s="1">
        <f>'Raw Data'!Y125/Inv_SY!X$2</f>
        <v>3.6285290298645894</v>
      </c>
      <c r="Y125" s="1">
        <f t="shared" si="13"/>
        <v>3.5216243308488466</v>
      </c>
      <c r="Z125" s="1">
        <f t="shared" si="14"/>
        <v>3.6285290298645894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11"/>
        <v>31</v>
      </c>
      <c r="H126" s="246">
        <f t="shared" si="12"/>
        <v>45867</v>
      </c>
      <c r="I126" s="247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3"/>
        <v/>
      </c>
      <c r="Z126" s="1">
        <f t="shared" si="14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11"/>
        <v>31</v>
      </c>
      <c r="H127" s="246">
        <f t="shared" si="12"/>
        <v>45868</v>
      </c>
      <c r="I127" s="247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3"/>
        <v/>
      </c>
      <c r="Z127" s="1">
        <f t="shared" si="14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11"/>
        <v>31</v>
      </c>
      <c r="H128" s="246">
        <f t="shared" si="12"/>
        <v>45869</v>
      </c>
      <c r="I128" s="247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3"/>
        <v/>
      </c>
      <c r="Z128" s="1">
        <f t="shared" si="14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11"/>
        <v>31</v>
      </c>
      <c r="H129" s="246">
        <f t="shared" si="12"/>
        <v>45870</v>
      </c>
      <c r="I129" s="247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3"/>
        <v/>
      </c>
      <c r="Z129" s="1">
        <f t="shared" si="14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11"/>
        <v>31</v>
      </c>
      <c r="H130" s="246">
        <f t="shared" si="12"/>
        <v>45871</v>
      </c>
      <c r="I130" s="247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3"/>
        <v/>
      </c>
      <c r="Z130" s="1">
        <f t="shared" si="14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11"/>
        <v>31</v>
      </c>
      <c r="H131" s="246">
        <f t="shared" si="12"/>
        <v>45872</v>
      </c>
      <c r="I131" s="247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3"/>
        <v/>
      </c>
      <c r="Z131" s="1">
        <f t="shared" si="14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ref="G132:G163" si="15">DAY(EOMONTH(F132,0))</f>
        <v>31</v>
      </c>
      <c r="H132" s="246">
        <f t="shared" ref="H132:H163" si="16">H131+1</f>
        <v>45873</v>
      </c>
      <c r="I132" s="247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3"/>
        <v/>
      </c>
      <c r="Z132" s="1">
        <f t="shared" si="14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15"/>
        <v>31</v>
      </c>
      <c r="H133" s="246">
        <f t="shared" si="16"/>
        <v>45874</v>
      </c>
      <c r="I133" s="247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3"/>
        <v/>
      </c>
      <c r="Z133" s="1">
        <f t="shared" si="14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15"/>
        <v>31</v>
      </c>
      <c r="H134" s="246">
        <f t="shared" si="16"/>
        <v>45875</v>
      </c>
      <c r="I134" s="247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3"/>
        <v/>
      </c>
      <c r="Z134" s="1">
        <f t="shared" si="14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15"/>
        <v>31</v>
      </c>
      <c r="H135" s="246">
        <f t="shared" si="16"/>
        <v>45876</v>
      </c>
      <c r="I135" s="247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3"/>
        <v/>
      </c>
      <c r="Z135" s="1">
        <f t="shared" si="14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15"/>
        <v>31</v>
      </c>
      <c r="H136" s="246">
        <f t="shared" si="16"/>
        <v>45877</v>
      </c>
      <c r="I136" s="247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3"/>
        <v/>
      </c>
      <c r="Z136" s="1">
        <f t="shared" si="14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15"/>
        <v>31</v>
      </c>
      <c r="H137" s="246">
        <f t="shared" si="16"/>
        <v>45878</v>
      </c>
      <c r="I137" s="247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3"/>
        <v/>
      </c>
      <c r="Z137" s="1">
        <f t="shared" si="14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15"/>
        <v>31</v>
      </c>
      <c r="H138" s="246">
        <f t="shared" si="16"/>
        <v>45879</v>
      </c>
      <c r="I138" s="247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3"/>
        <v/>
      </c>
      <c r="Z138" s="1">
        <f t="shared" si="14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15"/>
        <v>31</v>
      </c>
      <c r="H139" s="246">
        <f t="shared" si="16"/>
        <v>45880</v>
      </c>
      <c r="I139" s="247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3"/>
        <v/>
      </c>
      <c r="Z139" s="1">
        <f t="shared" si="14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15"/>
        <v>31</v>
      </c>
      <c r="H140" s="246">
        <f t="shared" si="16"/>
        <v>45881</v>
      </c>
      <c r="I140" s="247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3"/>
        <v/>
      </c>
      <c r="Z140" s="1">
        <f t="shared" si="14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15"/>
        <v>31</v>
      </c>
      <c r="H141" s="246">
        <f t="shared" si="16"/>
        <v>45882</v>
      </c>
      <c r="I141" s="247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3"/>
        <v/>
      </c>
      <c r="Z141" s="1">
        <f t="shared" si="14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15"/>
        <v>31</v>
      </c>
      <c r="H142" s="246">
        <f t="shared" si="16"/>
        <v>45883</v>
      </c>
      <c r="I142" s="247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3"/>
        <v/>
      </c>
      <c r="Z142" s="1">
        <f t="shared" si="14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15"/>
        <v>31</v>
      </c>
      <c r="H143" s="246">
        <f t="shared" si="16"/>
        <v>45884</v>
      </c>
      <c r="I143" s="247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3"/>
        <v/>
      </c>
      <c r="Z143" s="1">
        <f t="shared" si="14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15"/>
        <v>31</v>
      </c>
      <c r="H144" s="246">
        <f t="shared" si="16"/>
        <v>45885</v>
      </c>
      <c r="I144" s="247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3"/>
        <v/>
      </c>
      <c r="Z144" s="1">
        <f t="shared" si="14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15"/>
        <v>31</v>
      </c>
      <c r="H145" s="246">
        <f t="shared" si="16"/>
        <v>45886</v>
      </c>
      <c r="I145" s="247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3"/>
        <v/>
      </c>
      <c r="Z145" s="1">
        <f t="shared" si="14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15"/>
        <v>31</v>
      </c>
      <c r="H146" s="246">
        <f t="shared" si="16"/>
        <v>45887</v>
      </c>
      <c r="I146" s="247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3"/>
        <v/>
      </c>
      <c r="Z146" s="1">
        <f t="shared" si="14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15"/>
        <v>31</v>
      </c>
      <c r="H147" s="246">
        <f t="shared" si="16"/>
        <v>45888</v>
      </c>
      <c r="I147" s="247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3"/>
        <v/>
      </c>
      <c r="Z147" s="1">
        <f t="shared" si="14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15"/>
        <v>31</v>
      </c>
      <c r="H148" s="246">
        <f t="shared" si="16"/>
        <v>45889</v>
      </c>
      <c r="I148" s="247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3"/>
        <v/>
      </c>
      <c r="Z148" s="1">
        <f t="shared" si="14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15"/>
        <v>31</v>
      </c>
      <c r="H149" s="246">
        <f t="shared" si="16"/>
        <v>45890</v>
      </c>
      <c r="I149" s="247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3"/>
        <v/>
      </c>
      <c r="Z149" s="1">
        <f t="shared" si="14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15"/>
        <v>31</v>
      </c>
      <c r="H150" s="246">
        <f t="shared" si="16"/>
        <v>45891</v>
      </c>
      <c r="I150" s="247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3"/>
        <v/>
      </c>
      <c r="Z150" s="1">
        <f t="shared" si="14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15"/>
        <v>31</v>
      </c>
      <c r="H151" s="246">
        <f t="shared" si="16"/>
        <v>45892</v>
      </c>
      <c r="I151" s="247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3"/>
        <v/>
      </c>
      <c r="Z151" s="1">
        <f t="shared" si="14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15"/>
        <v>31</v>
      </c>
      <c r="H152" s="246">
        <f t="shared" si="16"/>
        <v>45893</v>
      </c>
      <c r="I152" s="247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3"/>
        <v/>
      </c>
      <c r="Z152" s="1">
        <f t="shared" si="14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15"/>
        <v>31</v>
      </c>
      <c r="H153" s="246">
        <f t="shared" si="16"/>
        <v>45894</v>
      </c>
      <c r="I153" s="247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3"/>
        <v/>
      </c>
      <c r="Z153" s="1">
        <f t="shared" si="14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15"/>
        <v>31</v>
      </c>
      <c r="H154" s="246">
        <f t="shared" si="16"/>
        <v>45895</v>
      </c>
      <c r="I154" s="247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3"/>
        <v/>
      </c>
      <c r="Z154" s="1">
        <f t="shared" si="14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15"/>
        <v>31</v>
      </c>
      <c r="H155" s="246">
        <f t="shared" si="16"/>
        <v>45896</v>
      </c>
      <c r="I155" s="247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3"/>
        <v/>
      </c>
      <c r="Z155" s="1">
        <f t="shared" si="14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15"/>
        <v>31</v>
      </c>
      <c r="H156" s="246">
        <f t="shared" si="16"/>
        <v>45897</v>
      </c>
      <c r="I156" s="247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3"/>
        <v/>
      </c>
      <c r="Z156" s="1">
        <f t="shared" si="14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15"/>
        <v>31</v>
      </c>
      <c r="H157" s="246">
        <f t="shared" si="16"/>
        <v>45898</v>
      </c>
      <c r="I157" s="247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3"/>
        <v/>
      </c>
      <c r="Z157" s="1">
        <f t="shared" si="14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15"/>
        <v>31</v>
      </c>
      <c r="H158" s="246">
        <f t="shared" si="16"/>
        <v>45899</v>
      </c>
      <c r="I158" s="247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3"/>
        <v/>
      </c>
      <c r="Z158" s="1">
        <f t="shared" si="14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15"/>
        <v>31</v>
      </c>
      <c r="H159" s="246">
        <f t="shared" si="16"/>
        <v>45900</v>
      </c>
      <c r="I159" s="247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3"/>
        <v/>
      </c>
      <c r="Z159" s="1">
        <f t="shared" si="14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15"/>
        <v>30</v>
      </c>
      <c r="H160" s="246">
        <f t="shared" si="16"/>
        <v>45901</v>
      </c>
      <c r="I160" s="247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3"/>
        <v/>
      </c>
      <c r="Z160" s="1">
        <f t="shared" si="14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15"/>
        <v>30</v>
      </c>
      <c r="H161" s="246">
        <f t="shared" si="16"/>
        <v>45902</v>
      </c>
      <c r="I161" s="247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3"/>
        <v/>
      </c>
      <c r="Z161" s="1">
        <f t="shared" si="14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15"/>
        <v>30</v>
      </c>
      <c r="H162" s="246">
        <f t="shared" si="16"/>
        <v>45903</v>
      </c>
      <c r="I162" s="247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3"/>
        <v/>
      </c>
      <c r="Z162" s="1">
        <f t="shared" si="14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si="15"/>
        <v>30</v>
      </c>
      <c r="H163" s="246">
        <f t="shared" si="16"/>
        <v>45904</v>
      </c>
      <c r="I163" s="247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3"/>
        <v/>
      </c>
      <c r="Z163" s="1">
        <f t="shared" si="14"/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ref="G164:G195" si="17">DAY(EOMONTH(F164,0))</f>
        <v>30</v>
      </c>
      <c r="H164" s="246">
        <f t="shared" ref="H164:H182" si="18">H163+1</f>
        <v>45905</v>
      </c>
      <c r="I164" s="247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182" si="19">IFERROR(AVERAGEIF(V164:X164,"&gt;"&amp;0,V164:X164),"")</f>
        <v/>
      </c>
      <c r="Z164" s="1">
        <f t="shared" ref="Z164:Z182" si="20">MAXA(V164:X164)</f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7"/>
        <v>30</v>
      </c>
      <c r="H165" s="246">
        <f t="shared" si="18"/>
        <v>45906</v>
      </c>
      <c r="I165" s="247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9"/>
        <v/>
      </c>
      <c r="Z165" s="1">
        <f t="shared" si="20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7"/>
        <v>30</v>
      </c>
      <c r="H166" s="246">
        <f t="shared" si="18"/>
        <v>45907</v>
      </c>
      <c r="I166" s="247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9"/>
        <v/>
      </c>
      <c r="Z166" s="1">
        <f t="shared" si="20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7"/>
        <v>30</v>
      </c>
      <c r="H167" s="246">
        <f t="shared" si="18"/>
        <v>45908</v>
      </c>
      <c r="I167" s="247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9"/>
        <v/>
      </c>
      <c r="Z167" s="1">
        <f t="shared" si="20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7"/>
        <v>30</v>
      </c>
      <c r="H168" s="246">
        <f t="shared" si="18"/>
        <v>45909</v>
      </c>
      <c r="I168" s="247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9"/>
        <v/>
      </c>
      <c r="Z168" s="1">
        <f t="shared" si="20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7"/>
        <v>30</v>
      </c>
      <c r="H169" s="246">
        <f t="shared" si="18"/>
        <v>45910</v>
      </c>
      <c r="I169" s="247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9"/>
        <v/>
      </c>
      <c r="Z169" s="1">
        <f t="shared" si="20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7"/>
        <v>30</v>
      </c>
      <c r="H170" s="246">
        <f t="shared" si="18"/>
        <v>45911</v>
      </c>
      <c r="I170" s="247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9"/>
        <v/>
      </c>
      <c r="Z170" s="1">
        <f t="shared" si="20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7"/>
        <v>30</v>
      </c>
      <c r="H171" s="246">
        <f t="shared" si="18"/>
        <v>45912</v>
      </c>
      <c r="I171" s="247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9"/>
        <v/>
      </c>
      <c r="Z171" s="1">
        <f t="shared" si="20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7"/>
        <v>30</v>
      </c>
      <c r="H172" s="246">
        <f t="shared" si="18"/>
        <v>45913</v>
      </c>
      <c r="I172" s="247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9"/>
        <v/>
      </c>
      <c r="Z172" s="1">
        <f t="shared" si="20"/>
        <v>0</v>
      </c>
    </row>
    <row r="173" spans="1:26" x14ac:dyDescent="0.3">
      <c r="A173" s="244"/>
      <c r="B173" s="244"/>
      <c r="C173" s="244">
        <f>YEAR(Table12[[#This Row],[Date]])</f>
        <v>2025</v>
      </c>
      <c r="D173" s="244"/>
      <c r="E173" s="244"/>
      <c r="F173" s="245" t="str">
        <f>TEXT(Table12[[#This Row],[Date]],"mmm-yy")</f>
        <v>Sep-25</v>
      </c>
      <c r="G173" s="244">
        <f t="shared" si="17"/>
        <v>30</v>
      </c>
      <c r="H173" s="246">
        <f t="shared" si="18"/>
        <v>45914</v>
      </c>
      <c r="I173" s="247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9"/>
        <v/>
      </c>
      <c r="Z173" s="1">
        <f t="shared" si="20"/>
        <v>0</v>
      </c>
    </row>
    <row r="174" spans="1:26" x14ac:dyDescent="0.3">
      <c r="A174" s="244"/>
      <c r="B174" s="244"/>
      <c r="C174" s="244">
        <f>YEAR(Table12[[#This Row],[Date]])</f>
        <v>2025</v>
      </c>
      <c r="D174" s="244"/>
      <c r="E174" s="244"/>
      <c r="F174" s="245" t="str">
        <f>TEXT(Table12[[#This Row],[Date]],"mmm-yy")</f>
        <v>Sep-25</v>
      </c>
      <c r="G174" s="244">
        <f t="shared" si="17"/>
        <v>30</v>
      </c>
      <c r="H174" s="246">
        <f t="shared" si="18"/>
        <v>45915</v>
      </c>
      <c r="I174" s="247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9"/>
        <v/>
      </c>
      <c r="Z174" s="1">
        <f t="shared" si="20"/>
        <v>0</v>
      </c>
    </row>
    <row r="175" spans="1:26" x14ac:dyDescent="0.3">
      <c r="A175" s="244"/>
      <c r="B175" s="244"/>
      <c r="C175" s="244">
        <f>YEAR(Table12[[#This Row],[Date]])</f>
        <v>2025</v>
      </c>
      <c r="D175" s="244"/>
      <c r="E175" s="244"/>
      <c r="F175" s="245" t="str">
        <f>TEXT(Table12[[#This Row],[Date]],"mmm-yy")</f>
        <v>Sep-25</v>
      </c>
      <c r="G175" s="244">
        <f t="shared" si="17"/>
        <v>30</v>
      </c>
      <c r="H175" s="246">
        <f t="shared" si="18"/>
        <v>45916</v>
      </c>
      <c r="I175" s="247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9"/>
        <v/>
      </c>
      <c r="Z175" s="1">
        <f t="shared" si="20"/>
        <v>0</v>
      </c>
    </row>
    <row r="176" spans="1:26" x14ac:dyDescent="0.3">
      <c r="A176" s="244"/>
      <c r="B176" s="244"/>
      <c r="C176" s="244">
        <f>YEAR(Table12[[#This Row],[Date]])</f>
        <v>2025</v>
      </c>
      <c r="D176" s="244"/>
      <c r="E176" s="244"/>
      <c r="F176" s="245" t="str">
        <f>TEXT(Table12[[#This Row],[Date]],"mmm-yy")</f>
        <v>Sep-25</v>
      </c>
      <c r="G176" s="244">
        <f t="shared" si="17"/>
        <v>30</v>
      </c>
      <c r="H176" s="246">
        <f t="shared" si="18"/>
        <v>45917</v>
      </c>
      <c r="I176" s="247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9"/>
        <v/>
      </c>
      <c r="Z176" s="1">
        <f t="shared" si="20"/>
        <v>0</v>
      </c>
    </row>
    <row r="177" spans="1:26" x14ac:dyDescent="0.3">
      <c r="A177" s="244"/>
      <c r="B177" s="244"/>
      <c r="C177" s="244">
        <f>YEAR(Table12[[#This Row],[Date]])</f>
        <v>2025</v>
      </c>
      <c r="D177" s="244"/>
      <c r="E177" s="244"/>
      <c r="F177" s="245" t="str">
        <f>TEXT(Table12[[#This Row],[Date]],"mmm-yy")</f>
        <v>Sep-25</v>
      </c>
      <c r="G177" s="244">
        <f t="shared" si="17"/>
        <v>30</v>
      </c>
      <c r="H177" s="246">
        <f t="shared" si="18"/>
        <v>45918</v>
      </c>
      <c r="I177" s="247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9"/>
        <v/>
      </c>
      <c r="Z177" s="1">
        <f t="shared" si="20"/>
        <v>0</v>
      </c>
    </row>
    <row r="178" spans="1:26" x14ac:dyDescent="0.3">
      <c r="A178" s="244"/>
      <c r="B178" s="244"/>
      <c r="C178" s="244">
        <f>YEAR(Table12[[#This Row],[Date]])</f>
        <v>2025</v>
      </c>
      <c r="D178" s="244"/>
      <c r="E178" s="244"/>
      <c r="F178" s="245" t="str">
        <f>TEXT(Table12[[#This Row],[Date]],"mmm-yy")</f>
        <v>Sep-25</v>
      </c>
      <c r="G178" s="244">
        <f t="shared" si="17"/>
        <v>30</v>
      </c>
      <c r="H178" s="246">
        <f t="shared" si="18"/>
        <v>45919</v>
      </c>
      <c r="I178" s="247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9"/>
        <v/>
      </c>
      <c r="Z178" s="1">
        <f t="shared" si="20"/>
        <v>0</v>
      </c>
    </row>
    <row r="179" spans="1:26" x14ac:dyDescent="0.3">
      <c r="A179" s="244"/>
      <c r="B179" s="244"/>
      <c r="C179" s="244">
        <f>YEAR(Table12[[#This Row],[Date]])</f>
        <v>2025</v>
      </c>
      <c r="D179" s="244"/>
      <c r="E179" s="244"/>
      <c r="F179" s="245" t="str">
        <f>TEXT(Table12[[#This Row],[Date]],"mmm-yy")</f>
        <v>Sep-25</v>
      </c>
      <c r="G179" s="244">
        <f t="shared" si="17"/>
        <v>30</v>
      </c>
      <c r="H179" s="246">
        <f t="shared" si="18"/>
        <v>45920</v>
      </c>
      <c r="I179" s="247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9"/>
        <v/>
      </c>
      <c r="Z179" s="1">
        <f t="shared" si="20"/>
        <v>0</v>
      </c>
    </row>
    <row r="180" spans="1:26" x14ac:dyDescent="0.3">
      <c r="A180" s="244"/>
      <c r="B180" s="244"/>
      <c r="C180" s="244">
        <f>YEAR(Table12[[#This Row],[Date]])</f>
        <v>2025</v>
      </c>
      <c r="D180" s="244"/>
      <c r="E180" s="244"/>
      <c r="F180" s="245" t="str">
        <f>TEXT(Table12[[#This Row],[Date]],"mmm-yy")</f>
        <v>Sep-25</v>
      </c>
      <c r="G180" s="244">
        <f t="shared" si="17"/>
        <v>30</v>
      </c>
      <c r="H180" s="246">
        <f t="shared" si="18"/>
        <v>45921</v>
      </c>
      <c r="I180" s="247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9"/>
        <v/>
      </c>
      <c r="Z180" s="1">
        <f t="shared" si="20"/>
        <v>0</v>
      </c>
    </row>
    <row r="181" spans="1:26" x14ac:dyDescent="0.3">
      <c r="A181" s="244"/>
      <c r="B181" s="244"/>
      <c r="C181" s="244">
        <f>YEAR(Table12[[#This Row],[Date]])</f>
        <v>2025</v>
      </c>
      <c r="D181" s="244"/>
      <c r="E181" s="244"/>
      <c r="F181" s="245" t="str">
        <f>TEXT(Table12[[#This Row],[Date]],"mmm-yy")</f>
        <v>Sep-25</v>
      </c>
      <c r="G181" s="244">
        <f t="shared" si="17"/>
        <v>30</v>
      </c>
      <c r="H181" s="246">
        <f t="shared" si="18"/>
        <v>45922</v>
      </c>
      <c r="I181" s="247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9"/>
        <v/>
      </c>
      <c r="Z181" s="1">
        <f t="shared" si="20"/>
        <v>0</v>
      </c>
    </row>
    <row r="182" spans="1:26" x14ac:dyDescent="0.3">
      <c r="A182" s="248"/>
      <c r="B182" s="248"/>
      <c r="C182" s="248">
        <f>YEAR(Table12[[#This Row],[Date]])</f>
        <v>2025</v>
      </c>
      <c r="D182" s="248"/>
      <c r="E182" s="248"/>
      <c r="F182" s="249" t="str">
        <f>TEXT(Table12[[#This Row],[Date]],"mmm-yy")</f>
        <v>Sep-25</v>
      </c>
      <c r="G182" s="248">
        <f t="shared" si="17"/>
        <v>30</v>
      </c>
      <c r="H182" s="250">
        <f t="shared" si="18"/>
        <v>45923</v>
      </c>
      <c r="I182" s="251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9"/>
        <v/>
      </c>
      <c r="Z182" s="1">
        <f t="shared" si="20"/>
        <v>0</v>
      </c>
    </row>
  </sheetData>
  <phoneticPr fontId="16" type="noConversion"/>
  <pageMargins left="0.7" right="0.7" top="0.75" bottom="0.75" header="0.3" footer="0.3"/>
  <ignoredErrors>
    <ignoredError sqref="H4:I4 I5:Z35 J4:Z4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332"/>
  <sheetViews>
    <sheetView tabSelected="1" zoomScaleNormal="100" workbookViewId="0">
      <pane xSplit="8" ySplit="1" topLeftCell="AB105" activePane="bottomRight" state="frozen"/>
      <selection pane="topRight" activeCell="I1" sqref="I1"/>
      <selection pane="bottomLeft" activeCell="A2" sqref="A2"/>
      <selection pane="bottomRight" activeCell="AC126" sqref="AC126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52">
        <f>YEAR(Table5[[#This Row],[Date]])+IF(MONTH(Table5[[#This Row],[Date]])&gt;=4,1,0)</f>
        <v>2026</v>
      </c>
      <c r="B45" s="252"/>
      <c r="C45" s="252">
        <f>YEAR(Table5[[#This Row],[Date]])</f>
        <v>2025</v>
      </c>
      <c r="D45" s="252"/>
      <c r="E45" s="252"/>
      <c r="F45" s="253" t="str">
        <f>TEXT(Table5[[#This Row],[Date]],"mmm-yy")</f>
        <v>May-25</v>
      </c>
      <c r="G45" s="252">
        <f t="shared" ref="G45:G108" si="5">DAY(EOMONTH(F45,0))</f>
        <v>31</v>
      </c>
      <c r="H45" s="254">
        <f t="shared" ref="H45:H108" si="6">H44+1</f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52">
        <f>YEAR(Table5[[#This Row],[Date]])+IF(MONTH(Table5[[#This Row],[Date]])&gt;=4,1,0)</f>
        <v>2026</v>
      </c>
      <c r="B46" s="252"/>
      <c r="C46" s="252">
        <f>YEAR(Table5[[#This Row],[Date]])</f>
        <v>2025</v>
      </c>
      <c r="D46" s="252"/>
      <c r="E46" s="252"/>
      <c r="F46" s="253" t="str">
        <f>TEXT(Table5[[#This Row],[Date]],"mmm-yy")</f>
        <v>May-25</v>
      </c>
      <c r="G46" s="252">
        <f t="shared" si="5"/>
        <v>31</v>
      </c>
      <c r="H46" s="254">
        <f t="shared" si="6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52">
        <f>YEAR(Table5[[#This Row],[Date]])+IF(MONTH(Table5[[#This Row],[Date]])&gt;=4,1,0)</f>
        <v>2026</v>
      </c>
      <c r="B47" s="252"/>
      <c r="C47" s="252">
        <f>YEAR(Table5[[#This Row],[Date]])</f>
        <v>2025</v>
      </c>
      <c r="D47" s="252"/>
      <c r="E47" s="252"/>
      <c r="F47" s="253" t="str">
        <f>TEXT(Table5[[#This Row],[Date]],"mmm-yy")</f>
        <v>May-25</v>
      </c>
      <c r="G47" s="252">
        <f t="shared" si="5"/>
        <v>31</v>
      </c>
      <c r="H47" s="254">
        <f t="shared" si="6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52">
        <f>YEAR(Table5[[#This Row],[Date]])+IF(MONTH(Table5[[#This Row],[Date]])&gt;=4,1,0)</f>
        <v>2026</v>
      </c>
      <c r="B48" s="252"/>
      <c r="C48" s="252">
        <f>YEAR(Table5[[#This Row],[Date]])</f>
        <v>2025</v>
      </c>
      <c r="D48" s="252"/>
      <c r="E48" s="252"/>
      <c r="F48" s="253" t="str">
        <f>TEXT(Table5[[#This Row],[Date]],"mmm-yy")</f>
        <v>May-25</v>
      </c>
      <c r="G48" s="252">
        <f t="shared" si="5"/>
        <v>31</v>
      </c>
      <c r="H48" s="254">
        <f t="shared" si="6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52">
        <f>YEAR(Table5[[#This Row],[Date]])+IF(MONTH(Table5[[#This Row],[Date]])&gt;=4,1,0)</f>
        <v>2026</v>
      </c>
      <c r="B49" s="252"/>
      <c r="C49" s="252">
        <f>YEAR(Table5[[#This Row],[Date]])</f>
        <v>2025</v>
      </c>
      <c r="D49" s="252"/>
      <c r="E49" s="252"/>
      <c r="F49" s="253" t="str">
        <f>TEXT(Table5[[#This Row],[Date]],"mmm-yy")</f>
        <v>May-25</v>
      </c>
      <c r="G49" s="252">
        <f t="shared" si="5"/>
        <v>31</v>
      </c>
      <c r="H49" s="254">
        <f t="shared" si="6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52">
        <f>YEAR(Table5[[#This Row],[Date]])+IF(MONTH(Table5[[#This Row],[Date]])&gt;=4,1,0)</f>
        <v>2026</v>
      </c>
      <c r="B50" s="252"/>
      <c r="C50" s="252">
        <f>YEAR(Table5[[#This Row],[Date]])</f>
        <v>2025</v>
      </c>
      <c r="D50" s="252"/>
      <c r="E50" s="252"/>
      <c r="F50" s="253" t="str">
        <f>TEXT(Table5[[#This Row],[Date]],"mmm-yy")</f>
        <v>May-25</v>
      </c>
      <c r="G50" s="252">
        <f t="shared" si="5"/>
        <v>31</v>
      </c>
      <c r="H50" s="254">
        <f t="shared" si="6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52">
        <f>YEAR(Table5[[#This Row],[Date]])+IF(MONTH(Table5[[#This Row],[Date]])&gt;=4,1,0)</f>
        <v>2026</v>
      </c>
      <c r="B51" s="252"/>
      <c r="C51" s="252">
        <f>YEAR(Table5[[#This Row],[Date]])</f>
        <v>2025</v>
      </c>
      <c r="D51" s="252"/>
      <c r="E51" s="252"/>
      <c r="F51" s="253" t="str">
        <f>TEXT(Table5[[#This Row],[Date]],"mmm-yy")</f>
        <v>May-25</v>
      </c>
      <c r="G51" s="252">
        <f t="shared" si="5"/>
        <v>31</v>
      </c>
      <c r="H51" s="254">
        <f t="shared" si="6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52">
        <f>YEAR(Table5[[#This Row],[Date]])+IF(MONTH(Table5[[#This Row],[Date]])&gt;=4,1,0)</f>
        <v>2026</v>
      </c>
      <c r="B52" s="252"/>
      <c r="C52" s="252">
        <f>YEAR(Table5[[#This Row],[Date]])</f>
        <v>2025</v>
      </c>
      <c r="D52" s="252"/>
      <c r="E52" s="252"/>
      <c r="F52" s="253" t="str">
        <f>TEXT(Table5[[#This Row],[Date]],"mmm-yy")</f>
        <v>May-25</v>
      </c>
      <c r="G52" s="252">
        <f t="shared" si="5"/>
        <v>31</v>
      </c>
      <c r="H52" s="254">
        <f t="shared" si="6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52">
        <f>YEAR(Table5[[#This Row],[Date]])+IF(MONTH(Table5[[#This Row],[Date]])&gt;=4,1,0)</f>
        <v>2026</v>
      </c>
      <c r="B53" s="252"/>
      <c r="C53" s="252">
        <f>YEAR(Table5[[#This Row],[Date]])</f>
        <v>2025</v>
      </c>
      <c r="D53" s="252"/>
      <c r="E53" s="252"/>
      <c r="F53" s="253" t="str">
        <f>TEXT(Table5[[#This Row],[Date]],"mmm-yy")</f>
        <v>May-25</v>
      </c>
      <c r="G53" s="252">
        <f t="shared" si="5"/>
        <v>31</v>
      </c>
      <c r="H53" s="254">
        <f t="shared" si="6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52">
        <f>YEAR(Table5[[#This Row],[Date]])+IF(MONTH(Table5[[#This Row],[Date]])&gt;=4,1,0)</f>
        <v>2026</v>
      </c>
      <c r="B54" s="252"/>
      <c r="C54" s="252">
        <f>YEAR(Table5[[#This Row],[Date]])</f>
        <v>2025</v>
      </c>
      <c r="D54" s="252"/>
      <c r="E54" s="252"/>
      <c r="F54" s="253" t="str">
        <f>TEXT(Table5[[#This Row],[Date]],"mmm-yy")</f>
        <v>May-25</v>
      </c>
      <c r="G54" s="252">
        <f t="shared" si="5"/>
        <v>31</v>
      </c>
      <c r="H54" s="254">
        <f t="shared" si="6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52">
        <f>YEAR(Table5[[#This Row],[Date]])+IF(MONTH(Table5[[#This Row],[Date]])&gt;=4,1,0)</f>
        <v>2026</v>
      </c>
      <c r="B55" s="252"/>
      <c r="C55" s="252">
        <f>YEAR(Table5[[#This Row],[Date]])</f>
        <v>2025</v>
      </c>
      <c r="D55" s="252"/>
      <c r="E55" s="252"/>
      <c r="F55" s="253" t="str">
        <f>TEXT(Table5[[#This Row],[Date]],"mmm-yy")</f>
        <v>May-25</v>
      </c>
      <c r="G55" s="252">
        <f t="shared" si="5"/>
        <v>31</v>
      </c>
      <c r="H55" s="254">
        <f t="shared" si="6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52">
        <f>YEAR(Table5[[#This Row],[Date]])+IF(MONTH(Table5[[#This Row],[Date]])&gt;=4,1,0)</f>
        <v>2026</v>
      </c>
      <c r="B56" s="252"/>
      <c r="C56" s="252">
        <f>YEAR(Table5[[#This Row],[Date]])</f>
        <v>2025</v>
      </c>
      <c r="D56" s="252"/>
      <c r="E56" s="252"/>
      <c r="F56" s="253" t="str">
        <f>TEXT(Table5[[#This Row],[Date]],"mmm-yy")</f>
        <v>May-25</v>
      </c>
      <c r="G56" s="252">
        <f t="shared" si="5"/>
        <v>31</v>
      </c>
      <c r="H56" s="254">
        <f t="shared" si="6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52">
        <f>YEAR(Table5[[#This Row],[Date]])+IF(MONTH(Table5[[#This Row],[Date]])&gt;=4,1,0)</f>
        <v>2026</v>
      </c>
      <c r="B57" s="252"/>
      <c r="C57" s="252">
        <f>YEAR(Table5[[#This Row],[Date]])</f>
        <v>2025</v>
      </c>
      <c r="D57" s="252"/>
      <c r="E57" s="252"/>
      <c r="F57" s="253" t="str">
        <f>TEXT(Table5[[#This Row],[Date]],"mmm-yy")</f>
        <v>May-25</v>
      </c>
      <c r="G57" s="252">
        <f t="shared" si="5"/>
        <v>31</v>
      </c>
      <c r="H57" s="254">
        <f t="shared" si="6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52">
        <f>YEAR(Table5[[#This Row],[Date]])+IF(MONTH(Table5[[#This Row],[Date]])&gt;=4,1,0)</f>
        <v>2026</v>
      </c>
      <c r="B58" s="252"/>
      <c r="C58" s="252">
        <f>YEAR(Table5[[#This Row],[Date]])</f>
        <v>2025</v>
      </c>
      <c r="D58" s="252"/>
      <c r="E58" s="252"/>
      <c r="F58" s="253" t="str">
        <f>TEXT(Table5[[#This Row],[Date]],"mmm-yy")</f>
        <v>May-25</v>
      </c>
      <c r="G58" s="252">
        <f t="shared" si="5"/>
        <v>31</v>
      </c>
      <c r="H58" s="254">
        <f t="shared" si="6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52">
        <f>YEAR(Table5[[#This Row],[Date]])+IF(MONTH(Table5[[#This Row],[Date]])&gt;=4,1,0)</f>
        <v>2026</v>
      </c>
      <c r="B59" s="252"/>
      <c r="C59" s="252">
        <f>YEAR(Table5[[#This Row],[Date]])</f>
        <v>2025</v>
      </c>
      <c r="D59" s="252"/>
      <c r="E59" s="252"/>
      <c r="F59" s="253" t="str">
        <f>TEXT(Table5[[#This Row],[Date]],"mmm-yy")</f>
        <v>May-25</v>
      </c>
      <c r="G59" s="252">
        <f t="shared" si="5"/>
        <v>31</v>
      </c>
      <c r="H59" s="254">
        <f t="shared" si="6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52">
        <f>YEAR(Table5[[#This Row],[Date]])+IF(MONTH(Table5[[#This Row],[Date]])&gt;=4,1,0)</f>
        <v>2026</v>
      </c>
      <c r="B60" s="252"/>
      <c r="C60" s="252">
        <f>YEAR(Table5[[#This Row],[Date]])</f>
        <v>2025</v>
      </c>
      <c r="D60" s="252"/>
      <c r="E60" s="252"/>
      <c r="F60" s="253" t="str">
        <f>TEXT(Table5[[#This Row],[Date]],"mmm-yy")</f>
        <v>May-25</v>
      </c>
      <c r="G60" s="252">
        <f t="shared" si="5"/>
        <v>31</v>
      </c>
      <c r="H60" s="254">
        <f t="shared" si="6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52">
        <f>YEAR(Table5[[#This Row],[Date]])+IF(MONTH(Table5[[#This Row],[Date]])&gt;=4,1,0)</f>
        <v>2026</v>
      </c>
      <c r="B61" s="252"/>
      <c r="C61" s="252">
        <f>YEAR(Table5[[#This Row],[Date]])</f>
        <v>2025</v>
      </c>
      <c r="D61" s="252"/>
      <c r="E61" s="252"/>
      <c r="F61" s="253" t="str">
        <f>TEXT(Table5[[#This Row],[Date]],"mmm-yy")</f>
        <v>May-25</v>
      </c>
      <c r="G61" s="252">
        <f t="shared" si="5"/>
        <v>31</v>
      </c>
      <c r="H61" s="254">
        <f t="shared" si="6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52">
        <f>YEAR(Table5[[#This Row],[Date]])+IF(MONTH(Table5[[#This Row],[Date]])&gt;=4,1,0)</f>
        <v>2026</v>
      </c>
      <c r="B62" s="252"/>
      <c r="C62" s="252">
        <f>YEAR(Table5[[#This Row],[Date]])</f>
        <v>2025</v>
      </c>
      <c r="D62" s="252"/>
      <c r="E62" s="252"/>
      <c r="F62" s="253" t="str">
        <f>TEXT(Table5[[#This Row],[Date]],"mmm-yy")</f>
        <v>May-25</v>
      </c>
      <c r="G62" s="252">
        <f t="shared" si="5"/>
        <v>31</v>
      </c>
      <c r="H62" s="254">
        <f t="shared" si="6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52">
        <f>YEAR(Table5[[#This Row],[Date]])+IF(MONTH(Table5[[#This Row],[Date]])&gt;=4,1,0)</f>
        <v>2026</v>
      </c>
      <c r="B63" s="252"/>
      <c r="C63" s="252">
        <f>YEAR(Table5[[#This Row],[Date]])</f>
        <v>2025</v>
      </c>
      <c r="D63" s="252"/>
      <c r="E63" s="252"/>
      <c r="F63" s="253" t="str">
        <f>TEXT(Table5[[#This Row],[Date]],"mmm-yy")</f>
        <v>May-25</v>
      </c>
      <c r="G63" s="252">
        <f t="shared" si="5"/>
        <v>31</v>
      </c>
      <c r="H63" s="254">
        <f t="shared" si="6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52">
        <f>YEAR(Table5[[#This Row],[Date]])+IF(MONTH(Table5[[#This Row],[Date]])&gt;=4,1,0)</f>
        <v>2026</v>
      </c>
      <c r="B64" s="252"/>
      <c r="C64" s="252">
        <f>YEAR(Table5[[#This Row],[Date]])</f>
        <v>2025</v>
      </c>
      <c r="D64" s="252"/>
      <c r="E64" s="252"/>
      <c r="F64" s="253" t="str">
        <f>TEXT(Table5[[#This Row],[Date]],"mmm-yy")</f>
        <v>May-25</v>
      </c>
      <c r="G64" s="252">
        <f t="shared" si="5"/>
        <v>31</v>
      </c>
      <c r="H64" s="254">
        <f t="shared" si="6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52">
        <f>YEAR(Table5[[#This Row],[Date]])+IF(MONTH(Table5[[#This Row],[Date]])&gt;=4,1,0)</f>
        <v>2026</v>
      </c>
      <c r="B65" s="252"/>
      <c r="C65" s="252">
        <f>YEAR(Table5[[#This Row],[Date]])</f>
        <v>2025</v>
      </c>
      <c r="D65" s="252"/>
      <c r="E65" s="252"/>
      <c r="F65" s="253" t="str">
        <f>TEXT(Table5[[#This Row],[Date]],"mmm-yy")</f>
        <v>May-25</v>
      </c>
      <c r="G65" s="252">
        <f t="shared" si="5"/>
        <v>31</v>
      </c>
      <c r="H65" s="254">
        <f t="shared" si="6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52">
        <f>YEAR(Table5[[#This Row],[Date]])+IF(MONTH(Table5[[#This Row],[Date]])&gt;=4,1,0)</f>
        <v>2026</v>
      </c>
      <c r="B66" s="252"/>
      <c r="C66" s="252">
        <f>YEAR(Table5[[#This Row],[Date]])</f>
        <v>2025</v>
      </c>
      <c r="D66" s="252"/>
      <c r="E66" s="252"/>
      <c r="F66" s="253" t="str">
        <f>TEXT(Table5[[#This Row],[Date]],"mmm-yy")</f>
        <v>Jun-25</v>
      </c>
      <c r="G66" s="252">
        <f t="shared" si="5"/>
        <v>30</v>
      </c>
      <c r="H66" s="254">
        <f t="shared" si="6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52">
        <f>YEAR(Table5[[#This Row],[Date]])+IF(MONTH(Table5[[#This Row],[Date]])&gt;=4,1,0)</f>
        <v>2026</v>
      </c>
      <c r="B67" s="252"/>
      <c r="C67" s="252">
        <f>YEAR(Table5[[#This Row],[Date]])</f>
        <v>2025</v>
      </c>
      <c r="D67" s="252"/>
      <c r="E67" s="252"/>
      <c r="F67" s="253" t="str">
        <f>TEXT(Table5[[#This Row],[Date]],"mmm-yy")</f>
        <v>Jun-25</v>
      </c>
      <c r="G67" s="252">
        <f t="shared" si="5"/>
        <v>30</v>
      </c>
      <c r="H67" s="254">
        <f t="shared" si="6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52">
        <f>YEAR(Table5[[#This Row],[Date]])+IF(MONTH(Table5[[#This Row],[Date]])&gt;=4,1,0)</f>
        <v>2026</v>
      </c>
      <c r="B68" s="252"/>
      <c r="C68" s="252">
        <f>YEAR(Table5[[#This Row],[Date]])</f>
        <v>2025</v>
      </c>
      <c r="D68" s="252"/>
      <c r="E68" s="252"/>
      <c r="F68" s="253" t="str">
        <f>TEXT(Table5[[#This Row],[Date]],"mmm-yy")</f>
        <v>Jun-25</v>
      </c>
      <c r="G68" s="252">
        <f t="shared" si="5"/>
        <v>30</v>
      </c>
      <c r="H68" s="254">
        <f t="shared" si="6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52">
        <f>YEAR(Table5[[#This Row],[Date]])+IF(MONTH(Table5[[#This Row],[Date]])&gt;=4,1,0)</f>
        <v>2026</v>
      </c>
      <c r="B69" s="252"/>
      <c r="C69" s="252">
        <f>YEAR(Table5[[#This Row],[Date]])</f>
        <v>2025</v>
      </c>
      <c r="D69" s="252"/>
      <c r="E69" s="252"/>
      <c r="F69" s="253" t="str">
        <f>TEXT(Table5[[#This Row],[Date]],"mmm-yy")</f>
        <v>Jun-25</v>
      </c>
      <c r="G69" s="252">
        <f t="shared" si="5"/>
        <v>30</v>
      </c>
      <c r="H69" s="254">
        <f t="shared" si="6"/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52">
        <f>YEAR(Table5[[#This Row],[Date]])+IF(MONTH(Table5[[#This Row],[Date]])&gt;=4,1,0)</f>
        <v>2026</v>
      </c>
      <c r="B70" s="252"/>
      <c r="C70" s="252">
        <f>YEAR(Table5[[#This Row],[Date]])</f>
        <v>2025</v>
      </c>
      <c r="D70" s="252"/>
      <c r="E70" s="252"/>
      <c r="F70" s="253" t="str">
        <f>TEXT(Table5[[#This Row],[Date]],"mmm-yy")</f>
        <v>Jun-25</v>
      </c>
      <c r="G70" s="252">
        <f t="shared" si="5"/>
        <v>30</v>
      </c>
      <c r="H70" s="254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52">
        <f>YEAR(Table5[[#This Row],[Date]])+IF(MONTH(Table5[[#This Row],[Date]])&gt;=4,1,0)</f>
        <v>2026</v>
      </c>
      <c r="B71" s="252"/>
      <c r="C71" s="252">
        <f>YEAR(Table5[[#This Row],[Date]])</f>
        <v>2025</v>
      </c>
      <c r="D71" s="252"/>
      <c r="E71" s="252"/>
      <c r="F71" s="253" t="str">
        <f>TEXT(Table5[[#This Row],[Date]],"mmm-yy")</f>
        <v>Jun-25</v>
      </c>
      <c r="G71" s="252">
        <f t="shared" si="5"/>
        <v>30</v>
      </c>
      <c r="H71" s="254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52">
        <f>YEAR(Table5[[#This Row],[Date]])+IF(MONTH(Table5[[#This Row],[Date]])&gt;=4,1,0)</f>
        <v>2026</v>
      </c>
      <c r="B72" s="252"/>
      <c r="C72" s="252">
        <f>YEAR(Table5[[#This Row],[Date]])</f>
        <v>2025</v>
      </c>
      <c r="D72" s="252"/>
      <c r="E72" s="252"/>
      <c r="F72" s="253" t="str">
        <f>TEXT(Table5[[#This Row],[Date]],"mmm-yy")</f>
        <v>Jun-25</v>
      </c>
      <c r="G72" s="252">
        <f t="shared" si="5"/>
        <v>30</v>
      </c>
      <c r="H72" s="254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52">
        <f>YEAR(Table5[[#This Row],[Date]])+IF(MONTH(Table5[[#This Row],[Date]])&gt;=4,1,0)</f>
        <v>2026</v>
      </c>
      <c r="B73" s="252"/>
      <c r="C73" s="252">
        <f>YEAR(Table5[[#This Row],[Date]])</f>
        <v>2025</v>
      </c>
      <c r="D73" s="252"/>
      <c r="E73" s="252"/>
      <c r="F73" s="253" t="str">
        <f>TEXT(Table5[[#This Row],[Date]],"mmm-yy")</f>
        <v>Jun-25</v>
      </c>
      <c r="G73" s="252">
        <f t="shared" si="5"/>
        <v>30</v>
      </c>
      <c r="H73" s="254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52">
        <f>YEAR(Table5[[#This Row],[Date]])+IF(MONTH(Table5[[#This Row],[Date]])&gt;=4,1,0)</f>
        <v>2026</v>
      </c>
      <c r="B74" s="252"/>
      <c r="C74" s="252">
        <f>YEAR(Table5[[#This Row],[Date]])</f>
        <v>2025</v>
      </c>
      <c r="D74" s="252"/>
      <c r="E74" s="252"/>
      <c r="F74" s="253" t="str">
        <f>TEXT(Table5[[#This Row],[Date]],"mmm-yy")</f>
        <v>Jun-25</v>
      </c>
      <c r="G74" s="252">
        <f t="shared" si="5"/>
        <v>30</v>
      </c>
      <c r="H74" s="254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52">
        <f>YEAR(Table5[[#This Row],[Date]])+IF(MONTH(Table5[[#This Row],[Date]])&gt;=4,1,0)</f>
        <v>2026</v>
      </c>
      <c r="B75" s="252"/>
      <c r="C75" s="252">
        <f>YEAR(Table5[[#This Row],[Date]])</f>
        <v>2025</v>
      </c>
      <c r="D75" s="252"/>
      <c r="E75" s="252"/>
      <c r="F75" s="253" t="str">
        <f>TEXT(Table5[[#This Row],[Date]],"mmm-yy")</f>
        <v>Jun-25</v>
      </c>
      <c r="G75" s="252">
        <f t="shared" si="5"/>
        <v>30</v>
      </c>
      <c r="H75" s="254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52">
        <f>YEAR(Table5[[#This Row],[Date]])+IF(MONTH(Table5[[#This Row],[Date]])&gt;=4,1,0)</f>
        <v>2026</v>
      </c>
      <c r="B76" s="252"/>
      <c r="C76" s="252">
        <f>YEAR(Table5[[#This Row],[Date]])</f>
        <v>2025</v>
      </c>
      <c r="D76" s="252"/>
      <c r="E76" s="252"/>
      <c r="F76" s="253" t="str">
        <f>TEXT(Table5[[#This Row],[Date]],"mmm-yy")</f>
        <v>Jun-25</v>
      </c>
      <c r="G76" s="252">
        <f t="shared" si="5"/>
        <v>30</v>
      </c>
      <c r="H76" s="254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52">
        <f>YEAR(Table5[[#This Row],[Date]])+IF(MONTH(Table5[[#This Row],[Date]])&gt;=4,1,0)</f>
        <v>2026</v>
      </c>
      <c r="B77" s="252"/>
      <c r="C77" s="252">
        <f>YEAR(Table5[[#This Row],[Date]])</f>
        <v>2025</v>
      </c>
      <c r="D77" s="252"/>
      <c r="E77" s="252"/>
      <c r="F77" s="253" t="str">
        <f>TEXT(Table5[[#This Row],[Date]],"mmm-yy")</f>
        <v>Jun-25</v>
      </c>
      <c r="G77" s="252">
        <f t="shared" si="5"/>
        <v>30</v>
      </c>
      <c r="H77" s="254">
        <f t="shared" si="6"/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52">
        <f>YEAR(Table5[[#This Row],[Date]])+IF(MONTH(Table5[[#This Row],[Date]])&gt;=4,1,0)</f>
        <v>2026</v>
      </c>
      <c r="B78" s="252"/>
      <c r="C78" s="252">
        <f>YEAR(Table5[[#This Row],[Date]])</f>
        <v>2025</v>
      </c>
      <c r="D78" s="252"/>
      <c r="E78" s="252"/>
      <c r="F78" s="253" t="str">
        <f>TEXT(Table5[[#This Row],[Date]],"mmm-yy")</f>
        <v>Jun-25</v>
      </c>
      <c r="G78" s="252">
        <f t="shared" si="5"/>
        <v>30</v>
      </c>
      <c r="H78" s="254">
        <f t="shared" si="6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52">
        <f>YEAR(Table5[[#This Row],[Date]])+IF(MONTH(Table5[[#This Row],[Date]])&gt;=4,1,0)</f>
        <v>2026</v>
      </c>
      <c r="B79" s="252"/>
      <c r="C79" s="252">
        <f>YEAR(Table5[[#This Row],[Date]])</f>
        <v>2025</v>
      </c>
      <c r="D79" s="252"/>
      <c r="E79" s="252"/>
      <c r="F79" s="253" t="str">
        <f>TEXT(Table5[[#This Row],[Date]],"mmm-yy")</f>
        <v>Jun-25</v>
      </c>
      <c r="G79" s="252">
        <f t="shared" si="5"/>
        <v>30</v>
      </c>
      <c r="H79" s="254">
        <f t="shared" si="6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52">
        <f>YEAR(Table5[[#This Row],[Date]])+IF(MONTH(Table5[[#This Row],[Date]])&gt;=4,1,0)</f>
        <v>2026</v>
      </c>
      <c r="B80" s="252"/>
      <c r="C80" s="252">
        <f>YEAR(Table5[[#This Row],[Date]])</f>
        <v>2025</v>
      </c>
      <c r="D80" s="252"/>
      <c r="E80" s="252"/>
      <c r="F80" s="253" t="str">
        <f>TEXT(Table5[[#This Row],[Date]],"mmm-yy")</f>
        <v>Jun-25</v>
      </c>
      <c r="G80" s="252">
        <f t="shared" si="5"/>
        <v>30</v>
      </c>
      <c r="H80" s="254">
        <f t="shared" si="6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52">
        <f>YEAR(Table5[[#This Row],[Date]])+IF(MONTH(Table5[[#This Row],[Date]])&gt;=4,1,0)</f>
        <v>2026</v>
      </c>
      <c r="B81" s="252"/>
      <c r="C81" s="252">
        <f>YEAR(Table5[[#This Row],[Date]])</f>
        <v>2025</v>
      </c>
      <c r="D81" s="252"/>
      <c r="E81" s="252"/>
      <c r="F81" s="253" t="str">
        <f>TEXT(Table5[[#This Row],[Date]],"mmm-yy")</f>
        <v>Jun-25</v>
      </c>
      <c r="G81" s="252">
        <f t="shared" si="5"/>
        <v>30</v>
      </c>
      <c r="H81" s="254">
        <f t="shared" si="6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52">
        <f>YEAR(Table5[[#This Row],[Date]])+IF(MONTH(Table5[[#This Row],[Date]])&gt;=4,1,0)</f>
        <v>2026</v>
      </c>
      <c r="B82" s="252"/>
      <c r="C82" s="252">
        <f>YEAR(Table5[[#This Row],[Date]])</f>
        <v>2025</v>
      </c>
      <c r="D82" s="252"/>
      <c r="E82" s="252"/>
      <c r="F82" s="253" t="str">
        <f>TEXT(Table5[[#This Row],[Date]],"mmm-yy")</f>
        <v>Jun-25</v>
      </c>
      <c r="G82" s="252">
        <f t="shared" si="5"/>
        <v>30</v>
      </c>
      <c r="H82" s="254">
        <f t="shared" si="6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52">
        <f>YEAR(Table5[[#This Row],[Date]])+IF(MONTH(Table5[[#This Row],[Date]])&gt;=4,1,0)</f>
        <v>2026</v>
      </c>
      <c r="B83" s="252"/>
      <c r="C83" s="252">
        <f>YEAR(Table5[[#This Row],[Date]])</f>
        <v>2025</v>
      </c>
      <c r="D83" s="252"/>
      <c r="E83" s="252"/>
      <c r="F83" s="253" t="str">
        <f>TEXT(Table5[[#This Row],[Date]],"mmm-yy")</f>
        <v>Jun-25</v>
      </c>
      <c r="G83" s="252">
        <f t="shared" si="5"/>
        <v>30</v>
      </c>
      <c r="H83" s="254">
        <f t="shared" si="6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52">
        <f>YEAR(Table5[[#This Row],[Date]])+IF(MONTH(Table5[[#This Row],[Date]])&gt;=4,1,0)</f>
        <v>2026</v>
      </c>
      <c r="B84" s="252"/>
      <c r="C84" s="252">
        <f>YEAR(Table5[[#This Row],[Date]])</f>
        <v>2025</v>
      </c>
      <c r="D84" s="252"/>
      <c r="E84" s="252"/>
      <c r="F84" s="253" t="str">
        <f>TEXT(Table5[[#This Row],[Date]],"mmm-yy")</f>
        <v>Jun-25</v>
      </c>
      <c r="G84" s="252">
        <f t="shared" si="5"/>
        <v>30</v>
      </c>
      <c r="H84" s="254">
        <f t="shared" si="6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52">
        <f>YEAR(Table5[[#This Row],[Date]])+IF(MONTH(Table5[[#This Row],[Date]])&gt;=4,1,0)</f>
        <v>2026</v>
      </c>
      <c r="B85" s="252"/>
      <c r="C85" s="252">
        <f>YEAR(Table5[[#This Row],[Date]])</f>
        <v>2025</v>
      </c>
      <c r="D85" s="252"/>
      <c r="E85" s="252"/>
      <c r="F85" s="253" t="str">
        <f>TEXT(Table5[[#This Row],[Date]],"mmm-yy")</f>
        <v>Jun-25</v>
      </c>
      <c r="G85" s="252">
        <f t="shared" si="5"/>
        <v>30</v>
      </c>
      <c r="H85" s="254">
        <f t="shared" si="6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52">
        <f>YEAR(Table5[[#This Row],[Date]])+IF(MONTH(Table5[[#This Row],[Date]])&gt;=4,1,0)</f>
        <v>2026</v>
      </c>
      <c r="B86" s="252"/>
      <c r="C86" s="252">
        <f>YEAR(Table5[[#This Row],[Date]])</f>
        <v>2025</v>
      </c>
      <c r="D86" s="252"/>
      <c r="E86" s="252"/>
      <c r="F86" s="253" t="str">
        <f>TEXT(Table5[[#This Row],[Date]],"mmm-yy")</f>
        <v>Jun-25</v>
      </c>
      <c r="G86" s="252">
        <f t="shared" si="5"/>
        <v>30</v>
      </c>
      <c r="H86" s="254">
        <f t="shared" si="6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52">
        <f>YEAR(Table5[[#This Row],[Date]])+IF(MONTH(Table5[[#This Row],[Date]])&gt;=4,1,0)</f>
        <v>2026</v>
      </c>
      <c r="B87" s="252"/>
      <c r="C87" s="252">
        <f>YEAR(Table5[[#This Row],[Date]])</f>
        <v>2025</v>
      </c>
      <c r="D87" s="252"/>
      <c r="E87" s="252"/>
      <c r="F87" s="253" t="str">
        <f>TEXT(Table5[[#This Row],[Date]],"mmm-yy")</f>
        <v>Jun-25</v>
      </c>
      <c r="G87" s="252">
        <f t="shared" si="5"/>
        <v>30</v>
      </c>
      <c r="H87" s="254">
        <f t="shared" si="6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52">
        <f>YEAR(Table5[[#This Row],[Date]])+IF(MONTH(Table5[[#This Row],[Date]])&gt;=4,1,0)</f>
        <v>2026</v>
      </c>
      <c r="B88" s="252"/>
      <c r="C88" s="252">
        <f>YEAR(Table5[[#This Row],[Date]])</f>
        <v>2025</v>
      </c>
      <c r="D88" s="252"/>
      <c r="E88" s="252"/>
      <c r="F88" s="253" t="str">
        <f>TEXT(Table5[[#This Row],[Date]],"mmm-yy")</f>
        <v>Jun-25</v>
      </c>
      <c r="G88" s="252">
        <f t="shared" si="5"/>
        <v>30</v>
      </c>
      <c r="H88" s="254">
        <f t="shared" si="6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52">
        <f>YEAR(Table5[[#This Row],[Date]])+IF(MONTH(Table5[[#This Row],[Date]])&gt;=4,1,0)</f>
        <v>2026</v>
      </c>
      <c r="B89" s="252"/>
      <c r="C89" s="252">
        <f>YEAR(Table5[[#This Row],[Date]])</f>
        <v>2025</v>
      </c>
      <c r="D89" s="252"/>
      <c r="E89" s="252"/>
      <c r="F89" s="253" t="str">
        <f>TEXT(Table5[[#This Row],[Date]],"mmm-yy")</f>
        <v>Jun-25</v>
      </c>
      <c r="G89" s="252">
        <f t="shared" si="5"/>
        <v>30</v>
      </c>
      <c r="H89" s="254">
        <f t="shared" si="6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52">
        <f>YEAR(Table5[[#This Row],[Date]])+IF(MONTH(Table5[[#This Row],[Date]])&gt;=4,1,0)</f>
        <v>2026</v>
      </c>
      <c r="B90" s="252"/>
      <c r="C90" s="252">
        <f>YEAR(Table5[[#This Row],[Date]])</f>
        <v>2025</v>
      </c>
      <c r="D90" s="252"/>
      <c r="E90" s="252"/>
      <c r="F90" s="253" t="str">
        <f>TEXT(Table5[[#This Row],[Date]],"mmm-yy")</f>
        <v>Jun-25</v>
      </c>
      <c r="G90" s="252">
        <f t="shared" si="5"/>
        <v>30</v>
      </c>
      <c r="H90" s="254">
        <f t="shared" si="6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52">
        <f>YEAR(Table5[[#This Row],[Date]])+IF(MONTH(Table5[[#This Row],[Date]])&gt;=4,1,0)</f>
        <v>2026</v>
      </c>
      <c r="B91" s="252"/>
      <c r="C91" s="252">
        <f>YEAR(Table5[[#This Row],[Date]])</f>
        <v>2025</v>
      </c>
      <c r="D91" s="252"/>
      <c r="E91" s="252"/>
      <c r="F91" s="253" t="str">
        <f>TEXT(Table5[[#This Row],[Date]],"mmm-yy")</f>
        <v>Jun-25</v>
      </c>
      <c r="G91" s="252">
        <f t="shared" si="5"/>
        <v>30</v>
      </c>
      <c r="H91" s="254">
        <f t="shared" si="6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52">
        <f>YEAR(Table5[[#This Row],[Date]])+IF(MONTH(Table5[[#This Row],[Date]])&gt;=4,1,0)</f>
        <v>2026</v>
      </c>
      <c r="B92" s="252"/>
      <c r="C92" s="252">
        <f>YEAR(Table5[[#This Row],[Date]])</f>
        <v>2025</v>
      </c>
      <c r="D92" s="252"/>
      <c r="E92" s="252"/>
      <c r="F92" s="253" t="str">
        <f>TEXT(Table5[[#This Row],[Date]],"mmm-yy")</f>
        <v>Jun-25</v>
      </c>
      <c r="G92" s="252">
        <f t="shared" si="5"/>
        <v>30</v>
      </c>
      <c r="H92" s="254">
        <f t="shared" si="6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52">
        <f>YEAR(Table5[[#This Row],[Date]])+IF(MONTH(Table5[[#This Row],[Date]])&gt;=4,1,0)</f>
        <v>2026</v>
      </c>
      <c r="B93" s="252"/>
      <c r="C93" s="252">
        <f>YEAR(Table5[[#This Row],[Date]])</f>
        <v>2025</v>
      </c>
      <c r="D93" s="252"/>
      <c r="E93" s="252"/>
      <c r="F93" s="253" t="str">
        <f>TEXT(Table5[[#This Row],[Date]],"mmm-yy")</f>
        <v>Jun-25</v>
      </c>
      <c r="G93" s="252">
        <f t="shared" si="5"/>
        <v>30</v>
      </c>
      <c r="H93" s="254">
        <f t="shared" si="6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52">
        <f>YEAR(Table5[[#This Row],[Date]])+IF(MONTH(Table5[[#This Row],[Date]])&gt;=4,1,0)</f>
        <v>2026</v>
      </c>
      <c r="B94" s="252"/>
      <c r="C94" s="252">
        <f>YEAR(Table5[[#This Row],[Date]])</f>
        <v>2025</v>
      </c>
      <c r="D94" s="252"/>
      <c r="E94" s="252"/>
      <c r="F94" s="253" t="str">
        <f>TEXT(Table5[[#This Row],[Date]],"mmm-yy")</f>
        <v>Jun-25</v>
      </c>
      <c r="G94" s="252">
        <f t="shared" si="5"/>
        <v>30</v>
      </c>
      <c r="H94" s="254">
        <f t="shared" si="6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52">
        <f>YEAR(Table5[[#This Row],[Date]])+IF(MONTH(Table5[[#This Row],[Date]])&gt;=4,1,0)</f>
        <v>2026</v>
      </c>
      <c r="B95" s="252"/>
      <c r="C95" s="252">
        <f>YEAR(Table5[[#This Row],[Date]])</f>
        <v>2025</v>
      </c>
      <c r="D95" s="252"/>
      <c r="E95" s="252"/>
      <c r="F95" s="253" t="str">
        <f>TEXT(Table5[[#This Row],[Date]],"mmm-yy")</f>
        <v>Jun-25</v>
      </c>
      <c r="G95" s="252">
        <f t="shared" si="5"/>
        <v>30</v>
      </c>
      <c r="H95" s="254">
        <f t="shared" si="6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52">
        <f>YEAR(Table5[[#This Row],[Date]])+IF(MONTH(Table5[[#This Row],[Date]])&gt;=4,1,0)</f>
        <v>2026</v>
      </c>
      <c r="B96" s="252"/>
      <c r="C96" s="252">
        <f>YEAR(Table5[[#This Row],[Date]])</f>
        <v>2025</v>
      </c>
      <c r="D96" s="252"/>
      <c r="E96" s="252"/>
      <c r="F96" s="253" t="str">
        <f>TEXT(Table5[[#This Row],[Date]],"mmm-yy")</f>
        <v>Jul-25</v>
      </c>
      <c r="G96" s="252">
        <f t="shared" si="5"/>
        <v>31</v>
      </c>
      <c r="H96" s="254">
        <f t="shared" si="6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52">
        <f>YEAR(Table5[[#This Row],[Date]])+IF(MONTH(Table5[[#This Row],[Date]])&gt;=4,1,0)</f>
        <v>2026</v>
      </c>
      <c r="B97" s="252"/>
      <c r="C97" s="252">
        <f>YEAR(Table5[[#This Row],[Date]])</f>
        <v>2025</v>
      </c>
      <c r="D97" s="252"/>
      <c r="E97" s="252"/>
      <c r="F97" s="253" t="str">
        <f>TEXT(Table5[[#This Row],[Date]],"mmm-yy")</f>
        <v>Jul-25</v>
      </c>
      <c r="G97" s="252">
        <f t="shared" si="5"/>
        <v>31</v>
      </c>
      <c r="H97" s="254">
        <f t="shared" si="6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52">
        <f>YEAR(Table5[[#This Row],[Date]])+IF(MONTH(Table5[[#This Row],[Date]])&gt;=4,1,0)</f>
        <v>2026</v>
      </c>
      <c r="B98" s="252"/>
      <c r="C98" s="252">
        <f>YEAR(Table5[[#This Row],[Date]])</f>
        <v>2025</v>
      </c>
      <c r="D98" s="252"/>
      <c r="E98" s="252"/>
      <c r="F98" s="253" t="str">
        <f>TEXT(Table5[[#This Row],[Date]],"mmm-yy")</f>
        <v>Jul-25</v>
      </c>
      <c r="G98" s="252">
        <f t="shared" si="5"/>
        <v>31</v>
      </c>
      <c r="H98" s="254">
        <f t="shared" si="6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52">
        <f>YEAR(Table5[[#This Row],[Date]])+IF(MONTH(Table5[[#This Row],[Date]])&gt;=4,1,0)</f>
        <v>2026</v>
      </c>
      <c r="B99" s="252"/>
      <c r="C99" s="252">
        <f>YEAR(Table5[[#This Row],[Date]])</f>
        <v>2025</v>
      </c>
      <c r="D99" s="252"/>
      <c r="E99" s="252"/>
      <c r="F99" s="253" t="str">
        <f>TEXT(Table5[[#This Row],[Date]],"mmm-yy")</f>
        <v>Jul-25</v>
      </c>
      <c r="G99" s="252">
        <f t="shared" si="5"/>
        <v>31</v>
      </c>
      <c r="H99" s="254">
        <f t="shared" si="6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52">
        <f>YEAR(Table5[[#This Row],[Date]])+IF(MONTH(Table5[[#This Row],[Date]])&gt;=4,1,0)</f>
        <v>2026</v>
      </c>
      <c r="B100" s="252"/>
      <c r="C100" s="252">
        <f>YEAR(Table5[[#This Row],[Date]])</f>
        <v>2025</v>
      </c>
      <c r="D100" s="252"/>
      <c r="E100" s="252"/>
      <c r="F100" s="253" t="str">
        <f>TEXT(Table5[[#This Row],[Date]],"mmm-yy")</f>
        <v>Jul-25</v>
      </c>
      <c r="G100" s="252">
        <f t="shared" si="5"/>
        <v>31</v>
      </c>
      <c r="H100" s="254">
        <f t="shared" si="6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52">
        <f>YEAR(Table5[[#This Row],[Date]])+IF(MONTH(Table5[[#This Row],[Date]])&gt;=4,1,0)</f>
        <v>2026</v>
      </c>
      <c r="B101" s="252"/>
      <c r="C101" s="252">
        <f>YEAR(Table5[[#This Row],[Date]])</f>
        <v>2025</v>
      </c>
      <c r="D101" s="252"/>
      <c r="E101" s="252"/>
      <c r="F101" s="253" t="str">
        <f>TEXT(Table5[[#This Row],[Date]],"mmm-yy")</f>
        <v>Jul-25</v>
      </c>
      <c r="G101" s="252">
        <f t="shared" si="5"/>
        <v>31</v>
      </c>
      <c r="H101" s="254">
        <f t="shared" si="6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52">
        <f>YEAR(Table5[[#This Row],[Date]])+IF(MONTH(Table5[[#This Row],[Date]])&gt;=4,1,0)</f>
        <v>2026</v>
      </c>
      <c r="B102" s="252"/>
      <c r="C102" s="252">
        <f>YEAR(Table5[[#This Row],[Date]])</f>
        <v>2025</v>
      </c>
      <c r="D102" s="252"/>
      <c r="E102" s="252"/>
      <c r="F102" s="253" t="str">
        <f>TEXT(Table5[[#This Row],[Date]],"mmm-yy")</f>
        <v>Jul-25</v>
      </c>
      <c r="G102" s="252">
        <f t="shared" si="5"/>
        <v>31</v>
      </c>
      <c r="H102" s="254">
        <f t="shared" si="6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52">
        <f>YEAR(Table5[[#This Row],[Date]])+IF(MONTH(Table5[[#This Row],[Date]])&gt;=4,1,0)</f>
        <v>2026</v>
      </c>
      <c r="B103" s="252"/>
      <c r="C103" s="252">
        <f>YEAR(Table5[[#This Row],[Date]])</f>
        <v>2025</v>
      </c>
      <c r="D103" s="252"/>
      <c r="E103" s="252"/>
      <c r="F103" s="253" t="str">
        <f>TEXT(Table5[[#This Row],[Date]],"mmm-yy")</f>
        <v>Jul-25</v>
      </c>
      <c r="G103" s="252">
        <f t="shared" si="5"/>
        <v>31</v>
      </c>
      <c r="H103" s="254">
        <f t="shared" si="6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52">
        <f>YEAR(Table5[[#This Row],[Date]])+IF(MONTH(Table5[[#This Row],[Date]])&gt;=4,1,0)</f>
        <v>2026</v>
      </c>
      <c r="B104" s="252"/>
      <c r="C104" s="252">
        <f>YEAR(Table5[[#This Row],[Date]])</f>
        <v>2025</v>
      </c>
      <c r="D104" s="252"/>
      <c r="E104" s="252"/>
      <c r="F104" s="253" t="str">
        <f>TEXT(Table5[[#This Row],[Date]],"mmm-yy")</f>
        <v>Jul-25</v>
      </c>
      <c r="G104" s="252">
        <f t="shared" si="5"/>
        <v>31</v>
      </c>
      <c r="H104" s="254">
        <f t="shared" si="6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52">
        <f>YEAR(Table5[[#This Row],[Date]])+IF(MONTH(Table5[[#This Row],[Date]])&gt;=4,1,0)</f>
        <v>2026</v>
      </c>
      <c r="B105" s="252"/>
      <c r="C105" s="252">
        <f>YEAR(Table5[[#This Row],[Date]])</f>
        <v>2025</v>
      </c>
      <c r="D105" s="252"/>
      <c r="E105" s="252"/>
      <c r="F105" s="253" t="str">
        <f>TEXT(Table5[[#This Row],[Date]],"mmm-yy")</f>
        <v>Jul-25</v>
      </c>
      <c r="G105" s="252">
        <f t="shared" si="5"/>
        <v>31</v>
      </c>
      <c r="H105" s="254">
        <f t="shared" si="6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52">
        <f>YEAR(Table5[[#This Row],[Date]])+IF(MONTH(Table5[[#This Row],[Date]])&gt;=4,1,0)</f>
        <v>2026</v>
      </c>
      <c r="B106" s="252"/>
      <c r="C106" s="252">
        <f>YEAR(Table5[[#This Row],[Date]])</f>
        <v>2025</v>
      </c>
      <c r="D106" s="252"/>
      <c r="E106" s="252"/>
      <c r="F106" s="253" t="str">
        <f>TEXT(Table5[[#This Row],[Date]],"mmm-yy")</f>
        <v>Jul-25</v>
      </c>
      <c r="G106" s="252">
        <f t="shared" si="5"/>
        <v>31</v>
      </c>
      <c r="H106" s="254">
        <f t="shared" si="6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52">
        <f>YEAR(Table5[[#This Row],[Date]])+IF(MONTH(Table5[[#This Row],[Date]])&gt;=4,1,0)</f>
        <v>2026</v>
      </c>
      <c r="B107" s="252"/>
      <c r="C107" s="252">
        <f>YEAR(Table5[[#This Row],[Date]])</f>
        <v>2025</v>
      </c>
      <c r="D107" s="252"/>
      <c r="E107" s="252"/>
      <c r="F107" s="253" t="str">
        <f>TEXT(Table5[[#This Row],[Date]],"mmm-yy")</f>
        <v>Jul-25</v>
      </c>
      <c r="G107" s="252">
        <f t="shared" si="5"/>
        <v>31</v>
      </c>
      <c r="H107" s="254">
        <f t="shared" si="6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52">
        <f>YEAR(Table5[[#This Row],[Date]])+IF(MONTH(Table5[[#This Row],[Date]])&gt;=4,1,0)</f>
        <v>2026</v>
      </c>
      <c r="B108" s="252"/>
      <c r="C108" s="252">
        <f>YEAR(Table5[[#This Row],[Date]])</f>
        <v>2025</v>
      </c>
      <c r="D108" s="252"/>
      <c r="E108" s="252"/>
      <c r="F108" s="253" t="str">
        <f>TEXT(Table5[[#This Row],[Date]],"mmm-yy")</f>
        <v>Jul-25</v>
      </c>
      <c r="G108" s="252">
        <f t="shared" si="5"/>
        <v>31</v>
      </c>
      <c r="H108" s="254">
        <f t="shared" si="6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52">
        <f>YEAR(Table5[[#This Row],[Date]])+IF(MONTH(Table5[[#This Row],[Date]])&gt;=4,1,0)</f>
        <v>2026</v>
      </c>
      <c r="B109" s="252"/>
      <c r="C109" s="252">
        <f>YEAR(Table5[[#This Row],[Date]])</f>
        <v>2025</v>
      </c>
      <c r="D109" s="252"/>
      <c r="E109" s="252"/>
      <c r="F109" s="253" t="str">
        <f>TEXT(Table5[[#This Row],[Date]],"mmm-yy")</f>
        <v>Jul-25</v>
      </c>
      <c r="G109" s="252">
        <f t="shared" ref="G109:G172" si="7">DAY(EOMONTH(F109,0))</f>
        <v>31</v>
      </c>
      <c r="H109" s="254">
        <f t="shared" ref="H109:H172" si="8">H108+1</f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52">
        <f>YEAR(Table5[[#This Row],[Date]])+IF(MONTH(Table5[[#This Row],[Date]])&gt;=4,1,0)</f>
        <v>2026</v>
      </c>
      <c r="B110" s="252"/>
      <c r="C110" s="252">
        <f>YEAR(Table5[[#This Row],[Date]])</f>
        <v>2025</v>
      </c>
      <c r="D110" s="252"/>
      <c r="E110" s="252"/>
      <c r="F110" s="253" t="str">
        <f>TEXT(Table5[[#This Row],[Date]],"mmm-yy")</f>
        <v>Jul-25</v>
      </c>
      <c r="G110" s="252">
        <f t="shared" si="7"/>
        <v>31</v>
      </c>
      <c r="H110" s="254">
        <f t="shared" si="8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52">
        <f>YEAR(Table5[[#This Row],[Date]])+IF(MONTH(Table5[[#This Row],[Date]])&gt;=4,1,0)</f>
        <v>2026</v>
      </c>
      <c r="B111" s="252"/>
      <c r="C111" s="252">
        <f>YEAR(Table5[[#This Row],[Date]])</f>
        <v>2025</v>
      </c>
      <c r="D111" s="252"/>
      <c r="E111" s="252"/>
      <c r="F111" s="253" t="str">
        <f>TEXT(Table5[[#This Row],[Date]],"mmm-yy")</f>
        <v>Jul-25</v>
      </c>
      <c r="G111" s="252">
        <f t="shared" si="7"/>
        <v>31</v>
      </c>
      <c r="H111" s="254">
        <f t="shared" si="8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52">
        <f>YEAR(Table5[[#This Row],[Date]])+IF(MONTH(Table5[[#This Row],[Date]])&gt;=4,1,0)</f>
        <v>2026</v>
      </c>
      <c r="B112" s="252"/>
      <c r="C112" s="252">
        <f>YEAR(Table5[[#This Row],[Date]])</f>
        <v>2025</v>
      </c>
      <c r="D112" s="252"/>
      <c r="E112" s="252"/>
      <c r="F112" s="253" t="str">
        <f>TEXT(Table5[[#This Row],[Date]],"mmm-yy")</f>
        <v>Jul-25</v>
      </c>
      <c r="G112" s="252">
        <f t="shared" si="7"/>
        <v>31</v>
      </c>
      <c r="H112" s="254">
        <f t="shared" si="8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52">
        <f>YEAR(Table5[[#This Row],[Date]])+IF(MONTH(Table5[[#This Row],[Date]])&gt;=4,1,0)</f>
        <v>2026</v>
      </c>
      <c r="B113" s="252"/>
      <c r="C113" s="252">
        <f>YEAR(Table5[[#This Row],[Date]])</f>
        <v>2025</v>
      </c>
      <c r="D113" s="252"/>
      <c r="E113" s="252"/>
      <c r="F113" s="253" t="str">
        <f>TEXT(Table5[[#This Row],[Date]],"mmm-yy")</f>
        <v>Jul-25</v>
      </c>
      <c r="G113" s="252">
        <f t="shared" si="7"/>
        <v>31</v>
      </c>
      <c r="H113" s="254">
        <f t="shared" si="8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52">
        <f>YEAR(Table5[[#This Row],[Date]])+IF(MONTH(Table5[[#This Row],[Date]])&gt;=4,1,0)</f>
        <v>2026</v>
      </c>
      <c r="B114" s="252"/>
      <c r="C114" s="252">
        <f>YEAR(Table5[[#This Row],[Date]])</f>
        <v>2025</v>
      </c>
      <c r="D114" s="252"/>
      <c r="E114" s="252"/>
      <c r="F114" s="253" t="str">
        <f>TEXT(Table5[[#This Row],[Date]],"mmm-yy")</f>
        <v>Jul-25</v>
      </c>
      <c r="G114" s="252">
        <f t="shared" si="7"/>
        <v>31</v>
      </c>
      <c r="H114" s="254">
        <f t="shared" si="8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52">
        <f>YEAR(Table5[[#This Row],[Date]])+IF(MONTH(Table5[[#This Row],[Date]])&gt;=4,1,0)</f>
        <v>2026</v>
      </c>
      <c r="B115" s="252"/>
      <c r="C115" s="252">
        <f>YEAR(Table5[[#This Row],[Date]])</f>
        <v>2025</v>
      </c>
      <c r="D115" s="252"/>
      <c r="E115" s="252"/>
      <c r="F115" s="253" t="str">
        <f>TEXT(Table5[[#This Row],[Date]],"mmm-yy")</f>
        <v>Jul-25</v>
      </c>
      <c r="G115" s="252">
        <f t="shared" si="7"/>
        <v>31</v>
      </c>
      <c r="H115" s="254">
        <f t="shared" si="8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52">
        <f>YEAR(Table5[[#This Row],[Date]])+IF(MONTH(Table5[[#This Row],[Date]])&gt;=4,1,0)</f>
        <v>2026</v>
      </c>
      <c r="B116" s="252"/>
      <c r="C116" s="252">
        <f>YEAR(Table5[[#This Row],[Date]])</f>
        <v>2025</v>
      </c>
      <c r="D116" s="252"/>
      <c r="E116" s="252"/>
      <c r="F116" s="253" t="str">
        <f>TEXT(Table5[[#This Row],[Date]],"mmm-yy")</f>
        <v>Jul-25</v>
      </c>
      <c r="G116" s="252">
        <f t="shared" si="7"/>
        <v>31</v>
      </c>
      <c r="H116" s="254">
        <f t="shared" si="8"/>
        <v>45859</v>
      </c>
      <c r="I116" s="55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52">
        <f>YEAR(Table5[[#This Row],[Date]])+IF(MONTH(Table5[[#This Row],[Date]])&gt;=4,1,0)</f>
        <v>2026</v>
      </c>
      <c r="B117" s="252"/>
      <c r="C117" s="252">
        <f>YEAR(Table5[[#This Row],[Date]])</f>
        <v>2025</v>
      </c>
      <c r="D117" s="252"/>
      <c r="E117" s="252"/>
      <c r="F117" s="253" t="str">
        <f>TEXT(Table5[[#This Row],[Date]],"mmm-yy")</f>
        <v>Jul-25</v>
      </c>
      <c r="G117" s="252">
        <f t="shared" si="7"/>
        <v>31</v>
      </c>
      <c r="H117" s="254">
        <f t="shared" si="8"/>
        <v>45860</v>
      </c>
      <c r="I117" s="55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52">
        <f>YEAR(Table5[[#This Row],[Date]])+IF(MONTH(Table5[[#This Row],[Date]])&gt;=4,1,0)</f>
        <v>2026</v>
      </c>
      <c r="B118" s="252"/>
      <c r="C118" s="252">
        <f>YEAR(Table5[[#This Row],[Date]])</f>
        <v>2025</v>
      </c>
      <c r="D118" s="252"/>
      <c r="E118" s="252"/>
      <c r="F118" s="253" t="str">
        <f>TEXT(Table5[[#This Row],[Date]],"mmm-yy")</f>
        <v>Jul-25</v>
      </c>
      <c r="G118" s="252">
        <f t="shared" si="7"/>
        <v>31</v>
      </c>
      <c r="H118" s="254">
        <f t="shared" si="8"/>
        <v>45861</v>
      </c>
      <c r="I118" s="55">
        <v>8.02</v>
      </c>
      <c r="J118" s="59">
        <f>IFERROR(Inv_SY!J120/Inv_SY!$Y120-1,"")</f>
        <v>0.40224538114062236</v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>
        <f>IFERROR(Inv_SY!J120/Inv_SY!$Z120-1,"")</f>
        <v>0.38491641340656124</v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52">
        <f>YEAR(Table5[[#This Row],[Date]])+IF(MONTH(Table5[[#This Row],[Date]])&gt;=4,1,0)</f>
        <v>2026</v>
      </c>
      <c r="B119" s="252"/>
      <c r="C119" s="252">
        <f>YEAR(Table5[[#This Row],[Date]])</f>
        <v>2025</v>
      </c>
      <c r="D119" s="252"/>
      <c r="E119" s="252"/>
      <c r="F119" s="253" t="str">
        <f>TEXT(Table5[[#This Row],[Date]],"mmm-yy")</f>
        <v>Jul-25</v>
      </c>
      <c r="G119" s="252">
        <f t="shared" si="7"/>
        <v>31</v>
      </c>
      <c r="H119" s="254">
        <f t="shared" si="8"/>
        <v>45862</v>
      </c>
      <c r="I119" s="55">
        <v>8.02</v>
      </c>
      <c r="J119" s="59">
        <f>IFERROR(Inv_SY!J121/Inv_SY!$Y121-1,"")</f>
        <v>0.34211656142799662</v>
      </c>
      <c r="K119" s="59">
        <f>IFERROR(Inv_SY!K121/Inv_SY!$Y121-1,"")</f>
        <v>0.34819550409830047</v>
      </c>
      <c r="L119" s="59">
        <f>IFERROR(Inv_SY!L121/Inv_SY!$Y121-1,"")</f>
        <v>-1</v>
      </c>
      <c r="M119" s="59">
        <f>IFERROR(Inv_SY!M121/Inv_SY!$Y121-1,"")</f>
        <v>0.32679557546181948</v>
      </c>
      <c r="N119" s="59">
        <f>IFERROR(Inv_SY!N121/Inv_SY!$Y121-1,"")</f>
        <v>0.34587230162286664</v>
      </c>
      <c r="O119" s="59">
        <f>IFERROR(Inv_SY!O121/Inv_SY!$Y121-1,"")</f>
        <v>0.28505173279549378</v>
      </c>
      <c r="P119" s="59">
        <f>IFERROR(Inv_SY!P121/Inv_SY!$Y121-1,"")</f>
        <v>0.27945237883995788</v>
      </c>
      <c r="Q119" s="59">
        <f>IFERROR(Inv_SY!Q121/Inv_SY!$Y121-1,"")</f>
        <v>-1</v>
      </c>
      <c r="R119" s="59">
        <f>IFERROR(Inv_SY!R121/Inv_SY!$Y121-1,"")</f>
        <v>2.2049723625298112E-2</v>
      </c>
      <c r="S119" s="59">
        <f>IFERROR(Inv_SY!S121/Inv_SY!$Y121-1,"")</f>
        <v>3.7992077159550997E-2</v>
      </c>
      <c r="T119" s="59">
        <f>IFERROR(Inv_SY!T121/Inv_SY!$Y121-1,"")</f>
        <v>8.8572949253364897E-3</v>
      </c>
      <c r="U119" s="59">
        <f>IFERROR(Inv_SY!U121/Inv_SY!$Y121-1,"")</f>
        <v>4.0875051746001034E-3</v>
      </c>
      <c r="V119" s="59">
        <f>IFERROR(Inv_SY!J121/Inv_SY!$Z121-1,"")</f>
        <v>0.31940448549543143</v>
      </c>
      <c r="W119" s="59">
        <f>IFERROR(Inv_SY!K121/Inv_SY!$Z121-1,"")</f>
        <v>0.32538055676731448</v>
      </c>
      <c r="X119" s="59">
        <f>IFERROR(Inv_SY!L121/Inv_SY!$Z121-1,"")</f>
        <v>-1</v>
      </c>
      <c r="Y119" s="59">
        <f>IFERROR(Inv_SY!M121/Inv_SY!$Z121-1,"")</f>
        <v>0.30434277015196032</v>
      </c>
      <c r="Z119" s="59">
        <f>IFERROR(Inv_SY!N121/Inv_SY!$Z121-1,"")</f>
        <v>0.32309666887344957</v>
      </c>
      <c r="AA119" s="59">
        <f>IFERROR(Inv_SY!O121/Inv_SY!$Z121-1,"")</f>
        <v>0.26330534103539827</v>
      </c>
      <c r="AB119" s="59">
        <f>IFERROR(Inv_SY!P121/Inv_SY!$Z121-1,"")</f>
        <v>0.25780074259951391</v>
      </c>
      <c r="AC119" s="59">
        <f>IFERROR(Inv_SY!Q121/Inv_SY!$Z121-1,"")</f>
        <v>-1</v>
      </c>
      <c r="AD119" s="59">
        <f>IFERROR(Inv_SY!R121/Inv_SY!$Z121-1,"")</f>
        <v>4.7540046117895418E-3</v>
      </c>
      <c r="AE119" s="59">
        <f>IFERROR(Inv_SY!S121/Inv_SY!$Z121-1,"")</f>
        <v>2.0426572380468855E-2</v>
      </c>
      <c r="AF119" s="59">
        <f>IFERROR(Inv_SY!T121/Inv_SY!$Z121-1,"")</f>
        <v>-8.2151741477572982E-3</v>
      </c>
      <c r="AG119" s="59">
        <f>IFERROR(Inv_SY!U121/Inv_SY!$Z121-1,"")</f>
        <v>-1.2904246746113235E-2</v>
      </c>
      <c r="AH119" s="59">
        <f>IFERROR(Inv_SY!V121/Inv_SY!$Y121-1,"")</f>
        <v>3.5569912493988998E-3</v>
      </c>
      <c r="AI119" s="59">
        <f>IFERROR(Inv_SY!W121/Inv_SY!$Y121-1,"")</f>
        <v>-2.0770875378371634E-2</v>
      </c>
      <c r="AJ119" s="59">
        <f>IFERROR(Inv_SY!X121/Inv_SY!$Y121-1,"")</f>
        <v>1.7213884128972623E-2</v>
      </c>
      <c r="AK119" s="59">
        <f>IFERROR(Inv_SY!V121/Inv_SY!$Z121-1,"")</f>
        <v>-1.3425783006558167E-2</v>
      </c>
      <c r="AL119" s="59">
        <f>IFERROR(Inv_SY!W121/Inv_SY!$Z121-1,"")</f>
        <v>-3.7341959346013254E-2</v>
      </c>
      <c r="AM119" s="59">
        <f>IFERROR(Inv_SY!X121/Inv_SY!$Z121-1,"")</f>
        <v>0</v>
      </c>
    </row>
    <row r="120" spans="1:39" x14ac:dyDescent="0.3">
      <c r="A120" s="252">
        <f>YEAR(Table5[[#This Row],[Date]])+IF(MONTH(Table5[[#This Row],[Date]])&gt;=4,1,0)</f>
        <v>2026</v>
      </c>
      <c r="B120" s="252"/>
      <c r="C120" s="252">
        <f>YEAR(Table5[[#This Row],[Date]])</f>
        <v>2025</v>
      </c>
      <c r="D120" s="252"/>
      <c r="E120" s="252"/>
      <c r="F120" s="253" t="str">
        <f>TEXT(Table5[[#This Row],[Date]],"mmm-yy")</f>
        <v>Jul-25</v>
      </c>
      <c r="G120" s="252">
        <f t="shared" si="7"/>
        <v>31</v>
      </c>
      <c r="H120" s="254">
        <f t="shared" si="8"/>
        <v>45863</v>
      </c>
      <c r="I120" s="55">
        <v>8.02</v>
      </c>
      <c r="J120" s="59">
        <f>IFERROR(Inv_SY!J122/Inv_SY!$Y122-1,"")</f>
        <v>0.31610796038523614</v>
      </c>
      <c r="K120" s="59">
        <f>IFERROR(Inv_SY!K122/Inv_SY!$Y122-1,"")</f>
        <v>0.31638689531149233</v>
      </c>
      <c r="L120" s="59">
        <f>IFERROR(Inv_SY!L122/Inv_SY!$Y122-1,"")</f>
        <v>-1</v>
      </c>
      <c r="M120" s="59">
        <f>IFERROR(Inv_SY!M122/Inv_SY!$Y122-1,"")</f>
        <v>0.39193546078795793</v>
      </c>
      <c r="N120" s="59">
        <f>IFERROR(Inv_SY!N122/Inv_SY!$Y122-1,"")</f>
        <v>0.34713375505159583</v>
      </c>
      <c r="O120" s="59">
        <f>IFERROR(Inv_SY!O122/Inv_SY!$Y122-1,"")</f>
        <v>0.3345649167898026</v>
      </c>
      <c r="P120" s="59">
        <f>IFERROR(Inv_SY!P122/Inv_SY!$Y122-1,"")</f>
        <v>0.24856760236700715</v>
      </c>
      <c r="Q120" s="59">
        <f>IFERROR(Inv_SY!Q122/Inv_SY!$Y122-1,"")</f>
        <v>-1</v>
      </c>
      <c r="R120" s="59">
        <f>IFERROR(Inv_SY!R122/Inv_SY!$Y122-1,"")</f>
        <v>-9.5358599798336385E-3</v>
      </c>
      <c r="S120" s="59">
        <f>IFERROR(Inv_SY!S122/Inv_SY!$Y122-1,"")</f>
        <v>6.4767794745486107E-3</v>
      </c>
      <c r="T120" s="59">
        <f>IFERROR(Inv_SY!T122/Inv_SY!$Y122-1,"")</f>
        <v>7.22441667090572E-2</v>
      </c>
      <c r="U120" s="59">
        <f>IFERROR(Inv_SY!U122/Inv_SY!$Y122-1,"")</f>
        <v>-2.5440645951339325E-2</v>
      </c>
      <c r="V120" s="59">
        <f>IFERROR(Inv_SY!J122/Inv_SY!$Z122-1,"")</f>
        <v>0.30288064970970074</v>
      </c>
      <c r="W120" s="59">
        <f>IFERROR(Inv_SY!K122/Inv_SY!$Z122-1,"")</f>
        <v>0.30315678124973111</v>
      </c>
      <c r="X120" s="59">
        <f>IFERROR(Inv_SY!L122/Inv_SY!$Z122-1,"")</f>
        <v>-1</v>
      </c>
      <c r="Y120" s="59">
        <f>IFERROR(Inv_SY!M122/Inv_SY!$Z122-1,"")</f>
        <v>0.37794605920820623</v>
      </c>
      <c r="Z120" s="59">
        <f>IFERROR(Inv_SY!N122/Inv_SY!$Z122-1,"")</f>
        <v>0.33359462510487581</v>
      </c>
      <c r="AA120" s="59">
        <f>IFERROR(Inv_SY!O122/Inv_SY!$Z122-1,"")</f>
        <v>0.32115210773279967</v>
      </c>
      <c r="AB120" s="59">
        <f>IFERROR(Inv_SY!P122/Inv_SY!$Z122-1,"")</f>
        <v>0.23601909413438249</v>
      </c>
      <c r="AC120" s="59">
        <f>IFERROR(Inv_SY!Q122/Inv_SY!$Z122-1,"")</f>
        <v>-1</v>
      </c>
      <c r="AD120" s="59">
        <f>IFERROR(Inv_SY!R122/Inv_SY!$Z122-1,"")</f>
        <v>-1.9490344936515358E-2</v>
      </c>
      <c r="AE120" s="59">
        <f>IFERROR(Inv_SY!S122/Inv_SY!$Z122-1,"")</f>
        <v>-3.6386376876769155E-3</v>
      </c>
      <c r="AF120" s="59">
        <f>IFERROR(Inv_SY!T122/Inv_SY!$Z122-1,"")</f>
        <v>6.1467766033735716E-2</v>
      </c>
      <c r="AG120" s="59">
        <f>IFERROR(Inv_SY!U122/Inv_SY!$Z122-1,"")</f>
        <v>-3.5235282664863643E-2</v>
      </c>
      <c r="AH120" s="59">
        <f>IFERROR(Inv_SY!V122/Inv_SY!$Y122-1,"")</f>
        <v>5.6377358029600089E-3</v>
      </c>
      <c r="AI120" s="59">
        <f>IFERROR(Inv_SY!W122/Inv_SY!$Y122-1,"")</f>
        <v>-1.5790093717311549E-2</v>
      </c>
      <c r="AJ120" s="59">
        <f>IFERROR(Inv_SY!X122/Inv_SY!$Y122-1,"")</f>
        <v>1.0152357914351429E-2</v>
      </c>
      <c r="AK120" s="59">
        <f>IFERROR(Inv_SY!V122/Inv_SY!$Z122-1,"")</f>
        <v>-4.469248698991013E-3</v>
      </c>
      <c r="AL120" s="59">
        <f>IFERROR(Inv_SY!W122/Inv_SY!$Z122-1,"")</f>
        <v>-2.5681721602101582E-2</v>
      </c>
      <c r="AM120" s="59">
        <f>IFERROR(Inv_SY!X122/Inv_SY!$Z122-1,"")</f>
        <v>0</v>
      </c>
    </row>
    <row r="121" spans="1:39" x14ac:dyDescent="0.3">
      <c r="A121" s="252">
        <f>YEAR(Table5[[#This Row],[Date]])+IF(MONTH(Table5[[#This Row],[Date]])&gt;=4,1,0)</f>
        <v>2026</v>
      </c>
      <c r="B121" s="252"/>
      <c r="C121" s="252">
        <f>YEAR(Table5[[#This Row],[Date]])</f>
        <v>2025</v>
      </c>
      <c r="D121" s="252"/>
      <c r="E121" s="252"/>
      <c r="F121" s="253" t="str">
        <f>TEXT(Table5[[#This Row],[Date]],"mmm-yy")</f>
        <v>Jul-25</v>
      </c>
      <c r="G121" s="252">
        <f t="shared" si="7"/>
        <v>31</v>
      </c>
      <c r="H121" s="254">
        <f t="shared" si="8"/>
        <v>45864</v>
      </c>
      <c r="I121" s="55">
        <v>8.02</v>
      </c>
      <c r="J121" s="59">
        <f>IFERROR(Inv_SY!J123/Inv_SY!$Y123-1,"")</f>
        <v>0.61473971852238174</v>
      </c>
      <c r="K121" s="59">
        <f>IFERROR(Inv_SY!K123/Inv_SY!$Y123-1,"")</f>
        <v>0.46241396328004836</v>
      </c>
      <c r="L121" s="59">
        <f>IFERROR(Inv_SY!L123/Inv_SY!$Y123-1,"")</f>
        <v>-1</v>
      </c>
      <c r="M121" s="59">
        <f>IFERROR(Inv_SY!M123/Inv_SY!$Y123-1,"")</f>
        <v>0.44560128504488894</v>
      </c>
      <c r="N121" s="59">
        <f>IFERROR(Inv_SY!N123/Inv_SY!$Y123-1,"")</f>
        <v>-6.7831009867070913E-2</v>
      </c>
      <c r="O121" s="59">
        <f>IFERROR(Inv_SY!O123/Inv_SY!$Y123-1,"")</f>
        <v>6.2754907597186049E-2</v>
      </c>
      <c r="P121" s="59">
        <f>IFERROR(Inv_SY!P123/Inv_SY!$Y123-1,"")</f>
        <v>-9.1039755603125605E-2</v>
      </c>
      <c r="Q121" s="59">
        <f>IFERROR(Inv_SY!Q123/Inv_SY!$Y123-1,"")</f>
        <v>-1</v>
      </c>
      <c r="R121" s="59">
        <f>IFERROR(Inv_SY!R123/Inv_SY!$Y123-1,"")</f>
        <v>0.2653957197358201</v>
      </c>
      <c r="S121" s="59">
        <f>IFERROR(Inv_SY!S123/Inv_SY!$Y123-1,"")</f>
        <v>0.13055376573274935</v>
      </c>
      <c r="T121" s="59">
        <f>IFERROR(Inv_SY!T123/Inv_SY!$Y123-1,"")</f>
        <v>9.3882303628888275E-2</v>
      </c>
      <c r="U121" s="59">
        <f>IFERROR(Inv_SY!U123/Inv_SY!$Y123-1,"")</f>
        <v>8.7763279424901919E-2</v>
      </c>
      <c r="V121" s="59">
        <f>IFERROR(Inv_SY!J123/Inv_SY!$Z123-1,"")</f>
        <v>0.41256028357298158</v>
      </c>
      <c r="W121" s="59">
        <f>IFERROR(Inv_SY!K123/Inv_SY!$Z123-1,"")</f>
        <v>0.27930703566410098</v>
      </c>
      <c r="X121" s="59">
        <f>IFERROR(Inv_SY!L123/Inv_SY!$Z123-1,"")</f>
        <v>-1</v>
      </c>
      <c r="Y121" s="59">
        <f>IFERROR(Inv_SY!M123/Inv_SY!$Z123-1,"")</f>
        <v>0.26459945074310198</v>
      </c>
      <c r="Z121" s="59">
        <f>IFERROR(Inv_SY!N123/Inv_SY!$Z123-1,"")</f>
        <v>-0.1845466622663875</v>
      </c>
      <c r="AA121" s="59">
        <f>IFERROR(Inv_SY!O123/Inv_SY!$Z123-1,"")</f>
        <v>-7.0311235659834992E-2</v>
      </c>
      <c r="AB121" s="59">
        <f>IFERROR(Inv_SY!P123/Inv_SY!$Z123-1,"")</f>
        <v>-0.20484947149454868</v>
      </c>
      <c r="AC121" s="59">
        <f>IFERROR(Inv_SY!Q123/Inv_SY!$Z123-1,"")</f>
        <v>-1</v>
      </c>
      <c r="AD121" s="59">
        <f>IFERROR(Inv_SY!R123/Inv_SY!$Z123-1,"")</f>
        <v>0.10695718709249769</v>
      </c>
      <c r="AE121" s="59">
        <f>IFERROR(Inv_SY!S123/Inv_SY!$Z123-1,"")</f>
        <v>-1.1001383319339642E-2</v>
      </c>
      <c r="AF121" s="59">
        <f>IFERROR(Inv_SY!T123/Inv_SY!$Z123-1,"")</f>
        <v>-4.3081259917573944E-2</v>
      </c>
      <c r="AG121" s="59">
        <f>IFERROR(Inv_SY!U123/Inv_SY!$Z123-1,"")</f>
        <v>-4.8434129154408256E-2</v>
      </c>
      <c r="AH121" s="59">
        <f>IFERROR(Inv_SY!V123/Inv_SY!$Y123-1,"")</f>
        <v>0.1296850069321791</v>
      </c>
      <c r="AI121" s="59">
        <f>IFERROR(Inv_SY!W123/Inv_SY!$Y123-1,"")</f>
        <v>-0.27281478149868466</v>
      </c>
      <c r="AJ121" s="59">
        <f>IFERROR(Inv_SY!X123/Inv_SY!$Y123-1,"")</f>
        <v>0.14312977456650566</v>
      </c>
      <c r="AK121" s="59">
        <f>IFERROR(Inv_SY!V123/Inv_SY!$Z123-1,"")</f>
        <v>-1.1761365973889548E-2</v>
      </c>
      <c r="AL121" s="59">
        <f>IFERROR(Inv_SY!W123/Inv_SY!$Z123-1,"")</f>
        <v>-0.3638646856372223</v>
      </c>
      <c r="AM121" s="59">
        <f>IFERROR(Inv_SY!X123/Inv_SY!$Z123-1,"")</f>
        <v>0</v>
      </c>
    </row>
    <row r="122" spans="1:39" x14ac:dyDescent="0.3">
      <c r="A122" s="252">
        <f>YEAR(Table5[[#This Row],[Date]])+IF(MONTH(Table5[[#This Row],[Date]])&gt;=4,1,0)</f>
        <v>2026</v>
      </c>
      <c r="B122" s="252"/>
      <c r="C122" s="252">
        <f>YEAR(Table5[[#This Row],[Date]])</f>
        <v>2025</v>
      </c>
      <c r="D122" s="252"/>
      <c r="E122" s="252"/>
      <c r="F122" s="253" t="str">
        <f>TEXT(Table5[[#This Row],[Date]],"mmm-yy")</f>
        <v>Jul-25</v>
      </c>
      <c r="G122" s="252">
        <f t="shared" si="7"/>
        <v>31</v>
      </c>
      <c r="H122" s="254">
        <f t="shared" si="8"/>
        <v>45865</v>
      </c>
      <c r="I122" s="55">
        <v>8.02</v>
      </c>
      <c r="J122" s="59">
        <f>IFERROR(Inv_SY!J124/Inv_SY!$Y124-1,"")</f>
        <v>0.33455079165740598</v>
      </c>
      <c r="K122" s="59">
        <f>IFERROR(Inv_SY!K124/Inv_SY!$Y124-1,"")</f>
        <v>0.36536560062157353</v>
      </c>
      <c r="L122" s="59">
        <f>IFERROR(Inv_SY!L124/Inv_SY!$Y124-1,"")</f>
        <v>-1</v>
      </c>
      <c r="M122" s="59">
        <f>IFERROR(Inv_SY!M124/Inv_SY!$Y124-1,"")</f>
        <v>0.31399164510653543</v>
      </c>
      <c r="N122" s="59">
        <f>IFERROR(Inv_SY!N124/Inv_SY!$Y124-1,"")</f>
        <v>0.31780250151123179</v>
      </c>
      <c r="O122" s="59">
        <f>IFERROR(Inv_SY!O124/Inv_SY!$Y124-1,"")</f>
        <v>0.26993613262225891</v>
      </c>
      <c r="P122" s="59">
        <f>IFERROR(Inv_SY!P124/Inv_SY!$Y124-1,"")</f>
        <v>0.2692377456463253</v>
      </c>
      <c r="Q122" s="59">
        <f>IFERROR(Inv_SY!Q124/Inv_SY!$Y124-1,"")</f>
        <v>-1</v>
      </c>
      <c r="R122" s="59">
        <f>IFERROR(Inv_SY!R124/Inv_SY!$Y124-1,"")</f>
        <v>2.7264537053798499E-2</v>
      </c>
      <c r="S122" s="59">
        <f>IFERROR(Inv_SY!S124/Inv_SY!$Y124-1,"")</f>
        <v>8.0569093373812128E-2</v>
      </c>
      <c r="T122" s="59">
        <f>IFERROR(Inv_SY!T124/Inv_SY!$Y124-1,"")</f>
        <v>1.4288419039679923E-2</v>
      </c>
      <c r="U122" s="59">
        <f>IFERROR(Inv_SY!U124/Inv_SY!$Y124-1,"")</f>
        <v>8.4594743563997099E-3</v>
      </c>
      <c r="V122" s="59">
        <f>IFERROR(Inv_SY!J124/Inv_SY!$Z124-1,"")</f>
        <v>0.29388071709226415</v>
      </c>
      <c r="W122" s="59">
        <f>IFERROR(Inv_SY!K124/Inv_SY!$Z124-1,"")</f>
        <v>0.32375645308437417</v>
      </c>
      <c r="X122" s="59">
        <f>IFERROR(Inv_SY!L124/Inv_SY!$Z124-1,"")</f>
        <v>-1</v>
      </c>
      <c r="Y122" s="59">
        <f>IFERROR(Inv_SY!M124/Inv_SY!$Z124-1,"")</f>
        <v>0.27394810497413791</v>
      </c>
      <c r="Z122" s="59">
        <f>IFERROR(Inv_SY!N124/Inv_SY!$Z124-1,"")</f>
        <v>0.27764282656020844</v>
      </c>
      <c r="AA122" s="59">
        <f>IFERROR(Inv_SY!O124/Inv_SY!$Z124-1,"")</f>
        <v>0.23123517232192303</v>
      </c>
      <c r="AB122" s="59">
        <f>IFERROR(Inv_SY!P124/Inv_SY!$Z124-1,"")</f>
        <v>0.23055806850026439</v>
      </c>
      <c r="AC122" s="59">
        <f>IFERROR(Inv_SY!Q124/Inv_SY!$Z124-1,"")</f>
        <v>-1</v>
      </c>
      <c r="AD122" s="59">
        <f>IFERROR(Inv_SY!R124/Inv_SY!$Z124-1,"")</f>
        <v>-4.0410719805478168E-3</v>
      </c>
      <c r="AE122" s="59">
        <f>IFERROR(Inv_SY!S124/Inv_SY!$Z124-1,"")</f>
        <v>4.7639042397091824E-2</v>
      </c>
      <c r="AF122" s="59">
        <f>IFERROR(Inv_SY!T124/Inv_SY!$Z124-1,"")</f>
        <v>-1.6621746306423657E-2</v>
      </c>
      <c r="AG122" s="59">
        <f>IFERROR(Inv_SY!U124/Inv_SY!$Z124-1,"")</f>
        <v>-2.2273055476400572E-2</v>
      </c>
      <c r="AH122" s="59">
        <f>IFERROR(Inv_SY!V124/Inv_SY!$Y124-1,"")</f>
        <v>2.7105810140621855E-3</v>
      </c>
      <c r="AI122" s="59">
        <f>IFERROR(Inv_SY!W124/Inv_SY!$Y124-1,"")</f>
        <v>-3.4143211571026844E-2</v>
      </c>
      <c r="AJ122" s="59">
        <f>IFERROR(Inv_SY!X124/Inv_SY!$Y124-1,"")</f>
        <v>3.1432630556964769E-2</v>
      </c>
      <c r="AK122" s="59">
        <f>IFERROR(Inv_SY!V124/Inv_SY!$Z124-1,"")</f>
        <v>-2.7846752848407541E-2</v>
      </c>
      <c r="AL122" s="59">
        <f>IFERROR(Inv_SY!W124/Inv_SY!$Z124-1,"")</f>
        <v>-6.3577436068297799E-2</v>
      </c>
      <c r="AM122" s="59">
        <f>IFERROR(Inv_SY!X124/Inv_SY!$Z124-1,"")</f>
        <v>0</v>
      </c>
    </row>
    <row r="123" spans="1:39" x14ac:dyDescent="0.3">
      <c r="A123" s="252">
        <f>YEAR(Table5[[#This Row],[Date]])+IF(MONTH(Table5[[#This Row],[Date]])&gt;=4,1,0)</f>
        <v>2026</v>
      </c>
      <c r="B123" s="252"/>
      <c r="C123" s="252">
        <f>YEAR(Table5[[#This Row],[Date]])</f>
        <v>2025</v>
      </c>
      <c r="D123" s="252"/>
      <c r="E123" s="252"/>
      <c r="F123" s="253" t="str">
        <f>TEXT(Table5[[#This Row],[Date]],"mmm-yy")</f>
        <v>Jul-25</v>
      </c>
      <c r="G123" s="252">
        <f t="shared" si="7"/>
        <v>31</v>
      </c>
      <c r="H123" s="254">
        <f t="shared" si="8"/>
        <v>45866</v>
      </c>
      <c r="I123" s="55">
        <v>8.02</v>
      </c>
      <c r="J123" s="59">
        <f>IFERROR(Inv_SY!J125/Inv_SY!$Y125-1,"")</f>
        <v>0.3336275547001053</v>
      </c>
      <c r="K123" s="59">
        <f>IFERROR(Inv_SY!K125/Inv_SY!$Y125-1,"")</f>
        <v>0.33235533304400611</v>
      </c>
      <c r="L123" s="59">
        <f>IFERROR(Inv_SY!L125/Inv_SY!$Y125-1,"")</f>
        <v>-1</v>
      </c>
      <c r="M123" s="59">
        <f>IFERROR(Inv_SY!M125/Inv_SY!$Y125-1,"")</f>
        <v>0.34346741510690726</v>
      </c>
      <c r="N123" s="59">
        <f>IFERROR(Inv_SY!N125/Inv_SY!$Y125-1,"")</f>
        <v>0.28454343567976781</v>
      </c>
      <c r="O123" s="59">
        <f>IFERROR(Inv_SY!O125/Inv_SY!$Y125-1,"")</f>
        <v>0.30449993560325384</v>
      </c>
      <c r="P123" s="59">
        <f>IFERROR(Inv_SY!P125/Inv_SY!$Y125-1,"")</f>
        <v>0.27618153290405223</v>
      </c>
      <c r="Q123" s="59">
        <f>IFERROR(Inv_SY!Q125/Inv_SY!$Y125-1,"")</f>
        <v>-1</v>
      </c>
      <c r="R123" s="59">
        <f>IFERROR(Inv_SY!R125/Inv_SY!$Y125-1,"")</f>
        <v>2.6509701605567759E-2</v>
      </c>
      <c r="S123" s="59">
        <f>IFERROR(Inv_SY!S125/Inv_SY!$Y125-1,"")</f>
        <v>4.6751013068990321E-2</v>
      </c>
      <c r="T123" s="59">
        <f>IFERROR(Inv_SY!T125/Inv_SY!$Y125-1,"")</f>
        <v>4.4785600608671094E-2</v>
      </c>
      <c r="U123" s="59">
        <f>IFERROR(Inv_SY!U125/Inv_SY!$Y125-1,"")</f>
        <v>7.3301558324441185E-3</v>
      </c>
      <c r="V123" s="59">
        <f>IFERROR(Inv_SY!J125/Inv_SY!$Z125-1,"")</f>
        <v>0.29433586069383288</v>
      </c>
      <c r="W123" s="59">
        <f>IFERROR(Inv_SY!K125/Inv_SY!$Z125-1,"")</f>
        <v>0.2931011215746262</v>
      </c>
      <c r="X123" s="59">
        <f>IFERROR(Inv_SY!L125/Inv_SY!$Z125-1,"")</f>
        <v>-1</v>
      </c>
      <c r="Y123" s="59">
        <f>IFERROR(Inv_SY!M125/Inv_SY!$Z125-1,"")</f>
        <v>0.30388581648460788</v>
      </c>
      <c r="Z123" s="59">
        <f>IFERROR(Inv_SY!N125/Inv_SY!$Z125-1,"")</f>
        <v>0.24669787120067688</v>
      </c>
      <c r="AA123" s="59">
        <f>IFERROR(Inv_SY!O125/Inv_SY!$Z125-1,"")</f>
        <v>0.26606640735146914</v>
      </c>
      <c r="AB123" s="59">
        <f>IFERROR(Inv_SY!P125/Inv_SY!$Z125-1,"")</f>
        <v>0.23858232905542032</v>
      </c>
      <c r="AC123" s="59">
        <f>IFERROR(Inv_SY!Q125/Inv_SY!$Z125-1,"")</f>
        <v>-1</v>
      </c>
      <c r="AD123" s="59">
        <f>IFERROR(Inv_SY!R125/Inv_SY!$Z125-1,"")</f>
        <v>-3.7336035419669455E-3</v>
      </c>
      <c r="AE123" s="59">
        <f>IFERROR(Inv_SY!S125/Inv_SY!$Z125-1,"")</f>
        <v>1.5911352954505853E-2</v>
      </c>
      <c r="AF123" s="59">
        <f>IFERROR(Inv_SY!T125/Inv_SY!$Z125-1,"")</f>
        <v>1.4003846005147924E-2</v>
      </c>
      <c r="AG123" s="59">
        <f>IFERROR(Inv_SY!U125/Inv_SY!$Z125-1,"")</f>
        <v>-2.2348076374717696E-2</v>
      </c>
      <c r="AH123" s="59">
        <f>IFERROR(Inv_SY!V125/Inv_SY!$Y125-1,"")</f>
        <v>1.720986740962438E-3</v>
      </c>
      <c r="AI123" s="59">
        <f>IFERROR(Inv_SY!W125/Inv_SY!$Y125-1,"")</f>
        <v>-3.2077631565134657E-2</v>
      </c>
      <c r="AJ123" s="59">
        <f>IFERROR(Inv_SY!X125/Inv_SY!$Y125-1,"")</f>
        <v>3.0356644824172552E-2</v>
      </c>
      <c r="AK123" s="59">
        <f>IFERROR(Inv_SY!V125/Inv_SY!$Z125-1,"")</f>
        <v>-2.7791986616533926E-2</v>
      </c>
      <c r="AL123" s="59">
        <f>IFERROR(Inv_SY!W125/Inv_SY!$Z125-1,"")</f>
        <v>-6.0594820932087456E-2</v>
      </c>
      <c r="AM123" s="59">
        <f>IFERROR(Inv_SY!X125/Inv_SY!$Z125-1,"")</f>
        <v>0</v>
      </c>
    </row>
    <row r="124" spans="1:39" x14ac:dyDescent="0.3">
      <c r="A124" s="252">
        <f>YEAR(Table5[[#This Row],[Date]])+IF(MONTH(Table5[[#This Row],[Date]])&gt;=4,1,0)</f>
        <v>2026</v>
      </c>
      <c r="B124" s="252"/>
      <c r="C124" s="252">
        <f>YEAR(Table5[[#This Row],[Date]])</f>
        <v>2025</v>
      </c>
      <c r="D124" s="252"/>
      <c r="E124" s="252"/>
      <c r="F124" s="253" t="str">
        <f>TEXT(Table5[[#This Row],[Date]],"mmm-yy")</f>
        <v>Jul-25</v>
      </c>
      <c r="G124" s="252">
        <f t="shared" si="7"/>
        <v>31</v>
      </c>
      <c r="H124" s="254">
        <f t="shared" si="8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52">
        <f>YEAR(Table5[[#This Row],[Date]])+IF(MONTH(Table5[[#This Row],[Date]])&gt;=4,1,0)</f>
        <v>2026</v>
      </c>
      <c r="B125" s="252"/>
      <c r="C125" s="252">
        <f>YEAR(Table5[[#This Row],[Date]])</f>
        <v>2025</v>
      </c>
      <c r="D125" s="252"/>
      <c r="E125" s="252"/>
      <c r="F125" s="253" t="str">
        <f>TEXT(Table5[[#This Row],[Date]],"mmm-yy")</f>
        <v>Jul-25</v>
      </c>
      <c r="G125" s="252">
        <f t="shared" si="7"/>
        <v>31</v>
      </c>
      <c r="H125" s="254">
        <f t="shared" si="8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52">
        <f>YEAR(Table5[[#This Row],[Date]])+IF(MONTH(Table5[[#This Row],[Date]])&gt;=4,1,0)</f>
        <v>2026</v>
      </c>
      <c r="B126" s="252"/>
      <c r="C126" s="252">
        <f>YEAR(Table5[[#This Row],[Date]])</f>
        <v>2025</v>
      </c>
      <c r="D126" s="252"/>
      <c r="E126" s="252"/>
      <c r="F126" s="253" t="str">
        <f>TEXT(Table5[[#This Row],[Date]],"mmm-yy")</f>
        <v>Jul-25</v>
      </c>
      <c r="G126" s="252">
        <f t="shared" si="7"/>
        <v>31</v>
      </c>
      <c r="H126" s="254">
        <f t="shared" si="8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52">
        <f>YEAR(Table5[[#This Row],[Date]])+IF(MONTH(Table5[[#This Row],[Date]])&gt;=4,1,0)</f>
        <v>2026</v>
      </c>
      <c r="B127" s="252"/>
      <c r="C127" s="252">
        <f>YEAR(Table5[[#This Row],[Date]])</f>
        <v>2025</v>
      </c>
      <c r="D127" s="252"/>
      <c r="E127" s="252"/>
      <c r="F127" s="253" t="str">
        <f>TEXT(Table5[[#This Row],[Date]],"mmm-yy")</f>
        <v>Aug-25</v>
      </c>
      <c r="G127" s="252">
        <f t="shared" si="7"/>
        <v>31</v>
      </c>
      <c r="H127" s="254">
        <f t="shared" si="8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52">
        <f>YEAR(Table5[[#This Row],[Date]])+IF(MONTH(Table5[[#This Row],[Date]])&gt;=4,1,0)</f>
        <v>2026</v>
      </c>
      <c r="B128" s="252"/>
      <c r="C128" s="252">
        <f>YEAR(Table5[[#This Row],[Date]])</f>
        <v>2025</v>
      </c>
      <c r="D128" s="252"/>
      <c r="E128" s="252"/>
      <c r="F128" s="253" t="str">
        <f>TEXT(Table5[[#This Row],[Date]],"mmm-yy")</f>
        <v>Aug-25</v>
      </c>
      <c r="G128" s="252">
        <f t="shared" si="7"/>
        <v>31</v>
      </c>
      <c r="H128" s="254">
        <f t="shared" si="8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52">
        <f>YEAR(Table5[[#This Row],[Date]])+IF(MONTH(Table5[[#This Row],[Date]])&gt;=4,1,0)</f>
        <v>2026</v>
      </c>
      <c r="B129" s="252"/>
      <c r="C129" s="252">
        <f>YEAR(Table5[[#This Row],[Date]])</f>
        <v>2025</v>
      </c>
      <c r="D129" s="252"/>
      <c r="E129" s="252"/>
      <c r="F129" s="253" t="str">
        <f>TEXT(Table5[[#This Row],[Date]],"mmm-yy")</f>
        <v>Aug-25</v>
      </c>
      <c r="G129" s="252">
        <f t="shared" si="7"/>
        <v>31</v>
      </c>
      <c r="H129" s="254">
        <f t="shared" si="8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52">
        <f>YEAR(Table5[[#This Row],[Date]])+IF(MONTH(Table5[[#This Row],[Date]])&gt;=4,1,0)</f>
        <v>2026</v>
      </c>
      <c r="B130" s="252"/>
      <c r="C130" s="252">
        <f>YEAR(Table5[[#This Row],[Date]])</f>
        <v>2025</v>
      </c>
      <c r="D130" s="252"/>
      <c r="E130" s="252"/>
      <c r="F130" s="253" t="str">
        <f>TEXT(Table5[[#This Row],[Date]],"mmm-yy")</f>
        <v>Aug-25</v>
      </c>
      <c r="G130" s="252">
        <f t="shared" si="7"/>
        <v>31</v>
      </c>
      <c r="H130" s="254">
        <f t="shared" si="8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52">
        <f>YEAR(Table5[[#This Row],[Date]])+IF(MONTH(Table5[[#This Row],[Date]])&gt;=4,1,0)</f>
        <v>2026</v>
      </c>
      <c r="B131" s="252"/>
      <c r="C131" s="252">
        <f>YEAR(Table5[[#This Row],[Date]])</f>
        <v>2025</v>
      </c>
      <c r="D131" s="252"/>
      <c r="E131" s="252"/>
      <c r="F131" s="253" t="str">
        <f>TEXT(Table5[[#This Row],[Date]],"mmm-yy")</f>
        <v>Aug-25</v>
      </c>
      <c r="G131" s="252">
        <f t="shared" si="7"/>
        <v>31</v>
      </c>
      <c r="H131" s="254">
        <f t="shared" si="8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52">
        <f>YEAR(Table5[[#This Row],[Date]])+IF(MONTH(Table5[[#This Row],[Date]])&gt;=4,1,0)</f>
        <v>2026</v>
      </c>
      <c r="B132" s="252"/>
      <c r="C132" s="252">
        <f>YEAR(Table5[[#This Row],[Date]])</f>
        <v>2025</v>
      </c>
      <c r="D132" s="252"/>
      <c r="E132" s="252"/>
      <c r="F132" s="253" t="str">
        <f>TEXT(Table5[[#This Row],[Date]],"mmm-yy")</f>
        <v>Aug-25</v>
      </c>
      <c r="G132" s="252">
        <f t="shared" si="7"/>
        <v>31</v>
      </c>
      <c r="H132" s="254">
        <f t="shared" si="8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52">
        <f>YEAR(Table5[[#This Row],[Date]])+IF(MONTH(Table5[[#This Row],[Date]])&gt;=4,1,0)</f>
        <v>2026</v>
      </c>
      <c r="B133" s="252"/>
      <c r="C133" s="252">
        <f>YEAR(Table5[[#This Row],[Date]])</f>
        <v>2025</v>
      </c>
      <c r="D133" s="252"/>
      <c r="E133" s="252"/>
      <c r="F133" s="253" t="str">
        <f>TEXT(Table5[[#This Row],[Date]],"mmm-yy")</f>
        <v>Aug-25</v>
      </c>
      <c r="G133" s="252">
        <f t="shared" si="7"/>
        <v>31</v>
      </c>
      <c r="H133" s="254">
        <f t="shared" si="8"/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52">
        <f>YEAR(Table5[[#This Row],[Date]])+IF(MONTH(Table5[[#This Row],[Date]])&gt;=4,1,0)</f>
        <v>2026</v>
      </c>
      <c r="B134" s="252"/>
      <c r="C134" s="252">
        <f>YEAR(Table5[[#This Row],[Date]])</f>
        <v>2025</v>
      </c>
      <c r="D134" s="252"/>
      <c r="E134" s="252"/>
      <c r="F134" s="253" t="str">
        <f>TEXT(Table5[[#This Row],[Date]],"mmm-yy")</f>
        <v>Aug-25</v>
      </c>
      <c r="G134" s="252">
        <f t="shared" si="7"/>
        <v>31</v>
      </c>
      <c r="H134" s="254">
        <f t="shared" si="8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52">
        <f>YEAR(Table5[[#This Row],[Date]])+IF(MONTH(Table5[[#This Row],[Date]])&gt;=4,1,0)</f>
        <v>2026</v>
      </c>
      <c r="B135" s="252"/>
      <c r="C135" s="252">
        <f>YEAR(Table5[[#This Row],[Date]])</f>
        <v>2025</v>
      </c>
      <c r="D135" s="252"/>
      <c r="E135" s="252"/>
      <c r="F135" s="253" t="str">
        <f>TEXT(Table5[[#This Row],[Date]],"mmm-yy")</f>
        <v>Aug-25</v>
      </c>
      <c r="G135" s="252">
        <f t="shared" si="7"/>
        <v>31</v>
      </c>
      <c r="H135" s="254">
        <f t="shared" si="8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52">
        <f>YEAR(Table5[[#This Row],[Date]])+IF(MONTH(Table5[[#This Row],[Date]])&gt;=4,1,0)</f>
        <v>2026</v>
      </c>
      <c r="B136" s="252"/>
      <c r="C136" s="252">
        <f>YEAR(Table5[[#This Row],[Date]])</f>
        <v>2025</v>
      </c>
      <c r="D136" s="252"/>
      <c r="E136" s="252"/>
      <c r="F136" s="253" t="str">
        <f>TEXT(Table5[[#This Row],[Date]],"mmm-yy")</f>
        <v>Aug-25</v>
      </c>
      <c r="G136" s="252">
        <f t="shared" si="7"/>
        <v>31</v>
      </c>
      <c r="H136" s="254">
        <f t="shared" si="8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52">
        <f>YEAR(Table5[[#This Row],[Date]])+IF(MONTH(Table5[[#This Row],[Date]])&gt;=4,1,0)</f>
        <v>2026</v>
      </c>
      <c r="B137" s="252"/>
      <c r="C137" s="252">
        <f>YEAR(Table5[[#This Row],[Date]])</f>
        <v>2025</v>
      </c>
      <c r="D137" s="252"/>
      <c r="E137" s="252"/>
      <c r="F137" s="253" t="str">
        <f>TEXT(Table5[[#This Row],[Date]],"mmm-yy")</f>
        <v>Aug-25</v>
      </c>
      <c r="G137" s="252">
        <f t="shared" si="7"/>
        <v>31</v>
      </c>
      <c r="H137" s="254">
        <f t="shared" si="8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52">
        <f>YEAR(Table5[[#This Row],[Date]])+IF(MONTH(Table5[[#This Row],[Date]])&gt;=4,1,0)</f>
        <v>2026</v>
      </c>
      <c r="B138" s="252"/>
      <c r="C138" s="252">
        <f>YEAR(Table5[[#This Row],[Date]])</f>
        <v>2025</v>
      </c>
      <c r="D138" s="252"/>
      <c r="E138" s="252"/>
      <c r="F138" s="253" t="str">
        <f>TEXT(Table5[[#This Row],[Date]],"mmm-yy")</f>
        <v>Aug-25</v>
      </c>
      <c r="G138" s="252">
        <f t="shared" si="7"/>
        <v>31</v>
      </c>
      <c r="H138" s="254">
        <f t="shared" si="8"/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52">
        <f>YEAR(Table5[[#This Row],[Date]])+IF(MONTH(Table5[[#This Row],[Date]])&gt;=4,1,0)</f>
        <v>2026</v>
      </c>
      <c r="B139" s="252"/>
      <c r="C139" s="252">
        <f>YEAR(Table5[[#This Row],[Date]])</f>
        <v>2025</v>
      </c>
      <c r="D139" s="252"/>
      <c r="E139" s="252"/>
      <c r="F139" s="253" t="str">
        <f>TEXT(Table5[[#This Row],[Date]],"mmm-yy")</f>
        <v>Aug-25</v>
      </c>
      <c r="G139" s="252">
        <f t="shared" si="7"/>
        <v>31</v>
      </c>
      <c r="H139" s="254">
        <f t="shared" si="8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52">
        <f>YEAR(Table5[[#This Row],[Date]])+IF(MONTH(Table5[[#This Row],[Date]])&gt;=4,1,0)</f>
        <v>2026</v>
      </c>
      <c r="B140" s="252"/>
      <c r="C140" s="252">
        <f>YEAR(Table5[[#This Row],[Date]])</f>
        <v>2025</v>
      </c>
      <c r="D140" s="252"/>
      <c r="E140" s="252"/>
      <c r="F140" s="253" t="str">
        <f>TEXT(Table5[[#This Row],[Date]],"mmm-yy")</f>
        <v>Aug-25</v>
      </c>
      <c r="G140" s="252">
        <f t="shared" si="7"/>
        <v>31</v>
      </c>
      <c r="H140" s="254">
        <f t="shared" si="8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52">
        <f>YEAR(Table5[[#This Row],[Date]])+IF(MONTH(Table5[[#This Row],[Date]])&gt;=4,1,0)</f>
        <v>2026</v>
      </c>
      <c r="B141" s="252"/>
      <c r="C141" s="252">
        <f>YEAR(Table5[[#This Row],[Date]])</f>
        <v>2025</v>
      </c>
      <c r="D141" s="252"/>
      <c r="E141" s="252"/>
      <c r="F141" s="253" t="str">
        <f>TEXT(Table5[[#This Row],[Date]],"mmm-yy")</f>
        <v>Aug-25</v>
      </c>
      <c r="G141" s="252">
        <f t="shared" si="7"/>
        <v>31</v>
      </c>
      <c r="H141" s="254">
        <f t="shared" si="8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52">
        <f>YEAR(Table5[[#This Row],[Date]])+IF(MONTH(Table5[[#This Row],[Date]])&gt;=4,1,0)</f>
        <v>2026</v>
      </c>
      <c r="B142" s="252"/>
      <c r="C142" s="252">
        <f>YEAR(Table5[[#This Row],[Date]])</f>
        <v>2025</v>
      </c>
      <c r="D142" s="252"/>
      <c r="E142" s="252"/>
      <c r="F142" s="253" t="str">
        <f>TEXT(Table5[[#This Row],[Date]],"mmm-yy")</f>
        <v>Aug-25</v>
      </c>
      <c r="G142" s="252">
        <f t="shared" si="7"/>
        <v>31</v>
      </c>
      <c r="H142" s="254">
        <f t="shared" si="8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52">
        <f>YEAR(Table5[[#This Row],[Date]])+IF(MONTH(Table5[[#This Row],[Date]])&gt;=4,1,0)</f>
        <v>2026</v>
      </c>
      <c r="B143" s="252"/>
      <c r="C143" s="252">
        <f>YEAR(Table5[[#This Row],[Date]])</f>
        <v>2025</v>
      </c>
      <c r="D143" s="252"/>
      <c r="E143" s="252"/>
      <c r="F143" s="253" t="str">
        <f>TEXT(Table5[[#This Row],[Date]],"mmm-yy")</f>
        <v>Aug-25</v>
      </c>
      <c r="G143" s="252">
        <f t="shared" si="7"/>
        <v>31</v>
      </c>
      <c r="H143" s="254">
        <f t="shared" si="8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52">
        <f>YEAR(Table5[[#This Row],[Date]])+IF(MONTH(Table5[[#This Row],[Date]])&gt;=4,1,0)</f>
        <v>2026</v>
      </c>
      <c r="B144" s="252"/>
      <c r="C144" s="252">
        <f>YEAR(Table5[[#This Row],[Date]])</f>
        <v>2025</v>
      </c>
      <c r="D144" s="252"/>
      <c r="E144" s="252"/>
      <c r="F144" s="253" t="str">
        <f>TEXT(Table5[[#This Row],[Date]],"mmm-yy")</f>
        <v>Aug-25</v>
      </c>
      <c r="G144" s="252">
        <f t="shared" si="7"/>
        <v>31</v>
      </c>
      <c r="H144" s="254">
        <f t="shared" si="8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52">
        <f>YEAR(Table5[[#This Row],[Date]])+IF(MONTH(Table5[[#This Row],[Date]])&gt;=4,1,0)</f>
        <v>2026</v>
      </c>
      <c r="B145" s="252"/>
      <c r="C145" s="252">
        <f>YEAR(Table5[[#This Row],[Date]])</f>
        <v>2025</v>
      </c>
      <c r="D145" s="252"/>
      <c r="E145" s="252"/>
      <c r="F145" s="253" t="str">
        <f>TEXT(Table5[[#This Row],[Date]],"mmm-yy")</f>
        <v>Aug-25</v>
      </c>
      <c r="G145" s="252">
        <f t="shared" si="7"/>
        <v>31</v>
      </c>
      <c r="H145" s="254">
        <f t="shared" si="8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52">
        <f>YEAR(Table5[[#This Row],[Date]])+IF(MONTH(Table5[[#This Row],[Date]])&gt;=4,1,0)</f>
        <v>2026</v>
      </c>
      <c r="B146" s="252"/>
      <c r="C146" s="252">
        <f>YEAR(Table5[[#This Row],[Date]])</f>
        <v>2025</v>
      </c>
      <c r="D146" s="252"/>
      <c r="E146" s="252"/>
      <c r="F146" s="253" t="str">
        <f>TEXT(Table5[[#This Row],[Date]],"mmm-yy")</f>
        <v>Aug-25</v>
      </c>
      <c r="G146" s="252">
        <f t="shared" si="7"/>
        <v>31</v>
      </c>
      <c r="H146" s="254">
        <f t="shared" si="8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52">
        <f>YEAR(Table5[[#This Row],[Date]])+IF(MONTH(Table5[[#This Row],[Date]])&gt;=4,1,0)</f>
        <v>2026</v>
      </c>
      <c r="B147" s="252"/>
      <c r="C147" s="252">
        <f>YEAR(Table5[[#This Row],[Date]])</f>
        <v>2025</v>
      </c>
      <c r="D147" s="252"/>
      <c r="E147" s="252"/>
      <c r="F147" s="253" t="str">
        <f>TEXT(Table5[[#This Row],[Date]],"mmm-yy")</f>
        <v>Aug-25</v>
      </c>
      <c r="G147" s="252">
        <f t="shared" si="7"/>
        <v>31</v>
      </c>
      <c r="H147" s="254">
        <f t="shared" si="8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52">
        <f>YEAR(Table5[[#This Row],[Date]])+IF(MONTH(Table5[[#This Row],[Date]])&gt;=4,1,0)</f>
        <v>2026</v>
      </c>
      <c r="B148" s="252"/>
      <c r="C148" s="252">
        <f>YEAR(Table5[[#This Row],[Date]])</f>
        <v>2025</v>
      </c>
      <c r="D148" s="252"/>
      <c r="E148" s="252"/>
      <c r="F148" s="253" t="str">
        <f>TEXT(Table5[[#This Row],[Date]],"mmm-yy")</f>
        <v>Aug-25</v>
      </c>
      <c r="G148" s="252">
        <f t="shared" si="7"/>
        <v>31</v>
      </c>
      <c r="H148" s="254">
        <f t="shared" si="8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52">
        <f>YEAR(Table5[[#This Row],[Date]])+IF(MONTH(Table5[[#This Row],[Date]])&gt;=4,1,0)</f>
        <v>2026</v>
      </c>
      <c r="B149" s="252"/>
      <c r="C149" s="252">
        <f>YEAR(Table5[[#This Row],[Date]])</f>
        <v>2025</v>
      </c>
      <c r="D149" s="252"/>
      <c r="E149" s="252"/>
      <c r="F149" s="253" t="str">
        <f>TEXT(Table5[[#This Row],[Date]],"mmm-yy")</f>
        <v>Aug-25</v>
      </c>
      <c r="G149" s="252">
        <f t="shared" si="7"/>
        <v>31</v>
      </c>
      <c r="H149" s="254">
        <f t="shared" si="8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52">
        <f>YEAR(Table5[[#This Row],[Date]])+IF(MONTH(Table5[[#This Row],[Date]])&gt;=4,1,0)</f>
        <v>2026</v>
      </c>
      <c r="B150" s="252"/>
      <c r="C150" s="252">
        <f>YEAR(Table5[[#This Row],[Date]])</f>
        <v>2025</v>
      </c>
      <c r="D150" s="252"/>
      <c r="E150" s="252"/>
      <c r="F150" s="253" t="str">
        <f>TEXT(Table5[[#This Row],[Date]],"mmm-yy")</f>
        <v>Aug-25</v>
      </c>
      <c r="G150" s="252">
        <f t="shared" si="7"/>
        <v>31</v>
      </c>
      <c r="H150" s="254">
        <f t="shared" si="8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52">
        <f>YEAR(Table5[[#This Row],[Date]])+IF(MONTH(Table5[[#This Row],[Date]])&gt;=4,1,0)</f>
        <v>2026</v>
      </c>
      <c r="B151" s="252"/>
      <c r="C151" s="252">
        <f>YEAR(Table5[[#This Row],[Date]])</f>
        <v>2025</v>
      </c>
      <c r="D151" s="252"/>
      <c r="E151" s="252"/>
      <c r="F151" s="253" t="str">
        <f>TEXT(Table5[[#This Row],[Date]],"mmm-yy")</f>
        <v>Aug-25</v>
      </c>
      <c r="G151" s="252">
        <f t="shared" si="7"/>
        <v>31</v>
      </c>
      <c r="H151" s="254">
        <f t="shared" si="8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52">
        <f>YEAR(Table5[[#This Row],[Date]])+IF(MONTH(Table5[[#This Row],[Date]])&gt;=4,1,0)</f>
        <v>2026</v>
      </c>
      <c r="B152" s="252"/>
      <c r="C152" s="252">
        <f>YEAR(Table5[[#This Row],[Date]])</f>
        <v>2025</v>
      </c>
      <c r="D152" s="252"/>
      <c r="E152" s="252"/>
      <c r="F152" s="253" t="str">
        <f>TEXT(Table5[[#This Row],[Date]],"mmm-yy")</f>
        <v>Aug-25</v>
      </c>
      <c r="G152" s="252">
        <f t="shared" si="7"/>
        <v>31</v>
      </c>
      <c r="H152" s="254">
        <f t="shared" si="8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52">
        <f>YEAR(Table5[[#This Row],[Date]])+IF(MONTH(Table5[[#This Row],[Date]])&gt;=4,1,0)</f>
        <v>2026</v>
      </c>
      <c r="B153" s="252"/>
      <c r="C153" s="252">
        <f>YEAR(Table5[[#This Row],[Date]])</f>
        <v>2025</v>
      </c>
      <c r="D153" s="252"/>
      <c r="E153" s="252"/>
      <c r="F153" s="253" t="str">
        <f>TEXT(Table5[[#This Row],[Date]],"mmm-yy")</f>
        <v>Aug-25</v>
      </c>
      <c r="G153" s="252">
        <f t="shared" si="7"/>
        <v>31</v>
      </c>
      <c r="H153" s="254">
        <f t="shared" si="8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52">
        <f>YEAR(Table5[[#This Row],[Date]])+IF(MONTH(Table5[[#This Row],[Date]])&gt;=4,1,0)</f>
        <v>2026</v>
      </c>
      <c r="B154" s="252"/>
      <c r="C154" s="252">
        <f>YEAR(Table5[[#This Row],[Date]])</f>
        <v>2025</v>
      </c>
      <c r="D154" s="252"/>
      <c r="E154" s="252"/>
      <c r="F154" s="253" t="str">
        <f>TEXT(Table5[[#This Row],[Date]],"mmm-yy")</f>
        <v>Aug-25</v>
      </c>
      <c r="G154" s="252">
        <f t="shared" si="7"/>
        <v>31</v>
      </c>
      <c r="H154" s="254">
        <f t="shared" si="8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52">
        <f>YEAR(Table5[[#This Row],[Date]])+IF(MONTH(Table5[[#This Row],[Date]])&gt;=4,1,0)</f>
        <v>2026</v>
      </c>
      <c r="B155" s="252"/>
      <c r="C155" s="252">
        <f>YEAR(Table5[[#This Row],[Date]])</f>
        <v>2025</v>
      </c>
      <c r="D155" s="252"/>
      <c r="E155" s="252"/>
      <c r="F155" s="253" t="str">
        <f>TEXT(Table5[[#This Row],[Date]],"mmm-yy")</f>
        <v>Aug-25</v>
      </c>
      <c r="G155" s="252">
        <f t="shared" si="7"/>
        <v>31</v>
      </c>
      <c r="H155" s="254">
        <f t="shared" si="8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52">
        <f>YEAR(Table5[[#This Row],[Date]])+IF(MONTH(Table5[[#This Row],[Date]])&gt;=4,1,0)</f>
        <v>2026</v>
      </c>
      <c r="B156" s="252"/>
      <c r="C156" s="252">
        <f>YEAR(Table5[[#This Row],[Date]])</f>
        <v>2025</v>
      </c>
      <c r="D156" s="252"/>
      <c r="E156" s="252"/>
      <c r="F156" s="253" t="str">
        <f>TEXT(Table5[[#This Row],[Date]],"mmm-yy")</f>
        <v>Aug-25</v>
      </c>
      <c r="G156" s="252">
        <f t="shared" si="7"/>
        <v>31</v>
      </c>
      <c r="H156" s="254">
        <f t="shared" si="8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52">
        <f>YEAR(Table5[[#This Row],[Date]])+IF(MONTH(Table5[[#This Row],[Date]])&gt;=4,1,0)</f>
        <v>2026</v>
      </c>
      <c r="B157" s="252"/>
      <c r="C157" s="252">
        <f>YEAR(Table5[[#This Row],[Date]])</f>
        <v>2025</v>
      </c>
      <c r="D157" s="252"/>
      <c r="E157" s="252"/>
      <c r="F157" s="253" t="str">
        <f>TEXT(Table5[[#This Row],[Date]],"mmm-yy")</f>
        <v>Aug-25</v>
      </c>
      <c r="G157" s="252">
        <f t="shared" si="7"/>
        <v>31</v>
      </c>
      <c r="H157" s="254">
        <f t="shared" si="8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52">
        <f>YEAR(Table5[[#This Row],[Date]])+IF(MONTH(Table5[[#This Row],[Date]])&gt;=4,1,0)</f>
        <v>2026</v>
      </c>
      <c r="B158" s="252"/>
      <c r="C158" s="252">
        <f>YEAR(Table5[[#This Row],[Date]])</f>
        <v>2025</v>
      </c>
      <c r="D158" s="252"/>
      <c r="E158" s="252"/>
      <c r="F158" s="253" t="str">
        <f>TEXT(Table5[[#This Row],[Date]],"mmm-yy")</f>
        <v>Sep-25</v>
      </c>
      <c r="G158" s="252">
        <f t="shared" si="7"/>
        <v>30</v>
      </c>
      <c r="H158" s="254">
        <f t="shared" si="8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52">
        <f>YEAR(Table5[[#This Row],[Date]])+IF(MONTH(Table5[[#This Row],[Date]])&gt;=4,1,0)</f>
        <v>2026</v>
      </c>
      <c r="B159" s="252"/>
      <c r="C159" s="252">
        <f>YEAR(Table5[[#This Row],[Date]])</f>
        <v>2025</v>
      </c>
      <c r="D159" s="252"/>
      <c r="E159" s="252"/>
      <c r="F159" s="253" t="str">
        <f>TEXT(Table5[[#This Row],[Date]],"mmm-yy")</f>
        <v>Sep-25</v>
      </c>
      <c r="G159" s="252">
        <f t="shared" si="7"/>
        <v>30</v>
      </c>
      <c r="H159" s="254">
        <f t="shared" si="8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52">
        <f>YEAR(Table5[[#This Row],[Date]])+IF(MONTH(Table5[[#This Row],[Date]])&gt;=4,1,0)</f>
        <v>2026</v>
      </c>
      <c r="B160" s="252"/>
      <c r="C160" s="252">
        <f>YEAR(Table5[[#This Row],[Date]])</f>
        <v>2025</v>
      </c>
      <c r="D160" s="252"/>
      <c r="E160" s="252"/>
      <c r="F160" s="253" t="str">
        <f>TEXT(Table5[[#This Row],[Date]],"mmm-yy")</f>
        <v>Sep-25</v>
      </c>
      <c r="G160" s="252">
        <f t="shared" si="7"/>
        <v>30</v>
      </c>
      <c r="H160" s="254">
        <f t="shared" si="8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52">
        <f>YEAR(Table5[[#This Row],[Date]])+IF(MONTH(Table5[[#This Row],[Date]])&gt;=4,1,0)</f>
        <v>2026</v>
      </c>
      <c r="B161" s="252"/>
      <c r="C161" s="252">
        <f>YEAR(Table5[[#This Row],[Date]])</f>
        <v>2025</v>
      </c>
      <c r="D161" s="252"/>
      <c r="E161" s="252"/>
      <c r="F161" s="253" t="str">
        <f>TEXT(Table5[[#This Row],[Date]],"mmm-yy")</f>
        <v>Sep-25</v>
      </c>
      <c r="G161" s="252">
        <f t="shared" si="7"/>
        <v>30</v>
      </c>
      <c r="H161" s="254">
        <f t="shared" si="8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52">
        <f>YEAR(Table5[[#This Row],[Date]])+IF(MONTH(Table5[[#This Row],[Date]])&gt;=4,1,0)</f>
        <v>2026</v>
      </c>
      <c r="B162" s="252"/>
      <c r="C162" s="252">
        <f>YEAR(Table5[[#This Row],[Date]])</f>
        <v>2025</v>
      </c>
      <c r="D162" s="252"/>
      <c r="E162" s="252"/>
      <c r="F162" s="253" t="str">
        <f>TEXT(Table5[[#This Row],[Date]],"mmm-yy")</f>
        <v>Sep-25</v>
      </c>
      <c r="G162" s="252">
        <f t="shared" si="7"/>
        <v>30</v>
      </c>
      <c r="H162" s="254">
        <f t="shared" si="8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52">
        <f>YEAR(Table5[[#This Row],[Date]])+IF(MONTH(Table5[[#This Row],[Date]])&gt;=4,1,0)</f>
        <v>2026</v>
      </c>
      <c r="B163" s="252"/>
      <c r="C163" s="252">
        <f>YEAR(Table5[[#This Row],[Date]])</f>
        <v>2025</v>
      </c>
      <c r="D163" s="252"/>
      <c r="E163" s="252"/>
      <c r="F163" s="253" t="str">
        <f>TEXT(Table5[[#This Row],[Date]],"mmm-yy")</f>
        <v>Sep-25</v>
      </c>
      <c r="G163" s="252">
        <f t="shared" si="7"/>
        <v>30</v>
      </c>
      <c r="H163" s="254">
        <f t="shared" si="8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52">
        <f>YEAR(Table5[[#This Row],[Date]])+IF(MONTH(Table5[[#This Row],[Date]])&gt;=4,1,0)</f>
        <v>2026</v>
      </c>
      <c r="B164" s="252"/>
      <c r="C164" s="252">
        <f>YEAR(Table5[[#This Row],[Date]])</f>
        <v>2025</v>
      </c>
      <c r="D164" s="252"/>
      <c r="E164" s="252"/>
      <c r="F164" s="253" t="str">
        <f>TEXT(Table5[[#This Row],[Date]],"mmm-yy")</f>
        <v>Sep-25</v>
      </c>
      <c r="G164" s="252">
        <f t="shared" si="7"/>
        <v>30</v>
      </c>
      <c r="H164" s="254">
        <f t="shared" si="8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52">
        <f>YEAR(Table5[[#This Row],[Date]])+IF(MONTH(Table5[[#This Row],[Date]])&gt;=4,1,0)</f>
        <v>2026</v>
      </c>
      <c r="B165" s="252"/>
      <c r="C165" s="252">
        <f>YEAR(Table5[[#This Row],[Date]])</f>
        <v>2025</v>
      </c>
      <c r="D165" s="252"/>
      <c r="E165" s="252"/>
      <c r="F165" s="253" t="str">
        <f>TEXT(Table5[[#This Row],[Date]],"mmm-yy")</f>
        <v>Sep-25</v>
      </c>
      <c r="G165" s="252">
        <f t="shared" si="7"/>
        <v>30</v>
      </c>
      <c r="H165" s="254">
        <f t="shared" si="8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52">
        <f>YEAR(Table5[[#This Row],[Date]])+IF(MONTH(Table5[[#This Row],[Date]])&gt;=4,1,0)</f>
        <v>2026</v>
      </c>
      <c r="B166" s="252"/>
      <c r="C166" s="252">
        <f>YEAR(Table5[[#This Row],[Date]])</f>
        <v>2025</v>
      </c>
      <c r="D166" s="252"/>
      <c r="E166" s="252"/>
      <c r="F166" s="253" t="str">
        <f>TEXT(Table5[[#This Row],[Date]],"mmm-yy")</f>
        <v>Sep-25</v>
      </c>
      <c r="G166" s="252">
        <f t="shared" si="7"/>
        <v>30</v>
      </c>
      <c r="H166" s="254">
        <f t="shared" si="8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52">
        <f>YEAR(Table5[[#This Row],[Date]])+IF(MONTH(Table5[[#This Row],[Date]])&gt;=4,1,0)</f>
        <v>2026</v>
      </c>
      <c r="B167" s="252"/>
      <c r="C167" s="252">
        <f>YEAR(Table5[[#This Row],[Date]])</f>
        <v>2025</v>
      </c>
      <c r="D167" s="252"/>
      <c r="E167" s="252"/>
      <c r="F167" s="253" t="str">
        <f>TEXT(Table5[[#This Row],[Date]],"mmm-yy")</f>
        <v>Sep-25</v>
      </c>
      <c r="G167" s="252">
        <f t="shared" si="7"/>
        <v>30</v>
      </c>
      <c r="H167" s="254">
        <f t="shared" si="8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52">
        <f>YEAR(Table5[[#This Row],[Date]])+IF(MONTH(Table5[[#This Row],[Date]])&gt;=4,1,0)</f>
        <v>2026</v>
      </c>
      <c r="B168" s="252"/>
      <c r="C168" s="252">
        <f>YEAR(Table5[[#This Row],[Date]])</f>
        <v>2025</v>
      </c>
      <c r="D168" s="252"/>
      <c r="E168" s="252"/>
      <c r="F168" s="253" t="str">
        <f>TEXT(Table5[[#This Row],[Date]],"mmm-yy")</f>
        <v>Sep-25</v>
      </c>
      <c r="G168" s="252">
        <f t="shared" si="7"/>
        <v>30</v>
      </c>
      <c r="H168" s="254">
        <f t="shared" si="8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52">
        <f>YEAR(Table5[[#This Row],[Date]])+IF(MONTH(Table5[[#This Row],[Date]])&gt;=4,1,0)</f>
        <v>2026</v>
      </c>
      <c r="B169" s="252"/>
      <c r="C169" s="252">
        <f>YEAR(Table5[[#This Row],[Date]])</f>
        <v>2025</v>
      </c>
      <c r="D169" s="252"/>
      <c r="E169" s="252"/>
      <c r="F169" s="253" t="str">
        <f>TEXT(Table5[[#This Row],[Date]],"mmm-yy")</f>
        <v>Sep-25</v>
      </c>
      <c r="G169" s="252">
        <f t="shared" si="7"/>
        <v>30</v>
      </c>
      <c r="H169" s="254">
        <f t="shared" si="8"/>
        <v>45912</v>
      </c>
      <c r="I169" s="55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52">
        <f>YEAR(Table5[[#This Row],[Date]])+IF(MONTH(Table5[[#This Row],[Date]])&gt;=4,1,0)</f>
        <v>2026</v>
      </c>
      <c r="B170" s="252"/>
      <c r="C170" s="252">
        <f>YEAR(Table5[[#This Row],[Date]])</f>
        <v>2025</v>
      </c>
      <c r="D170" s="252"/>
      <c r="E170" s="252"/>
      <c r="F170" s="253" t="str">
        <f>TEXT(Table5[[#This Row],[Date]],"mmm-yy")</f>
        <v>Sep-25</v>
      </c>
      <c r="G170" s="252">
        <f t="shared" si="7"/>
        <v>30</v>
      </c>
      <c r="H170" s="254">
        <f t="shared" si="8"/>
        <v>45913</v>
      </c>
      <c r="I170" s="55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52">
        <f>YEAR(Table5[[#This Row],[Date]])+IF(MONTH(Table5[[#This Row],[Date]])&gt;=4,1,0)</f>
        <v>2026</v>
      </c>
      <c r="B171" s="252"/>
      <c r="C171" s="252">
        <f>YEAR(Table5[[#This Row],[Date]])</f>
        <v>2025</v>
      </c>
      <c r="D171" s="252"/>
      <c r="E171" s="252"/>
      <c r="F171" s="253" t="str">
        <f>TEXT(Table5[[#This Row],[Date]],"mmm-yy")</f>
        <v>Sep-25</v>
      </c>
      <c r="G171" s="252">
        <f t="shared" si="7"/>
        <v>30</v>
      </c>
      <c r="H171" s="254">
        <f t="shared" si="8"/>
        <v>45914</v>
      </c>
      <c r="I171" s="55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52">
        <f>YEAR(Table5[[#This Row],[Date]])+IF(MONTH(Table5[[#This Row],[Date]])&gt;=4,1,0)</f>
        <v>2026</v>
      </c>
      <c r="B172" s="252"/>
      <c r="C172" s="252">
        <f>YEAR(Table5[[#This Row],[Date]])</f>
        <v>2025</v>
      </c>
      <c r="D172" s="252"/>
      <c r="E172" s="252"/>
      <c r="F172" s="253" t="str">
        <f>TEXT(Table5[[#This Row],[Date]],"mmm-yy")</f>
        <v>Sep-25</v>
      </c>
      <c r="G172" s="252">
        <f t="shared" si="7"/>
        <v>30</v>
      </c>
      <c r="H172" s="254">
        <f t="shared" si="8"/>
        <v>45915</v>
      </c>
      <c r="I172" s="55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52">
        <f>YEAR(Table5[[#This Row],[Date]])+IF(MONTH(Table5[[#This Row],[Date]])&gt;=4,1,0)</f>
        <v>2026</v>
      </c>
      <c r="B173" s="252"/>
      <c r="C173" s="252">
        <f>YEAR(Table5[[#This Row],[Date]])</f>
        <v>2025</v>
      </c>
      <c r="D173" s="252"/>
      <c r="E173" s="252"/>
      <c r="F173" s="253" t="str">
        <f>TEXT(Table5[[#This Row],[Date]],"mmm-yy")</f>
        <v>Sep-25</v>
      </c>
      <c r="G173" s="252">
        <f t="shared" ref="G173:G236" si="9">DAY(EOMONTH(F173,0))</f>
        <v>30</v>
      </c>
      <c r="H173" s="254">
        <f t="shared" ref="H173:H236" si="10">H172+1</f>
        <v>45916</v>
      </c>
      <c r="I173" s="55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52">
        <f>YEAR(Table5[[#This Row],[Date]])+IF(MONTH(Table5[[#This Row],[Date]])&gt;=4,1,0)</f>
        <v>2026</v>
      </c>
      <c r="B174" s="252"/>
      <c r="C174" s="252">
        <f>YEAR(Table5[[#This Row],[Date]])</f>
        <v>2025</v>
      </c>
      <c r="D174" s="252"/>
      <c r="E174" s="252"/>
      <c r="F174" s="253" t="str">
        <f>TEXT(Table5[[#This Row],[Date]],"mmm-yy")</f>
        <v>Sep-25</v>
      </c>
      <c r="G174" s="252">
        <f t="shared" si="9"/>
        <v>30</v>
      </c>
      <c r="H174" s="254">
        <f t="shared" si="10"/>
        <v>45917</v>
      </c>
      <c r="I174" s="55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52">
        <f>YEAR(Table5[[#This Row],[Date]])+IF(MONTH(Table5[[#This Row],[Date]])&gt;=4,1,0)</f>
        <v>2026</v>
      </c>
      <c r="B175" s="252"/>
      <c r="C175" s="252">
        <f>YEAR(Table5[[#This Row],[Date]])</f>
        <v>2025</v>
      </c>
      <c r="D175" s="252"/>
      <c r="E175" s="252"/>
      <c r="F175" s="253" t="str">
        <f>TEXT(Table5[[#This Row],[Date]],"mmm-yy")</f>
        <v>Sep-25</v>
      </c>
      <c r="G175" s="252">
        <f t="shared" si="9"/>
        <v>30</v>
      </c>
      <c r="H175" s="254">
        <f t="shared" si="10"/>
        <v>45918</v>
      </c>
      <c r="I175" s="55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52">
        <f>YEAR(Table5[[#This Row],[Date]])+IF(MONTH(Table5[[#This Row],[Date]])&gt;=4,1,0)</f>
        <v>2026</v>
      </c>
      <c r="B176" s="252"/>
      <c r="C176" s="252">
        <f>YEAR(Table5[[#This Row],[Date]])</f>
        <v>2025</v>
      </c>
      <c r="D176" s="252"/>
      <c r="E176" s="252"/>
      <c r="F176" s="253" t="str">
        <f>TEXT(Table5[[#This Row],[Date]],"mmm-yy")</f>
        <v>Sep-25</v>
      </c>
      <c r="G176" s="252">
        <f t="shared" si="9"/>
        <v>30</v>
      </c>
      <c r="H176" s="254">
        <f t="shared" si="10"/>
        <v>45919</v>
      </c>
      <c r="I176" s="55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52">
        <f>YEAR(Table5[[#This Row],[Date]])+IF(MONTH(Table5[[#This Row],[Date]])&gt;=4,1,0)</f>
        <v>2026</v>
      </c>
      <c r="B177" s="252"/>
      <c r="C177" s="252">
        <f>YEAR(Table5[[#This Row],[Date]])</f>
        <v>2025</v>
      </c>
      <c r="D177" s="252"/>
      <c r="E177" s="252"/>
      <c r="F177" s="253" t="str">
        <f>TEXT(Table5[[#This Row],[Date]],"mmm-yy")</f>
        <v>Sep-25</v>
      </c>
      <c r="G177" s="252">
        <f t="shared" si="9"/>
        <v>30</v>
      </c>
      <c r="H177" s="254">
        <f t="shared" si="10"/>
        <v>45920</v>
      </c>
      <c r="I177" s="55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52">
        <f>YEAR(Table5[[#This Row],[Date]])+IF(MONTH(Table5[[#This Row],[Date]])&gt;=4,1,0)</f>
        <v>2026</v>
      </c>
      <c r="B178" s="252"/>
      <c r="C178" s="252">
        <f>YEAR(Table5[[#This Row],[Date]])</f>
        <v>2025</v>
      </c>
      <c r="D178" s="252"/>
      <c r="E178" s="252"/>
      <c r="F178" s="253" t="str">
        <f>TEXT(Table5[[#This Row],[Date]],"mmm-yy")</f>
        <v>Sep-25</v>
      </c>
      <c r="G178" s="252">
        <f t="shared" si="9"/>
        <v>30</v>
      </c>
      <c r="H178" s="254">
        <f t="shared" si="10"/>
        <v>45921</v>
      </c>
      <c r="I178" s="55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52">
        <f>YEAR(Table5[[#This Row],[Date]])+IF(MONTH(Table5[[#This Row],[Date]])&gt;=4,1,0)</f>
        <v>2026</v>
      </c>
      <c r="B179" s="252"/>
      <c r="C179" s="252">
        <f>YEAR(Table5[[#This Row],[Date]])</f>
        <v>2025</v>
      </c>
      <c r="D179" s="252"/>
      <c r="E179" s="252"/>
      <c r="F179" s="253" t="str">
        <f>TEXT(Table5[[#This Row],[Date]],"mmm-yy")</f>
        <v>Sep-25</v>
      </c>
      <c r="G179" s="252">
        <f t="shared" si="9"/>
        <v>30</v>
      </c>
      <c r="H179" s="254">
        <f t="shared" si="10"/>
        <v>45922</v>
      </c>
      <c r="I179" s="55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52">
        <f>YEAR(Table5[[#This Row],[Date]])+IF(MONTH(Table5[[#This Row],[Date]])&gt;=4,1,0)</f>
        <v>2026</v>
      </c>
      <c r="B180" s="252"/>
      <c r="C180" s="252">
        <f>YEAR(Table5[[#This Row],[Date]])</f>
        <v>2025</v>
      </c>
      <c r="D180" s="252"/>
      <c r="E180" s="252"/>
      <c r="F180" s="253" t="str">
        <f>TEXT(Table5[[#This Row],[Date]],"mmm-yy")</f>
        <v>Sep-25</v>
      </c>
      <c r="G180" s="252">
        <f t="shared" si="9"/>
        <v>30</v>
      </c>
      <c r="H180" s="254">
        <f t="shared" si="10"/>
        <v>45923</v>
      </c>
      <c r="I180" s="55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52">
        <f>YEAR(Table5[[#This Row],[Date]])+IF(MONTH(Table5[[#This Row],[Date]])&gt;=4,1,0)</f>
        <v>2026</v>
      </c>
      <c r="B181" s="252"/>
      <c r="C181" s="252">
        <f>YEAR(Table5[[#This Row],[Date]])</f>
        <v>2025</v>
      </c>
      <c r="D181" s="252"/>
      <c r="E181" s="252"/>
      <c r="F181" s="253" t="str">
        <f>TEXT(Table5[[#This Row],[Date]],"mmm-yy")</f>
        <v>Sep-25</v>
      </c>
      <c r="G181" s="252">
        <f t="shared" si="9"/>
        <v>30</v>
      </c>
      <c r="H181" s="254">
        <f t="shared" si="10"/>
        <v>45924</v>
      </c>
      <c r="I181" s="55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52">
        <f>YEAR(Table5[[#This Row],[Date]])+IF(MONTH(Table5[[#This Row],[Date]])&gt;=4,1,0)</f>
        <v>2026</v>
      </c>
      <c r="B182" s="252"/>
      <c r="C182" s="252">
        <f>YEAR(Table5[[#This Row],[Date]])</f>
        <v>2025</v>
      </c>
      <c r="D182" s="252"/>
      <c r="E182" s="252"/>
      <c r="F182" s="253" t="str">
        <f>TEXT(Table5[[#This Row],[Date]],"mmm-yy")</f>
        <v>Sep-25</v>
      </c>
      <c r="G182" s="252">
        <f t="shared" si="9"/>
        <v>30</v>
      </c>
      <c r="H182" s="254">
        <f t="shared" si="10"/>
        <v>45925</v>
      </c>
      <c r="I182" s="55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52">
        <f>YEAR(Table5[[#This Row],[Date]])+IF(MONTH(Table5[[#This Row],[Date]])&gt;=4,1,0)</f>
        <v>2026</v>
      </c>
      <c r="B183" s="252"/>
      <c r="C183" s="252">
        <f>YEAR(Table5[[#This Row],[Date]])</f>
        <v>2025</v>
      </c>
      <c r="D183" s="252"/>
      <c r="E183" s="252"/>
      <c r="F183" s="253" t="str">
        <f>TEXT(Table5[[#This Row],[Date]],"mmm-yy")</f>
        <v>Sep-25</v>
      </c>
      <c r="G183" s="252">
        <f t="shared" si="9"/>
        <v>30</v>
      </c>
      <c r="H183" s="254">
        <f t="shared" si="10"/>
        <v>45926</v>
      </c>
      <c r="I183" s="55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52">
        <f>YEAR(Table5[[#This Row],[Date]])+IF(MONTH(Table5[[#This Row],[Date]])&gt;=4,1,0)</f>
        <v>2026</v>
      </c>
      <c r="B184" s="252"/>
      <c r="C184" s="252">
        <f>YEAR(Table5[[#This Row],[Date]])</f>
        <v>2025</v>
      </c>
      <c r="D184" s="252"/>
      <c r="E184" s="252"/>
      <c r="F184" s="253" t="str">
        <f>TEXT(Table5[[#This Row],[Date]],"mmm-yy")</f>
        <v>Sep-25</v>
      </c>
      <c r="G184" s="252">
        <f t="shared" si="9"/>
        <v>30</v>
      </c>
      <c r="H184" s="254">
        <f t="shared" si="10"/>
        <v>45927</v>
      </c>
      <c r="I184" s="55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52">
        <f>YEAR(Table5[[#This Row],[Date]])+IF(MONTH(Table5[[#This Row],[Date]])&gt;=4,1,0)</f>
        <v>2026</v>
      </c>
      <c r="B185" s="252"/>
      <c r="C185" s="252">
        <f>YEAR(Table5[[#This Row],[Date]])</f>
        <v>2025</v>
      </c>
      <c r="D185" s="252"/>
      <c r="E185" s="252"/>
      <c r="F185" s="253" t="str">
        <f>TEXT(Table5[[#This Row],[Date]],"mmm-yy")</f>
        <v>Sep-25</v>
      </c>
      <c r="G185" s="252">
        <f t="shared" si="9"/>
        <v>30</v>
      </c>
      <c r="H185" s="254">
        <f t="shared" si="10"/>
        <v>45928</v>
      </c>
      <c r="I185" s="55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52">
        <f>YEAR(Table5[[#This Row],[Date]])+IF(MONTH(Table5[[#This Row],[Date]])&gt;=4,1,0)</f>
        <v>2026</v>
      </c>
      <c r="B186" s="252"/>
      <c r="C186" s="252">
        <f>YEAR(Table5[[#This Row],[Date]])</f>
        <v>2025</v>
      </c>
      <c r="D186" s="252"/>
      <c r="E186" s="252"/>
      <c r="F186" s="253" t="str">
        <f>TEXT(Table5[[#This Row],[Date]],"mmm-yy")</f>
        <v>Sep-25</v>
      </c>
      <c r="G186" s="252">
        <f t="shared" si="9"/>
        <v>30</v>
      </c>
      <c r="H186" s="254">
        <f t="shared" si="10"/>
        <v>45929</v>
      </c>
      <c r="I186" s="55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52">
        <f>YEAR(Table5[[#This Row],[Date]])+IF(MONTH(Table5[[#This Row],[Date]])&gt;=4,1,0)</f>
        <v>2026</v>
      </c>
      <c r="B187" s="252"/>
      <c r="C187" s="252">
        <f>YEAR(Table5[[#This Row],[Date]])</f>
        <v>2025</v>
      </c>
      <c r="D187" s="252"/>
      <c r="E187" s="252"/>
      <c r="F187" s="253" t="str">
        <f>TEXT(Table5[[#This Row],[Date]],"mmm-yy")</f>
        <v>Sep-25</v>
      </c>
      <c r="G187" s="252">
        <f t="shared" si="9"/>
        <v>30</v>
      </c>
      <c r="H187" s="254">
        <f t="shared" si="10"/>
        <v>45930</v>
      </c>
      <c r="I187" s="55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52">
        <f>YEAR(Table5[[#This Row],[Date]])+IF(MONTH(Table5[[#This Row],[Date]])&gt;=4,1,0)</f>
        <v>2026</v>
      </c>
      <c r="B188" s="252"/>
      <c r="C188" s="252">
        <f>YEAR(Table5[[#This Row],[Date]])</f>
        <v>2025</v>
      </c>
      <c r="D188" s="252"/>
      <c r="E188" s="252"/>
      <c r="F188" s="253" t="str">
        <f>TEXT(Table5[[#This Row],[Date]],"mmm-yy")</f>
        <v>Oct-25</v>
      </c>
      <c r="G188" s="252">
        <f t="shared" si="9"/>
        <v>31</v>
      </c>
      <c r="H188" s="254">
        <f t="shared" si="10"/>
        <v>45931</v>
      </c>
      <c r="I188" s="55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52">
        <f>YEAR(Table5[[#This Row],[Date]])+IF(MONTH(Table5[[#This Row],[Date]])&gt;=4,1,0)</f>
        <v>2026</v>
      </c>
      <c r="B189" s="252"/>
      <c r="C189" s="252">
        <f>YEAR(Table5[[#This Row],[Date]])</f>
        <v>2025</v>
      </c>
      <c r="D189" s="252"/>
      <c r="E189" s="252"/>
      <c r="F189" s="253" t="str">
        <f>TEXT(Table5[[#This Row],[Date]],"mmm-yy")</f>
        <v>Oct-25</v>
      </c>
      <c r="G189" s="252">
        <f t="shared" si="9"/>
        <v>31</v>
      </c>
      <c r="H189" s="254">
        <f t="shared" si="10"/>
        <v>45932</v>
      </c>
      <c r="I189" s="55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52">
        <f>YEAR(Table5[[#This Row],[Date]])+IF(MONTH(Table5[[#This Row],[Date]])&gt;=4,1,0)</f>
        <v>2026</v>
      </c>
      <c r="B190" s="252"/>
      <c r="C190" s="252">
        <f>YEAR(Table5[[#This Row],[Date]])</f>
        <v>2025</v>
      </c>
      <c r="D190" s="252"/>
      <c r="E190" s="252"/>
      <c r="F190" s="253" t="str">
        <f>TEXT(Table5[[#This Row],[Date]],"mmm-yy")</f>
        <v>Oct-25</v>
      </c>
      <c r="G190" s="252">
        <f t="shared" si="9"/>
        <v>31</v>
      </c>
      <c r="H190" s="254">
        <f t="shared" si="10"/>
        <v>45933</v>
      </c>
      <c r="I190" s="55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52">
        <f>YEAR(Table5[[#This Row],[Date]])+IF(MONTH(Table5[[#This Row],[Date]])&gt;=4,1,0)</f>
        <v>2026</v>
      </c>
      <c r="B191" s="252"/>
      <c r="C191" s="252">
        <f>YEAR(Table5[[#This Row],[Date]])</f>
        <v>2025</v>
      </c>
      <c r="D191" s="252"/>
      <c r="E191" s="252"/>
      <c r="F191" s="253" t="str">
        <f>TEXT(Table5[[#This Row],[Date]],"mmm-yy")</f>
        <v>Oct-25</v>
      </c>
      <c r="G191" s="252">
        <f t="shared" si="9"/>
        <v>31</v>
      </c>
      <c r="H191" s="254">
        <f t="shared" si="10"/>
        <v>45934</v>
      </c>
      <c r="I191" s="55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52">
        <f>YEAR(Table5[[#This Row],[Date]])+IF(MONTH(Table5[[#This Row],[Date]])&gt;=4,1,0)</f>
        <v>2026</v>
      </c>
      <c r="B192" s="252"/>
      <c r="C192" s="252">
        <f>YEAR(Table5[[#This Row],[Date]])</f>
        <v>2025</v>
      </c>
      <c r="D192" s="252"/>
      <c r="E192" s="252"/>
      <c r="F192" s="253" t="str">
        <f>TEXT(Table5[[#This Row],[Date]],"mmm-yy")</f>
        <v>Oct-25</v>
      </c>
      <c r="G192" s="252">
        <f t="shared" si="9"/>
        <v>31</v>
      </c>
      <c r="H192" s="254">
        <f t="shared" si="10"/>
        <v>45935</v>
      </c>
      <c r="I192" s="55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52">
        <f>YEAR(Table5[[#This Row],[Date]])+IF(MONTH(Table5[[#This Row],[Date]])&gt;=4,1,0)</f>
        <v>2026</v>
      </c>
      <c r="B193" s="252"/>
      <c r="C193" s="252">
        <f>YEAR(Table5[[#This Row],[Date]])</f>
        <v>2025</v>
      </c>
      <c r="D193" s="252"/>
      <c r="E193" s="252"/>
      <c r="F193" s="253" t="str">
        <f>TEXT(Table5[[#This Row],[Date]],"mmm-yy")</f>
        <v>Oct-25</v>
      </c>
      <c r="G193" s="252">
        <f t="shared" si="9"/>
        <v>31</v>
      </c>
      <c r="H193" s="254">
        <f t="shared" si="10"/>
        <v>45936</v>
      </c>
      <c r="I193" s="55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52">
        <f>YEAR(Table5[[#This Row],[Date]])+IF(MONTH(Table5[[#This Row],[Date]])&gt;=4,1,0)</f>
        <v>2026</v>
      </c>
      <c r="B194" s="252"/>
      <c r="C194" s="252">
        <f>YEAR(Table5[[#This Row],[Date]])</f>
        <v>2025</v>
      </c>
      <c r="D194" s="252"/>
      <c r="E194" s="252"/>
      <c r="F194" s="253" t="str">
        <f>TEXT(Table5[[#This Row],[Date]],"mmm-yy")</f>
        <v>Oct-25</v>
      </c>
      <c r="G194" s="252">
        <f t="shared" si="9"/>
        <v>31</v>
      </c>
      <c r="H194" s="254">
        <f t="shared" si="10"/>
        <v>45937</v>
      </c>
      <c r="I194" s="55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52">
        <f>YEAR(Table5[[#This Row],[Date]])+IF(MONTH(Table5[[#This Row],[Date]])&gt;=4,1,0)</f>
        <v>2026</v>
      </c>
      <c r="B195" s="252"/>
      <c r="C195" s="252">
        <f>YEAR(Table5[[#This Row],[Date]])</f>
        <v>2025</v>
      </c>
      <c r="D195" s="252"/>
      <c r="E195" s="252"/>
      <c r="F195" s="253" t="str">
        <f>TEXT(Table5[[#This Row],[Date]],"mmm-yy")</f>
        <v>Oct-25</v>
      </c>
      <c r="G195" s="252">
        <f t="shared" si="9"/>
        <v>31</v>
      </c>
      <c r="H195" s="254">
        <f t="shared" si="10"/>
        <v>45938</v>
      </c>
      <c r="I195" s="55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52">
        <f>YEAR(Table5[[#This Row],[Date]])+IF(MONTH(Table5[[#This Row],[Date]])&gt;=4,1,0)</f>
        <v>2026</v>
      </c>
      <c r="B196" s="252"/>
      <c r="C196" s="252">
        <f>YEAR(Table5[[#This Row],[Date]])</f>
        <v>2025</v>
      </c>
      <c r="D196" s="252"/>
      <c r="E196" s="252"/>
      <c r="F196" s="253" t="str">
        <f>TEXT(Table5[[#This Row],[Date]],"mmm-yy")</f>
        <v>Oct-25</v>
      </c>
      <c r="G196" s="252">
        <f t="shared" si="9"/>
        <v>31</v>
      </c>
      <c r="H196" s="254">
        <f t="shared" si="10"/>
        <v>45939</v>
      </c>
      <c r="I196" s="55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52">
        <f>YEAR(Table5[[#This Row],[Date]])+IF(MONTH(Table5[[#This Row],[Date]])&gt;=4,1,0)</f>
        <v>2026</v>
      </c>
      <c r="B197" s="252"/>
      <c r="C197" s="252">
        <f>YEAR(Table5[[#This Row],[Date]])</f>
        <v>2025</v>
      </c>
      <c r="D197" s="252"/>
      <c r="E197" s="252"/>
      <c r="F197" s="253" t="str">
        <f>TEXT(Table5[[#This Row],[Date]],"mmm-yy")</f>
        <v>Oct-25</v>
      </c>
      <c r="G197" s="252">
        <f t="shared" si="9"/>
        <v>31</v>
      </c>
      <c r="H197" s="254">
        <f t="shared" si="10"/>
        <v>45940</v>
      </c>
      <c r="I197" s="55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52">
        <f>YEAR(Table5[[#This Row],[Date]])+IF(MONTH(Table5[[#This Row],[Date]])&gt;=4,1,0)</f>
        <v>2026</v>
      </c>
      <c r="B198" s="252"/>
      <c r="C198" s="252">
        <f>YEAR(Table5[[#This Row],[Date]])</f>
        <v>2025</v>
      </c>
      <c r="D198" s="252"/>
      <c r="E198" s="252"/>
      <c r="F198" s="253" t="str">
        <f>TEXT(Table5[[#This Row],[Date]],"mmm-yy")</f>
        <v>Oct-25</v>
      </c>
      <c r="G198" s="252">
        <f t="shared" si="9"/>
        <v>31</v>
      </c>
      <c r="H198" s="254">
        <f t="shared" si="10"/>
        <v>45941</v>
      </c>
      <c r="I198" s="55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52">
        <f>YEAR(Table5[[#This Row],[Date]])+IF(MONTH(Table5[[#This Row],[Date]])&gt;=4,1,0)</f>
        <v>2026</v>
      </c>
      <c r="B199" s="252"/>
      <c r="C199" s="252">
        <f>YEAR(Table5[[#This Row],[Date]])</f>
        <v>2025</v>
      </c>
      <c r="D199" s="252"/>
      <c r="E199" s="252"/>
      <c r="F199" s="253" t="str">
        <f>TEXT(Table5[[#This Row],[Date]],"mmm-yy")</f>
        <v>Oct-25</v>
      </c>
      <c r="G199" s="252">
        <f t="shared" si="9"/>
        <v>31</v>
      </c>
      <c r="H199" s="254">
        <f t="shared" si="10"/>
        <v>45942</v>
      </c>
      <c r="I199" s="55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52">
        <f>YEAR(Table5[[#This Row],[Date]])+IF(MONTH(Table5[[#This Row],[Date]])&gt;=4,1,0)</f>
        <v>2026</v>
      </c>
      <c r="B200" s="252"/>
      <c r="C200" s="252">
        <f>YEAR(Table5[[#This Row],[Date]])</f>
        <v>2025</v>
      </c>
      <c r="D200" s="252"/>
      <c r="E200" s="252"/>
      <c r="F200" s="253" t="str">
        <f>TEXT(Table5[[#This Row],[Date]],"mmm-yy")</f>
        <v>Oct-25</v>
      </c>
      <c r="G200" s="252">
        <f t="shared" si="9"/>
        <v>31</v>
      </c>
      <c r="H200" s="254">
        <f t="shared" si="10"/>
        <v>45943</v>
      </c>
      <c r="I200" s="55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52">
        <f>YEAR(Table5[[#This Row],[Date]])+IF(MONTH(Table5[[#This Row],[Date]])&gt;=4,1,0)</f>
        <v>2026</v>
      </c>
      <c r="B201" s="252"/>
      <c r="C201" s="252">
        <f>YEAR(Table5[[#This Row],[Date]])</f>
        <v>2025</v>
      </c>
      <c r="D201" s="252"/>
      <c r="E201" s="252"/>
      <c r="F201" s="253" t="str">
        <f>TEXT(Table5[[#This Row],[Date]],"mmm-yy")</f>
        <v>Oct-25</v>
      </c>
      <c r="G201" s="252">
        <f t="shared" si="9"/>
        <v>31</v>
      </c>
      <c r="H201" s="254">
        <f t="shared" si="10"/>
        <v>45944</v>
      </c>
      <c r="I201" s="55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52">
        <f>YEAR(Table5[[#This Row],[Date]])+IF(MONTH(Table5[[#This Row],[Date]])&gt;=4,1,0)</f>
        <v>2026</v>
      </c>
      <c r="B202" s="252"/>
      <c r="C202" s="252">
        <f>YEAR(Table5[[#This Row],[Date]])</f>
        <v>2025</v>
      </c>
      <c r="D202" s="252"/>
      <c r="E202" s="252"/>
      <c r="F202" s="253" t="str">
        <f>TEXT(Table5[[#This Row],[Date]],"mmm-yy")</f>
        <v>Oct-25</v>
      </c>
      <c r="G202" s="252">
        <f t="shared" si="9"/>
        <v>31</v>
      </c>
      <c r="H202" s="254">
        <f t="shared" si="10"/>
        <v>45945</v>
      </c>
      <c r="I202" s="55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52">
        <f>YEAR(Table5[[#This Row],[Date]])+IF(MONTH(Table5[[#This Row],[Date]])&gt;=4,1,0)</f>
        <v>2026</v>
      </c>
      <c r="B203" s="252"/>
      <c r="C203" s="252">
        <f>YEAR(Table5[[#This Row],[Date]])</f>
        <v>2025</v>
      </c>
      <c r="D203" s="252"/>
      <c r="E203" s="252"/>
      <c r="F203" s="253" t="str">
        <f>TEXT(Table5[[#This Row],[Date]],"mmm-yy")</f>
        <v>Oct-25</v>
      </c>
      <c r="G203" s="252">
        <f t="shared" si="9"/>
        <v>31</v>
      </c>
      <c r="H203" s="254">
        <f t="shared" si="10"/>
        <v>45946</v>
      </c>
      <c r="I203" s="55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52">
        <f>YEAR(Table5[[#This Row],[Date]])+IF(MONTH(Table5[[#This Row],[Date]])&gt;=4,1,0)</f>
        <v>2026</v>
      </c>
      <c r="B204" s="252"/>
      <c r="C204" s="252">
        <f>YEAR(Table5[[#This Row],[Date]])</f>
        <v>2025</v>
      </c>
      <c r="D204" s="252"/>
      <c r="E204" s="252"/>
      <c r="F204" s="253" t="str">
        <f>TEXT(Table5[[#This Row],[Date]],"mmm-yy")</f>
        <v>Oct-25</v>
      </c>
      <c r="G204" s="252">
        <f t="shared" si="9"/>
        <v>31</v>
      </c>
      <c r="H204" s="254">
        <f t="shared" si="10"/>
        <v>45947</v>
      </c>
      <c r="I204" s="55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52">
        <f>YEAR(Table5[[#This Row],[Date]])+IF(MONTH(Table5[[#This Row],[Date]])&gt;=4,1,0)</f>
        <v>2026</v>
      </c>
      <c r="B205" s="252"/>
      <c r="C205" s="252">
        <f>YEAR(Table5[[#This Row],[Date]])</f>
        <v>2025</v>
      </c>
      <c r="D205" s="252"/>
      <c r="E205" s="252"/>
      <c r="F205" s="253" t="str">
        <f>TEXT(Table5[[#This Row],[Date]],"mmm-yy")</f>
        <v>Oct-25</v>
      </c>
      <c r="G205" s="252">
        <f t="shared" si="9"/>
        <v>31</v>
      </c>
      <c r="H205" s="254">
        <f t="shared" si="10"/>
        <v>45948</v>
      </c>
      <c r="I205" s="55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52">
        <f>YEAR(Table5[[#This Row],[Date]])+IF(MONTH(Table5[[#This Row],[Date]])&gt;=4,1,0)</f>
        <v>2026</v>
      </c>
      <c r="B206" s="252"/>
      <c r="C206" s="252">
        <f>YEAR(Table5[[#This Row],[Date]])</f>
        <v>2025</v>
      </c>
      <c r="D206" s="252"/>
      <c r="E206" s="252"/>
      <c r="F206" s="253" t="str">
        <f>TEXT(Table5[[#This Row],[Date]],"mmm-yy")</f>
        <v>Oct-25</v>
      </c>
      <c r="G206" s="252">
        <f t="shared" si="9"/>
        <v>31</v>
      </c>
      <c r="H206" s="254">
        <f t="shared" si="10"/>
        <v>45949</v>
      </c>
      <c r="I206" s="55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52">
        <f>YEAR(Table5[[#This Row],[Date]])+IF(MONTH(Table5[[#This Row],[Date]])&gt;=4,1,0)</f>
        <v>2026</v>
      </c>
      <c r="B207" s="252"/>
      <c r="C207" s="252">
        <f>YEAR(Table5[[#This Row],[Date]])</f>
        <v>2025</v>
      </c>
      <c r="D207" s="252"/>
      <c r="E207" s="252"/>
      <c r="F207" s="253" t="str">
        <f>TEXT(Table5[[#This Row],[Date]],"mmm-yy")</f>
        <v>Oct-25</v>
      </c>
      <c r="G207" s="252">
        <f t="shared" si="9"/>
        <v>31</v>
      </c>
      <c r="H207" s="254">
        <f t="shared" si="10"/>
        <v>45950</v>
      </c>
      <c r="I207" s="55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52">
        <f>YEAR(Table5[[#This Row],[Date]])+IF(MONTH(Table5[[#This Row],[Date]])&gt;=4,1,0)</f>
        <v>2026</v>
      </c>
      <c r="B208" s="252"/>
      <c r="C208" s="252">
        <f>YEAR(Table5[[#This Row],[Date]])</f>
        <v>2025</v>
      </c>
      <c r="D208" s="252"/>
      <c r="E208" s="252"/>
      <c r="F208" s="253" t="str">
        <f>TEXT(Table5[[#This Row],[Date]],"mmm-yy")</f>
        <v>Oct-25</v>
      </c>
      <c r="G208" s="252">
        <f t="shared" si="9"/>
        <v>31</v>
      </c>
      <c r="H208" s="254">
        <f t="shared" si="10"/>
        <v>45951</v>
      </c>
      <c r="I208" s="55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52">
        <f>YEAR(Table5[[#This Row],[Date]])+IF(MONTH(Table5[[#This Row],[Date]])&gt;=4,1,0)</f>
        <v>2026</v>
      </c>
      <c r="B209" s="252"/>
      <c r="C209" s="252">
        <f>YEAR(Table5[[#This Row],[Date]])</f>
        <v>2025</v>
      </c>
      <c r="D209" s="252"/>
      <c r="E209" s="252"/>
      <c r="F209" s="253" t="str">
        <f>TEXT(Table5[[#This Row],[Date]],"mmm-yy")</f>
        <v>Oct-25</v>
      </c>
      <c r="G209" s="252">
        <f t="shared" si="9"/>
        <v>31</v>
      </c>
      <c r="H209" s="254">
        <f t="shared" si="10"/>
        <v>45952</v>
      </c>
      <c r="I209" s="55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52">
        <f>YEAR(Table5[[#This Row],[Date]])+IF(MONTH(Table5[[#This Row],[Date]])&gt;=4,1,0)</f>
        <v>2026</v>
      </c>
      <c r="B210" s="252"/>
      <c r="C210" s="252">
        <f>YEAR(Table5[[#This Row],[Date]])</f>
        <v>2025</v>
      </c>
      <c r="D210" s="252"/>
      <c r="E210" s="252"/>
      <c r="F210" s="253" t="str">
        <f>TEXT(Table5[[#This Row],[Date]],"mmm-yy")</f>
        <v>Oct-25</v>
      </c>
      <c r="G210" s="252">
        <f t="shared" si="9"/>
        <v>31</v>
      </c>
      <c r="H210" s="254">
        <f t="shared" si="10"/>
        <v>45953</v>
      </c>
      <c r="I210" s="55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52">
        <f>YEAR(Table5[[#This Row],[Date]])+IF(MONTH(Table5[[#This Row],[Date]])&gt;=4,1,0)</f>
        <v>2026</v>
      </c>
      <c r="B211" s="252"/>
      <c r="C211" s="252">
        <f>YEAR(Table5[[#This Row],[Date]])</f>
        <v>2025</v>
      </c>
      <c r="D211" s="252"/>
      <c r="E211" s="252"/>
      <c r="F211" s="253" t="str">
        <f>TEXT(Table5[[#This Row],[Date]],"mmm-yy")</f>
        <v>Oct-25</v>
      </c>
      <c r="G211" s="252">
        <f t="shared" si="9"/>
        <v>31</v>
      </c>
      <c r="H211" s="254">
        <f t="shared" si="10"/>
        <v>45954</v>
      </c>
      <c r="I211" s="55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52">
        <f>YEAR(Table5[[#This Row],[Date]])+IF(MONTH(Table5[[#This Row],[Date]])&gt;=4,1,0)</f>
        <v>2026</v>
      </c>
      <c r="B212" s="252"/>
      <c r="C212" s="252">
        <f>YEAR(Table5[[#This Row],[Date]])</f>
        <v>2025</v>
      </c>
      <c r="D212" s="252"/>
      <c r="E212" s="252"/>
      <c r="F212" s="253" t="str">
        <f>TEXT(Table5[[#This Row],[Date]],"mmm-yy")</f>
        <v>Oct-25</v>
      </c>
      <c r="G212" s="252">
        <f t="shared" si="9"/>
        <v>31</v>
      </c>
      <c r="H212" s="254">
        <f t="shared" si="10"/>
        <v>45955</v>
      </c>
      <c r="I212" s="55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52">
        <f>YEAR(Table5[[#This Row],[Date]])+IF(MONTH(Table5[[#This Row],[Date]])&gt;=4,1,0)</f>
        <v>2026</v>
      </c>
      <c r="B213" s="252"/>
      <c r="C213" s="252">
        <f>YEAR(Table5[[#This Row],[Date]])</f>
        <v>2025</v>
      </c>
      <c r="D213" s="252"/>
      <c r="E213" s="252"/>
      <c r="F213" s="253" t="str">
        <f>TEXT(Table5[[#This Row],[Date]],"mmm-yy")</f>
        <v>Oct-25</v>
      </c>
      <c r="G213" s="252">
        <f t="shared" si="9"/>
        <v>31</v>
      </c>
      <c r="H213" s="254">
        <f t="shared" si="10"/>
        <v>45956</v>
      </c>
      <c r="I213" s="55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52">
        <f>YEAR(Table5[[#This Row],[Date]])+IF(MONTH(Table5[[#This Row],[Date]])&gt;=4,1,0)</f>
        <v>2026</v>
      </c>
      <c r="B214" s="252"/>
      <c r="C214" s="252">
        <f>YEAR(Table5[[#This Row],[Date]])</f>
        <v>2025</v>
      </c>
      <c r="D214" s="252"/>
      <c r="E214" s="252"/>
      <c r="F214" s="253" t="str">
        <f>TEXT(Table5[[#This Row],[Date]],"mmm-yy")</f>
        <v>Oct-25</v>
      </c>
      <c r="G214" s="252">
        <f t="shared" si="9"/>
        <v>31</v>
      </c>
      <c r="H214" s="254">
        <f t="shared" si="10"/>
        <v>45957</v>
      </c>
      <c r="I214" s="55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52">
        <f>YEAR(Table5[[#This Row],[Date]])+IF(MONTH(Table5[[#This Row],[Date]])&gt;=4,1,0)</f>
        <v>2026</v>
      </c>
      <c r="B215" s="252"/>
      <c r="C215" s="252">
        <f>YEAR(Table5[[#This Row],[Date]])</f>
        <v>2025</v>
      </c>
      <c r="D215" s="252"/>
      <c r="E215" s="252"/>
      <c r="F215" s="253" t="str">
        <f>TEXT(Table5[[#This Row],[Date]],"mmm-yy")</f>
        <v>Oct-25</v>
      </c>
      <c r="G215" s="252">
        <f t="shared" si="9"/>
        <v>31</v>
      </c>
      <c r="H215" s="254">
        <f t="shared" si="10"/>
        <v>45958</v>
      </c>
      <c r="I215" s="55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52">
        <f>YEAR(Table5[[#This Row],[Date]])+IF(MONTH(Table5[[#This Row],[Date]])&gt;=4,1,0)</f>
        <v>2026</v>
      </c>
      <c r="B216" s="252"/>
      <c r="C216" s="252">
        <f>YEAR(Table5[[#This Row],[Date]])</f>
        <v>2025</v>
      </c>
      <c r="D216" s="252"/>
      <c r="E216" s="252"/>
      <c r="F216" s="253" t="str">
        <f>TEXT(Table5[[#This Row],[Date]],"mmm-yy")</f>
        <v>Oct-25</v>
      </c>
      <c r="G216" s="252">
        <f t="shared" si="9"/>
        <v>31</v>
      </c>
      <c r="H216" s="254">
        <f t="shared" si="10"/>
        <v>45959</v>
      </c>
      <c r="I216" s="55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52">
        <f>YEAR(Table5[[#This Row],[Date]])+IF(MONTH(Table5[[#This Row],[Date]])&gt;=4,1,0)</f>
        <v>2026</v>
      </c>
      <c r="B217" s="252"/>
      <c r="C217" s="252">
        <f>YEAR(Table5[[#This Row],[Date]])</f>
        <v>2025</v>
      </c>
      <c r="D217" s="252"/>
      <c r="E217" s="252"/>
      <c r="F217" s="253" t="str">
        <f>TEXT(Table5[[#This Row],[Date]],"mmm-yy")</f>
        <v>Oct-25</v>
      </c>
      <c r="G217" s="252">
        <f t="shared" si="9"/>
        <v>31</v>
      </c>
      <c r="H217" s="254">
        <f t="shared" si="10"/>
        <v>45960</v>
      </c>
      <c r="I217" s="55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52">
        <f>YEAR(Table5[[#This Row],[Date]])+IF(MONTH(Table5[[#This Row],[Date]])&gt;=4,1,0)</f>
        <v>2026</v>
      </c>
      <c r="B218" s="252"/>
      <c r="C218" s="252">
        <f>YEAR(Table5[[#This Row],[Date]])</f>
        <v>2025</v>
      </c>
      <c r="D218" s="252"/>
      <c r="E218" s="252"/>
      <c r="F218" s="253" t="str">
        <f>TEXT(Table5[[#This Row],[Date]],"mmm-yy")</f>
        <v>Oct-25</v>
      </c>
      <c r="G218" s="252">
        <f t="shared" si="9"/>
        <v>31</v>
      </c>
      <c r="H218" s="254">
        <f t="shared" si="10"/>
        <v>45961</v>
      </c>
      <c r="I218" s="55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52">
        <f>YEAR(Table5[[#This Row],[Date]])+IF(MONTH(Table5[[#This Row],[Date]])&gt;=4,1,0)</f>
        <v>2026</v>
      </c>
      <c r="B219" s="252"/>
      <c r="C219" s="252">
        <f>YEAR(Table5[[#This Row],[Date]])</f>
        <v>2025</v>
      </c>
      <c r="D219" s="252"/>
      <c r="E219" s="252"/>
      <c r="F219" s="253" t="str">
        <f>TEXT(Table5[[#This Row],[Date]],"mmm-yy")</f>
        <v>Nov-25</v>
      </c>
      <c r="G219" s="252">
        <f t="shared" si="9"/>
        <v>30</v>
      </c>
      <c r="H219" s="254">
        <f t="shared" si="10"/>
        <v>45962</v>
      </c>
      <c r="I219" s="55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52">
        <f>YEAR(Table5[[#This Row],[Date]])+IF(MONTH(Table5[[#This Row],[Date]])&gt;=4,1,0)</f>
        <v>2026</v>
      </c>
      <c r="B220" s="252"/>
      <c r="C220" s="252">
        <f>YEAR(Table5[[#This Row],[Date]])</f>
        <v>2025</v>
      </c>
      <c r="D220" s="252"/>
      <c r="E220" s="252"/>
      <c r="F220" s="253" t="str">
        <f>TEXT(Table5[[#This Row],[Date]],"mmm-yy")</f>
        <v>Nov-25</v>
      </c>
      <c r="G220" s="252">
        <f t="shared" si="9"/>
        <v>30</v>
      </c>
      <c r="H220" s="254">
        <f t="shared" si="10"/>
        <v>45963</v>
      </c>
      <c r="I220" s="55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52">
        <f>YEAR(Table5[[#This Row],[Date]])+IF(MONTH(Table5[[#This Row],[Date]])&gt;=4,1,0)</f>
        <v>2026</v>
      </c>
      <c r="B221" s="252"/>
      <c r="C221" s="252">
        <f>YEAR(Table5[[#This Row],[Date]])</f>
        <v>2025</v>
      </c>
      <c r="D221" s="252"/>
      <c r="E221" s="252"/>
      <c r="F221" s="253" t="str">
        <f>TEXT(Table5[[#This Row],[Date]],"mmm-yy")</f>
        <v>Nov-25</v>
      </c>
      <c r="G221" s="252">
        <f t="shared" si="9"/>
        <v>30</v>
      </c>
      <c r="H221" s="254">
        <f t="shared" si="10"/>
        <v>45964</v>
      </c>
      <c r="I221" s="55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52">
        <f>YEAR(Table5[[#This Row],[Date]])+IF(MONTH(Table5[[#This Row],[Date]])&gt;=4,1,0)</f>
        <v>2026</v>
      </c>
      <c r="B222" s="252"/>
      <c r="C222" s="252">
        <f>YEAR(Table5[[#This Row],[Date]])</f>
        <v>2025</v>
      </c>
      <c r="D222" s="252"/>
      <c r="E222" s="252"/>
      <c r="F222" s="253" t="str">
        <f>TEXT(Table5[[#This Row],[Date]],"mmm-yy")</f>
        <v>Nov-25</v>
      </c>
      <c r="G222" s="252">
        <f t="shared" si="9"/>
        <v>30</v>
      </c>
      <c r="H222" s="254">
        <f t="shared" si="10"/>
        <v>45965</v>
      </c>
      <c r="I222" s="55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52">
        <f>YEAR(Table5[[#This Row],[Date]])+IF(MONTH(Table5[[#This Row],[Date]])&gt;=4,1,0)</f>
        <v>2026</v>
      </c>
      <c r="B223" s="252"/>
      <c r="C223" s="252">
        <f>YEAR(Table5[[#This Row],[Date]])</f>
        <v>2025</v>
      </c>
      <c r="D223" s="252"/>
      <c r="E223" s="252"/>
      <c r="F223" s="253" t="str">
        <f>TEXT(Table5[[#This Row],[Date]],"mmm-yy")</f>
        <v>Nov-25</v>
      </c>
      <c r="G223" s="252">
        <f t="shared" si="9"/>
        <v>30</v>
      </c>
      <c r="H223" s="254">
        <f t="shared" si="10"/>
        <v>45966</v>
      </c>
      <c r="I223" s="55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52">
        <f>YEAR(Table5[[#This Row],[Date]])+IF(MONTH(Table5[[#This Row],[Date]])&gt;=4,1,0)</f>
        <v>2026</v>
      </c>
      <c r="B224" s="252"/>
      <c r="C224" s="252">
        <f>YEAR(Table5[[#This Row],[Date]])</f>
        <v>2025</v>
      </c>
      <c r="D224" s="252"/>
      <c r="E224" s="252"/>
      <c r="F224" s="253" t="str">
        <f>TEXT(Table5[[#This Row],[Date]],"mmm-yy")</f>
        <v>Nov-25</v>
      </c>
      <c r="G224" s="252">
        <f t="shared" si="9"/>
        <v>30</v>
      </c>
      <c r="H224" s="254">
        <f t="shared" si="10"/>
        <v>45967</v>
      </c>
      <c r="I224" s="55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52">
        <f>YEAR(Table5[[#This Row],[Date]])+IF(MONTH(Table5[[#This Row],[Date]])&gt;=4,1,0)</f>
        <v>2026</v>
      </c>
      <c r="B225" s="252"/>
      <c r="C225" s="252">
        <f>YEAR(Table5[[#This Row],[Date]])</f>
        <v>2025</v>
      </c>
      <c r="D225" s="252"/>
      <c r="E225" s="252"/>
      <c r="F225" s="253" t="str">
        <f>TEXT(Table5[[#This Row],[Date]],"mmm-yy")</f>
        <v>Nov-25</v>
      </c>
      <c r="G225" s="252">
        <f t="shared" si="9"/>
        <v>30</v>
      </c>
      <c r="H225" s="254">
        <f t="shared" si="10"/>
        <v>45968</v>
      </c>
      <c r="I225" s="55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52">
        <f>YEAR(Table5[[#This Row],[Date]])+IF(MONTH(Table5[[#This Row],[Date]])&gt;=4,1,0)</f>
        <v>2026</v>
      </c>
      <c r="B226" s="252"/>
      <c r="C226" s="252">
        <f>YEAR(Table5[[#This Row],[Date]])</f>
        <v>2025</v>
      </c>
      <c r="D226" s="252"/>
      <c r="E226" s="252"/>
      <c r="F226" s="253" t="str">
        <f>TEXT(Table5[[#This Row],[Date]],"mmm-yy")</f>
        <v>Nov-25</v>
      </c>
      <c r="G226" s="252">
        <f t="shared" si="9"/>
        <v>30</v>
      </c>
      <c r="H226" s="254">
        <f t="shared" si="10"/>
        <v>45969</v>
      </c>
      <c r="I226" s="55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52">
        <f>YEAR(Table5[[#This Row],[Date]])+IF(MONTH(Table5[[#This Row],[Date]])&gt;=4,1,0)</f>
        <v>2026</v>
      </c>
      <c r="B227" s="252"/>
      <c r="C227" s="252">
        <f>YEAR(Table5[[#This Row],[Date]])</f>
        <v>2025</v>
      </c>
      <c r="D227" s="252"/>
      <c r="E227" s="252"/>
      <c r="F227" s="253" t="str">
        <f>TEXT(Table5[[#This Row],[Date]],"mmm-yy")</f>
        <v>Nov-25</v>
      </c>
      <c r="G227" s="252">
        <f t="shared" si="9"/>
        <v>30</v>
      </c>
      <c r="H227" s="254">
        <f t="shared" si="10"/>
        <v>45970</v>
      </c>
      <c r="I227" s="55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52">
        <f>YEAR(Table5[[#This Row],[Date]])+IF(MONTH(Table5[[#This Row],[Date]])&gt;=4,1,0)</f>
        <v>2026</v>
      </c>
      <c r="B228" s="252"/>
      <c r="C228" s="252">
        <f>YEAR(Table5[[#This Row],[Date]])</f>
        <v>2025</v>
      </c>
      <c r="D228" s="252"/>
      <c r="E228" s="252"/>
      <c r="F228" s="253" t="str">
        <f>TEXT(Table5[[#This Row],[Date]],"mmm-yy")</f>
        <v>Nov-25</v>
      </c>
      <c r="G228" s="252">
        <f t="shared" si="9"/>
        <v>30</v>
      </c>
      <c r="H228" s="254">
        <f t="shared" si="10"/>
        <v>45971</v>
      </c>
      <c r="I228" s="55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52">
        <f>YEAR(Table5[[#This Row],[Date]])+IF(MONTH(Table5[[#This Row],[Date]])&gt;=4,1,0)</f>
        <v>2026</v>
      </c>
      <c r="B229" s="252"/>
      <c r="C229" s="252">
        <f>YEAR(Table5[[#This Row],[Date]])</f>
        <v>2025</v>
      </c>
      <c r="D229" s="252"/>
      <c r="E229" s="252"/>
      <c r="F229" s="253" t="str">
        <f>TEXT(Table5[[#This Row],[Date]],"mmm-yy")</f>
        <v>Nov-25</v>
      </c>
      <c r="G229" s="252">
        <f t="shared" si="9"/>
        <v>30</v>
      </c>
      <c r="H229" s="254">
        <f t="shared" si="10"/>
        <v>45972</v>
      </c>
      <c r="I229" s="55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52">
        <f>YEAR(Table5[[#This Row],[Date]])+IF(MONTH(Table5[[#This Row],[Date]])&gt;=4,1,0)</f>
        <v>2026</v>
      </c>
      <c r="B230" s="252"/>
      <c r="C230" s="252">
        <f>YEAR(Table5[[#This Row],[Date]])</f>
        <v>2025</v>
      </c>
      <c r="D230" s="252"/>
      <c r="E230" s="252"/>
      <c r="F230" s="253" t="str">
        <f>TEXT(Table5[[#This Row],[Date]],"mmm-yy")</f>
        <v>Nov-25</v>
      </c>
      <c r="G230" s="252">
        <f t="shared" si="9"/>
        <v>30</v>
      </c>
      <c r="H230" s="254">
        <f t="shared" si="10"/>
        <v>45973</v>
      </c>
      <c r="I230" s="55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52">
        <f>YEAR(Table5[[#This Row],[Date]])+IF(MONTH(Table5[[#This Row],[Date]])&gt;=4,1,0)</f>
        <v>2026</v>
      </c>
      <c r="B231" s="252"/>
      <c r="C231" s="252">
        <f>YEAR(Table5[[#This Row],[Date]])</f>
        <v>2025</v>
      </c>
      <c r="D231" s="252"/>
      <c r="E231" s="252"/>
      <c r="F231" s="253" t="str">
        <f>TEXT(Table5[[#This Row],[Date]],"mmm-yy")</f>
        <v>Nov-25</v>
      </c>
      <c r="G231" s="252">
        <f t="shared" si="9"/>
        <v>30</v>
      </c>
      <c r="H231" s="254">
        <f t="shared" si="10"/>
        <v>45974</v>
      </c>
      <c r="I231" s="55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52">
        <f>YEAR(Table5[[#This Row],[Date]])+IF(MONTH(Table5[[#This Row],[Date]])&gt;=4,1,0)</f>
        <v>2026</v>
      </c>
      <c r="B232" s="252"/>
      <c r="C232" s="252">
        <f>YEAR(Table5[[#This Row],[Date]])</f>
        <v>2025</v>
      </c>
      <c r="D232" s="252"/>
      <c r="E232" s="252"/>
      <c r="F232" s="253" t="str">
        <f>TEXT(Table5[[#This Row],[Date]],"mmm-yy")</f>
        <v>Nov-25</v>
      </c>
      <c r="G232" s="252">
        <f t="shared" si="9"/>
        <v>30</v>
      </c>
      <c r="H232" s="254">
        <f t="shared" si="10"/>
        <v>45975</v>
      </c>
      <c r="I232" s="55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52">
        <f>YEAR(Table5[[#This Row],[Date]])+IF(MONTH(Table5[[#This Row],[Date]])&gt;=4,1,0)</f>
        <v>2026</v>
      </c>
      <c r="B233" s="252"/>
      <c r="C233" s="252">
        <f>YEAR(Table5[[#This Row],[Date]])</f>
        <v>2025</v>
      </c>
      <c r="D233" s="252"/>
      <c r="E233" s="252"/>
      <c r="F233" s="253" t="str">
        <f>TEXT(Table5[[#This Row],[Date]],"mmm-yy")</f>
        <v>Nov-25</v>
      </c>
      <c r="G233" s="252">
        <f t="shared" si="9"/>
        <v>30</v>
      </c>
      <c r="H233" s="254">
        <f t="shared" si="10"/>
        <v>45976</v>
      </c>
      <c r="I233" s="55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52">
        <f>YEAR(Table5[[#This Row],[Date]])+IF(MONTH(Table5[[#This Row],[Date]])&gt;=4,1,0)</f>
        <v>2026</v>
      </c>
      <c r="B234" s="252"/>
      <c r="C234" s="252">
        <f>YEAR(Table5[[#This Row],[Date]])</f>
        <v>2025</v>
      </c>
      <c r="D234" s="252"/>
      <c r="E234" s="252"/>
      <c r="F234" s="253" t="str">
        <f>TEXT(Table5[[#This Row],[Date]],"mmm-yy")</f>
        <v>Nov-25</v>
      </c>
      <c r="G234" s="252">
        <f t="shared" si="9"/>
        <v>30</v>
      </c>
      <c r="H234" s="254">
        <f t="shared" si="10"/>
        <v>45977</v>
      </c>
      <c r="I234" s="55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52">
        <f>YEAR(Table5[[#This Row],[Date]])+IF(MONTH(Table5[[#This Row],[Date]])&gt;=4,1,0)</f>
        <v>2026</v>
      </c>
      <c r="B235" s="252"/>
      <c r="C235" s="252">
        <f>YEAR(Table5[[#This Row],[Date]])</f>
        <v>2025</v>
      </c>
      <c r="D235" s="252"/>
      <c r="E235" s="252"/>
      <c r="F235" s="253" t="str">
        <f>TEXT(Table5[[#This Row],[Date]],"mmm-yy")</f>
        <v>Nov-25</v>
      </c>
      <c r="G235" s="252">
        <f t="shared" si="9"/>
        <v>30</v>
      </c>
      <c r="H235" s="254">
        <f t="shared" si="10"/>
        <v>45978</v>
      </c>
      <c r="I235" s="55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52">
        <f>YEAR(Table5[[#This Row],[Date]])+IF(MONTH(Table5[[#This Row],[Date]])&gt;=4,1,0)</f>
        <v>2026</v>
      </c>
      <c r="B236" s="252"/>
      <c r="C236" s="252">
        <f>YEAR(Table5[[#This Row],[Date]])</f>
        <v>2025</v>
      </c>
      <c r="D236" s="252"/>
      <c r="E236" s="252"/>
      <c r="F236" s="253" t="str">
        <f>TEXT(Table5[[#This Row],[Date]],"mmm-yy")</f>
        <v>Nov-25</v>
      </c>
      <c r="G236" s="252">
        <f t="shared" si="9"/>
        <v>30</v>
      </c>
      <c r="H236" s="254">
        <f t="shared" si="10"/>
        <v>45979</v>
      </c>
      <c r="I236" s="55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52">
        <f>YEAR(Table5[[#This Row],[Date]])+IF(MONTH(Table5[[#This Row],[Date]])&gt;=4,1,0)</f>
        <v>2026</v>
      </c>
      <c r="B237" s="252"/>
      <c r="C237" s="252">
        <f>YEAR(Table5[[#This Row],[Date]])</f>
        <v>2025</v>
      </c>
      <c r="D237" s="252"/>
      <c r="E237" s="252"/>
      <c r="F237" s="253" t="str">
        <f>TEXT(Table5[[#This Row],[Date]],"mmm-yy")</f>
        <v>Nov-25</v>
      </c>
      <c r="G237" s="252">
        <f t="shared" ref="G237:G300" si="11">DAY(EOMONTH(F237,0))</f>
        <v>30</v>
      </c>
      <c r="H237" s="254">
        <f t="shared" ref="H237:H300" si="12">H236+1</f>
        <v>45980</v>
      </c>
      <c r="I237" s="55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52">
        <f>YEAR(Table5[[#This Row],[Date]])+IF(MONTH(Table5[[#This Row],[Date]])&gt;=4,1,0)</f>
        <v>2026</v>
      </c>
      <c r="B238" s="252"/>
      <c r="C238" s="252">
        <f>YEAR(Table5[[#This Row],[Date]])</f>
        <v>2025</v>
      </c>
      <c r="D238" s="252"/>
      <c r="E238" s="252"/>
      <c r="F238" s="253" t="str">
        <f>TEXT(Table5[[#This Row],[Date]],"mmm-yy")</f>
        <v>Nov-25</v>
      </c>
      <c r="G238" s="252">
        <f t="shared" si="11"/>
        <v>30</v>
      </c>
      <c r="H238" s="254">
        <f t="shared" si="12"/>
        <v>45981</v>
      </c>
      <c r="I238" s="55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52">
        <f>YEAR(Table5[[#This Row],[Date]])+IF(MONTH(Table5[[#This Row],[Date]])&gt;=4,1,0)</f>
        <v>2026</v>
      </c>
      <c r="B239" s="252"/>
      <c r="C239" s="252">
        <f>YEAR(Table5[[#This Row],[Date]])</f>
        <v>2025</v>
      </c>
      <c r="D239" s="252"/>
      <c r="E239" s="252"/>
      <c r="F239" s="253" t="str">
        <f>TEXT(Table5[[#This Row],[Date]],"mmm-yy")</f>
        <v>Nov-25</v>
      </c>
      <c r="G239" s="252">
        <f t="shared" si="11"/>
        <v>30</v>
      </c>
      <c r="H239" s="254">
        <f t="shared" si="12"/>
        <v>45982</v>
      </c>
      <c r="I239" s="55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52">
        <f>YEAR(Table5[[#This Row],[Date]])+IF(MONTH(Table5[[#This Row],[Date]])&gt;=4,1,0)</f>
        <v>2026</v>
      </c>
      <c r="B240" s="252"/>
      <c r="C240" s="252">
        <f>YEAR(Table5[[#This Row],[Date]])</f>
        <v>2025</v>
      </c>
      <c r="D240" s="252"/>
      <c r="E240" s="252"/>
      <c r="F240" s="253" t="str">
        <f>TEXT(Table5[[#This Row],[Date]],"mmm-yy")</f>
        <v>Nov-25</v>
      </c>
      <c r="G240" s="252">
        <f t="shared" si="11"/>
        <v>30</v>
      </c>
      <c r="H240" s="254">
        <f t="shared" si="12"/>
        <v>45983</v>
      </c>
      <c r="I240" s="55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52">
        <f>YEAR(Table5[[#This Row],[Date]])+IF(MONTH(Table5[[#This Row],[Date]])&gt;=4,1,0)</f>
        <v>2026</v>
      </c>
      <c r="B241" s="252"/>
      <c r="C241" s="252">
        <f>YEAR(Table5[[#This Row],[Date]])</f>
        <v>2025</v>
      </c>
      <c r="D241" s="252"/>
      <c r="E241" s="252"/>
      <c r="F241" s="253" t="str">
        <f>TEXT(Table5[[#This Row],[Date]],"mmm-yy")</f>
        <v>Nov-25</v>
      </c>
      <c r="G241" s="252">
        <f t="shared" si="11"/>
        <v>30</v>
      </c>
      <c r="H241" s="254">
        <f t="shared" si="12"/>
        <v>45984</v>
      </c>
      <c r="I241" s="55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52">
        <f>YEAR(Table5[[#This Row],[Date]])+IF(MONTH(Table5[[#This Row],[Date]])&gt;=4,1,0)</f>
        <v>2026</v>
      </c>
      <c r="B242" s="252"/>
      <c r="C242" s="252">
        <f>YEAR(Table5[[#This Row],[Date]])</f>
        <v>2025</v>
      </c>
      <c r="D242" s="252"/>
      <c r="E242" s="252"/>
      <c r="F242" s="253" t="str">
        <f>TEXT(Table5[[#This Row],[Date]],"mmm-yy")</f>
        <v>Nov-25</v>
      </c>
      <c r="G242" s="252">
        <f t="shared" si="11"/>
        <v>30</v>
      </c>
      <c r="H242" s="254">
        <f t="shared" si="12"/>
        <v>45985</v>
      </c>
      <c r="I242" s="55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52">
        <f>YEAR(Table5[[#This Row],[Date]])+IF(MONTH(Table5[[#This Row],[Date]])&gt;=4,1,0)</f>
        <v>2026</v>
      </c>
      <c r="B243" s="252"/>
      <c r="C243" s="252">
        <f>YEAR(Table5[[#This Row],[Date]])</f>
        <v>2025</v>
      </c>
      <c r="D243" s="252"/>
      <c r="E243" s="252"/>
      <c r="F243" s="253" t="str">
        <f>TEXT(Table5[[#This Row],[Date]],"mmm-yy")</f>
        <v>Nov-25</v>
      </c>
      <c r="G243" s="252">
        <f t="shared" si="11"/>
        <v>30</v>
      </c>
      <c r="H243" s="254">
        <f t="shared" si="12"/>
        <v>45986</v>
      </c>
      <c r="I243" s="55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52">
        <f>YEAR(Table5[[#This Row],[Date]])+IF(MONTH(Table5[[#This Row],[Date]])&gt;=4,1,0)</f>
        <v>2026</v>
      </c>
      <c r="B244" s="252"/>
      <c r="C244" s="252">
        <f>YEAR(Table5[[#This Row],[Date]])</f>
        <v>2025</v>
      </c>
      <c r="D244" s="252"/>
      <c r="E244" s="252"/>
      <c r="F244" s="253" t="str">
        <f>TEXT(Table5[[#This Row],[Date]],"mmm-yy")</f>
        <v>Nov-25</v>
      </c>
      <c r="G244" s="252">
        <f t="shared" si="11"/>
        <v>30</v>
      </c>
      <c r="H244" s="254">
        <f t="shared" si="12"/>
        <v>45987</v>
      </c>
      <c r="I244" s="55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52">
        <f>YEAR(Table5[[#This Row],[Date]])+IF(MONTH(Table5[[#This Row],[Date]])&gt;=4,1,0)</f>
        <v>2026</v>
      </c>
      <c r="B245" s="252"/>
      <c r="C245" s="252">
        <f>YEAR(Table5[[#This Row],[Date]])</f>
        <v>2025</v>
      </c>
      <c r="D245" s="252"/>
      <c r="E245" s="252"/>
      <c r="F245" s="253" t="str">
        <f>TEXT(Table5[[#This Row],[Date]],"mmm-yy")</f>
        <v>Nov-25</v>
      </c>
      <c r="G245" s="252">
        <f t="shared" si="11"/>
        <v>30</v>
      </c>
      <c r="H245" s="254">
        <f t="shared" si="12"/>
        <v>45988</v>
      </c>
      <c r="I245" s="55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52">
        <f>YEAR(Table5[[#This Row],[Date]])+IF(MONTH(Table5[[#This Row],[Date]])&gt;=4,1,0)</f>
        <v>2026</v>
      </c>
      <c r="B246" s="252"/>
      <c r="C246" s="252">
        <f>YEAR(Table5[[#This Row],[Date]])</f>
        <v>2025</v>
      </c>
      <c r="D246" s="252"/>
      <c r="E246" s="252"/>
      <c r="F246" s="253" t="str">
        <f>TEXT(Table5[[#This Row],[Date]],"mmm-yy")</f>
        <v>Nov-25</v>
      </c>
      <c r="G246" s="252">
        <f t="shared" si="11"/>
        <v>30</v>
      </c>
      <c r="H246" s="254">
        <f t="shared" si="12"/>
        <v>45989</v>
      </c>
      <c r="I246" s="55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52">
        <f>YEAR(Table5[[#This Row],[Date]])+IF(MONTH(Table5[[#This Row],[Date]])&gt;=4,1,0)</f>
        <v>2026</v>
      </c>
      <c r="B247" s="252"/>
      <c r="C247" s="252">
        <f>YEAR(Table5[[#This Row],[Date]])</f>
        <v>2025</v>
      </c>
      <c r="D247" s="252"/>
      <c r="E247" s="252"/>
      <c r="F247" s="253" t="str">
        <f>TEXT(Table5[[#This Row],[Date]],"mmm-yy")</f>
        <v>Nov-25</v>
      </c>
      <c r="G247" s="252">
        <f t="shared" si="11"/>
        <v>30</v>
      </c>
      <c r="H247" s="254">
        <f t="shared" si="12"/>
        <v>45990</v>
      </c>
      <c r="I247" s="55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52">
        <f>YEAR(Table5[[#This Row],[Date]])+IF(MONTH(Table5[[#This Row],[Date]])&gt;=4,1,0)</f>
        <v>2026</v>
      </c>
      <c r="B248" s="252"/>
      <c r="C248" s="252">
        <f>YEAR(Table5[[#This Row],[Date]])</f>
        <v>2025</v>
      </c>
      <c r="D248" s="252"/>
      <c r="E248" s="252"/>
      <c r="F248" s="253" t="str">
        <f>TEXT(Table5[[#This Row],[Date]],"mmm-yy")</f>
        <v>Nov-25</v>
      </c>
      <c r="G248" s="252">
        <f t="shared" si="11"/>
        <v>30</v>
      </c>
      <c r="H248" s="254">
        <f t="shared" si="12"/>
        <v>45991</v>
      </c>
      <c r="I248" s="55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52">
        <f>YEAR(Table5[[#This Row],[Date]])+IF(MONTH(Table5[[#This Row],[Date]])&gt;=4,1,0)</f>
        <v>2026</v>
      </c>
      <c r="B249" s="252"/>
      <c r="C249" s="252">
        <f>YEAR(Table5[[#This Row],[Date]])</f>
        <v>2025</v>
      </c>
      <c r="D249" s="252"/>
      <c r="E249" s="252"/>
      <c r="F249" s="253" t="str">
        <f>TEXT(Table5[[#This Row],[Date]],"mmm-yy")</f>
        <v>Dec-25</v>
      </c>
      <c r="G249" s="252">
        <f t="shared" si="11"/>
        <v>31</v>
      </c>
      <c r="H249" s="254">
        <f t="shared" si="12"/>
        <v>45992</v>
      </c>
      <c r="I249" s="55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52">
        <f>YEAR(Table5[[#This Row],[Date]])+IF(MONTH(Table5[[#This Row],[Date]])&gt;=4,1,0)</f>
        <v>2026</v>
      </c>
      <c r="B250" s="252"/>
      <c r="C250" s="252">
        <f>YEAR(Table5[[#This Row],[Date]])</f>
        <v>2025</v>
      </c>
      <c r="D250" s="252"/>
      <c r="E250" s="252"/>
      <c r="F250" s="253" t="str">
        <f>TEXT(Table5[[#This Row],[Date]],"mmm-yy")</f>
        <v>Dec-25</v>
      </c>
      <c r="G250" s="252">
        <f t="shared" si="11"/>
        <v>31</v>
      </c>
      <c r="H250" s="254">
        <f t="shared" si="12"/>
        <v>45993</v>
      </c>
      <c r="I250" s="55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52">
        <f>YEAR(Table5[[#This Row],[Date]])+IF(MONTH(Table5[[#This Row],[Date]])&gt;=4,1,0)</f>
        <v>2026</v>
      </c>
      <c r="B251" s="252"/>
      <c r="C251" s="252">
        <f>YEAR(Table5[[#This Row],[Date]])</f>
        <v>2025</v>
      </c>
      <c r="D251" s="252"/>
      <c r="E251" s="252"/>
      <c r="F251" s="253" t="str">
        <f>TEXT(Table5[[#This Row],[Date]],"mmm-yy")</f>
        <v>Dec-25</v>
      </c>
      <c r="G251" s="252">
        <f t="shared" si="11"/>
        <v>31</v>
      </c>
      <c r="H251" s="254">
        <f t="shared" si="12"/>
        <v>45994</v>
      </c>
      <c r="I251" s="55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52">
        <f>YEAR(Table5[[#This Row],[Date]])+IF(MONTH(Table5[[#This Row],[Date]])&gt;=4,1,0)</f>
        <v>2026</v>
      </c>
      <c r="B252" s="252"/>
      <c r="C252" s="252">
        <f>YEAR(Table5[[#This Row],[Date]])</f>
        <v>2025</v>
      </c>
      <c r="D252" s="252"/>
      <c r="E252" s="252"/>
      <c r="F252" s="253" t="str">
        <f>TEXT(Table5[[#This Row],[Date]],"mmm-yy")</f>
        <v>Dec-25</v>
      </c>
      <c r="G252" s="252">
        <f t="shared" si="11"/>
        <v>31</v>
      </c>
      <c r="H252" s="254">
        <f t="shared" si="12"/>
        <v>45995</v>
      </c>
      <c r="I252" s="55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52">
        <f>YEAR(Table5[[#This Row],[Date]])+IF(MONTH(Table5[[#This Row],[Date]])&gt;=4,1,0)</f>
        <v>2026</v>
      </c>
      <c r="B253" s="252"/>
      <c r="C253" s="252">
        <f>YEAR(Table5[[#This Row],[Date]])</f>
        <v>2025</v>
      </c>
      <c r="D253" s="252"/>
      <c r="E253" s="252"/>
      <c r="F253" s="253" t="str">
        <f>TEXT(Table5[[#This Row],[Date]],"mmm-yy")</f>
        <v>Dec-25</v>
      </c>
      <c r="G253" s="252">
        <f t="shared" si="11"/>
        <v>31</v>
      </c>
      <c r="H253" s="254">
        <f t="shared" si="12"/>
        <v>45996</v>
      </c>
      <c r="I253" s="55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52">
        <f>YEAR(Table5[[#This Row],[Date]])+IF(MONTH(Table5[[#This Row],[Date]])&gt;=4,1,0)</f>
        <v>2026</v>
      </c>
      <c r="B254" s="252"/>
      <c r="C254" s="252">
        <f>YEAR(Table5[[#This Row],[Date]])</f>
        <v>2025</v>
      </c>
      <c r="D254" s="252"/>
      <c r="E254" s="252"/>
      <c r="F254" s="253" t="str">
        <f>TEXT(Table5[[#This Row],[Date]],"mmm-yy")</f>
        <v>Dec-25</v>
      </c>
      <c r="G254" s="252">
        <f t="shared" si="11"/>
        <v>31</v>
      </c>
      <c r="H254" s="254">
        <f t="shared" si="12"/>
        <v>45997</v>
      </c>
      <c r="I254" s="55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52">
        <f>YEAR(Table5[[#This Row],[Date]])+IF(MONTH(Table5[[#This Row],[Date]])&gt;=4,1,0)</f>
        <v>2026</v>
      </c>
      <c r="B255" s="252"/>
      <c r="C255" s="252">
        <f>YEAR(Table5[[#This Row],[Date]])</f>
        <v>2025</v>
      </c>
      <c r="D255" s="252"/>
      <c r="E255" s="252"/>
      <c r="F255" s="253" t="str">
        <f>TEXT(Table5[[#This Row],[Date]],"mmm-yy")</f>
        <v>Dec-25</v>
      </c>
      <c r="G255" s="252">
        <f t="shared" si="11"/>
        <v>31</v>
      </c>
      <c r="H255" s="254">
        <f t="shared" si="12"/>
        <v>45998</v>
      </c>
      <c r="I255" s="55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52">
        <f>YEAR(Table5[[#This Row],[Date]])+IF(MONTH(Table5[[#This Row],[Date]])&gt;=4,1,0)</f>
        <v>2026</v>
      </c>
      <c r="B256" s="252"/>
      <c r="C256" s="252">
        <f>YEAR(Table5[[#This Row],[Date]])</f>
        <v>2025</v>
      </c>
      <c r="D256" s="252"/>
      <c r="E256" s="252"/>
      <c r="F256" s="253" t="str">
        <f>TEXT(Table5[[#This Row],[Date]],"mmm-yy")</f>
        <v>Dec-25</v>
      </c>
      <c r="G256" s="252">
        <f t="shared" si="11"/>
        <v>31</v>
      </c>
      <c r="H256" s="254">
        <f t="shared" si="12"/>
        <v>45999</v>
      </c>
      <c r="I256" s="55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52">
        <f>YEAR(Table5[[#This Row],[Date]])+IF(MONTH(Table5[[#This Row],[Date]])&gt;=4,1,0)</f>
        <v>2026</v>
      </c>
      <c r="B257" s="252"/>
      <c r="C257" s="252">
        <f>YEAR(Table5[[#This Row],[Date]])</f>
        <v>2025</v>
      </c>
      <c r="D257" s="252"/>
      <c r="E257" s="252"/>
      <c r="F257" s="253" t="str">
        <f>TEXT(Table5[[#This Row],[Date]],"mmm-yy")</f>
        <v>Dec-25</v>
      </c>
      <c r="G257" s="252">
        <f t="shared" si="11"/>
        <v>31</v>
      </c>
      <c r="H257" s="254">
        <f t="shared" si="12"/>
        <v>46000</v>
      </c>
      <c r="I257" s="55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52">
        <f>YEAR(Table5[[#This Row],[Date]])+IF(MONTH(Table5[[#This Row],[Date]])&gt;=4,1,0)</f>
        <v>2026</v>
      </c>
      <c r="B258" s="252"/>
      <c r="C258" s="252">
        <f>YEAR(Table5[[#This Row],[Date]])</f>
        <v>2025</v>
      </c>
      <c r="D258" s="252"/>
      <c r="E258" s="252"/>
      <c r="F258" s="253" t="str">
        <f>TEXT(Table5[[#This Row],[Date]],"mmm-yy")</f>
        <v>Dec-25</v>
      </c>
      <c r="G258" s="252">
        <f t="shared" si="11"/>
        <v>31</v>
      </c>
      <c r="H258" s="254">
        <f t="shared" si="12"/>
        <v>46001</v>
      </c>
      <c r="I258" s="55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52">
        <f>YEAR(Table5[[#This Row],[Date]])+IF(MONTH(Table5[[#This Row],[Date]])&gt;=4,1,0)</f>
        <v>2026</v>
      </c>
      <c r="B259" s="252"/>
      <c r="C259" s="252">
        <f>YEAR(Table5[[#This Row],[Date]])</f>
        <v>2025</v>
      </c>
      <c r="D259" s="252"/>
      <c r="E259" s="252"/>
      <c r="F259" s="253" t="str">
        <f>TEXT(Table5[[#This Row],[Date]],"mmm-yy")</f>
        <v>Dec-25</v>
      </c>
      <c r="G259" s="252">
        <f t="shared" si="11"/>
        <v>31</v>
      </c>
      <c r="H259" s="254">
        <f t="shared" si="12"/>
        <v>46002</v>
      </c>
      <c r="I259" s="55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52">
        <f>YEAR(Table5[[#This Row],[Date]])+IF(MONTH(Table5[[#This Row],[Date]])&gt;=4,1,0)</f>
        <v>2026</v>
      </c>
      <c r="B260" s="252"/>
      <c r="C260" s="252">
        <f>YEAR(Table5[[#This Row],[Date]])</f>
        <v>2025</v>
      </c>
      <c r="D260" s="252"/>
      <c r="E260" s="252"/>
      <c r="F260" s="253" t="str">
        <f>TEXT(Table5[[#This Row],[Date]],"mmm-yy")</f>
        <v>Dec-25</v>
      </c>
      <c r="G260" s="252">
        <f t="shared" si="11"/>
        <v>31</v>
      </c>
      <c r="H260" s="254">
        <f t="shared" si="12"/>
        <v>46003</v>
      </c>
      <c r="I260" s="55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52">
        <f>YEAR(Table5[[#This Row],[Date]])+IF(MONTH(Table5[[#This Row],[Date]])&gt;=4,1,0)</f>
        <v>2026</v>
      </c>
      <c r="B261" s="252"/>
      <c r="C261" s="252">
        <f>YEAR(Table5[[#This Row],[Date]])</f>
        <v>2025</v>
      </c>
      <c r="D261" s="252"/>
      <c r="E261" s="252"/>
      <c r="F261" s="253" t="str">
        <f>TEXT(Table5[[#This Row],[Date]],"mmm-yy")</f>
        <v>Dec-25</v>
      </c>
      <c r="G261" s="252">
        <f t="shared" si="11"/>
        <v>31</v>
      </c>
      <c r="H261" s="254">
        <f t="shared" si="12"/>
        <v>46004</v>
      </c>
      <c r="I261" s="55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52">
        <f>YEAR(Table5[[#This Row],[Date]])+IF(MONTH(Table5[[#This Row],[Date]])&gt;=4,1,0)</f>
        <v>2026</v>
      </c>
      <c r="B262" s="252"/>
      <c r="C262" s="252">
        <f>YEAR(Table5[[#This Row],[Date]])</f>
        <v>2025</v>
      </c>
      <c r="D262" s="252"/>
      <c r="E262" s="252"/>
      <c r="F262" s="253" t="str">
        <f>TEXT(Table5[[#This Row],[Date]],"mmm-yy")</f>
        <v>Dec-25</v>
      </c>
      <c r="G262" s="252">
        <f t="shared" si="11"/>
        <v>31</v>
      </c>
      <c r="H262" s="254">
        <f t="shared" si="12"/>
        <v>46005</v>
      </c>
      <c r="I262" s="55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52">
        <f>YEAR(Table5[[#This Row],[Date]])+IF(MONTH(Table5[[#This Row],[Date]])&gt;=4,1,0)</f>
        <v>2026</v>
      </c>
      <c r="B263" s="252"/>
      <c r="C263" s="252">
        <f>YEAR(Table5[[#This Row],[Date]])</f>
        <v>2025</v>
      </c>
      <c r="D263" s="252"/>
      <c r="E263" s="252"/>
      <c r="F263" s="253" t="str">
        <f>TEXT(Table5[[#This Row],[Date]],"mmm-yy")</f>
        <v>Dec-25</v>
      </c>
      <c r="G263" s="252">
        <f t="shared" si="11"/>
        <v>31</v>
      </c>
      <c r="H263" s="254">
        <f t="shared" si="12"/>
        <v>46006</v>
      </c>
      <c r="I263" s="55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52">
        <f>YEAR(Table5[[#This Row],[Date]])+IF(MONTH(Table5[[#This Row],[Date]])&gt;=4,1,0)</f>
        <v>2026</v>
      </c>
      <c r="B264" s="252"/>
      <c r="C264" s="252">
        <f>YEAR(Table5[[#This Row],[Date]])</f>
        <v>2025</v>
      </c>
      <c r="D264" s="252"/>
      <c r="E264" s="252"/>
      <c r="F264" s="253" t="str">
        <f>TEXT(Table5[[#This Row],[Date]],"mmm-yy")</f>
        <v>Dec-25</v>
      </c>
      <c r="G264" s="252">
        <f t="shared" si="11"/>
        <v>31</v>
      </c>
      <c r="H264" s="254">
        <f t="shared" si="12"/>
        <v>46007</v>
      </c>
      <c r="I264" s="55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52">
        <f>YEAR(Table5[[#This Row],[Date]])+IF(MONTH(Table5[[#This Row],[Date]])&gt;=4,1,0)</f>
        <v>2026</v>
      </c>
      <c r="B265" s="252"/>
      <c r="C265" s="252">
        <f>YEAR(Table5[[#This Row],[Date]])</f>
        <v>2025</v>
      </c>
      <c r="D265" s="252"/>
      <c r="E265" s="252"/>
      <c r="F265" s="253" t="str">
        <f>TEXT(Table5[[#This Row],[Date]],"mmm-yy")</f>
        <v>Dec-25</v>
      </c>
      <c r="G265" s="252">
        <f t="shared" si="11"/>
        <v>31</v>
      </c>
      <c r="H265" s="254">
        <f t="shared" si="12"/>
        <v>46008</v>
      </c>
      <c r="I265" s="55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52">
        <f>YEAR(Table5[[#This Row],[Date]])+IF(MONTH(Table5[[#This Row],[Date]])&gt;=4,1,0)</f>
        <v>2026</v>
      </c>
      <c r="B266" s="252"/>
      <c r="C266" s="252">
        <f>YEAR(Table5[[#This Row],[Date]])</f>
        <v>2025</v>
      </c>
      <c r="D266" s="252"/>
      <c r="E266" s="252"/>
      <c r="F266" s="253" t="str">
        <f>TEXT(Table5[[#This Row],[Date]],"mmm-yy")</f>
        <v>Dec-25</v>
      </c>
      <c r="G266" s="252">
        <f t="shared" si="11"/>
        <v>31</v>
      </c>
      <c r="H266" s="254">
        <f t="shared" si="12"/>
        <v>46009</v>
      </c>
      <c r="I266" s="55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52">
        <f>YEAR(Table5[[#This Row],[Date]])+IF(MONTH(Table5[[#This Row],[Date]])&gt;=4,1,0)</f>
        <v>2026</v>
      </c>
      <c r="B267" s="252"/>
      <c r="C267" s="252">
        <f>YEAR(Table5[[#This Row],[Date]])</f>
        <v>2025</v>
      </c>
      <c r="D267" s="252"/>
      <c r="E267" s="252"/>
      <c r="F267" s="253" t="str">
        <f>TEXT(Table5[[#This Row],[Date]],"mmm-yy")</f>
        <v>Dec-25</v>
      </c>
      <c r="G267" s="252">
        <f t="shared" si="11"/>
        <v>31</v>
      </c>
      <c r="H267" s="254">
        <f t="shared" si="12"/>
        <v>46010</v>
      </c>
      <c r="I267" s="55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52">
        <f>YEAR(Table5[[#This Row],[Date]])+IF(MONTH(Table5[[#This Row],[Date]])&gt;=4,1,0)</f>
        <v>2026</v>
      </c>
      <c r="B268" s="252"/>
      <c r="C268" s="252">
        <f>YEAR(Table5[[#This Row],[Date]])</f>
        <v>2025</v>
      </c>
      <c r="D268" s="252"/>
      <c r="E268" s="252"/>
      <c r="F268" s="253" t="str">
        <f>TEXT(Table5[[#This Row],[Date]],"mmm-yy")</f>
        <v>Dec-25</v>
      </c>
      <c r="G268" s="252">
        <f t="shared" si="11"/>
        <v>31</v>
      </c>
      <c r="H268" s="254">
        <f t="shared" si="12"/>
        <v>46011</v>
      </c>
      <c r="I268" s="55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  <row r="269" spans="1:39" x14ac:dyDescent="0.3">
      <c r="A269" s="252">
        <f>YEAR(Table5[[#This Row],[Date]])+IF(MONTH(Table5[[#This Row],[Date]])&gt;=4,1,0)</f>
        <v>2026</v>
      </c>
      <c r="B269" s="252"/>
      <c r="C269" s="252">
        <f>YEAR(Table5[[#This Row],[Date]])</f>
        <v>2025</v>
      </c>
      <c r="D269" s="252"/>
      <c r="E269" s="252"/>
      <c r="F269" s="253" t="str">
        <f>TEXT(Table5[[#This Row],[Date]],"mmm-yy")</f>
        <v>Dec-25</v>
      </c>
      <c r="G269" s="252">
        <f t="shared" si="11"/>
        <v>31</v>
      </c>
      <c r="H269" s="254">
        <f t="shared" si="12"/>
        <v>46012</v>
      </c>
      <c r="I269" s="55">
        <v>8.02</v>
      </c>
      <c r="J269" s="59" t="str">
        <f>IFERROR(Inv_SY!J271/Inv_SY!$Y271-1,"")</f>
        <v/>
      </c>
      <c r="K269" s="59" t="str">
        <f>IFERROR(Inv_SY!K271/Inv_SY!$Y271-1,"")</f>
        <v/>
      </c>
      <c r="L269" s="59" t="str">
        <f>IFERROR(Inv_SY!L271/Inv_SY!$Y271-1,"")</f>
        <v/>
      </c>
      <c r="M269" s="59" t="str">
        <f>IFERROR(Inv_SY!M271/Inv_SY!$Y271-1,"")</f>
        <v/>
      </c>
      <c r="N269" s="59" t="str">
        <f>IFERROR(Inv_SY!N271/Inv_SY!$Y271-1,"")</f>
        <v/>
      </c>
      <c r="O269" s="59" t="str">
        <f>IFERROR(Inv_SY!O271/Inv_SY!$Y271-1,"")</f>
        <v/>
      </c>
      <c r="P269" s="59" t="str">
        <f>IFERROR(Inv_SY!P271/Inv_SY!$Y271-1,"")</f>
        <v/>
      </c>
      <c r="Q269" s="59" t="str">
        <f>IFERROR(Inv_SY!Q271/Inv_SY!$Y271-1,"")</f>
        <v/>
      </c>
      <c r="R269" s="59" t="str">
        <f>IFERROR(Inv_SY!R271/Inv_SY!$Y271-1,"")</f>
        <v/>
      </c>
      <c r="S269" s="59" t="str">
        <f>IFERROR(Inv_SY!S271/Inv_SY!$Y271-1,"")</f>
        <v/>
      </c>
      <c r="T269" s="59" t="str">
        <f>IFERROR(Inv_SY!T271/Inv_SY!$Y271-1,"")</f>
        <v/>
      </c>
      <c r="U269" s="59" t="str">
        <f>IFERROR(Inv_SY!U271/Inv_SY!$Y271-1,"")</f>
        <v/>
      </c>
      <c r="V269" s="59" t="str">
        <f>IFERROR(Inv_SY!J271/Inv_SY!$Z271-1,"")</f>
        <v/>
      </c>
      <c r="W269" s="59" t="str">
        <f>IFERROR(Inv_SY!K271/Inv_SY!$Z271-1,"")</f>
        <v/>
      </c>
      <c r="X269" s="59" t="str">
        <f>IFERROR(Inv_SY!L271/Inv_SY!$Z271-1,"")</f>
        <v/>
      </c>
      <c r="Y269" s="59" t="str">
        <f>IFERROR(Inv_SY!M271/Inv_SY!$Z271-1,"")</f>
        <v/>
      </c>
      <c r="Z269" s="59" t="str">
        <f>IFERROR(Inv_SY!N271/Inv_SY!$Z271-1,"")</f>
        <v/>
      </c>
      <c r="AA269" s="59" t="str">
        <f>IFERROR(Inv_SY!O271/Inv_SY!$Z271-1,"")</f>
        <v/>
      </c>
      <c r="AB269" s="59" t="str">
        <f>IFERROR(Inv_SY!P271/Inv_SY!$Z271-1,"")</f>
        <v/>
      </c>
      <c r="AC269" s="59" t="str">
        <f>IFERROR(Inv_SY!Q271/Inv_SY!$Z271-1,"")</f>
        <v/>
      </c>
      <c r="AD269" s="59" t="str">
        <f>IFERROR(Inv_SY!R271/Inv_SY!$Z271-1,"")</f>
        <v/>
      </c>
      <c r="AE269" s="59" t="str">
        <f>IFERROR(Inv_SY!S271/Inv_SY!$Z271-1,"")</f>
        <v/>
      </c>
      <c r="AF269" s="59" t="str">
        <f>IFERROR(Inv_SY!T271/Inv_SY!$Z271-1,"")</f>
        <v/>
      </c>
      <c r="AG269" s="59" t="str">
        <f>IFERROR(Inv_SY!U271/Inv_SY!$Z271-1,"")</f>
        <v/>
      </c>
      <c r="AH269" s="59" t="str">
        <f>IFERROR(Inv_SY!V271/Inv_SY!$Y271-1,"")</f>
        <v/>
      </c>
      <c r="AI269" s="59" t="str">
        <f>IFERROR(Inv_SY!W271/Inv_SY!$Y271-1,"")</f>
        <v/>
      </c>
      <c r="AJ269" s="59" t="str">
        <f>IFERROR(Inv_SY!X271/Inv_SY!$Y271-1,"")</f>
        <v/>
      </c>
      <c r="AK269" s="59" t="str">
        <f>IFERROR(Inv_SY!V271/Inv_SY!$Z271-1,"")</f>
        <v/>
      </c>
      <c r="AL269" s="59" t="str">
        <f>IFERROR(Inv_SY!W271/Inv_SY!$Z271-1,"")</f>
        <v/>
      </c>
      <c r="AM269" s="59" t="str">
        <f>IFERROR(Inv_SY!X271/Inv_SY!$Z271-1,"")</f>
        <v/>
      </c>
    </row>
    <row r="270" spans="1:39" x14ac:dyDescent="0.3">
      <c r="A270" s="252">
        <f>YEAR(Table5[[#This Row],[Date]])+IF(MONTH(Table5[[#This Row],[Date]])&gt;=4,1,0)</f>
        <v>2026</v>
      </c>
      <c r="B270" s="252"/>
      <c r="C270" s="252">
        <f>YEAR(Table5[[#This Row],[Date]])</f>
        <v>2025</v>
      </c>
      <c r="D270" s="252"/>
      <c r="E270" s="252"/>
      <c r="F270" s="253" t="str">
        <f>TEXT(Table5[[#This Row],[Date]],"mmm-yy")</f>
        <v>Dec-25</v>
      </c>
      <c r="G270" s="252">
        <f t="shared" si="11"/>
        <v>31</v>
      </c>
      <c r="H270" s="254">
        <f t="shared" si="12"/>
        <v>46013</v>
      </c>
      <c r="I270" s="55">
        <v>8.02</v>
      </c>
      <c r="J270" s="59" t="str">
        <f>IFERROR(Inv_SY!J272/Inv_SY!$Y272-1,"")</f>
        <v/>
      </c>
      <c r="K270" s="59" t="str">
        <f>IFERROR(Inv_SY!K272/Inv_SY!$Y272-1,"")</f>
        <v/>
      </c>
      <c r="L270" s="59" t="str">
        <f>IFERROR(Inv_SY!L272/Inv_SY!$Y272-1,"")</f>
        <v/>
      </c>
      <c r="M270" s="59" t="str">
        <f>IFERROR(Inv_SY!M272/Inv_SY!$Y272-1,"")</f>
        <v/>
      </c>
      <c r="N270" s="59" t="str">
        <f>IFERROR(Inv_SY!N272/Inv_SY!$Y272-1,"")</f>
        <v/>
      </c>
      <c r="O270" s="59" t="str">
        <f>IFERROR(Inv_SY!O272/Inv_SY!$Y272-1,"")</f>
        <v/>
      </c>
      <c r="P270" s="59" t="str">
        <f>IFERROR(Inv_SY!P272/Inv_SY!$Y272-1,"")</f>
        <v/>
      </c>
      <c r="Q270" s="59" t="str">
        <f>IFERROR(Inv_SY!Q272/Inv_SY!$Y272-1,"")</f>
        <v/>
      </c>
      <c r="R270" s="59" t="str">
        <f>IFERROR(Inv_SY!R272/Inv_SY!$Y272-1,"")</f>
        <v/>
      </c>
      <c r="S270" s="59" t="str">
        <f>IFERROR(Inv_SY!S272/Inv_SY!$Y272-1,"")</f>
        <v/>
      </c>
      <c r="T270" s="59" t="str">
        <f>IFERROR(Inv_SY!T272/Inv_SY!$Y272-1,"")</f>
        <v/>
      </c>
      <c r="U270" s="59" t="str">
        <f>IFERROR(Inv_SY!U272/Inv_SY!$Y272-1,"")</f>
        <v/>
      </c>
      <c r="V270" s="59" t="str">
        <f>IFERROR(Inv_SY!J272/Inv_SY!$Z272-1,"")</f>
        <v/>
      </c>
      <c r="W270" s="59" t="str">
        <f>IFERROR(Inv_SY!K272/Inv_SY!$Z272-1,"")</f>
        <v/>
      </c>
      <c r="X270" s="59" t="str">
        <f>IFERROR(Inv_SY!L272/Inv_SY!$Z272-1,"")</f>
        <v/>
      </c>
      <c r="Y270" s="59" t="str">
        <f>IFERROR(Inv_SY!M272/Inv_SY!$Z272-1,"")</f>
        <v/>
      </c>
      <c r="Z270" s="59" t="str">
        <f>IFERROR(Inv_SY!N272/Inv_SY!$Z272-1,"")</f>
        <v/>
      </c>
      <c r="AA270" s="59" t="str">
        <f>IFERROR(Inv_SY!O272/Inv_SY!$Z272-1,"")</f>
        <v/>
      </c>
      <c r="AB270" s="59" t="str">
        <f>IFERROR(Inv_SY!P272/Inv_SY!$Z272-1,"")</f>
        <v/>
      </c>
      <c r="AC270" s="59" t="str">
        <f>IFERROR(Inv_SY!Q272/Inv_SY!$Z272-1,"")</f>
        <v/>
      </c>
      <c r="AD270" s="59" t="str">
        <f>IFERROR(Inv_SY!R272/Inv_SY!$Z272-1,"")</f>
        <v/>
      </c>
      <c r="AE270" s="59" t="str">
        <f>IFERROR(Inv_SY!S272/Inv_SY!$Z272-1,"")</f>
        <v/>
      </c>
      <c r="AF270" s="59" t="str">
        <f>IFERROR(Inv_SY!T272/Inv_SY!$Z272-1,"")</f>
        <v/>
      </c>
      <c r="AG270" s="59" t="str">
        <f>IFERROR(Inv_SY!U272/Inv_SY!$Z272-1,"")</f>
        <v/>
      </c>
      <c r="AH270" s="59" t="str">
        <f>IFERROR(Inv_SY!V272/Inv_SY!$Y272-1,"")</f>
        <v/>
      </c>
      <c r="AI270" s="59" t="str">
        <f>IFERROR(Inv_SY!W272/Inv_SY!$Y272-1,"")</f>
        <v/>
      </c>
      <c r="AJ270" s="59" t="str">
        <f>IFERROR(Inv_SY!X272/Inv_SY!$Y272-1,"")</f>
        <v/>
      </c>
      <c r="AK270" s="59" t="str">
        <f>IFERROR(Inv_SY!V272/Inv_SY!$Z272-1,"")</f>
        <v/>
      </c>
      <c r="AL270" s="59" t="str">
        <f>IFERROR(Inv_SY!W272/Inv_SY!$Z272-1,"")</f>
        <v/>
      </c>
      <c r="AM270" s="59" t="str">
        <f>IFERROR(Inv_SY!X272/Inv_SY!$Z272-1,"")</f>
        <v/>
      </c>
    </row>
    <row r="271" spans="1:39" x14ac:dyDescent="0.3">
      <c r="A271" s="252">
        <f>YEAR(Table5[[#This Row],[Date]])+IF(MONTH(Table5[[#This Row],[Date]])&gt;=4,1,0)</f>
        <v>2026</v>
      </c>
      <c r="B271" s="252"/>
      <c r="C271" s="252">
        <f>YEAR(Table5[[#This Row],[Date]])</f>
        <v>2025</v>
      </c>
      <c r="D271" s="252"/>
      <c r="E271" s="252"/>
      <c r="F271" s="253" t="str">
        <f>TEXT(Table5[[#This Row],[Date]],"mmm-yy")</f>
        <v>Dec-25</v>
      </c>
      <c r="G271" s="252">
        <f t="shared" si="11"/>
        <v>31</v>
      </c>
      <c r="H271" s="254">
        <f t="shared" si="12"/>
        <v>46014</v>
      </c>
      <c r="I271" s="55">
        <v>8.02</v>
      </c>
      <c r="J271" s="59" t="str">
        <f>IFERROR(Inv_SY!J273/Inv_SY!$Y273-1,"")</f>
        <v/>
      </c>
      <c r="K271" s="59" t="str">
        <f>IFERROR(Inv_SY!K273/Inv_SY!$Y273-1,"")</f>
        <v/>
      </c>
      <c r="L271" s="59" t="str">
        <f>IFERROR(Inv_SY!L273/Inv_SY!$Y273-1,"")</f>
        <v/>
      </c>
      <c r="M271" s="59" t="str">
        <f>IFERROR(Inv_SY!M273/Inv_SY!$Y273-1,"")</f>
        <v/>
      </c>
      <c r="N271" s="59" t="str">
        <f>IFERROR(Inv_SY!N273/Inv_SY!$Y273-1,"")</f>
        <v/>
      </c>
      <c r="O271" s="59" t="str">
        <f>IFERROR(Inv_SY!O273/Inv_SY!$Y273-1,"")</f>
        <v/>
      </c>
      <c r="P271" s="59" t="str">
        <f>IFERROR(Inv_SY!P273/Inv_SY!$Y273-1,"")</f>
        <v/>
      </c>
      <c r="Q271" s="59" t="str">
        <f>IFERROR(Inv_SY!Q273/Inv_SY!$Y273-1,"")</f>
        <v/>
      </c>
      <c r="R271" s="59" t="str">
        <f>IFERROR(Inv_SY!R273/Inv_SY!$Y273-1,"")</f>
        <v/>
      </c>
      <c r="S271" s="59" t="str">
        <f>IFERROR(Inv_SY!S273/Inv_SY!$Y273-1,"")</f>
        <v/>
      </c>
      <c r="T271" s="59" t="str">
        <f>IFERROR(Inv_SY!T273/Inv_SY!$Y273-1,"")</f>
        <v/>
      </c>
      <c r="U271" s="59" t="str">
        <f>IFERROR(Inv_SY!U273/Inv_SY!$Y273-1,"")</f>
        <v/>
      </c>
      <c r="V271" s="59" t="str">
        <f>IFERROR(Inv_SY!J273/Inv_SY!$Z273-1,"")</f>
        <v/>
      </c>
      <c r="W271" s="59" t="str">
        <f>IFERROR(Inv_SY!K273/Inv_SY!$Z273-1,"")</f>
        <v/>
      </c>
      <c r="X271" s="59" t="str">
        <f>IFERROR(Inv_SY!L273/Inv_SY!$Z273-1,"")</f>
        <v/>
      </c>
      <c r="Y271" s="59" t="str">
        <f>IFERROR(Inv_SY!M273/Inv_SY!$Z273-1,"")</f>
        <v/>
      </c>
      <c r="Z271" s="59" t="str">
        <f>IFERROR(Inv_SY!N273/Inv_SY!$Z273-1,"")</f>
        <v/>
      </c>
      <c r="AA271" s="59" t="str">
        <f>IFERROR(Inv_SY!O273/Inv_SY!$Z273-1,"")</f>
        <v/>
      </c>
      <c r="AB271" s="59" t="str">
        <f>IFERROR(Inv_SY!P273/Inv_SY!$Z273-1,"")</f>
        <v/>
      </c>
      <c r="AC271" s="59" t="str">
        <f>IFERROR(Inv_SY!Q273/Inv_SY!$Z273-1,"")</f>
        <v/>
      </c>
      <c r="AD271" s="59" t="str">
        <f>IFERROR(Inv_SY!R273/Inv_SY!$Z273-1,"")</f>
        <v/>
      </c>
      <c r="AE271" s="59" t="str">
        <f>IFERROR(Inv_SY!S273/Inv_SY!$Z273-1,"")</f>
        <v/>
      </c>
      <c r="AF271" s="59" t="str">
        <f>IFERROR(Inv_SY!T273/Inv_SY!$Z273-1,"")</f>
        <v/>
      </c>
      <c r="AG271" s="59" t="str">
        <f>IFERROR(Inv_SY!U273/Inv_SY!$Z273-1,"")</f>
        <v/>
      </c>
      <c r="AH271" s="59" t="str">
        <f>IFERROR(Inv_SY!V273/Inv_SY!$Y273-1,"")</f>
        <v/>
      </c>
      <c r="AI271" s="59" t="str">
        <f>IFERROR(Inv_SY!W273/Inv_SY!$Y273-1,"")</f>
        <v/>
      </c>
      <c r="AJ271" s="59" t="str">
        <f>IFERROR(Inv_SY!X273/Inv_SY!$Y273-1,"")</f>
        <v/>
      </c>
      <c r="AK271" s="59" t="str">
        <f>IFERROR(Inv_SY!V273/Inv_SY!$Z273-1,"")</f>
        <v/>
      </c>
      <c r="AL271" s="59" t="str">
        <f>IFERROR(Inv_SY!W273/Inv_SY!$Z273-1,"")</f>
        <v/>
      </c>
      <c r="AM271" s="59" t="str">
        <f>IFERROR(Inv_SY!X273/Inv_SY!$Z273-1,"")</f>
        <v/>
      </c>
    </row>
    <row r="272" spans="1:39" x14ac:dyDescent="0.3">
      <c r="A272" s="252">
        <f>YEAR(Table5[[#This Row],[Date]])+IF(MONTH(Table5[[#This Row],[Date]])&gt;=4,1,0)</f>
        <v>2026</v>
      </c>
      <c r="B272" s="252"/>
      <c r="C272" s="252">
        <f>YEAR(Table5[[#This Row],[Date]])</f>
        <v>2025</v>
      </c>
      <c r="D272" s="252"/>
      <c r="E272" s="252"/>
      <c r="F272" s="253" t="str">
        <f>TEXT(Table5[[#This Row],[Date]],"mmm-yy")</f>
        <v>Dec-25</v>
      </c>
      <c r="G272" s="252">
        <f t="shared" si="11"/>
        <v>31</v>
      </c>
      <c r="H272" s="254">
        <f t="shared" si="12"/>
        <v>46015</v>
      </c>
      <c r="I272" s="55">
        <v>8.02</v>
      </c>
      <c r="J272" s="59" t="str">
        <f>IFERROR(Inv_SY!J274/Inv_SY!$Y274-1,"")</f>
        <v/>
      </c>
      <c r="K272" s="59" t="str">
        <f>IFERROR(Inv_SY!K274/Inv_SY!$Y274-1,"")</f>
        <v/>
      </c>
      <c r="L272" s="59" t="str">
        <f>IFERROR(Inv_SY!L274/Inv_SY!$Y274-1,"")</f>
        <v/>
      </c>
      <c r="M272" s="59" t="str">
        <f>IFERROR(Inv_SY!M274/Inv_SY!$Y274-1,"")</f>
        <v/>
      </c>
      <c r="N272" s="59" t="str">
        <f>IFERROR(Inv_SY!N274/Inv_SY!$Y274-1,"")</f>
        <v/>
      </c>
      <c r="O272" s="59" t="str">
        <f>IFERROR(Inv_SY!O274/Inv_SY!$Y274-1,"")</f>
        <v/>
      </c>
      <c r="P272" s="59" t="str">
        <f>IFERROR(Inv_SY!P274/Inv_SY!$Y274-1,"")</f>
        <v/>
      </c>
      <c r="Q272" s="59" t="str">
        <f>IFERROR(Inv_SY!Q274/Inv_SY!$Y274-1,"")</f>
        <v/>
      </c>
      <c r="R272" s="59" t="str">
        <f>IFERROR(Inv_SY!R274/Inv_SY!$Y274-1,"")</f>
        <v/>
      </c>
      <c r="S272" s="59" t="str">
        <f>IFERROR(Inv_SY!S274/Inv_SY!$Y274-1,"")</f>
        <v/>
      </c>
      <c r="T272" s="59" t="str">
        <f>IFERROR(Inv_SY!T274/Inv_SY!$Y274-1,"")</f>
        <v/>
      </c>
      <c r="U272" s="59" t="str">
        <f>IFERROR(Inv_SY!U274/Inv_SY!$Y274-1,"")</f>
        <v/>
      </c>
      <c r="V272" s="59" t="str">
        <f>IFERROR(Inv_SY!J274/Inv_SY!$Z274-1,"")</f>
        <v/>
      </c>
      <c r="W272" s="59" t="str">
        <f>IFERROR(Inv_SY!K274/Inv_SY!$Z274-1,"")</f>
        <v/>
      </c>
      <c r="X272" s="59" t="str">
        <f>IFERROR(Inv_SY!L274/Inv_SY!$Z274-1,"")</f>
        <v/>
      </c>
      <c r="Y272" s="59" t="str">
        <f>IFERROR(Inv_SY!M274/Inv_SY!$Z274-1,"")</f>
        <v/>
      </c>
      <c r="Z272" s="59" t="str">
        <f>IFERROR(Inv_SY!N274/Inv_SY!$Z274-1,"")</f>
        <v/>
      </c>
      <c r="AA272" s="59" t="str">
        <f>IFERROR(Inv_SY!O274/Inv_SY!$Z274-1,"")</f>
        <v/>
      </c>
      <c r="AB272" s="59" t="str">
        <f>IFERROR(Inv_SY!P274/Inv_SY!$Z274-1,"")</f>
        <v/>
      </c>
      <c r="AC272" s="59" t="str">
        <f>IFERROR(Inv_SY!Q274/Inv_SY!$Z274-1,"")</f>
        <v/>
      </c>
      <c r="AD272" s="59" t="str">
        <f>IFERROR(Inv_SY!R274/Inv_SY!$Z274-1,"")</f>
        <v/>
      </c>
      <c r="AE272" s="59" t="str">
        <f>IFERROR(Inv_SY!S274/Inv_SY!$Z274-1,"")</f>
        <v/>
      </c>
      <c r="AF272" s="59" t="str">
        <f>IFERROR(Inv_SY!T274/Inv_SY!$Z274-1,"")</f>
        <v/>
      </c>
      <c r="AG272" s="59" t="str">
        <f>IFERROR(Inv_SY!U274/Inv_SY!$Z274-1,"")</f>
        <v/>
      </c>
      <c r="AH272" s="59" t="str">
        <f>IFERROR(Inv_SY!V274/Inv_SY!$Y274-1,"")</f>
        <v/>
      </c>
      <c r="AI272" s="59" t="str">
        <f>IFERROR(Inv_SY!W274/Inv_SY!$Y274-1,"")</f>
        <v/>
      </c>
      <c r="AJ272" s="59" t="str">
        <f>IFERROR(Inv_SY!X274/Inv_SY!$Y274-1,"")</f>
        <v/>
      </c>
      <c r="AK272" s="59" t="str">
        <f>IFERROR(Inv_SY!V274/Inv_SY!$Z274-1,"")</f>
        <v/>
      </c>
      <c r="AL272" s="59" t="str">
        <f>IFERROR(Inv_SY!W274/Inv_SY!$Z274-1,"")</f>
        <v/>
      </c>
      <c r="AM272" s="59" t="str">
        <f>IFERROR(Inv_SY!X274/Inv_SY!$Z274-1,"")</f>
        <v/>
      </c>
    </row>
    <row r="273" spans="1:39" x14ac:dyDescent="0.3">
      <c r="A273" s="252">
        <f>YEAR(Table5[[#This Row],[Date]])+IF(MONTH(Table5[[#This Row],[Date]])&gt;=4,1,0)</f>
        <v>2026</v>
      </c>
      <c r="B273" s="252"/>
      <c r="C273" s="252">
        <f>YEAR(Table5[[#This Row],[Date]])</f>
        <v>2025</v>
      </c>
      <c r="D273" s="252"/>
      <c r="E273" s="252"/>
      <c r="F273" s="253" t="str">
        <f>TEXT(Table5[[#This Row],[Date]],"mmm-yy")</f>
        <v>Dec-25</v>
      </c>
      <c r="G273" s="252">
        <f t="shared" si="11"/>
        <v>31</v>
      </c>
      <c r="H273" s="254">
        <f t="shared" si="12"/>
        <v>46016</v>
      </c>
      <c r="I273" s="55">
        <v>8.02</v>
      </c>
      <c r="J273" s="59" t="str">
        <f>IFERROR(Inv_SY!J275/Inv_SY!$Y275-1,"")</f>
        <v/>
      </c>
      <c r="K273" s="59" t="str">
        <f>IFERROR(Inv_SY!K275/Inv_SY!$Y275-1,"")</f>
        <v/>
      </c>
      <c r="L273" s="59" t="str">
        <f>IFERROR(Inv_SY!L275/Inv_SY!$Y275-1,"")</f>
        <v/>
      </c>
      <c r="M273" s="59" t="str">
        <f>IFERROR(Inv_SY!M275/Inv_SY!$Y275-1,"")</f>
        <v/>
      </c>
      <c r="N273" s="59" t="str">
        <f>IFERROR(Inv_SY!N275/Inv_SY!$Y275-1,"")</f>
        <v/>
      </c>
      <c r="O273" s="59" t="str">
        <f>IFERROR(Inv_SY!O275/Inv_SY!$Y275-1,"")</f>
        <v/>
      </c>
      <c r="P273" s="59" t="str">
        <f>IFERROR(Inv_SY!P275/Inv_SY!$Y275-1,"")</f>
        <v/>
      </c>
      <c r="Q273" s="59" t="str">
        <f>IFERROR(Inv_SY!Q275/Inv_SY!$Y275-1,"")</f>
        <v/>
      </c>
      <c r="R273" s="59" t="str">
        <f>IFERROR(Inv_SY!R275/Inv_SY!$Y275-1,"")</f>
        <v/>
      </c>
      <c r="S273" s="59" t="str">
        <f>IFERROR(Inv_SY!S275/Inv_SY!$Y275-1,"")</f>
        <v/>
      </c>
      <c r="T273" s="59" t="str">
        <f>IFERROR(Inv_SY!T275/Inv_SY!$Y275-1,"")</f>
        <v/>
      </c>
      <c r="U273" s="59" t="str">
        <f>IFERROR(Inv_SY!U275/Inv_SY!$Y275-1,"")</f>
        <v/>
      </c>
      <c r="V273" s="59" t="str">
        <f>IFERROR(Inv_SY!J275/Inv_SY!$Z275-1,"")</f>
        <v/>
      </c>
      <c r="W273" s="59" t="str">
        <f>IFERROR(Inv_SY!K275/Inv_SY!$Z275-1,"")</f>
        <v/>
      </c>
      <c r="X273" s="59" t="str">
        <f>IFERROR(Inv_SY!L275/Inv_SY!$Z275-1,"")</f>
        <v/>
      </c>
      <c r="Y273" s="59" t="str">
        <f>IFERROR(Inv_SY!M275/Inv_SY!$Z275-1,"")</f>
        <v/>
      </c>
      <c r="Z273" s="59" t="str">
        <f>IFERROR(Inv_SY!N275/Inv_SY!$Z275-1,"")</f>
        <v/>
      </c>
      <c r="AA273" s="59" t="str">
        <f>IFERROR(Inv_SY!O275/Inv_SY!$Z275-1,"")</f>
        <v/>
      </c>
      <c r="AB273" s="59" t="str">
        <f>IFERROR(Inv_SY!P275/Inv_SY!$Z275-1,"")</f>
        <v/>
      </c>
      <c r="AC273" s="59" t="str">
        <f>IFERROR(Inv_SY!Q275/Inv_SY!$Z275-1,"")</f>
        <v/>
      </c>
      <c r="AD273" s="59" t="str">
        <f>IFERROR(Inv_SY!R275/Inv_SY!$Z275-1,"")</f>
        <v/>
      </c>
      <c r="AE273" s="59" t="str">
        <f>IFERROR(Inv_SY!S275/Inv_SY!$Z275-1,"")</f>
        <v/>
      </c>
      <c r="AF273" s="59" t="str">
        <f>IFERROR(Inv_SY!T275/Inv_SY!$Z275-1,"")</f>
        <v/>
      </c>
      <c r="AG273" s="59" t="str">
        <f>IFERROR(Inv_SY!U275/Inv_SY!$Z275-1,"")</f>
        <v/>
      </c>
      <c r="AH273" s="59" t="str">
        <f>IFERROR(Inv_SY!V275/Inv_SY!$Y275-1,"")</f>
        <v/>
      </c>
      <c r="AI273" s="59" t="str">
        <f>IFERROR(Inv_SY!W275/Inv_SY!$Y275-1,"")</f>
        <v/>
      </c>
      <c r="AJ273" s="59" t="str">
        <f>IFERROR(Inv_SY!X275/Inv_SY!$Y275-1,"")</f>
        <v/>
      </c>
      <c r="AK273" s="59" t="str">
        <f>IFERROR(Inv_SY!V275/Inv_SY!$Z275-1,"")</f>
        <v/>
      </c>
      <c r="AL273" s="59" t="str">
        <f>IFERROR(Inv_SY!W275/Inv_SY!$Z275-1,"")</f>
        <v/>
      </c>
      <c r="AM273" s="59" t="str">
        <f>IFERROR(Inv_SY!X275/Inv_SY!$Z275-1,"")</f>
        <v/>
      </c>
    </row>
    <row r="274" spans="1:39" x14ac:dyDescent="0.3">
      <c r="A274" s="252">
        <f>YEAR(Table5[[#This Row],[Date]])+IF(MONTH(Table5[[#This Row],[Date]])&gt;=4,1,0)</f>
        <v>2026</v>
      </c>
      <c r="B274" s="252"/>
      <c r="C274" s="252">
        <f>YEAR(Table5[[#This Row],[Date]])</f>
        <v>2025</v>
      </c>
      <c r="D274" s="252"/>
      <c r="E274" s="252"/>
      <c r="F274" s="253" t="str">
        <f>TEXT(Table5[[#This Row],[Date]],"mmm-yy")</f>
        <v>Dec-25</v>
      </c>
      <c r="G274" s="252">
        <f t="shared" si="11"/>
        <v>31</v>
      </c>
      <c r="H274" s="254">
        <f t="shared" si="12"/>
        <v>46017</v>
      </c>
      <c r="I274" s="55">
        <v>8.02</v>
      </c>
      <c r="J274" s="59" t="str">
        <f>IFERROR(Inv_SY!J276/Inv_SY!$Y276-1,"")</f>
        <v/>
      </c>
      <c r="K274" s="59" t="str">
        <f>IFERROR(Inv_SY!K276/Inv_SY!$Y276-1,"")</f>
        <v/>
      </c>
      <c r="L274" s="59" t="str">
        <f>IFERROR(Inv_SY!L276/Inv_SY!$Y276-1,"")</f>
        <v/>
      </c>
      <c r="M274" s="59" t="str">
        <f>IFERROR(Inv_SY!M276/Inv_SY!$Y276-1,"")</f>
        <v/>
      </c>
      <c r="N274" s="59" t="str">
        <f>IFERROR(Inv_SY!N276/Inv_SY!$Y276-1,"")</f>
        <v/>
      </c>
      <c r="O274" s="59" t="str">
        <f>IFERROR(Inv_SY!O276/Inv_SY!$Y276-1,"")</f>
        <v/>
      </c>
      <c r="P274" s="59" t="str">
        <f>IFERROR(Inv_SY!P276/Inv_SY!$Y276-1,"")</f>
        <v/>
      </c>
      <c r="Q274" s="59" t="str">
        <f>IFERROR(Inv_SY!Q276/Inv_SY!$Y276-1,"")</f>
        <v/>
      </c>
      <c r="R274" s="59" t="str">
        <f>IFERROR(Inv_SY!R276/Inv_SY!$Y276-1,"")</f>
        <v/>
      </c>
      <c r="S274" s="59" t="str">
        <f>IFERROR(Inv_SY!S276/Inv_SY!$Y276-1,"")</f>
        <v/>
      </c>
      <c r="T274" s="59" t="str">
        <f>IFERROR(Inv_SY!T276/Inv_SY!$Y276-1,"")</f>
        <v/>
      </c>
      <c r="U274" s="59" t="str">
        <f>IFERROR(Inv_SY!U276/Inv_SY!$Y276-1,"")</f>
        <v/>
      </c>
      <c r="V274" s="59" t="str">
        <f>IFERROR(Inv_SY!J276/Inv_SY!$Z276-1,"")</f>
        <v/>
      </c>
      <c r="W274" s="59" t="str">
        <f>IFERROR(Inv_SY!K276/Inv_SY!$Z276-1,"")</f>
        <v/>
      </c>
      <c r="X274" s="59" t="str">
        <f>IFERROR(Inv_SY!L276/Inv_SY!$Z276-1,"")</f>
        <v/>
      </c>
      <c r="Y274" s="59" t="str">
        <f>IFERROR(Inv_SY!M276/Inv_SY!$Z276-1,"")</f>
        <v/>
      </c>
      <c r="Z274" s="59" t="str">
        <f>IFERROR(Inv_SY!N276/Inv_SY!$Z276-1,"")</f>
        <v/>
      </c>
      <c r="AA274" s="59" t="str">
        <f>IFERROR(Inv_SY!O276/Inv_SY!$Z276-1,"")</f>
        <v/>
      </c>
      <c r="AB274" s="59" t="str">
        <f>IFERROR(Inv_SY!P276/Inv_SY!$Z276-1,"")</f>
        <v/>
      </c>
      <c r="AC274" s="59" t="str">
        <f>IFERROR(Inv_SY!Q276/Inv_SY!$Z276-1,"")</f>
        <v/>
      </c>
      <c r="AD274" s="59" t="str">
        <f>IFERROR(Inv_SY!R276/Inv_SY!$Z276-1,"")</f>
        <v/>
      </c>
      <c r="AE274" s="59" t="str">
        <f>IFERROR(Inv_SY!S276/Inv_SY!$Z276-1,"")</f>
        <v/>
      </c>
      <c r="AF274" s="59" t="str">
        <f>IFERROR(Inv_SY!T276/Inv_SY!$Z276-1,"")</f>
        <v/>
      </c>
      <c r="AG274" s="59" t="str">
        <f>IFERROR(Inv_SY!U276/Inv_SY!$Z276-1,"")</f>
        <v/>
      </c>
      <c r="AH274" s="59" t="str">
        <f>IFERROR(Inv_SY!V276/Inv_SY!$Y276-1,"")</f>
        <v/>
      </c>
      <c r="AI274" s="59" t="str">
        <f>IFERROR(Inv_SY!W276/Inv_SY!$Y276-1,"")</f>
        <v/>
      </c>
      <c r="AJ274" s="59" t="str">
        <f>IFERROR(Inv_SY!X276/Inv_SY!$Y276-1,"")</f>
        <v/>
      </c>
      <c r="AK274" s="59" t="str">
        <f>IFERROR(Inv_SY!V276/Inv_SY!$Z276-1,"")</f>
        <v/>
      </c>
      <c r="AL274" s="59" t="str">
        <f>IFERROR(Inv_SY!W276/Inv_SY!$Z276-1,"")</f>
        <v/>
      </c>
      <c r="AM274" s="59" t="str">
        <f>IFERROR(Inv_SY!X276/Inv_SY!$Z276-1,"")</f>
        <v/>
      </c>
    </row>
    <row r="275" spans="1:39" x14ac:dyDescent="0.3">
      <c r="A275" s="252">
        <f>YEAR(Table5[[#This Row],[Date]])+IF(MONTH(Table5[[#This Row],[Date]])&gt;=4,1,0)</f>
        <v>2026</v>
      </c>
      <c r="B275" s="252"/>
      <c r="C275" s="252">
        <f>YEAR(Table5[[#This Row],[Date]])</f>
        <v>2025</v>
      </c>
      <c r="D275" s="252"/>
      <c r="E275" s="252"/>
      <c r="F275" s="253" t="str">
        <f>TEXT(Table5[[#This Row],[Date]],"mmm-yy")</f>
        <v>Dec-25</v>
      </c>
      <c r="G275" s="252">
        <f t="shared" si="11"/>
        <v>31</v>
      </c>
      <c r="H275" s="254">
        <f t="shared" si="12"/>
        <v>46018</v>
      </c>
      <c r="I275" s="55">
        <v>8.02</v>
      </c>
      <c r="J275" s="59" t="str">
        <f>IFERROR(Inv_SY!J277/Inv_SY!$Y277-1,"")</f>
        <v/>
      </c>
      <c r="K275" s="59" t="str">
        <f>IFERROR(Inv_SY!K277/Inv_SY!$Y277-1,"")</f>
        <v/>
      </c>
      <c r="L275" s="59" t="str">
        <f>IFERROR(Inv_SY!L277/Inv_SY!$Y277-1,"")</f>
        <v/>
      </c>
      <c r="M275" s="59" t="str">
        <f>IFERROR(Inv_SY!M277/Inv_SY!$Y277-1,"")</f>
        <v/>
      </c>
      <c r="N275" s="59" t="str">
        <f>IFERROR(Inv_SY!N277/Inv_SY!$Y277-1,"")</f>
        <v/>
      </c>
      <c r="O275" s="59" t="str">
        <f>IFERROR(Inv_SY!O277/Inv_SY!$Y277-1,"")</f>
        <v/>
      </c>
      <c r="P275" s="59" t="str">
        <f>IFERROR(Inv_SY!P277/Inv_SY!$Y277-1,"")</f>
        <v/>
      </c>
      <c r="Q275" s="59" t="str">
        <f>IFERROR(Inv_SY!Q277/Inv_SY!$Y277-1,"")</f>
        <v/>
      </c>
      <c r="R275" s="59" t="str">
        <f>IFERROR(Inv_SY!R277/Inv_SY!$Y277-1,"")</f>
        <v/>
      </c>
      <c r="S275" s="59" t="str">
        <f>IFERROR(Inv_SY!S277/Inv_SY!$Y277-1,"")</f>
        <v/>
      </c>
      <c r="T275" s="59" t="str">
        <f>IFERROR(Inv_SY!T277/Inv_SY!$Y277-1,"")</f>
        <v/>
      </c>
      <c r="U275" s="59" t="str">
        <f>IFERROR(Inv_SY!U277/Inv_SY!$Y277-1,"")</f>
        <v/>
      </c>
      <c r="V275" s="59" t="str">
        <f>IFERROR(Inv_SY!J277/Inv_SY!$Z277-1,"")</f>
        <v/>
      </c>
      <c r="W275" s="59" t="str">
        <f>IFERROR(Inv_SY!K277/Inv_SY!$Z277-1,"")</f>
        <v/>
      </c>
      <c r="X275" s="59" t="str">
        <f>IFERROR(Inv_SY!L277/Inv_SY!$Z277-1,"")</f>
        <v/>
      </c>
      <c r="Y275" s="59" t="str">
        <f>IFERROR(Inv_SY!M277/Inv_SY!$Z277-1,"")</f>
        <v/>
      </c>
      <c r="Z275" s="59" t="str">
        <f>IFERROR(Inv_SY!N277/Inv_SY!$Z277-1,"")</f>
        <v/>
      </c>
      <c r="AA275" s="59" t="str">
        <f>IFERROR(Inv_SY!O277/Inv_SY!$Z277-1,"")</f>
        <v/>
      </c>
      <c r="AB275" s="59" t="str">
        <f>IFERROR(Inv_SY!P277/Inv_SY!$Z277-1,"")</f>
        <v/>
      </c>
      <c r="AC275" s="59" t="str">
        <f>IFERROR(Inv_SY!Q277/Inv_SY!$Z277-1,"")</f>
        <v/>
      </c>
      <c r="AD275" s="59" t="str">
        <f>IFERROR(Inv_SY!R277/Inv_SY!$Z277-1,"")</f>
        <v/>
      </c>
      <c r="AE275" s="59" t="str">
        <f>IFERROR(Inv_SY!S277/Inv_SY!$Z277-1,"")</f>
        <v/>
      </c>
      <c r="AF275" s="59" t="str">
        <f>IFERROR(Inv_SY!T277/Inv_SY!$Z277-1,"")</f>
        <v/>
      </c>
      <c r="AG275" s="59" t="str">
        <f>IFERROR(Inv_SY!U277/Inv_SY!$Z277-1,"")</f>
        <v/>
      </c>
      <c r="AH275" s="59" t="str">
        <f>IFERROR(Inv_SY!V277/Inv_SY!$Y277-1,"")</f>
        <v/>
      </c>
      <c r="AI275" s="59" t="str">
        <f>IFERROR(Inv_SY!W277/Inv_SY!$Y277-1,"")</f>
        <v/>
      </c>
      <c r="AJ275" s="59" t="str">
        <f>IFERROR(Inv_SY!X277/Inv_SY!$Y277-1,"")</f>
        <v/>
      </c>
      <c r="AK275" s="59" t="str">
        <f>IFERROR(Inv_SY!V277/Inv_SY!$Z277-1,"")</f>
        <v/>
      </c>
      <c r="AL275" s="59" t="str">
        <f>IFERROR(Inv_SY!W277/Inv_SY!$Z277-1,"")</f>
        <v/>
      </c>
      <c r="AM275" s="59" t="str">
        <f>IFERROR(Inv_SY!X277/Inv_SY!$Z277-1,"")</f>
        <v/>
      </c>
    </row>
    <row r="276" spans="1:39" x14ac:dyDescent="0.3">
      <c r="A276" s="252">
        <f>YEAR(Table5[[#This Row],[Date]])+IF(MONTH(Table5[[#This Row],[Date]])&gt;=4,1,0)</f>
        <v>2026</v>
      </c>
      <c r="B276" s="252"/>
      <c r="C276" s="252">
        <f>YEAR(Table5[[#This Row],[Date]])</f>
        <v>2025</v>
      </c>
      <c r="D276" s="252"/>
      <c r="E276" s="252"/>
      <c r="F276" s="253" t="str">
        <f>TEXT(Table5[[#This Row],[Date]],"mmm-yy")</f>
        <v>Dec-25</v>
      </c>
      <c r="G276" s="252">
        <f t="shared" si="11"/>
        <v>31</v>
      </c>
      <c r="H276" s="254">
        <f t="shared" si="12"/>
        <v>46019</v>
      </c>
      <c r="I276" s="55">
        <v>8.02</v>
      </c>
      <c r="J276" s="59" t="str">
        <f>IFERROR(Inv_SY!J278/Inv_SY!$Y278-1,"")</f>
        <v/>
      </c>
      <c r="K276" s="59" t="str">
        <f>IFERROR(Inv_SY!K278/Inv_SY!$Y278-1,"")</f>
        <v/>
      </c>
      <c r="L276" s="59" t="str">
        <f>IFERROR(Inv_SY!L278/Inv_SY!$Y278-1,"")</f>
        <v/>
      </c>
      <c r="M276" s="59" t="str">
        <f>IFERROR(Inv_SY!M278/Inv_SY!$Y278-1,"")</f>
        <v/>
      </c>
      <c r="N276" s="59" t="str">
        <f>IFERROR(Inv_SY!N278/Inv_SY!$Y278-1,"")</f>
        <v/>
      </c>
      <c r="O276" s="59" t="str">
        <f>IFERROR(Inv_SY!O278/Inv_SY!$Y278-1,"")</f>
        <v/>
      </c>
      <c r="P276" s="59" t="str">
        <f>IFERROR(Inv_SY!P278/Inv_SY!$Y278-1,"")</f>
        <v/>
      </c>
      <c r="Q276" s="59" t="str">
        <f>IFERROR(Inv_SY!Q278/Inv_SY!$Y278-1,"")</f>
        <v/>
      </c>
      <c r="R276" s="59" t="str">
        <f>IFERROR(Inv_SY!R278/Inv_SY!$Y278-1,"")</f>
        <v/>
      </c>
      <c r="S276" s="59" t="str">
        <f>IFERROR(Inv_SY!S278/Inv_SY!$Y278-1,"")</f>
        <v/>
      </c>
      <c r="T276" s="59" t="str">
        <f>IFERROR(Inv_SY!T278/Inv_SY!$Y278-1,"")</f>
        <v/>
      </c>
      <c r="U276" s="59" t="str">
        <f>IFERROR(Inv_SY!U278/Inv_SY!$Y278-1,"")</f>
        <v/>
      </c>
      <c r="V276" s="59" t="str">
        <f>IFERROR(Inv_SY!J278/Inv_SY!$Z278-1,"")</f>
        <v/>
      </c>
      <c r="W276" s="59" t="str">
        <f>IFERROR(Inv_SY!K278/Inv_SY!$Z278-1,"")</f>
        <v/>
      </c>
      <c r="X276" s="59" t="str">
        <f>IFERROR(Inv_SY!L278/Inv_SY!$Z278-1,"")</f>
        <v/>
      </c>
      <c r="Y276" s="59" t="str">
        <f>IFERROR(Inv_SY!M278/Inv_SY!$Z278-1,"")</f>
        <v/>
      </c>
      <c r="Z276" s="59" t="str">
        <f>IFERROR(Inv_SY!N278/Inv_SY!$Z278-1,"")</f>
        <v/>
      </c>
      <c r="AA276" s="59" t="str">
        <f>IFERROR(Inv_SY!O278/Inv_SY!$Z278-1,"")</f>
        <v/>
      </c>
      <c r="AB276" s="59" t="str">
        <f>IFERROR(Inv_SY!P278/Inv_SY!$Z278-1,"")</f>
        <v/>
      </c>
      <c r="AC276" s="59" t="str">
        <f>IFERROR(Inv_SY!Q278/Inv_SY!$Z278-1,"")</f>
        <v/>
      </c>
      <c r="AD276" s="59" t="str">
        <f>IFERROR(Inv_SY!R278/Inv_SY!$Z278-1,"")</f>
        <v/>
      </c>
      <c r="AE276" s="59" t="str">
        <f>IFERROR(Inv_SY!S278/Inv_SY!$Z278-1,"")</f>
        <v/>
      </c>
      <c r="AF276" s="59" t="str">
        <f>IFERROR(Inv_SY!T278/Inv_SY!$Z278-1,"")</f>
        <v/>
      </c>
      <c r="AG276" s="59" t="str">
        <f>IFERROR(Inv_SY!U278/Inv_SY!$Z278-1,"")</f>
        <v/>
      </c>
      <c r="AH276" s="59" t="str">
        <f>IFERROR(Inv_SY!V278/Inv_SY!$Y278-1,"")</f>
        <v/>
      </c>
      <c r="AI276" s="59" t="str">
        <f>IFERROR(Inv_SY!W278/Inv_SY!$Y278-1,"")</f>
        <v/>
      </c>
      <c r="AJ276" s="59" t="str">
        <f>IFERROR(Inv_SY!X278/Inv_SY!$Y278-1,"")</f>
        <v/>
      </c>
      <c r="AK276" s="59" t="str">
        <f>IFERROR(Inv_SY!V278/Inv_SY!$Z278-1,"")</f>
        <v/>
      </c>
      <c r="AL276" s="59" t="str">
        <f>IFERROR(Inv_SY!W278/Inv_SY!$Z278-1,"")</f>
        <v/>
      </c>
      <c r="AM276" s="59" t="str">
        <f>IFERROR(Inv_SY!X278/Inv_SY!$Z278-1,"")</f>
        <v/>
      </c>
    </row>
    <row r="277" spans="1:39" x14ac:dyDescent="0.3">
      <c r="A277" s="252">
        <f>YEAR(Table5[[#This Row],[Date]])+IF(MONTH(Table5[[#This Row],[Date]])&gt;=4,1,0)</f>
        <v>2026</v>
      </c>
      <c r="B277" s="252"/>
      <c r="C277" s="252">
        <f>YEAR(Table5[[#This Row],[Date]])</f>
        <v>2025</v>
      </c>
      <c r="D277" s="252"/>
      <c r="E277" s="252"/>
      <c r="F277" s="253" t="str">
        <f>TEXT(Table5[[#This Row],[Date]],"mmm-yy")</f>
        <v>Dec-25</v>
      </c>
      <c r="G277" s="252">
        <f t="shared" si="11"/>
        <v>31</v>
      </c>
      <c r="H277" s="254">
        <f t="shared" si="12"/>
        <v>46020</v>
      </c>
      <c r="I277" s="55">
        <v>8.02</v>
      </c>
      <c r="J277" s="59" t="str">
        <f>IFERROR(Inv_SY!J279/Inv_SY!$Y279-1,"")</f>
        <v/>
      </c>
      <c r="K277" s="59" t="str">
        <f>IFERROR(Inv_SY!K279/Inv_SY!$Y279-1,"")</f>
        <v/>
      </c>
      <c r="L277" s="59" t="str">
        <f>IFERROR(Inv_SY!L279/Inv_SY!$Y279-1,"")</f>
        <v/>
      </c>
      <c r="M277" s="59" t="str">
        <f>IFERROR(Inv_SY!M279/Inv_SY!$Y279-1,"")</f>
        <v/>
      </c>
      <c r="N277" s="59" t="str">
        <f>IFERROR(Inv_SY!N279/Inv_SY!$Y279-1,"")</f>
        <v/>
      </c>
      <c r="O277" s="59" t="str">
        <f>IFERROR(Inv_SY!O279/Inv_SY!$Y279-1,"")</f>
        <v/>
      </c>
      <c r="P277" s="59" t="str">
        <f>IFERROR(Inv_SY!P279/Inv_SY!$Y279-1,"")</f>
        <v/>
      </c>
      <c r="Q277" s="59" t="str">
        <f>IFERROR(Inv_SY!Q279/Inv_SY!$Y279-1,"")</f>
        <v/>
      </c>
      <c r="R277" s="59" t="str">
        <f>IFERROR(Inv_SY!R279/Inv_SY!$Y279-1,"")</f>
        <v/>
      </c>
      <c r="S277" s="59" t="str">
        <f>IFERROR(Inv_SY!S279/Inv_SY!$Y279-1,"")</f>
        <v/>
      </c>
      <c r="T277" s="59" t="str">
        <f>IFERROR(Inv_SY!T279/Inv_SY!$Y279-1,"")</f>
        <v/>
      </c>
      <c r="U277" s="59" t="str">
        <f>IFERROR(Inv_SY!U279/Inv_SY!$Y279-1,"")</f>
        <v/>
      </c>
      <c r="V277" s="59" t="str">
        <f>IFERROR(Inv_SY!J279/Inv_SY!$Z279-1,"")</f>
        <v/>
      </c>
      <c r="W277" s="59" t="str">
        <f>IFERROR(Inv_SY!K279/Inv_SY!$Z279-1,"")</f>
        <v/>
      </c>
      <c r="X277" s="59" t="str">
        <f>IFERROR(Inv_SY!L279/Inv_SY!$Z279-1,"")</f>
        <v/>
      </c>
      <c r="Y277" s="59" t="str">
        <f>IFERROR(Inv_SY!M279/Inv_SY!$Z279-1,"")</f>
        <v/>
      </c>
      <c r="Z277" s="59" t="str">
        <f>IFERROR(Inv_SY!N279/Inv_SY!$Z279-1,"")</f>
        <v/>
      </c>
      <c r="AA277" s="59" t="str">
        <f>IFERROR(Inv_SY!O279/Inv_SY!$Z279-1,"")</f>
        <v/>
      </c>
      <c r="AB277" s="59" t="str">
        <f>IFERROR(Inv_SY!P279/Inv_SY!$Z279-1,"")</f>
        <v/>
      </c>
      <c r="AC277" s="59" t="str">
        <f>IFERROR(Inv_SY!Q279/Inv_SY!$Z279-1,"")</f>
        <v/>
      </c>
      <c r="AD277" s="59" t="str">
        <f>IFERROR(Inv_SY!R279/Inv_SY!$Z279-1,"")</f>
        <v/>
      </c>
      <c r="AE277" s="59" t="str">
        <f>IFERROR(Inv_SY!S279/Inv_SY!$Z279-1,"")</f>
        <v/>
      </c>
      <c r="AF277" s="59" t="str">
        <f>IFERROR(Inv_SY!T279/Inv_SY!$Z279-1,"")</f>
        <v/>
      </c>
      <c r="AG277" s="59" t="str">
        <f>IFERROR(Inv_SY!U279/Inv_SY!$Z279-1,"")</f>
        <v/>
      </c>
      <c r="AH277" s="59" t="str">
        <f>IFERROR(Inv_SY!V279/Inv_SY!$Y279-1,"")</f>
        <v/>
      </c>
      <c r="AI277" s="59" t="str">
        <f>IFERROR(Inv_SY!W279/Inv_SY!$Y279-1,"")</f>
        <v/>
      </c>
      <c r="AJ277" s="59" t="str">
        <f>IFERROR(Inv_SY!X279/Inv_SY!$Y279-1,"")</f>
        <v/>
      </c>
      <c r="AK277" s="59" t="str">
        <f>IFERROR(Inv_SY!V279/Inv_SY!$Z279-1,"")</f>
        <v/>
      </c>
      <c r="AL277" s="59" t="str">
        <f>IFERROR(Inv_SY!W279/Inv_SY!$Z279-1,"")</f>
        <v/>
      </c>
      <c r="AM277" s="59" t="str">
        <f>IFERROR(Inv_SY!X279/Inv_SY!$Z279-1,"")</f>
        <v/>
      </c>
    </row>
    <row r="278" spans="1:39" x14ac:dyDescent="0.3">
      <c r="A278" s="252">
        <f>YEAR(Table5[[#This Row],[Date]])+IF(MONTH(Table5[[#This Row],[Date]])&gt;=4,1,0)</f>
        <v>2026</v>
      </c>
      <c r="B278" s="252"/>
      <c r="C278" s="252">
        <f>YEAR(Table5[[#This Row],[Date]])</f>
        <v>2025</v>
      </c>
      <c r="D278" s="252"/>
      <c r="E278" s="252"/>
      <c r="F278" s="253" t="str">
        <f>TEXT(Table5[[#This Row],[Date]],"mmm-yy")</f>
        <v>Dec-25</v>
      </c>
      <c r="G278" s="252">
        <f t="shared" si="11"/>
        <v>31</v>
      </c>
      <c r="H278" s="254">
        <f t="shared" si="12"/>
        <v>46021</v>
      </c>
      <c r="I278" s="55">
        <v>8.02</v>
      </c>
      <c r="J278" s="59" t="str">
        <f>IFERROR(Inv_SY!J280/Inv_SY!$Y280-1,"")</f>
        <v/>
      </c>
      <c r="K278" s="59" t="str">
        <f>IFERROR(Inv_SY!K280/Inv_SY!$Y280-1,"")</f>
        <v/>
      </c>
      <c r="L278" s="59" t="str">
        <f>IFERROR(Inv_SY!L280/Inv_SY!$Y280-1,"")</f>
        <v/>
      </c>
      <c r="M278" s="59" t="str">
        <f>IFERROR(Inv_SY!M280/Inv_SY!$Y280-1,"")</f>
        <v/>
      </c>
      <c r="N278" s="59" t="str">
        <f>IFERROR(Inv_SY!N280/Inv_SY!$Y280-1,"")</f>
        <v/>
      </c>
      <c r="O278" s="59" t="str">
        <f>IFERROR(Inv_SY!O280/Inv_SY!$Y280-1,"")</f>
        <v/>
      </c>
      <c r="P278" s="59" t="str">
        <f>IFERROR(Inv_SY!P280/Inv_SY!$Y280-1,"")</f>
        <v/>
      </c>
      <c r="Q278" s="59" t="str">
        <f>IFERROR(Inv_SY!Q280/Inv_SY!$Y280-1,"")</f>
        <v/>
      </c>
      <c r="R278" s="59" t="str">
        <f>IFERROR(Inv_SY!R280/Inv_SY!$Y280-1,"")</f>
        <v/>
      </c>
      <c r="S278" s="59" t="str">
        <f>IFERROR(Inv_SY!S280/Inv_SY!$Y280-1,"")</f>
        <v/>
      </c>
      <c r="T278" s="59" t="str">
        <f>IFERROR(Inv_SY!T280/Inv_SY!$Y280-1,"")</f>
        <v/>
      </c>
      <c r="U278" s="59" t="str">
        <f>IFERROR(Inv_SY!U280/Inv_SY!$Y280-1,"")</f>
        <v/>
      </c>
      <c r="V278" s="59" t="str">
        <f>IFERROR(Inv_SY!J280/Inv_SY!$Z280-1,"")</f>
        <v/>
      </c>
      <c r="W278" s="59" t="str">
        <f>IFERROR(Inv_SY!K280/Inv_SY!$Z280-1,"")</f>
        <v/>
      </c>
      <c r="X278" s="59" t="str">
        <f>IFERROR(Inv_SY!L280/Inv_SY!$Z280-1,"")</f>
        <v/>
      </c>
      <c r="Y278" s="59" t="str">
        <f>IFERROR(Inv_SY!M280/Inv_SY!$Z280-1,"")</f>
        <v/>
      </c>
      <c r="Z278" s="59" t="str">
        <f>IFERROR(Inv_SY!N280/Inv_SY!$Z280-1,"")</f>
        <v/>
      </c>
      <c r="AA278" s="59" t="str">
        <f>IFERROR(Inv_SY!O280/Inv_SY!$Z280-1,"")</f>
        <v/>
      </c>
      <c r="AB278" s="59" t="str">
        <f>IFERROR(Inv_SY!P280/Inv_SY!$Z280-1,"")</f>
        <v/>
      </c>
      <c r="AC278" s="59" t="str">
        <f>IFERROR(Inv_SY!Q280/Inv_SY!$Z280-1,"")</f>
        <v/>
      </c>
      <c r="AD278" s="59" t="str">
        <f>IFERROR(Inv_SY!R280/Inv_SY!$Z280-1,"")</f>
        <v/>
      </c>
      <c r="AE278" s="59" t="str">
        <f>IFERROR(Inv_SY!S280/Inv_SY!$Z280-1,"")</f>
        <v/>
      </c>
      <c r="AF278" s="59" t="str">
        <f>IFERROR(Inv_SY!T280/Inv_SY!$Z280-1,"")</f>
        <v/>
      </c>
      <c r="AG278" s="59" t="str">
        <f>IFERROR(Inv_SY!U280/Inv_SY!$Z280-1,"")</f>
        <v/>
      </c>
      <c r="AH278" s="59" t="str">
        <f>IFERROR(Inv_SY!V280/Inv_SY!$Y280-1,"")</f>
        <v/>
      </c>
      <c r="AI278" s="59" t="str">
        <f>IFERROR(Inv_SY!W280/Inv_SY!$Y280-1,"")</f>
        <v/>
      </c>
      <c r="AJ278" s="59" t="str">
        <f>IFERROR(Inv_SY!X280/Inv_SY!$Y280-1,"")</f>
        <v/>
      </c>
      <c r="AK278" s="59" t="str">
        <f>IFERROR(Inv_SY!V280/Inv_SY!$Z280-1,"")</f>
        <v/>
      </c>
      <c r="AL278" s="59" t="str">
        <f>IFERROR(Inv_SY!W280/Inv_SY!$Z280-1,"")</f>
        <v/>
      </c>
      <c r="AM278" s="59" t="str">
        <f>IFERROR(Inv_SY!X280/Inv_SY!$Z280-1,"")</f>
        <v/>
      </c>
    </row>
    <row r="279" spans="1:39" x14ac:dyDescent="0.3">
      <c r="A279" s="252">
        <f>YEAR(Table5[[#This Row],[Date]])+IF(MONTH(Table5[[#This Row],[Date]])&gt;=4,1,0)</f>
        <v>2026</v>
      </c>
      <c r="B279" s="252"/>
      <c r="C279" s="252">
        <f>YEAR(Table5[[#This Row],[Date]])</f>
        <v>2025</v>
      </c>
      <c r="D279" s="252"/>
      <c r="E279" s="252"/>
      <c r="F279" s="253" t="str">
        <f>TEXT(Table5[[#This Row],[Date]],"mmm-yy")</f>
        <v>Dec-25</v>
      </c>
      <c r="G279" s="252">
        <f t="shared" si="11"/>
        <v>31</v>
      </c>
      <c r="H279" s="254">
        <f t="shared" si="12"/>
        <v>46022</v>
      </c>
      <c r="I279" s="55">
        <v>8.02</v>
      </c>
      <c r="J279" s="59" t="str">
        <f>IFERROR(Inv_SY!J281/Inv_SY!$Y281-1,"")</f>
        <v/>
      </c>
      <c r="K279" s="59" t="str">
        <f>IFERROR(Inv_SY!K281/Inv_SY!$Y281-1,"")</f>
        <v/>
      </c>
      <c r="L279" s="59" t="str">
        <f>IFERROR(Inv_SY!L281/Inv_SY!$Y281-1,"")</f>
        <v/>
      </c>
      <c r="M279" s="59" t="str">
        <f>IFERROR(Inv_SY!M281/Inv_SY!$Y281-1,"")</f>
        <v/>
      </c>
      <c r="N279" s="59" t="str">
        <f>IFERROR(Inv_SY!N281/Inv_SY!$Y281-1,"")</f>
        <v/>
      </c>
      <c r="O279" s="59" t="str">
        <f>IFERROR(Inv_SY!O281/Inv_SY!$Y281-1,"")</f>
        <v/>
      </c>
      <c r="P279" s="59" t="str">
        <f>IFERROR(Inv_SY!P281/Inv_SY!$Y281-1,"")</f>
        <v/>
      </c>
      <c r="Q279" s="59" t="str">
        <f>IFERROR(Inv_SY!Q281/Inv_SY!$Y281-1,"")</f>
        <v/>
      </c>
      <c r="R279" s="59" t="str">
        <f>IFERROR(Inv_SY!R281/Inv_SY!$Y281-1,"")</f>
        <v/>
      </c>
      <c r="S279" s="59" t="str">
        <f>IFERROR(Inv_SY!S281/Inv_SY!$Y281-1,"")</f>
        <v/>
      </c>
      <c r="T279" s="59" t="str">
        <f>IFERROR(Inv_SY!T281/Inv_SY!$Y281-1,"")</f>
        <v/>
      </c>
      <c r="U279" s="59" t="str">
        <f>IFERROR(Inv_SY!U281/Inv_SY!$Y281-1,"")</f>
        <v/>
      </c>
      <c r="V279" s="59" t="str">
        <f>IFERROR(Inv_SY!J281/Inv_SY!$Z281-1,"")</f>
        <v/>
      </c>
      <c r="W279" s="59" t="str">
        <f>IFERROR(Inv_SY!K281/Inv_SY!$Z281-1,"")</f>
        <v/>
      </c>
      <c r="X279" s="59" t="str">
        <f>IFERROR(Inv_SY!L281/Inv_SY!$Z281-1,"")</f>
        <v/>
      </c>
      <c r="Y279" s="59" t="str">
        <f>IFERROR(Inv_SY!M281/Inv_SY!$Z281-1,"")</f>
        <v/>
      </c>
      <c r="Z279" s="59" t="str">
        <f>IFERROR(Inv_SY!N281/Inv_SY!$Z281-1,"")</f>
        <v/>
      </c>
      <c r="AA279" s="59" t="str">
        <f>IFERROR(Inv_SY!O281/Inv_SY!$Z281-1,"")</f>
        <v/>
      </c>
      <c r="AB279" s="59" t="str">
        <f>IFERROR(Inv_SY!P281/Inv_SY!$Z281-1,"")</f>
        <v/>
      </c>
      <c r="AC279" s="59" t="str">
        <f>IFERROR(Inv_SY!Q281/Inv_SY!$Z281-1,"")</f>
        <v/>
      </c>
      <c r="AD279" s="59" t="str">
        <f>IFERROR(Inv_SY!R281/Inv_SY!$Z281-1,"")</f>
        <v/>
      </c>
      <c r="AE279" s="59" t="str">
        <f>IFERROR(Inv_SY!S281/Inv_SY!$Z281-1,"")</f>
        <v/>
      </c>
      <c r="AF279" s="59" t="str">
        <f>IFERROR(Inv_SY!T281/Inv_SY!$Z281-1,"")</f>
        <v/>
      </c>
      <c r="AG279" s="59" t="str">
        <f>IFERROR(Inv_SY!U281/Inv_SY!$Z281-1,"")</f>
        <v/>
      </c>
      <c r="AH279" s="59" t="str">
        <f>IFERROR(Inv_SY!V281/Inv_SY!$Y281-1,"")</f>
        <v/>
      </c>
      <c r="AI279" s="59" t="str">
        <f>IFERROR(Inv_SY!W281/Inv_SY!$Y281-1,"")</f>
        <v/>
      </c>
      <c r="AJ279" s="59" t="str">
        <f>IFERROR(Inv_SY!X281/Inv_SY!$Y281-1,"")</f>
        <v/>
      </c>
      <c r="AK279" s="59" t="str">
        <f>IFERROR(Inv_SY!V281/Inv_SY!$Z281-1,"")</f>
        <v/>
      </c>
      <c r="AL279" s="59" t="str">
        <f>IFERROR(Inv_SY!W281/Inv_SY!$Z281-1,"")</f>
        <v/>
      </c>
      <c r="AM279" s="59" t="str">
        <f>IFERROR(Inv_SY!X281/Inv_SY!$Z281-1,"")</f>
        <v/>
      </c>
    </row>
    <row r="280" spans="1:39" x14ac:dyDescent="0.3">
      <c r="A280" s="252">
        <f>YEAR(Table5[[#This Row],[Date]])+IF(MONTH(Table5[[#This Row],[Date]])&gt;=4,1,0)</f>
        <v>2026</v>
      </c>
      <c r="B280" s="252"/>
      <c r="C280" s="252">
        <f>YEAR(Table5[[#This Row],[Date]])</f>
        <v>2026</v>
      </c>
      <c r="D280" s="252"/>
      <c r="E280" s="252"/>
      <c r="F280" s="253" t="str">
        <f>TEXT(Table5[[#This Row],[Date]],"mmm-yy")</f>
        <v>Jan-26</v>
      </c>
      <c r="G280" s="252">
        <f t="shared" si="11"/>
        <v>31</v>
      </c>
      <c r="H280" s="254">
        <f t="shared" si="12"/>
        <v>46023</v>
      </c>
      <c r="I280" s="55">
        <v>8.02</v>
      </c>
      <c r="J280" s="59" t="str">
        <f>IFERROR(Inv_SY!J282/Inv_SY!$Y282-1,"")</f>
        <v/>
      </c>
      <c r="K280" s="59" t="str">
        <f>IFERROR(Inv_SY!K282/Inv_SY!$Y282-1,"")</f>
        <v/>
      </c>
      <c r="L280" s="59" t="str">
        <f>IFERROR(Inv_SY!L282/Inv_SY!$Y282-1,"")</f>
        <v/>
      </c>
      <c r="M280" s="59" t="str">
        <f>IFERROR(Inv_SY!M282/Inv_SY!$Y282-1,"")</f>
        <v/>
      </c>
      <c r="N280" s="59" t="str">
        <f>IFERROR(Inv_SY!N282/Inv_SY!$Y282-1,"")</f>
        <v/>
      </c>
      <c r="O280" s="59" t="str">
        <f>IFERROR(Inv_SY!O282/Inv_SY!$Y282-1,"")</f>
        <v/>
      </c>
      <c r="P280" s="59" t="str">
        <f>IFERROR(Inv_SY!P282/Inv_SY!$Y282-1,"")</f>
        <v/>
      </c>
      <c r="Q280" s="59" t="str">
        <f>IFERROR(Inv_SY!Q282/Inv_SY!$Y282-1,"")</f>
        <v/>
      </c>
      <c r="R280" s="59" t="str">
        <f>IFERROR(Inv_SY!R282/Inv_SY!$Y282-1,"")</f>
        <v/>
      </c>
      <c r="S280" s="59" t="str">
        <f>IFERROR(Inv_SY!S282/Inv_SY!$Y282-1,"")</f>
        <v/>
      </c>
      <c r="T280" s="59" t="str">
        <f>IFERROR(Inv_SY!T282/Inv_SY!$Y282-1,"")</f>
        <v/>
      </c>
      <c r="U280" s="59" t="str">
        <f>IFERROR(Inv_SY!U282/Inv_SY!$Y282-1,"")</f>
        <v/>
      </c>
      <c r="V280" s="59" t="str">
        <f>IFERROR(Inv_SY!J282/Inv_SY!$Z282-1,"")</f>
        <v/>
      </c>
      <c r="W280" s="59" t="str">
        <f>IFERROR(Inv_SY!K282/Inv_SY!$Z282-1,"")</f>
        <v/>
      </c>
      <c r="X280" s="59" t="str">
        <f>IFERROR(Inv_SY!L282/Inv_SY!$Z282-1,"")</f>
        <v/>
      </c>
      <c r="Y280" s="59" t="str">
        <f>IFERROR(Inv_SY!M282/Inv_SY!$Z282-1,"")</f>
        <v/>
      </c>
      <c r="Z280" s="59" t="str">
        <f>IFERROR(Inv_SY!N282/Inv_SY!$Z282-1,"")</f>
        <v/>
      </c>
      <c r="AA280" s="59" t="str">
        <f>IFERROR(Inv_SY!O282/Inv_SY!$Z282-1,"")</f>
        <v/>
      </c>
      <c r="AB280" s="59" t="str">
        <f>IFERROR(Inv_SY!P282/Inv_SY!$Z282-1,"")</f>
        <v/>
      </c>
      <c r="AC280" s="59" t="str">
        <f>IFERROR(Inv_SY!Q282/Inv_SY!$Z282-1,"")</f>
        <v/>
      </c>
      <c r="AD280" s="59" t="str">
        <f>IFERROR(Inv_SY!R282/Inv_SY!$Z282-1,"")</f>
        <v/>
      </c>
      <c r="AE280" s="59" t="str">
        <f>IFERROR(Inv_SY!S282/Inv_SY!$Z282-1,"")</f>
        <v/>
      </c>
      <c r="AF280" s="59" t="str">
        <f>IFERROR(Inv_SY!T282/Inv_SY!$Z282-1,"")</f>
        <v/>
      </c>
      <c r="AG280" s="59" t="str">
        <f>IFERROR(Inv_SY!U282/Inv_SY!$Z282-1,"")</f>
        <v/>
      </c>
      <c r="AH280" s="59" t="str">
        <f>IFERROR(Inv_SY!V282/Inv_SY!$Y282-1,"")</f>
        <v/>
      </c>
      <c r="AI280" s="59" t="str">
        <f>IFERROR(Inv_SY!W282/Inv_SY!$Y282-1,"")</f>
        <v/>
      </c>
      <c r="AJ280" s="59" t="str">
        <f>IFERROR(Inv_SY!X282/Inv_SY!$Y282-1,"")</f>
        <v/>
      </c>
      <c r="AK280" s="59" t="str">
        <f>IFERROR(Inv_SY!V282/Inv_SY!$Z282-1,"")</f>
        <v/>
      </c>
      <c r="AL280" s="59" t="str">
        <f>IFERROR(Inv_SY!W282/Inv_SY!$Z282-1,"")</f>
        <v/>
      </c>
      <c r="AM280" s="59" t="str">
        <f>IFERROR(Inv_SY!X282/Inv_SY!$Z282-1,"")</f>
        <v/>
      </c>
    </row>
    <row r="281" spans="1:39" x14ac:dyDescent="0.3">
      <c r="A281" s="252">
        <f>YEAR(Table5[[#This Row],[Date]])+IF(MONTH(Table5[[#This Row],[Date]])&gt;=4,1,0)</f>
        <v>2026</v>
      </c>
      <c r="B281" s="252"/>
      <c r="C281" s="252">
        <f>YEAR(Table5[[#This Row],[Date]])</f>
        <v>2026</v>
      </c>
      <c r="D281" s="252"/>
      <c r="E281" s="252"/>
      <c r="F281" s="253" t="str">
        <f>TEXT(Table5[[#This Row],[Date]],"mmm-yy")</f>
        <v>Jan-26</v>
      </c>
      <c r="G281" s="252">
        <f t="shared" si="11"/>
        <v>31</v>
      </c>
      <c r="H281" s="254">
        <f t="shared" si="12"/>
        <v>46024</v>
      </c>
      <c r="I281" s="55">
        <v>8.02</v>
      </c>
      <c r="J281" s="59" t="str">
        <f>IFERROR(Inv_SY!J283/Inv_SY!$Y283-1,"")</f>
        <v/>
      </c>
      <c r="K281" s="59" t="str">
        <f>IFERROR(Inv_SY!K283/Inv_SY!$Y283-1,"")</f>
        <v/>
      </c>
      <c r="L281" s="59" t="str">
        <f>IFERROR(Inv_SY!L283/Inv_SY!$Y283-1,"")</f>
        <v/>
      </c>
      <c r="M281" s="59" t="str">
        <f>IFERROR(Inv_SY!M283/Inv_SY!$Y283-1,"")</f>
        <v/>
      </c>
      <c r="N281" s="59" t="str">
        <f>IFERROR(Inv_SY!N283/Inv_SY!$Y283-1,"")</f>
        <v/>
      </c>
      <c r="O281" s="59" t="str">
        <f>IFERROR(Inv_SY!O283/Inv_SY!$Y283-1,"")</f>
        <v/>
      </c>
      <c r="P281" s="59" t="str">
        <f>IFERROR(Inv_SY!P283/Inv_SY!$Y283-1,"")</f>
        <v/>
      </c>
      <c r="Q281" s="59" t="str">
        <f>IFERROR(Inv_SY!Q283/Inv_SY!$Y283-1,"")</f>
        <v/>
      </c>
      <c r="R281" s="59" t="str">
        <f>IFERROR(Inv_SY!R283/Inv_SY!$Y283-1,"")</f>
        <v/>
      </c>
      <c r="S281" s="59" t="str">
        <f>IFERROR(Inv_SY!S283/Inv_SY!$Y283-1,"")</f>
        <v/>
      </c>
      <c r="T281" s="59" t="str">
        <f>IFERROR(Inv_SY!T283/Inv_SY!$Y283-1,"")</f>
        <v/>
      </c>
      <c r="U281" s="59" t="str">
        <f>IFERROR(Inv_SY!U283/Inv_SY!$Y283-1,"")</f>
        <v/>
      </c>
      <c r="V281" s="59" t="str">
        <f>IFERROR(Inv_SY!J283/Inv_SY!$Z283-1,"")</f>
        <v/>
      </c>
      <c r="W281" s="59" t="str">
        <f>IFERROR(Inv_SY!K283/Inv_SY!$Z283-1,"")</f>
        <v/>
      </c>
      <c r="X281" s="59" t="str">
        <f>IFERROR(Inv_SY!L283/Inv_SY!$Z283-1,"")</f>
        <v/>
      </c>
      <c r="Y281" s="59" t="str">
        <f>IFERROR(Inv_SY!M283/Inv_SY!$Z283-1,"")</f>
        <v/>
      </c>
      <c r="Z281" s="59" t="str">
        <f>IFERROR(Inv_SY!N283/Inv_SY!$Z283-1,"")</f>
        <v/>
      </c>
      <c r="AA281" s="59" t="str">
        <f>IFERROR(Inv_SY!O283/Inv_SY!$Z283-1,"")</f>
        <v/>
      </c>
      <c r="AB281" s="59" t="str">
        <f>IFERROR(Inv_SY!P283/Inv_SY!$Z283-1,"")</f>
        <v/>
      </c>
      <c r="AC281" s="59" t="str">
        <f>IFERROR(Inv_SY!Q283/Inv_SY!$Z283-1,"")</f>
        <v/>
      </c>
      <c r="AD281" s="59" t="str">
        <f>IFERROR(Inv_SY!R283/Inv_SY!$Z283-1,"")</f>
        <v/>
      </c>
      <c r="AE281" s="59" t="str">
        <f>IFERROR(Inv_SY!S283/Inv_SY!$Z283-1,"")</f>
        <v/>
      </c>
      <c r="AF281" s="59" t="str">
        <f>IFERROR(Inv_SY!T283/Inv_SY!$Z283-1,"")</f>
        <v/>
      </c>
      <c r="AG281" s="59" t="str">
        <f>IFERROR(Inv_SY!U283/Inv_SY!$Z283-1,"")</f>
        <v/>
      </c>
      <c r="AH281" s="59" t="str">
        <f>IFERROR(Inv_SY!V283/Inv_SY!$Y283-1,"")</f>
        <v/>
      </c>
      <c r="AI281" s="59" t="str">
        <f>IFERROR(Inv_SY!W283/Inv_SY!$Y283-1,"")</f>
        <v/>
      </c>
      <c r="AJ281" s="59" t="str">
        <f>IFERROR(Inv_SY!X283/Inv_SY!$Y283-1,"")</f>
        <v/>
      </c>
      <c r="AK281" s="59" t="str">
        <f>IFERROR(Inv_SY!V283/Inv_SY!$Z283-1,"")</f>
        <v/>
      </c>
      <c r="AL281" s="59" t="str">
        <f>IFERROR(Inv_SY!W283/Inv_SY!$Z283-1,"")</f>
        <v/>
      </c>
      <c r="AM281" s="59" t="str">
        <f>IFERROR(Inv_SY!X283/Inv_SY!$Z283-1,"")</f>
        <v/>
      </c>
    </row>
    <row r="282" spans="1:39" x14ac:dyDescent="0.3">
      <c r="A282" s="252">
        <f>YEAR(Table5[[#This Row],[Date]])+IF(MONTH(Table5[[#This Row],[Date]])&gt;=4,1,0)</f>
        <v>2026</v>
      </c>
      <c r="B282" s="252"/>
      <c r="C282" s="252">
        <f>YEAR(Table5[[#This Row],[Date]])</f>
        <v>2026</v>
      </c>
      <c r="D282" s="252"/>
      <c r="E282" s="252"/>
      <c r="F282" s="253" t="str">
        <f>TEXT(Table5[[#This Row],[Date]],"mmm-yy")</f>
        <v>Jan-26</v>
      </c>
      <c r="G282" s="252">
        <f t="shared" si="11"/>
        <v>31</v>
      </c>
      <c r="H282" s="254">
        <f t="shared" si="12"/>
        <v>46025</v>
      </c>
      <c r="I282" s="55">
        <v>8.02</v>
      </c>
      <c r="J282" s="59" t="str">
        <f>IFERROR(Inv_SY!J284/Inv_SY!$Y284-1,"")</f>
        <v/>
      </c>
      <c r="K282" s="59" t="str">
        <f>IFERROR(Inv_SY!K284/Inv_SY!$Y284-1,"")</f>
        <v/>
      </c>
      <c r="L282" s="59" t="str">
        <f>IFERROR(Inv_SY!L284/Inv_SY!$Y284-1,"")</f>
        <v/>
      </c>
      <c r="M282" s="59" t="str">
        <f>IFERROR(Inv_SY!M284/Inv_SY!$Y284-1,"")</f>
        <v/>
      </c>
      <c r="N282" s="59" t="str">
        <f>IFERROR(Inv_SY!N284/Inv_SY!$Y284-1,"")</f>
        <v/>
      </c>
      <c r="O282" s="59" t="str">
        <f>IFERROR(Inv_SY!O284/Inv_SY!$Y284-1,"")</f>
        <v/>
      </c>
      <c r="P282" s="59" t="str">
        <f>IFERROR(Inv_SY!P284/Inv_SY!$Y284-1,"")</f>
        <v/>
      </c>
      <c r="Q282" s="59" t="str">
        <f>IFERROR(Inv_SY!Q284/Inv_SY!$Y284-1,"")</f>
        <v/>
      </c>
      <c r="R282" s="59" t="str">
        <f>IFERROR(Inv_SY!R284/Inv_SY!$Y284-1,"")</f>
        <v/>
      </c>
      <c r="S282" s="59" t="str">
        <f>IFERROR(Inv_SY!S284/Inv_SY!$Y284-1,"")</f>
        <v/>
      </c>
      <c r="T282" s="59" t="str">
        <f>IFERROR(Inv_SY!T284/Inv_SY!$Y284-1,"")</f>
        <v/>
      </c>
      <c r="U282" s="59" t="str">
        <f>IFERROR(Inv_SY!U284/Inv_SY!$Y284-1,"")</f>
        <v/>
      </c>
      <c r="V282" s="59" t="str">
        <f>IFERROR(Inv_SY!J284/Inv_SY!$Z284-1,"")</f>
        <v/>
      </c>
      <c r="W282" s="59" t="str">
        <f>IFERROR(Inv_SY!K284/Inv_SY!$Z284-1,"")</f>
        <v/>
      </c>
      <c r="X282" s="59" t="str">
        <f>IFERROR(Inv_SY!L284/Inv_SY!$Z284-1,"")</f>
        <v/>
      </c>
      <c r="Y282" s="59" t="str">
        <f>IFERROR(Inv_SY!M284/Inv_SY!$Z284-1,"")</f>
        <v/>
      </c>
      <c r="Z282" s="59" t="str">
        <f>IFERROR(Inv_SY!N284/Inv_SY!$Z284-1,"")</f>
        <v/>
      </c>
      <c r="AA282" s="59" t="str">
        <f>IFERROR(Inv_SY!O284/Inv_SY!$Z284-1,"")</f>
        <v/>
      </c>
      <c r="AB282" s="59" t="str">
        <f>IFERROR(Inv_SY!P284/Inv_SY!$Z284-1,"")</f>
        <v/>
      </c>
      <c r="AC282" s="59" t="str">
        <f>IFERROR(Inv_SY!Q284/Inv_SY!$Z284-1,"")</f>
        <v/>
      </c>
      <c r="AD282" s="59" t="str">
        <f>IFERROR(Inv_SY!R284/Inv_SY!$Z284-1,"")</f>
        <v/>
      </c>
      <c r="AE282" s="59" t="str">
        <f>IFERROR(Inv_SY!S284/Inv_SY!$Z284-1,"")</f>
        <v/>
      </c>
      <c r="AF282" s="59" t="str">
        <f>IFERROR(Inv_SY!T284/Inv_SY!$Z284-1,"")</f>
        <v/>
      </c>
      <c r="AG282" s="59" t="str">
        <f>IFERROR(Inv_SY!U284/Inv_SY!$Z284-1,"")</f>
        <v/>
      </c>
      <c r="AH282" s="59" t="str">
        <f>IFERROR(Inv_SY!V284/Inv_SY!$Y284-1,"")</f>
        <v/>
      </c>
      <c r="AI282" s="59" t="str">
        <f>IFERROR(Inv_SY!W284/Inv_SY!$Y284-1,"")</f>
        <v/>
      </c>
      <c r="AJ282" s="59" t="str">
        <f>IFERROR(Inv_SY!X284/Inv_SY!$Y284-1,"")</f>
        <v/>
      </c>
      <c r="AK282" s="59" t="str">
        <f>IFERROR(Inv_SY!V284/Inv_SY!$Z284-1,"")</f>
        <v/>
      </c>
      <c r="AL282" s="59" t="str">
        <f>IFERROR(Inv_SY!W284/Inv_SY!$Z284-1,"")</f>
        <v/>
      </c>
      <c r="AM282" s="59" t="str">
        <f>IFERROR(Inv_SY!X284/Inv_SY!$Z284-1,"")</f>
        <v/>
      </c>
    </row>
    <row r="283" spans="1:39" x14ac:dyDescent="0.3">
      <c r="A283" s="252">
        <f>YEAR(Table5[[#This Row],[Date]])+IF(MONTH(Table5[[#This Row],[Date]])&gt;=4,1,0)</f>
        <v>2026</v>
      </c>
      <c r="B283" s="252"/>
      <c r="C283" s="252">
        <f>YEAR(Table5[[#This Row],[Date]])</f>
        <v>2026</v>
      </c>
      <c r="D283" s="252"/>
      <c r="E283" s="252"/>
      <c r="F283" s="253" t="str">
        <f>TEXT(Table5[[#This Row],[Date]],"mmm-yy")</f>
        <v>Jan-26</v>
      </c>
      <c r="G283" s="252">
        <f t="shared" si="11"/>
        <v>31</v>
      </c>
      <c r="H283" s="254">
        <f t="shared" si="12"/>
        <v>46026</v>
      </c>
      <c r="I283" s="55">
        <v>8.02</v>
      </c>
      <c r="J283" s="59" t="str">
        <f>IFERROR(Inv_SY!J285/Inv_SY!$Y285-1,"")</f>
        <v/>
      </c>
      <c r="K283" s="59" t="str">
        <f>IFERROR(Inv_SY!K285/Inv_SY!$Y285-1,"")</f>
        <v/>
      </c>
      <c r="L283" s="59" t="str">
        <f>IFERROR(Inv_SY!L285/Inv_SY!$Y285-1,"")</f>
        <v/>
      </c>
      <c r="M283" s="59" t="str">
        <f>IFERROR(Inv_SY!M285/Inv_SY!$Y285-1,"")</f>
        <v/>
      </c>
      <c r="N283" s="59" t="str">
        <f>IFERROR(Inv_SY!N285/Inv_SY!$Y285-1,"")</f>
        <v/>
      </c>
      <c r="O283" s="59" t="str">
        <f>IFERROR(Inv_SY!O285/Inv_SY!$Y285-1,"")</f>
        <v/>
      </c>
      <c r="P283" s="59" t="str">
        <f>IFERROR(Inv_SY!P285/Inv_SY!$Y285-1,"")</f>
        <v/>
      </c>
      <c r="Q283" s="59" t="str">
        <f>IFERROR(Inv_SY!Q285/Inv_SY!$Y285-1,"")</f>
        <v/>
      </c>
      <c r="R283" s="59" t="str">
        <f>IFERROR(Inv_SY!R285/Inv_SY!$Y285-1,"")</f>
        <v/>
      </c>
      <c r="S283" s="59" t="str">
        <f>IFERROR(Inv_SY!S285/Inv_SY!$Y285-1,"")</f>
        <v/>
      </c>
      <c r="T283" s="59" t="str">
        <f>IFERROR(Inv_SY!T285/Inv_SY!$Y285-1,"")</f>
        <v/>
      </c>
      <c r="U283" s="59" t="str">
        <f>IFERROR(Inv_SY!U285/Inv_SY!$Y285-1,"")</f>
        <v/>
      </c>
      <c r="V283" s="59" t="str">
        <f>IFERROR(Inv_SY!J285/Inv_SY!$Z285-1,"")</f>
        <v/>
      </c>
      <c r="W283" s="59" t="str">
        <f>IFERROR(Inv_SY!K285/Inv_SY!$Z285-1,"")</f>
        <v/>
      </c>
      <c r="X283" s="59" t="str">
        <f>IFERROR(Inv_SY!L285/Inv_SY!$Z285-1,"")</f>
        <v/>
      </c>
      <c r="Y283" s="59" t="str">
        <f>IFERROR(Inv_SY!M285/Inv_SY!$Z285-1,"")</f>
        <v/>
      </c>
      <c r="Z283" s="59" t="str">
        <f>IFERROR(Inv_SY!N285/Inv_SY!$Z285-1,"")</f>
        <v/>
      </c>
      <c r="AA283" s="59" t="str">
        <f>IFERROR(Inv_SY!O285/Inv_SY!$Z285-1,"")</f>
        <v/>
      </c>
      <c r="AB283" s="59" t="str">
        <f>IFERROR(Inv_SY!P285/Inv_SY!$Z285-1,"")</f>
        <v/>
      </c>
      <c r="AC283" s="59" t="str">
        <f>IFERROR(Inv_SY!Q285/Inv_SY!$Z285-1,"")</f>
        <v/>
      </c>
      <c r="AD283" s="59" t="str">
        <f>IFERROR(Inv_SY!R285/Inv_SY!$Z285-1,"")</f>
        <v/>
      </c>
      <c r="AE283" s="59" t="str">
        <f>IFERROR(Inv_SY!S285/Inv_SY!$Z285-1,"")</f>
        <v/>
      </c>
      <c r="AF283" s="59" t="str">
        <f>IFERROR(Inv_SY!T285/Inv_SY!$Z285-1,"")</f>
        <v/>
      </c>
      <c r="AG283" s="59" t="str">
        <f>IFERROR(Inv_SY!U285/Inv_SY!$Z285-1,"")</f>
        <v/>
      </c>
      <c r="AH283" s="59" t="str">
        <f>IFERROR(Inv_SY!V285/Inv_SY!$Y285-1,"")</f>
        <v/>
      </c>
      <c r="AI283" s="59" t="str">
        <f>IFERROR(Inv_SY!W285/Inv_SY!$Y285-1,"")</f>
        <v/>
      </c>
      <c r="AJ283" s="59" t="str">
        <f>IFERROR(Inv_SY!X285/Inv_SY!$Y285-1,"")</f>
        <v/>
      </c>
      <c r="AK283" s="59" t="str">
        <f>IFERROR(Inv_SY!V285/Inv_SY!$Z285-1,"")</f>
        <v/>
      </c>
      <c r="AL283" s="59" t="str">
        <f>IFERROR(Inv_SY!W285/Inv_SY!$Z285-1,"")</f>
        <v/>
      </c>
      <c r="AM283" s="59" t="str">
        <f>IFERROR(Inv_SY!X285/Inv_SY!$Z285-1,"")</f>
        <v/>
      </c>
    </row>
    <row r="284" spans="1:39" x14ac:dyDescent="0.3">
      <c r="A284" s="252">
        <f>YEAR(Table5[[#This Row],[Date]])+IF(MONTH(Table5[[#This Row],[Date]])&gt;=4,1,0)</f>
        <v>2026</v>
      </c>
      <c r="B284" s="252"/>
      <c r="C284" s="252">
        <f>YEAR(Table5[[#This Row],[Date]])</f>
        <v>2026</v>
      </c>
      <c r="D284" s="252"/>
      <c r="E284" s="252"/>
      <c r="F284" s="253" t="str">
        <f>TEXT(Table5[[#This Row],[Date]],"mmm-yy")</f>
        <v>Jan-26</v>
      </c>
      <c r="G284" s="252">
        <f t="shared" si="11"/>
        <v>31</v>
      </c>
      <c r="H284" s="254">
        <f t="shared" si="12"/>
        <v>46027</v>
      </c>
      <c r="I284" s="55">
        <v>8.02</v>
      </c>
      <c r="J284" s="59" t="str">
        <f>IFERROR(Inv_SY!J286/Inv_SY!$Y286-1,"")</f>
        <v/>
      </c>
      <c r="K284" s="59" t="str">
        <f>IFERROR(Inv_SY!K286/Inv_SY!$Y286-1,"")</f>
        <v/>
      </c>
      <c r="L284" s="59" t="str">
        <f>IFERROR(Inv_SY!L286/Inv_SY!$Y286-1,"")</f>
        <v/>
      </c>
      <c r="M284" s="59" t="str">
        <f>IFERROR(Inv_SY!M286/Inv_SY!$Y286-1,"")</f>
        <v/>
      </c>
      <c r="N284" s="59" t="str">
        <f>IFERROR(Inv_SY!N286/Inv_SY!$Y286-1,"")</f>
        <v/>
      </c>
      <c r="O284" s="59" t="str">
        <f>IFERROR(Inv_SY!O286/Inv_SY!$Y286-1,"")</f>
        <v/>
      </c>
      <c r="P284" s="59" t="str">
        <f>IFERROR(Inv_SY!P286/Inv_SY!$Y286-1,"")</f>
        <v/>
      </c>
      <c r="Q284" s="59" t="str">
        <f>IFERROR(Inv_SY!Q286/Inv_SY!$Y286-1,"")</f>
        <v/>
      </c>
      <c r="R284" s="59" t="str">
        <f>IFERROR(Inv_SY!R286/Inv_SY!$Y286-1,"")</f>
        <v/>
      </c>
      <c r="S284" s="59" t="str">
        <f>IFERROR(Inv_SY!S286/Inv_SY!$Y286-1,"")</f>
        <v/>
      </c>
      <c r="T284" s="59" t="str">
        <f>IFERROR(Inv_SY!T286/Inv_SY!$Y286-1,"")</f>
        <v/>
      </c>
      <c r="U284" s="59" t="str">
        <f>IFERROR(Inv_SY!U286/Inv_SY!$Y286-1,"")</f>
        <v/>
      </c>
      <c r="V284" s="59" t="str">
        <f>IFERROR(Inv_SY!J286/Inv_SY!$Z286-1,"")</f>
        <v/>
      </c>
      <c r="W284" s="59" t="str">
        <f>IFERROR(Inv_SY!K286/Inv_SY!$Z286-1,"")</f>
        <v/>
      </c>
      <c r="X284" s="59" t="str">
        <f>IFERROR(Inv_SY!L286/Inv_SY!$Z286-1,"")</f>
        <v/>
      </c>
      <c r="Y284" s="59" t="str">
        <f>IFERROR(Inv_SY!M286/Inv_SY!$Z286-1,"")</f>
        <v/>
      </c>
      <c r="Z284" s="59" t="str">
        <f>IFERROR(Inv_SY!N286/Inv_SY!$Z286-1,"")</f>
        <v/>
      </c>
      <c r="AA284" s="59" t="str">
        <f>IFERROR(Inv_SY!O286/Inv_SY!$Z286-1,"")</f>
        <v/>
      </c>
      <c r="AB284" s="59" t="str">
        <f>IFERROR(Inv_SY!P286/Inv_SY!$Z286-1,"")</f>
        <v/>
      </c>
      <c r="AC284" s="59" t="str">
        <f>IFERROR(Inv_SY!Q286/Inv_SY!$Z286-1,"")</f>
        <v/>
      </c>
      <c r="AD284" s="59" t="str">
        <f>IFERROR(Inv_SY!R286/Inv_SY!$Z286-1,"")</f>
        <v/>
      </c>
      <c r="AE284" s="59" t="str">
        <f>IFERROR(Inv_SY!S286/Inv_SY!$Z286-1,"")</f>
        <v/>
      </c>
      <c r="AF284" s="59" t="str">
        <f>IFERROR(Inv_SY!T286/Inv_SY!$Z286-1,"")</f>
        <v/>
      </c>
      <c r="AG284" s="59" t="str">
        <f>IFERROR(Inv_SY!U286/Inv_SY!$Z286-1,"")</f>
        <v/>
      </c>
      <c r="AH284" s="59" t="str">
        <f>IFERROR(Inv_SY!V286/Inv_SY!$Y286-1,"")</f>
        <v/>
      </c>
      <c r="AI284" s="59" t="str">
        <f>IFERROR(Inv_SY!W286/Inv_SY!$Y286-1,"")</f>
        <v/>
      </c>
      <c r="AJ284" s="59" t="str">
        <f>IFERROR(Inv_SY!X286/Inv_SY!$Y286-1,"")</f>
        <v/>
      </c>
      <c r="AK284" s="59" t="str">
        <f>IFERROR(Inv_SY!V286/Inv_SY!$Z286-1,"")</f>
        <v/>
      </c>
      <c r="AL284" s="59" t="str">
        <f>IFERROR(Inv_SY!W286/Inv_SY!$Z286-1,"")</f>
        <v/>
      </c>
      <c r="AM284" s="59" t="str">
        <f>IFERROR(Inv_SY!X286/Inv_SY!$Z286-1,"")</f>
        <v/>
      </c>
    </row>
    <row r="285" spans="1:39" x14ac:dyDescent="0.3">
      <c r="A285" s="252">
        <f>YEAR(Table5[[#This Row],[Date]])+IF(MONTH(Table5[[#This Row],[Date]])&gt;=4,1,0)</f>
        <v>2026</v>
      </c>
      <c r="B285" s="252"/>
      <c r="C285" s="252">
        <f>YEAR(Table5[[#This Row],[Date]])</f>
        <v>2026</v>
      </c>
      <c r="D285" s="252"/>
      <c r="E285" s="252"/>
      <c r="F285" s="253" t="str">
        <f>TEXT(Table5[[#This Row],[Date]],"mmm-yy")</f>
        <v>Jan-26</v>
      </c>
      <c r="G285" s="252">
        <f t="shared" si="11"/>
        <v>31</v>
      </c>
      <c r="H285" s="254">
        <f t="shared" si="12"/>
        <v>46028</v>
      </c>
      <c r="I285" s="55">
        <v>8.02</v>
      </c>
      <c r="J285" s="59" t="str">
        <f>IFERROR(Inv_SY!J287/Inv_SY!$Y287-1,"")</f>
        <v/>
      </c>
      <c r="K285" s="59" t="str">
        <f>IFERROR(Inv_SY!K287/Inv_SY!$Y287-1,"")</f>
        <v/>
      </c>
      <c r="L285" s="59" t="str">
        <f>IFERROR(Inv_SY!L287/Inv_SY!$Y287-1,"")</f>
        <v/>
      </c>
      <c r="M285" s="59" t="str">
        <f>IFERROR(Inv_SY!M287/Inv_SY!$Y287-1,"")</f>
        <v/>
      </c>
      <c r="N285" s="59" t="str">
        <f>IFERROR(Inv_SY!N287/Inv_SY!$Y287-1,"")</f>
        <v/>
      </c>
      <c r="O285" s="59" t="str">
        <f>IFERROR(Inv_SY!O287/Inv_SY!$Y287-1,"")</f>
        <v/>
      </c>
      <c r="P285" s="59" t="str">
        <f>IFERROR(Inv_SY!P287/Inv_SY!$Y287-1,"")</f>
        <v/>
      </c>
      <c r="Q285" s="59" t="str">
        <f>IFERROR(Inv_SY!Q287/Inv_SY!$Y287-1,"")</f>
        <v/>
      </c>
      <c r="R285" s="59" t="str">
        <f>IFERROR(Inv_SY!R287/Inv_SY!$Y287-1,"")</f>
        <v/>
      </c>
      <c r="S285" s="59" t="str">
        <f>IFERROR(Inv_SY!S287/Inv_SY!$Y287-1,"")</f>
        <v/>
      </c>
      <c r="T285" s="59" t="str">
        <f>IFERROR(Inv_SY!T287/Inv_SY!$Y287-1,"")</f>
        <v/>
      </c>
      <c r="U285" s="59" t="str">
        <f>IFERROR(Inv_SY!U287/Inv_SY!$Y287-1,"")</f>
        <v/>
      </c>
      <c r="V285" s="59" t="str">
        <f>IFERROR(Inv_SY!J287/Inv_SY!$Z287-1,"")</f>
        <v/>
      </c>
      <c r="W285" s="59" t="str">
        <f>IFERROR(Inv_SY!K287/Inv_SY!$Z287-1,"")</f>
        <v/>
      </c>
      <c r="X285" s="59" t="str">
        <f>IFERROR(Inv_SY!L287/Inv_SY!$Z287-1,"")</f>
        <v/>
      </c>
      <c r="Y285" s="59" t="str">
        <f>IFERROR(Inv_SY!M287/Inv_SY!$Z287-1,"")</f>
        <v/>
      </c>
      <c r="Z285" s="59" t="str">
        <f>IFERROR(Inv_SY!N287/Inv_SY!$Z287-1,"")</f>
        <v/>
      </c>
      <c r="AA285" s="59" t="str">
        <f>IFERROR(Inv_SY!O287/Inv_SY!$Z287-1,"")</f>
        <v/>
      </c>
      <c r="AB285" s="59" t="str">
        <f>IFERROR(Inv_SY!P287/Inv_SY!$Z287-1,"")</f>
        <v/>
      </c>
      <c r="AC285" s="59" t="str">
        <f>IFERROR(Inv_SY!Q287/Inv_SY!$Z287-1,"")</f>
        <v/>
      </c>
      <c r="AD285" s="59" t="str">
        <f>IFERROR(Inv_SY!R287/Inv_SY!$Z287-1,"")</f>
        <v/>
      </c>
      <c r="AE285" s="59" t="str">
        <f>IFERROR(Inv_SY!S287/Inv_SY!$Z287-1,"")</f>
        <v/>
      </c>
      <c r="AF285" s="59" t="str">
        <f>IFERROR(Inv_SY!T287/Inv_SY!$Z287-1,"")</f>
        <v/>
      </c>
      <c r="AG285" s="59" t="str">
        <f>IFERROR(Inv_SY!U287/Inv_SY!$Z287-1,"")</f>
        <v/>
      </c>
      <c r="AH285" s="59" t="str">
        <f>IFERROR(Inv_SY!V287/Inv_SY!$Y287-1,"")</f>
        <v/>
      </c>
      <c r="AI285" s="59" t="str">
        <f>IFERROR(Inv_SY!W287/Inv_SY!$Y287-1,"")</f>
        <v/>
      </c>
      <c r="AJ285" s="59" t="str">
        <f>IFERROR(Inv_SY!X287/Inv_SY!$Y287-1,"")</f>
        <v/>
      </c>
      <c r="AK285" s="59" t="str">
        <f>IFERROR(Inv_SY!V287/Inv_SY!$Z287-1,"")</f>
        <v/>
      </c>
      <c r="AL285" s="59" t="str">
        <f>IFERROR(Inv_SY!W287/Inv_SY!$Z287-1,"")</f>
        <v/>
      </c>
      <c r="AM285" s="59" t="str">
        <f>IFERROR(Inv_SY!X287/Inv_SY!$Z287-1,"")</f>
        <v/>
      </c>
    </row>
    <row r="286" spans="1:39" x14ac:dyDescent="0.3">
      <c r="A286" s="252">
        <f>YEAR(Table5[[#This Row],[Date]])+IF(MONTH(Table5[[#This Row],[Date]])&gt;=4,1,0)</f>
        <v>2026</v>
      </c>
      <c r="B286" s="252"/>
      <c r="C286" s="252">
        <f>YEAR(Table5[[#This Row],[Date]])</f>
        <v>2026</v>
      </c>
      <c r="D286" s="252"/>
      <c r="E286" s="252"/>
      <c r="F286" s="253" t="str">
        <f>TEXT(Table5[[#This Row],[Date]],"mmm-yy")</f>
        <v>Jan-26</v>
      </c>
      <c r="G286" s="252">
        <f t="shared" si="11"/>
        <v>31</v>
      </c>
      <c r="H286" s="254">
        <f t="shared" si="12"/>
        <v>46029</v>
      </c>
      <c r="I286" s="55">
        <v>8.02</v>
      </c>
      <c r="J286" s="59" t="str">
        <f>IFERROR(Inv_SY!J288/Inv_SY!$Y288-1,"")</f>
        <v/>
      </c>
      <c r="K286" s="59" t="str">
        <f>IFERROR(Inv_SY!K288/Inv_SY!$Y288-1,"")</f>
        <v/>
      </c>
      <c r="L286" s="59" t="str">
        <f>IFERROR(Inv_SY!L288/Inv_SY!$Y288-1,"")</f>
        <v/>
      </c>
      <c r="M286" s="59" t="str">
        <f>IFERROR(Inv_SY!M288/Inv_SY!$Y288-1,"")</f>
        <v/>
      </c>
      <c r="N286" s="59" t="str">
        <f>IFERROR(Inv_SY!N288/Inv_SY!$Y288-1,"")</f>
        <v/>
      </c>
      <c r="O286" s="59" t="str">
        <f>IFERROR(Inv_SY!O288/Inv_SY!$Y288-1,"")</f>
        <v/>
      </c>
      <c r="P286" s="59" t="str">
        <f>IFERROR(Inv_SY!P288/Inv_SY!$Y288-1,"")</f>
        <v/>
      </c>
      <c r="Q286" s="59" t="str">
        <f>IFERROR(Inv_SY!Q288/Inv_SY!$Y288-1,"")</f>
        <v/>
      </c>
      <c r="R286" s="59" t="str">
        <f>IFERROR(Inv_SY!R288/Inv_SY!$Y288-1,"")</f>
        <v/>
      </c>
      <c r="S286" s="59" t="str">
        <f>IFERROR(Inv_SY!S288/Inv_SY!$Y288-1,"")</f>
        <v/>
      </c>
      <c r="T286" s="59" t="str">
        <f>IFERROR(Inv_SY!T288/Inv_SY!$Y288-1,"")</f>
        <v/>
      </c>
      <c r="U286" s="59" t="str">
        <f>IFERROR(Inv_SY!U288/Inv_SY!$Y288-1,"")</f>
        <v/>
      </c>
      <c r="V286" s="59" t="str">
        <f>IFERROR(Inv_SY!J288/Inv_SY!$Z288-1,"")</f>
        <v/>
      </c>
      <c r="W286" s="59" t="str">
        <f>IFERROR(Inv_SY!K288/Inv_SY!$Z288-1,"")</f>
        <v/>
      </c>
      <c r="X286" s="59" t="str">
        <f>IFERROR(Inv_SY!L288/Inv_SY!$Z288-1,"")</f>
        <v/>
      </c>
      <c r="Y286" s="59" t="str">
        <f>IFERROR(Inv_SY!M288/Inv_SY!$Z288-1,"")</f>
        <v/>
      </c>
      <c r="Z286" s="59" t="str">
        <f>IFERROR(Inv_SY!N288/Inv_SY!$Z288-1,"")</f>
        <v/>
      </c>
      <c r="AA286" s="59" t="str">
        <f>IFERROR(Inv_SY!O288/Inv_SY!$Z288-1,"")</f>
        <v/>
      </c>
      <c r="AB286" s="59" t="str">
        <f>IFERROR(Inv_SY!P288/Inv_SY!$Z288-1,"")</f>
        <v/>
      </c>
      <c r="AC286" s="59" t="str">
        <f>IFERROR(Inv_SY!Q288/Inv_SY!$Z288-1,"")</f>
        <v/>
      </c>
      <c r="AD286" s="59" t="str">
        <f>IFERROR(Inv_SY!R288/Inv_SY!$Z288-1,"")</f>
        <v/>
      </c>
      <c r="AE286" s="59" t="str">
        <f>IFERROR(Inv_SY!S288/Inv_SY!$Z288-1,"")</f>
        <v/>
      </c>
      <c r="AF286" s="59" t="str">
        <f>IFERROR(Inv_SY!T288/Inv_SY!$Z288-1,"")</f>
        <v/>
      </c>
      <c r="AG286" s="59" t="str">
        <f>IFERROR(Inv_SY!U288/Inv_SY!$Z288-1,"")</f>
        <v/>
      </c>
      <c r="AH286" s="59" t="str">
        <f>IFERROR(Inv_SY!V288/Inv_SY!$Y288-1,"")</f>
        <v/>
      </c>
      <c r="AI286" s="59" t="str">
        <f>IFERROR(Inv_SY!W288/Inv_SY!$Y288-1,"")</f>
        <v/>
      </c>
      <c r="AJ286" s="59" t="str">
        <f>IFERROR(Inv_SY!X288/Inv_SY!$Y288-1,"")</f>
        <v/>
      </c>
      <c r="AK286" s="59" t="str">
        <f>IFERROR(Inv_SY!V288/Inv_SY!$Z288-1,"")</f>
        <v/>
      </c>
      <c r="AL286" s="59" t="str">
        <f>IFERROR(Inv_SY!W288/Inv_SY!$Z288-1,"")</f>
        <v/>
      </c>
      <c r="AM286" s="59" t="str">
        <f>IFERROR(Inv_SY!X288/Inv_SY!$Z288-1,"")</f>
        <v/>
      </c>
    </row>
    <row r="287" spans="1:39" x14ac:dyDescent="0.3">
      <c r="A287" s="252">
        <f>YEAR(Table5[[#This Row],[Date]])+IF(MONTH(Table5[[#This Row],[Date]])&gt;=4,1,0)</f>
        <v>2026</v>
      </c>
      <c r="B287" s="252"/>
      <c r="C287" s="252">
        <f>YEAR(Table5[[#This Row],[Date]])</f>
        <v>2026</v>
      </c>
      <c r="D287" s="252"/>
      <c r="E287" s="252"/>
      <c r="F287" s="253" t="str">
        <f>TEXT(Table5[[#This Row],[Date]],"mmm-yy")</f>
        <v>Jan-26</v>
      </c>
      <c r="G287" s="252">
        <f t="shared" si="11"/>
        <v>31</v>
      </c>
      <c r="H287" s="254">
        <f t="shared" si="12"/>
        <v>46030</v>
      </c>
      <c r="I287" s="55">
        <v>8.02</v>
      </c>
      <c r="J287" s="59" t="str">
        <f>IFERROR(Inv_SY!J289/Inv_SY!$Y289-1,"")</f>
        <v/>
      </c>
      <c r="K287" s="59" t="str">
        <f>IFERROR(Inv_SY!K289/Inv_SY!$Y289-1,"")</f>
        <v/>
      </c>
      <c r="L287" s="59" t="str">
        <f>IFERROR(Inv_SY!L289/Inv_SY!$Y289-1,"")</f>
        <v/>
      </c>
      <c r="M287" s="59" t="str">
        <f>IFERROR(Inv_SY!M289/Inv_SY!$Y289-1,"")</f>
        <v/>
      </c>
      <c r="N287" s="59" t="str">
        <f>IFERROR(Inv_SY!N289/Inv_SY!$Y289-1,"")</f>
        <v/>
      </c>
      <c r="O287" s="59" t="str">
        <f>IFERROR(Inv_SY!O289/Inv_SY!$Y289-1,"")</f>
        <v/>
      </c>
      <c r="P287" s="59" t="str">
        <f>IFERROR(Inv_SY!P289/Inv_SY!$Y289-1,"")</f>
        <v/>
      </c>
      <c r="Q287" s="59" t="str">
        <f>IFERROR(Inv_SY!Q289/Inv_SY!$Y289-1,"")</f>
        <v/>
      </c>
      <c r="R287" s="59" t="str">
        <f>IFERROR(Inv_SY!R289/Inv_SY!$Y289-1,"")</f>
        <v/>
      </c>
      <c r="S287" s="59" t="str">
        <f>IFERROR(Inv_SY!S289/Inv_SY!$Y289-1,"")</f>
        <v/>
      </c>
      <c r="T287" s="59" t="str">
        <f>IFERROR(Inv_SY!T289/Inv_SY!$Y289-1,"")</f>
        <v/>
      </c>
      <c r="U287" s="59" t="str">
        <f>IFERROR(Inv_SY!U289/Inv_SY!$Y289-1,"")</f>
        <v/>
      </c>
      <c r="V287" s="59" t="str">
        <f>IFERROR(Inv_SY!J289/Inv_SY!$Z289-1,"")</f>
        <v/>
      </c>
      <c r="W287" s="59" t="str">
        <f>IFERROR(Inv_SY!K289/Inv_SY!$Z289-1,"")</f>
        <v/>
      </c>
      <c r="X287" s="59" t="str">
        <f>IFERROR(Inv_SY!L289/Inv_SY!$Z289-1,"")</f>
        <v/>
      </c>
      <c r="Y287" s="59" t="str">
        <f>IFERROR(Inv_SY!M289/Inv_SY!$Z289-1,"")</f>
        <v/>
      </c>
      <c r="Z287" s="59" t="str">
        <f>IFERROR(Inv_SY!N289/Inv_SY!$Z289-1,"")</f>
        <v/>
      </c>
      <c r="AA287" s="59" t="str">
        <f>IFERROR(Inv_SY!O289/Inv_SY!$Z289-1,"")</f>
        <v/>
      </c>
      <c r="AB287" s="59" t="str">
        <f>IFERROR(Inv_SY!P289/Inv_SY!$Z289-1,"")</f>
        <v/>
      </c>
      <c r="AC287" s="59" t="str">
        <f>IFERROR(Inv_SY!Q289/Inv_SY!$Z289-1,"")</f>
        <v/>
      </c>
      <c r="AD287" s="59" t="str">
        <f>IFERROR(Inv_SY!R289/Inv_SY!$Z289-1,"")</f>
        <v/>
      </c>
      <c r="AE287" s="59" t="str">
        <f>IFERROR(Inv_SY!S289/Inv_SY!$Z289-1,"")</f>
        <v/>
      </c>
      <c r="AF287" s="59" t="str">
        <f>IFERROR(Inv_SY!T289/Inv_SY!$Z289-1,"")</f>
        <v/>
      </c>
      <c r="AG287" s="59" t="str">
        <f>IFERROR(Inv_SY!U289/Inv_SY!$Z289-1,"")</f>
        <v/>
      </c>
      <c r="AH287" s="59" t="str">
        <f>IFERROR(Inv_SY!V289/Inv_SY!$Y289-1,"")</f>
        <v/>
      </c>
      <c r="AI287" s="59" t="str">
        <f>IFERROR(Inv_SY!W289/Inv_SY!$Y289-1,"")</f>
        <v/>
      </c>
      <c r="AJ287" s="59" t="str">
        <f>IFERROR(Inv_SY!X289/Inv_SY!$Y289-1,"")</f>
        <v/>
      </c>
      <c r="AK287" s="59" t="str">
        <f>IFERROR(Inv_SY!V289/Inv_SY!$Z289-1,"")</f>
        <v/>
      </c>
      <c r="AL287" s="59" t="str">
        <f>IFERROR(Inv_SY!W289/Inv_SY!$Z289-1,"")</f>
        <v/>
      </c>
      <c r="AM287" s="59" t="str">
        <f>IFERROR(Inv_SY!X289/Inv_SY!$Z289-1,"")</f>
        <v/>
      </c>
    </row>
    <row r="288" spans="1:39" x14ac:dyDescent="0.3">
      <c r="A288" s="252">
        <f>YEAR(Table5[[#This Row],[Date]])+IF(MONTH(Table5[[#This Row],[Date]])&gt;=4,1,0)</f>
        <v>2026</v>
      </c>
      <c r="B288" s="252"/>
      <c r="C288" s="252">
        <f>YEAR(Table5[[#This Row],[Date]])</f>
        <v>2026</v>
      </c>
      <c r="D288" s="252"/>
      <c r="E288" s="252"/>
      <c r="F288" s="253" t="str">
        <f>TEXT(Table5[[#This Row],[Date]],"mmm-yy")</f>
        <v>Jan-26</v>
      </c>
      <c r="G288" s="252">
        <f t="shared" si="11"/>
        <v>31</v>
      </c>
      <c r="H288" s="254">
        <f t="shared" si="12"/>
        <v>46031</v>
      </c>
      <c r="I288" s="55">
        <v>8.02</v>
      </c>
      <c r="J288" s="59" t="str">
        <f>IFERROR(Inv_SY!J290/Inv_SY!$Y290-1,"")</f>
        <v/>
      </c>
      <c r="K288" s="59" t="str">
        <f>IFERROR(Inv_SY!K290/Inv_SY!$Y290-1,"")</f>
        <v/>
      </c>
      <c r="L288" s="59" t="str">
        <f>IFERROR(Inv_SY!L290/Inv_SY!$Y290-1,"")</f>
        <v/>
      </c>
      <c r="M288" s="59" t="str">
        <f>IFERROR(Inv_SY!M290/Inv_SY!$Y290-1,"")</f>
        <v/>
      </c>
      <c r="N288" s="59" t="str">
        <f>IFERROR(Inv_SY!N290/Inv_SY!$Y290-1,"")</f>
        <v/>
      </c>
      <c r="O288" s="59" t="str">
        <f>IFERROR(Inv_SY!O290/Inv_SY!$Y290-1,"")</f>
        <v/>
      </c>
      <c r="P288" s="59" t="str">
        <f>IFERROR(Inv_SY!P290/Inv_SY!$Y290-1,"")</f>
        <v/>
      </c>
      <c r="Q288" s="59" t="str">
        <f>IFERROR(Inv_SY!Q290/Inv_SY!$Y290-1,"")</f>
        <v/>
      </c>
      <c r="R288" s="59" t="str">
        <f>IFERROR(Inv_SY!R290/Inv_SY!$Y290-1,"")</f>
        <v/>
      </c>
      <c r="S288" s="59" t="str">
        <f>IFERROR(Inv_SY!S290/Inv_SY!$Y290-1,"")</f>
        <v/>
      </c>
      <c r="T288" s="59" t="str">
        <f>IFERROR(Inv_SY!T290/Inv_SY!$Y290-1,"")</f>
        <v/>
      </c>
      <c r="U288" s="59" t="str">
        <f>IFERROR(Inv_SY!U290/Inv_SY!$Y290-1,"")</f>
        <v/>
      </c>
      <c r="V288" s="59" t="str">
        <f>IFERROR(Inv_SY!J290/Inv_SY!$Z290-1,"")</f>
        <v/>
      </c>
      <c r="W288" s="59" t="str">
        <f>IFERROR(Inv_SY!K290/Inv_SY!$Z290-1,"")</f>
        <v/>
      </c>
      <c r="X288" s="59" t="str">
        <f>IFERROR(Inv_SY!L290/Inv_SY!$Z290-1,"")</f>
        <v/>
      </c>
      <c r="Y288" s="59" t="str">
        <f>IFERROR(Inv_SY!M290/Inv_SY!$Z290-1,"")</f>
        <v/>
      </c>
      <c r="Z288" s="59" t="str">
        <f>IFERROR(Inv_SY!N290/Inv_SY!$Z290-1,"")</f>
        <v/>
      </c>
      <c r="AA288" s="59" t="str">
        <f>IFERROR(Inv_SY!O290/Inv_SY!$Z290-1,"")</f>
        <v/>
      </c>
      <c r="AB288" s="59" t="str">
        <f>IFERROR(Inv_SY!P290/Inv_SY!$Z290-1,"")</f>
        <v/>
      </c>
      <c r="AC288" s="59" t="str">
        <f>IFERROR(Inv_SY!Q290/Inv_SY!$Z290-1,"")</f>
        <v/>
      </c>
      <c r="AD288" s="59" t="str">
        <f>IFERROR(Inv_SY!R290/Inv_SY!$Z290-1,"")</f>
        <v/>
      </c>
      <c r="AE288" s="59" t="str">
        <f>IFERROR(Inv_SY!S290/Inv_SY!$Z290-1,"")</f>
        <v/>
      </c>
      <c r="AF288" s="59" t="str">
        <f>IFERROR(Inv_SY!T290/Inv_SY!$Z290-1,"")</f>
        <v/>
      </c>
      <c r="AG288" s="59" t="str">
        <f>IFERROR(Inv_SY!U290/Inv_SY!$Z290-1,"")</f>
        <v/>
      </c>
      <c r="AH288" s="59" t="str">
        <f>IFERROR(Inv_SY!V290/Inv_SY!$Y290-1,"")</f>
        <v/>
      </c>
      <c r="AI288" s="59" t="str">
        <f>IFERROR(Inv_SY!W290/Inv_SY!$Y290-1,"")</f>
        <v/>
      </c>
      <c r="AJ288" s="59" t="str">
        <f>IFERROR(Inv_SY!X290/Inv_SY!$Y290-1,"")</f>
        <v/>
      </c>
      <c r="AK288" s="59" t="str">
        <f>IFERROR(Inv_SY!V290/Inv_SY!$Z290-1,"")</f>
        <v/>
      </c>
      <c r="AL288" s="59" t="str">
        <f>IFERROR(Inv_SY!W290/Inv_SY!$Z290-1,"")</f>
        <v/>
      </c>
      <c r="AM288" s="59" t="str">
        <f>IFERROR(Inv_SY!X290/Inv_SY!$Z290-1,"")</f>
        <v/>
      </c>
    </row>
    <row r="289" spans="1:39" x14ac:dyDescent="0.3">
      <c r="A289" s="252">
        <f>YEAR(Table5[[#This Row],[Date]])+IF(MONTH(Table5[[#This Row],[Date]])&gt;=4,1,0)</f>
        <v>2026</v>
      </c>
      <c r="B289" s="252"/>
      <c r="C289" s="252">
        <f>YEAR(Table5[[#This Row],[Date]])</f>
        <v>2026</v>
      </c>
      <c r="D289" s="252"/>
      <c r="E289" s="252"/>
      <c r="F289" s="253" t="str">
        <f>TEXT(Table5[[#This Row],[Date]],"mmm-yy")</f>
        <v>Jan-26</v>
      </c>
      <c r="G289" s="252">
        <f t="shared" si="11"/>
        <v>31</v>
      </c>
      <c r="H289" s="254">
        <f t="shared" si="12"/>
        <v>46032</v>
      </c>
      <c r="I289" s="55">
        <v>8.02</v>
      </c>
      <c r="J289" s="59" t="str">
        <f>IFERROR(Inv_SY!J291/Inv_SY!$Y291-1,"")</f>
        <v/>
      </c>
      <c r="K289" s="59" t="str">
        <f>IFERROR(Inv_SY!K291/Inv_SY!$Y291-1,"")</f>
        <v/>
      </c>
      <c r="L289" s="59" t="str">
        <f>IFERROR(Inv_SY!L291/Inv_SY!$Y291-1,"")</f>
        <v/>
      </c>
      <c r="M289" s="59" t="str">
        <f>IFERROR(Inv_SY!M291/Inv_SY!$Y291-1,"")</f>
        <v/>
      </c>
      <c r="N289" s="59" t="str">
        <f>IFERROR(Inv_SY!N291/Inv_SY!$Y291-1,"")</f>
        <v/>
      </c>
      <c r="O289" s="59" t="str">
        <f>IFERROR(Inv_SY!O291/Inv_SY!$Y291-1,"")</f>
        <v/>
      </c>
      <c r="P289" s="59" t="str">
        <f>IFERROR(Inv_SY!P291/Inv_SY!$Y291-1,"")</f>
        <v/>
      </c>
      <c r="Q289" s="59" t="str">
        <f>IFERROR(Inv_SY!Q291/Inv_SY!$Y291-1,"")</f>
        <v/>
      </c>
      <c r="R289" s="59" t="str">
        <f>IFERROR(Inv_SY!R291/Inv_SY!$Y291-1,"")</f>
        <v/>
      </c>
      <c r="S289" s="59" t="str">
        <f>IFERROR(Inv_SY!S291/Inv_SY!$Y291-1,"")</f>
        <v/>
      </c>
      <c r="T289" s="59" t="str">
        <f>IFERROR(Inv_SY!T291/Inv_SY!$Y291-1,"")</f>
        <v/>
      </c>
      <c r="U289" s="59" t="str">
        <f>IFERROR(Inv_SY!U291/Inv_SY!$Y291-1,"")</f>
        <v/>
      </c>
      <c r="V289" s="59" t="str">
        <f>IFERROR(Inv_SY!J291/Inv_SY!$Z291-1,"")</f>
        <v/>
      </c>
      <c r="W289" s="59" t="str">
        <f>IFERROR(Inv_SY!K291/Inv_SY!$Z291-1,"")</f>
        <v/>
      </c>
      <c r="X289" s="59" t="str">
        <f>IFERROR(Inv_SY!L291/Inv_SY!$Z291-1,"")</f>
        <v/>
      </c>
      <c r="Y289" s="59" t="str">
        <f>IFERROR(Inv_SY!M291/Inv_SY!$Z291-1,"")</f>
        <v/>
      </c>
      <c r="Z289" s="59" t="str">
        <f>IFERROR(Inv_SY!N291/Inv_SY!$Z291-1,"")</f>
        <v/>
      </c>
      <c r="AA289" s="59" t="str">
        <f>IFERROR(Inv_SY!O291/Inv_SY!$Z291-1,"")</f>
        <v/>
      </c>
      <c r="AB289" s="59" t="str">
        <f>IFERROR(Inv_SY!P291/Inv_SY!$Z291-1,"")</f>
        <v/>
      </c>
      <c r="AC289" s="59" t="str">
        <f>IFERROR(Inv_SY!Q291/Inv_SY!$Z291-1,"")</f>
        <v/>
      </c>
      <c r="AD289" s="59" t="str">
        <f>IFERROR(Inv_SY!R291/Inv_SY!$Z291-1,"")</f>
        <v/>
      </c>
      <c r="AE289" s="59" t="str">
        <f>IFERROR(Inv_SY!S291/Inv_SY!$Z291-1,"")</f>
        <v/>
      </c>
      <c r="AF289" s="59" t="str">
        <f>IFERROR(Inv_SY!T291/Inv_SY!$Z291-1,"")</f>
        <v/>
      </c>
      <c r="AG289" s="59" t="str">
        <f>IFERROR(Inv_SY!U291/Inv_SY!$Z291-1,"")</f>
        <v/>
      </c>
      <c r="AH289" s="59" t="str">
        <f>IFERROR(Inv_SY!V291/Inv_SY!$Y291-1,"")</f>
        <v/>
      </c>
      <c r="AI289" s="59" t="str">
        <f>IFERROR(Inv_SY!W291/Inv_SY!$Y291-1,"")</f>
        <v/>
      </c>
      <c r="AJ289" s="59" t="str">
        <f>IFERROR(Inv_SY!X291/Inv_SY!$Y291-1,"")</f>
        <v/>
      </c>
      <c r="AK289" s="59" t="str">
        <f>IFERROR(Inv_SY!V291/Inv_SY!$Z291-1,"")</f>
        <v/>
      </c>
      <c r="AL289" s="59" t="str">
        <f>IFERROR(Inv_SY!W291/Inv_SY!$Z291-1,"")</f>
        <v/>
      </c>
      <c r="AM289" s="59" t="str">
        <f>IFERROR(Inv_SY!X291/Inv_SY!$Z291-1,"")</f>
        <v/>
      </c>
    </row>
    <row r="290" spans="1:39" x14ac:dyDescent="0.3">
      <c r="A290" s="252">
        <f>YEAR(Table5[[#This Row],[Date]])+IF(MONTH(Table5[[#This Row],[Date]])&gt;=4,1,0)</f>
        <v>2026</v>
      </c>
      <c r="B290" s="252"/>
      <c r="C290" s="252">
        <f>YEAR(Table5[[#This Row],[Date]])</f>
        <v>2026</v>
      </c>
      <c r="D290" s="252"/>
      <c r="E290" s="252"/>
      <c r="F290" s="253" t="str">
        <f>TEXT(Table5[[#This Row],[Date]],"mmm-yy")</f>
        <v>Jan-26</v>
      </c>
      <c r="G290" s="252">
        <f t="shared" si="11"/>
        <v>31</v>
      </c>
      <c r="H290" s="254">
        <f t="shared" si="12"/>
        <v>46033</v>
      </c>
      <c r="I290" s="55">
        <v>8.02</v>
      </c>
      <c r="J290" s="59" t="str">
        <f>IFERROR(Inv_SY!J292/Inv_SY!$Y292-1,"")</f>
        <v/>
      </c>
      <c r="K290" s="59" t="str">
        <f>IFERROR(Inv_SY!K292/Inv_SY!$Y292-1,"")</f>
        <v/>
      </c>
      <c r="L290" s="59" t="str">
        <f>IFERROR(Inv_SY!L292/Inv_SY!$Y292-1,"")</f>
        <v/>
      </c>
      <c r="M290" s="59" t="str">
        <f>IFERROR(Inv_SY!M292/Inv_SY!$Y292-1,"")</f>
        <v/>
      </c>
      <c r="N290" s="59" t="str">
        <f>IFERROR(Inv_SY!N292/Inv_SY!$Y292-1,"")</f>
        <v/>
      </c>
      <c r="O290" s="59" t="str">
        <f>IFERROR(Inv_SY!O292/Inv_SY!$Y292-1,"")</f>
        <v/>
      </c>
      <c r="P290" s="59" t="str">
        <f>IFERROR(Inv_SY!P292/Inv_SY!$Y292-1,"")</f>
        <v/>
      </c>
      <c r="Q290" s="59" t="str">
        <f>IFERROR(Inv_SY!Q292/Inv_SY!$Y292-1,"")</f>
        <v/>
      </c>
      <c r="R290" s="59" t="str">
        <f>IFERROR(Inv_SY!R292/Inv_SY!$Y292-1,"")</f>
        <v/>
      </c>
      <c r="S290" s="59" t="str">
        <f>IFERROR(Inv_SY!S292/Inv_SY!$Y292-1,"")</f>
        <v/>
      </c>
      <c r="T290" s="59" t="str">
        <f>IFERROR(Inv_SY!T292/Inv_SY!$Y292-1,"")</f>
        <v/>
      </c>
      <c r="U290" s="59" t="str">
        <f>IFERROR(Inv_SY!U292/Inv_SY!$Y292-1,"")</f>
        <v/>
      </c>
      <c r="V290" s="59" t="str">
        <f>IFERROR(Inv_SY!J292/Inv_SY!$Z292-1,"")</f>
        <v/>
      </c>
      <c r="W290" s="59" t="str">
        <f>IFERROR(Inv_SY!K292/Inv_SY!$Z292-1,"")</f>
        <v/>
      </c>
      <c r="X290" s="59" t="str">
        <f>IFERROR(Inv_SY!L292/Inv_SY!$Z292-1,"")</f>
        <v/>
      </c>
      <c r="Y290" s="59" t="str">
        <f>IFERROR(Inv_SY!M292/Inv_SY!$Z292-1,"")</f>
        <v/>
      </c>
      <c r="Z290" s="59" t="str">
        <f>IFERROR(Inv_SY!N292/Inv_SY!$Z292-1,"")</f>
        <v/>
      </c>
      <c r="AA290" s="59" t="str">
        <f>IFERROR(Inv_SY!O292/Inv_SY!$Z292-1,"")</f>
        <v/>
      </c>
      <c r="AB290" s="59" t="str">
        <f>IFERROR(Inv_SY!P292/Inv_SY!$Z292-1,"")</f>
        <v/>
      </c>
      <c r="AC290" s="59" t="str">
        <f>IFERROR(Inv_SY!Q292/Inv_SY!$Z292-1,"")</f>
        <v/>
      </c>
      <c r="AD290" s="59" t="str">
        <f>IFERROR(Inv_SY!R292/Inv_SY!$Z292-1,"")</f>
        <v/>
      </c>
      <c r="AE290" s="59" t="str">
        <f>IFERROR(Inv_SY!S292/Inv_SY!$Z292-1,"")</f>
        <v/>
      </c>
      <c r="AF290" s="59" t="str">
        <f>IFERROR(Inv_SY!T292/Inv_SY!$Z292-1,"")</f>
        <v/>
      </c>
      <c r="AG290" s="59" t="str">
        <f>IFERROR(Inv_SY!U292/Inv_SY!$Z292-1,"")</f>
        <v/>
      </c>
      <c r="AH290" s="59" t="str">
        <f>IFERROR(Inv_SY!V292/Inv_SY!$Y292-1,"")</f>
        <v/>
      </c>
      <c r="AI290" s="59" t="str">
        <f>IFERROR(Inv_SY!W292/Inv_SY!$Y292-1,"")</f>
        <v/>
      </c>
      <c r="AJ290" s="59" t="str">
        <f>IFERROR(Inv_SY!X292/Inv_SY!$Y292-1,"")</f>
        <v/>
      </c>
      <c r="AK290" s="59" t="str">
        <f>IFERROR(Inv_SY!V292/Inv_SY!$Z292-1,"")</f>
        <v/>
      </c>
      <c r="AL290" s="59" t="str">
        <f>IFERROR(Inv_SY!W292/Inv_SY!$Z292-1,"")</f>
        <v/>
      </c>
      <c r="AM290" s="59" t="str">
        <f>IFERROR(Inv_SY!X292/Inv_SY!$Z292-1,"")</f>
        <v/>
      </c>
    </row>
    <row r="291" spans="1:39" x14ac:dyDescent="0.3">
      <c r="A291" s="252">
        <f>YEAR(Table5[[#This Row],[Date]])+IF(MONTH(Table5[[#This Row],[Date]])&gt;=4,1,0)</f>
        <v>2026</v>
      </c>
      <c r="B291" s="252"/>
      <c r="C291" s="252">
        <f>YEAR(Table5[[#This Row],[Date]])</f>
        <v>2026</v>
      </c>
      <c r="D291" s="252"/>
      <c r="E291" s="252"/>
      <c r="F291" s="253" t="str">
        <f>TEXT(Table5[[#This Row],[Date]],"mmm-yy")</f>
        <v>Jan-26</v>
      </c>
      <c r="G291" s="252">
        <f t="shared" si="11"/>
        <v>31</v>
      </c>
      <c r="H291" s="254">
        <f t="shared" si="12"/>
        <v>46034</v>
      </c>
      <c r="I291" s="55">
        <v>8.02</v>
      </c>
      <c r="J291" s="59" t="str">
        <f>IFERROR(Inv_SY!J293/Inv_SY!$Y293-1,"")</f>
        <v/>
      </c>
      <c r="K291" s="59" t="str">
        <f>IFERROR(Inv_SY!K293/Inv_SY!$Y293-1,"")</f>
        <v/>
      </c>
      <c r="L291" s="59" t="str">
        <f>IFERROR(Inv_SY!L293/Inv_SY!$Y293-1,"")</f>
        <v/>
      </c>
      <c r="M291" s="59" t="str">
        <f>IFERROR(Inv_SY!M293/Inv_SY!$Y293-1,"")</f>
        <v/>
      </c>
      <c r="N291" s="59" t="str">
        <f>IFERROR(Inv_SY!N293/Inv_SY!$Y293-1,"")</f>
        <v/>
      </c>
      <c r="O291" s="59" t="str">
        <f>IFERROR(Inv_SY!O293/Inv_SY!$Y293-1,"")</f>
        <v/>
      </c>
      <c r="P291" s="59" t="str">
        <f>IFERROR(Inv_SY!P293/Inv_SY!$Y293-1,"")</f>
        <v/>
      </c>
      <c r="Q291" s="59" t="str">
        <f>IFERROR(Inv_SY!Q293/Inv_SY!$Y293-1,"")</f>
        <v/>
      </c>
      <c r="R291" s="59" t="str">
        <f>IFERROR(Inv_SY!R293/Inv_SY!$Y293-1,"")</f>
        <v/>
      </c>
      <c r="S291" s="59" t="str">
        <f>IFERROR(Inv_SY!S293/Inv_SY!$Y293-1,"")</f>
        <v/>
      </c>
      <c r="T291" s="59" t="str">
        <f>IFERROR(Inv_SY!T293/Inv_SY!$Y293-1,"")</f>
        <v/>
      </c>
      <c r="U291" s="59" t="str">
        <f>IFERROR(Inv_SY!U293/Inv_SY!$Y293-1,"")</f>
        <v/>
      </c>
      <c r="V291" s="59" t="str">
        <f>IFERROR(Inv_SY!J293/Inv_SY!$Z293-1,"")</f>
        <v/>
      </c>
      <c r="W291" s="59" t="str">
        <f>IFERROR(Inv_SY!K293/Inv_SY!$Z293-1,"")</f>
        <v/>
      </c>
      <c r="X291" s="59" t="str">
        <f>IFERROR(Inv_SY!L293/Inv_SY!$Z293-1,"")</f>
        <v/>
      </c>
      <c r="Y291" s="59" t="str">
        <f>IFERROR(Inv_SY!M293/Inv_SY!$Z293-1,"")</f>
        <v/>
      </c>
      <c r="Z291" s="59" t="str">
        <f>IFERROR(Inv_SY!N293/Inv_SY!$Z293-1,"")</f>
        <v/>
      </c>
      <c r="AA291" s="59" t="str">
        <f>IFERROR(Inv_SY!O293/Inv_SY!$Z293-1,"")</f>
        <v/>
      </c>
      <c r="AB291" s="59" t="str">
        <f>IFERROR(Inv_SY!P293/Inv_SY!$Z293-1,"")</f>
        <v/>
      </c>
      <c r="AC291" s="59" t="str">
        <f>IFERROR(Inv_SY!Q293/Inv_SY!$Z293-1,"")</f>
        <v/>
      </c>
      <c r="AD291" s="59" t="str">
        <f>IFERROR(Inv_SY!R293/Inv_SY!$Z293-1,"")</f>
        <v/>
      </c>
      <c r="AE291" s="59" t="str">
        <f>IFERROR(Inv_SY!S293/Inv_SY!$Z293-1,"")</f>
        <v/>
      </c>
      <c r="AF291" s="59" t="str">
        <f>IFERROR(Inv_SY!T293/Inv_SY!$Z293-1,"")</f>
        <v/>
      </c>
      <c r="AG291" s="59" t="str">
        <f>IFERROR(Inv_SY!U293/Inv_SY!$Z293-1,"")</f>
        <v/>
      </c>
      <c r="AH291" s="59" t="str">
        <f>IFERROR(Inv_SY!V293/Inv_SY!$Y293-1,"")</f>
        <v/>
      </c>
      <c r="AI291" s="59" t="str">
        <f>IFERROR(Inv_SY!W293/Inv_SY!$Y293-1,"")</f>
        <v/>
      </c>
      <c r="AJ291" s="59" t="str">
        <f>IFERROR(Inv_SY!X293/Inv_SY!$Y293-1,"")</f>
        <v/>
      </c>
      <c r="AK291" s="59" t="str">
        <f>IFERROR(Inv_SY!V293/Inv_SY!$Z293-1,"")</f>
        <v/>
      </c>
      <c r="AL291" s="59" t="str">
        <f>IFERROR(Inv_SY!W293/Inv_SY!$Z293-1,"")</f>
        <v/>
      </c>
      <c r="AM291" s="59" t="str">
        <f>IFERROR(Inv_SY!X293/Inv_SY!$Z293-1,"")</f>
        <v/>
      </c>
    </row>
    <row r="292" spans="1:39" x14ac:dyDescent="0.3">
      <c r="A292" s="252">
        <f>YEAR(Table5[[#This Row],[Date]])+IF(MONTH(Table5[[#This Row],[Date]])&gt;=4,1,0)</f>
        <v>2026</v>
      </c>
      <c r="B292" s="252"/>
      <c r="C292" s="252">
        <f>YEAR(Table5[[#This Row],[Date]])</f>
        <v>2026</v>
      </c>
      <c r="D292" s="252"/>
      <c r="E292" s="252"/>
      <c r="F292" s="253" t="str">
        <f>TEXT(Table5[[#This Row],[Date]],"mmm-yy")</f>
        <v>Jan-26</v>
      </c>
      <c r="G292" s="252">
        <f t="shared" si="11"/>
        <v>31</v>
      </c>
      <c r="H292" s="254">
        <f t="shared" si="12"/>
        <v>46035</v>
      </c>
      <c r="I292" s="55">
        <v>8.02</v>
      </c>
      <c r="J292" s="59" t="str">
        <f>IFERROR(Inv_SY!J294/Inv_SY!$Y294-1,"")</f>
        <v/>
      </c>
      <c r="K292" s="59" t="str">
        <f>IFERROR(Inv_SY!K294/Inv_SY!$Y294-1,"")</f>
        <v/>
      </c>
      <c r="L292" s="59" t="str">
        <f>IFERROR(Inv_SY!L294/Inv_SY!$Y294-1,"")</f>
        <v/>
      </c>
      <c r="M292" s="59" t="str">
        <f>IFERROR(Inv_SY!M294/Inv_SY!$Y294-1,"")</f>
        <v/>
      </c>
      <c r="N292" s="59" t="str">
        <f>IFERROR(Inv_SY!N294/Inv_SY!$Y294-1,"")</f>
        <v/>
      </c>
      <c r="O292" s="59" t="str">
        <f>IFERROR(Inv_SY!O294/Inv_SY!$Y294-1,"")</f>
        <v/>
      </c>
      <c r="P292" s="59" t="str">
        <f>IFERROR(Inv_SY!P294/Inv_SY!$Y294-1,"")</f>
        <v/>
      </c>
      <c r="Q292" s="59" t="str">
        <f>IFERROR(Inv_SY!Q294/Inv_SY!$Y294-1,"")</f>
        <v/>
      </c>
      <c r="R292" s="59" t="str">
        <f>IFERROR(Inv_SY!R294/Inv_SY!$Y294-1,"")</f>
        <v/>
      </c>
      <c r="S292" s="59" t="str">
        <f>IFERROR(Inv_SY!S294/Inv_SY!$Y294-1,"")</f>
        <v/>
      </c>
      <c r="T292" s="59" t="str">
        <f>IFERROR(Inv_SY!T294/Inv_SY!$Y294-1,"")</f>
        <v/>
      </c>
      <c r="U292" s="59" t="str">
        <f>IFERROR(Inv_SY!U294/Inv_SY!$Y294-1,"")</f>
        <v/>
      </c>
      <c r="V292" s="59" t="str">
        <f>IFERROR(Inv_SY!J294/Inv_SY!$Z294-1,"")</f>
        <v/>
      </c>
      <c r="W292" s="59" t="str">
        <f>IFERROR(Inv_SY!K294/Inv_SY!$Z294-1,"")</f>
        <v/>
      </c>
      <c r="X292" s="59" t="str">
        <f>IFERROR(Inv_SY!L294/Inv_SY!$Z294-1,"")</f>
        <v/>
      </c>
      <c r="Y292" s="59" t="str">
        <f>IFERROR(Inv_SY!M294/Inv_SY!$Z294-1,"")</f>
        <v/>
      </c>
      <c r="Z292" s="59" t="str">
        <f>IFERROR(Inv_SY!N294/Inv_SY!$Z294-1,"")</f>
        <v/>
      </c>
      <c r="AA292" s="59" t="str">
        <f>IFERROR(Inv_SY!O294/Inv_SY!$Z294-1,"")</f>
        <v/>
      </c>
      <c r="AB292" s="59" t="str">
        <f>IFERROR(Inv_SY!P294/Inv_SY!$Z294-1,"")</f>
        <v/>
      </c>
      <c r="AC292" s="59" t="str">
        <f>IFERROR(Inv_SY!Q294/Inv_SY!$Z294-1,"")</f>
        <v/>
      </c>
      <c r="AD292" s="59" t="str">
        <f>IFERROR(Inv_SY!R294/Inv_SY!$Z294-1,"")</f>
        <v/>
      </c>
      <c r="AE292" s="59" t="str">
        <f>IFERROR(Inv_SY!S294/Inv_SY!$Z294-1,"")</f>
        <v/>
      </c>
      <c r="AF292" s="59" t="str">
        <f>IFERROR(Inv_SY!T294/Inv_SY!$Z294-1,"")</f>
        <v/>
      </c>
      <c r="AG292" s="59" t="str">
        <f>IFERROR(Inv_SY!U294/Inv_SY!$Z294-1,"")</f>
        <v/>
      </c>
      <c r="AH292" s="59" t="str">
        <f>IFERROR(Inv_SY!V294/Inv_SY!$Y294-1,"")</f>
        <v/>
      </c>
      <c r="AI292" s="59" t="str">
        <f>IFERROR(Inv_SY!W294/Inv_SY!$Y294-1,"")</f>
        <v/>
      </c>
      <c r="AJ292" s="59" t="str">
        <f>IFERROR(Inv_SY!X294/Inv_SY!$Y294-1,"")</f>
        <v/>
      </c>
      <c r="AK292" s="59" t="str">
        <f>IFERROR(Inv_SY!V294/Inv_SY!$Z294-1,"")</f>
        <v/>
      </c>
      <c r="AL292" s="59" t="str">
        <f>IFERROR(Inv_SY!W294/Inv_SY!$Z294-1,"")</f>
        <v/>
      </c>
      <c r="AM292" s="59" t="str">
        <f>IFERROR(Inv_SY!X294/Inv_SY!$Z294-1,"")</f>
        <v/>
      </c>
    </row>
    <row r="293" spans="1:39" x14ac:dyDescent="0.3">
      <c r="A293" s="252">
        <f>YEAR(Table5[[#This Row],[Date]])+IF(MONTH(Table5[[#This Row],[Date]])&gt;=4,1,0)</f>
        <v>2026</v>
      </c>
      <c r="B293" s="252"/>
      <c r="C293" s="252">
        <f>YEAR(Table5[[#This Row],[Date]])</f>
        <v>2026</v>
      </c>
      <c r="D293" s="252"/>
      <c r="E293" s="252"/>
      <c r="F293" s="253" t="str">
        <f>TEXT(Table5[[#This Row],[Date]],"mmm-yy")</f>
        <v>Jan-26</v>
      </c>
      <c r="G293" s="252">
        <f t="shared" si="11"/>
        <v>31</v>
      </c>
      <c r="H293" s="254">
        <f t="shared" si="12"/>
        <v>46036</v>
      </c>
      <c r="I293" s="55">
        <v>8.02</v>
      </c>
      <c r="J293" s="59" t="str">
        <f>IFERROR(Inv_SY!J295/Inv_SY!$Y295-1,"")</f>
        <v/>
      </c>
      <c r="K293" s="59" t="str">
        <f>IFERROR(Inv_SY!K295/Inv_SY!$Y295-1,"")</f>
        <v/>
      </c>
      <c r="L293" s="59" t="str">
        <f>IFERROR(Inv_SY!L295/Inv_SY!$Y295-1,"")</f>
        <v/>
      </c>
      <c r="M293" s="59" t="str">
        <f>IFERROR(Inv_SY!M295/Inv_SY!$Y295-1,"")</f>
        <v/>
      </c>
      <c r="N293" s="59" t="str">
        <f>IFERROR(Inv_SY!N295/Inv_SY!$Y295-1,"")</f>
        <v/>
      </c>
      <c r="O293" s="59" t="str">
        <f>IFERROR(Inv_SY!O295/Inv_SY!$Y295-1,"")</f>
        <v/>
      </c>
      <c r="P293" s="59" t="str">
        <f>IFERROR(Inv_SY!P295/Inv_SY!$Y295-1,"")</f>
        <v/>
      </c>
      <c r="Q293" s="59" t="str">
        <f>IFERROR(Inv_SY!Q295/Inv_SY!$Y295-1,"")</f>
        <v/>
      </c>
      <c r="R293" s="59" t="str">
        <f>IFERROR(Inv_SY!R295/Inv_SY!$Y295-1,"")</f>
        <v/>
      </c>
      <c r="S293" s="59" t="str">
        <f>IFERROR(Inv_SY!S295/Inv_SY!$Y295-1,"")</f>
        <v/>
      </c>
      <c r="T293" s="59" t="str">
        <f>IFERROR(Inv_SY!T295/Inv_SY!$Y295-1,"")</f>
        <v/>
      </c>
      <c r="U293" s="59" t="str">
        <f>IFERROR(Inv_SY!U295/Inv_SY!$Y295-1,"")</f>
        <v/>
      </c>
      <c r="V293" s="59" t="str">
        <f>IFERROR(Inv_SY!J295/Inv_SY!$Z295-1,"")</f>
        <v/>
      </c>
      <c r="W293" s="59" t="str">
        <f>IFERROR(Inv_SY!K295/Inv_SY!$Z295-1,"")</f>
        <v/>
      </c>
      <c r="X293" s="59" t="str">
        <f>IFERROR(Inv_SY!L295/Inv_SY!$Z295-1,"")</f>
        <v/>
      </c>
      <c r="Y293" s="59" t="str">
        <f>IFERROR(Inv_SY!M295/Inv_SY!$Z295-1,"")</f>
        <v/>
      </c>
      <c r="Z293" s="59" t="str">
        <f>IFERROR(Inv_SY!N295/Inv_SY!$Z295-1,"")</f>
        <v/>
      </c>
      <c r="AA293" s="59" t="str">
        <f>IFERROR(Inv_SY!O295/Inv_SY!$Z295-1,"")</f>
        <v/>
      </c>
      <c r="AB293" s="59" t="str">
        <f>IFERROR(Inv_SY!P295/Inv_SY!$Z295-1,"")</f>
        <v/>
      </c>
      <c r="AC293" s="59" t="str">
        <f>IFERROR(Inv_SY!Q295/Inv_SY!$Z295-1,"")</f>
        <v/>
      </c>
      <c r="AD293" s="59" t="str">
        <f>IFERROR(Inv_SY!R295/Inv_SY!$Z295-1,"")</f>
        <v/>
      </c>
      <c r="AE293" s="59" t="str">
        <f>IFERROR(Inv_SY!S295/Inv_SY!$Z295-1,"")</f>
        <v/>
      </c>
      <c r="AF293" s="59" t="str">
        <f>IFERROR(Inv_SY!T295/Inv_SY!$Z295-1,"")</f>
        <v/>
      </c>
      <c r="AG293" s="59" t="str">
        <f>IFERROR(Inv_SY!U295/Inv_SY!$Z295-1,"")</f>
        <v/>
      </c>
      <c r="AH293" s="59" t="str">
        <f>IFERROR(Inv_SY!V295/Inv_SY!$Y295-1,"")</f>
        <v/>
      </c>
      <c r="AI293" s="59" t="str">
        <f>IFERROR(Inv_SY!W295/Inv_SY!$Y295-1,"")</f>
        <v/>
      </c>
      <c r="AJ293" s="59" t="str">
        <f>IFERROR(Inv_SY!X295/Inv_SY!$Y295-1,"")</f>
        <v/>
      </c>
      <c r="AK293" s="59" t="str">
        <f>IFERROR(Inv_SY!V295/Inv_SY!$Z295-1,"")</f>
        <v/>
      </c>
      <c r="AL293" s="59" t="str">
        <f>IFERROR(Inv_SY!W295/Inv_SY!$Z295-1,"")</f>
        <v/>
      </c>
      <c r="AM293" s="59" t="str">
        <f>IFERROR(Inv_SY!X295/Inv_SY!$Z295-1,"")</f>
        <v/>
      </c>
    </row>
    <row r="294" spans="1:39" x14ac:dyDescent="0.3">
      <c r="A294" s="252">
        <f>YEAR(Table5[[#This Row],[Date]])+IF(MONTH(Table5[[#This Row],[Date]])&gt;=4,1,0)</f>
        <v>2026</v>
      </c>
      <c r="B294" s="252"/>
      <c r="C294" s="252">
        <f>YEAR(Table5[[#This Row],[Date]])</f>
        <v>2026</v>
      </c>
      <c r="D294" s="252"/>
      <c r="E294" s="252"/>
      <c r="F294" s="253" t="str">
        <f>TEXT(Table5[[#This Row],[Date]],"mmm-yy")</f>
        <v>Jan-26</v>
      </c>
      <c r="G294" s="252">
        <f t="shared" si="11"/>
        <v>31</v>
      </c>
      <c r="H294" s="254">
        <f t="shared" si="12"/>
        <v>46037</v>
      </c>
      <c r="I294" s="55">
        <v>8.02</v>
      </c>
      <c r="J294" s="59" t="str">
        <f>IFERROR(Inv_SY!J296/Inv_SY!$Y296-1,"")</f>
        <v/>
      </c>
      <c r="K294" s="59" t="str">
        <f>IFERROR(Inv_SY!K296/Inv_SY!$Y296-1,"")</f>
        <v/>
      </c>
      <c r="L294" s="59" t="str">
        <f>IFERROR(Inv_SY!L296/Inv_SY!$Y296-1,"")</f>
        <v/>
      </c>
      <c r="M294" s="59" t="str">
        <f>IFERROR(Inv_SY!M296/Inv_SY!$Y296-1,"")</f>
        <v/>
      </c>
      <c r="N294" s="59" t="str">
        <f>IFERROR(Inv_SY!N296/Inv_SY!$Y296-1,"")</f>
        <v/>
      </c>
      <c r="O294" s="59" t="str">
        <f>IFERROR(Inv_SY!O296/Inv_SY!$Y296-1,"")</f>
        <v/>
      </c>
      <c r="P294" s="59" t="str">
        <f>IFERROR(Inv_SY!P296/Inv_SY!$Y296-1,"")</f>
        <v/>
      </c>
      <c r="Q294" s="59" t="str">
        <f>IFERROR(Inv_SY!Q296/Inv_SY!$Y296-1,"")</f>
        <v/>
      </c>
      <c r="R294" s="59" t="str">
        <f>IFERROR(Inv_SY!R296/Inv_SY!$Y296-1,"")</f>
        <v/>
      </c>
      <c r="S294" s="59" t="str">
        <f>IFERROR(Inv_SY!S296/Inv_SY!$Y296-1,"")</f>
        <v/>
      </c>
      <c r="T294" s="59" t="str">
        <f>IFERROR(Inv_SY!T296/Inv_SY!$Y296-1,"")</f>
        <v/>
      </c>
      <c r="U294" s="59" t="str">
        <f>IFERROR(Inv_SY!U296/Inv_SY!$Y296-1,"")</f>
        <v/>
      </c>
      <c r="V294" s="59" t="str">
        <f>IFERROR(Inv_SY!J296/Inv_SY!$Z296-1,"")</f>
        <v/>
      </c>
      <c r="W294" s="59" t="str">
        <f>IFERROR(Inv_SY!K296/Inv_SY!$Z296-1,"")</f>
        <v/>
      </c>
      <c r="X294" s="59" t="str">
        <f>IFERROR(Inv_SY!L296/Inv_SY!$Z296-1,"")</f>
        <v/>
      </c>
      <c r="Y294" s="59" t="str">
        <f>IFERROR(Inv_SY!M296/Inv_SY!$Z296-1,"")</f>
        <v/>
      </c>
      <c r="Z294" s="59" t="str">
        <f>IFERROR(Inv_SY!N296/Inv_SY!$Z296-1,"")</f>
        <v/>
      </c>
      <c r="AA294" s="59" t="str">
        <f>IFERROR(Inv_SY!O296/Inv_SY!$Z296-1,"")</f>
        <v/>
      </c>
      <c r="AB294" s="59" t="str">
        <f>IFERROR(Inv_SY!P296/Inv_SY!$Z296-1,"")</f>
        <v/>
      </c>
      <c r="AC294" s="59" t="str">
        <f>IFERROR(Inv_SY!Q296/Inv_SY!$Z296-1,"")</f>
        <v/>
      </c>
      <c r="AD294" s="59" t="str">
        <f>IFERROR(Inv_SY!R296/Inv_SY!$Z296-1,"")</f>
        <v/>
      </c>
      <c r="AE294" s="59" t="str">
        <f>IFERROR(Inv_SY!S296/Inv_SY!$Z296-1,"")</f>
        <v/>
      </c>
      <c r="AF294" s="59" t="str">
        <f>IFERROR(Inv_SY!T296/Inv_SY!$Z296-1,"")</f>
        <v/>
      </c>
      <c r="AG294" s="59" t="str">
        <f>IFERROR(Inv_SY!U296/Inv_SY!$Z296-1,"")</f>
        <v/>
      </c>
      <c r="AH294" s="59" t="str">
        <f>IFERROR(Inv_SY!V296/Inv_SY!$Y296-1,"")</f>
        <v/>
      </c>
      <c r="AI294" s="59" t="str">
        <f>IFERROR(Inv_SY!W296/Inv_SY!$Y296-1,"")</f>
        <v/>
      </c>
      <c r="AJ294" s="59" t="str">
        <f>IFERROR(Inv_SY!X296/Inv_SY!$Y296-1,"")</f>
        <v/>
      </c>
      <c r="AK294" s="59" t="str">
        <f>IFERROR(Inv_SY!V296/Inv_SY!$Z296-1,"")</f>
        <v/>
      </c>
      <c r="AL294" s="59" t="str">
        <f>IFERROR(Inv_SY!W296/Inv_SY!$Z296-1,"")</f>
        <v/>
      </c>
      <c r="AM294" s="59" t="str">
        <f>IFERROR(Inv_SY!X296/Inv_SY!$Z296-1,"")</f>
        <v/>
      </c>
    </row>
    <row r="295" spans="1:39" x14ac:dyDescent="0.3">
      <c r="A295" s="252">
        <f>YEAR(Table5[[#This Row],[Date]])+IF(MONTH(Table5[[#This Row],[Date]])&gt;=4,1,0)</f>
        <v>2026</v>
      </c>
      <c r="B295" s="252"/>
      <c r="C295" s="252">
        <f>YEAR(Table5[[#This Row],[Date]])</f>
        <v>2026</v>
      </c>
      <c r="D295" s="252"/>
      <c r="E295" s="252"/>
      <c r="F295" s="253" t="str">
        <f>TEXT(Table5[[#This Row],[Date]],"mmm-yy")</f>
        <v>Jan-26</v>
      </c>
      <c r="G295" s="252">
        <f t="shared" si="11"/>
        <v>31</v>
      </c>
      <c r="H295" s="254">
        <f t="shared" si="12"/>
        <v>46038</v>
      </c>
      <c r="I295" s="55">
        <v>8.02</v>
      </c>
      <c r="J295" s="59" t="str">
        <f>IFERROR(Inv_SY!J297/Inv_SY!$Y297-1,"")</f>
        <v/>
      </c>
      <c r="K295" s="59" t="str">
        <f>IFERROR(Inv_SY!K297/Inv_SY!$Y297-1,"")</f>
        <v/>
      </c>
      <c r="L295" s="59" t="str">
        <f>IFERROR(Inv_SY!L297/Inv_SY!$Y297-1,"")</f>
        <v/>
      </c>
      <c r="M295" s="59" t="str">
        <f>IFERROR(Inv_SY!M297/Inv_SY!$Y297-1,"")</f>
        <v/>
      </c>
      <c r="N295" s="59" t="str">
        <f>IFERROR(Inv_SY!N297/Inv_SY!$Y297-1,"")</f>
        <v/>
      </c>
      <c r="O295" s="59" t="str">
        <f>IFERROR(Inv_SY!O297/Inv_SY!$Y297-1,"")</f>
        <v/>
      </c>
      <c r="P295" s="59" t="str">
        <f>IFERROR(Inv_SY!P297/Inv_SY!$Y297-1,"")</f>
        <v/>
      </c>
      <c r="Q295" s="59" t="str">
        <f>IFERROR(Inv_SY!Q297/Inv_SY!$Y297-1,"")</f>
        <v/>
      </c>
      <c r="R295" s="59" t="str">
        <f>IFERROR(Inv_SY!R297/Inv_SY!$Y297-1,"")</f>
        <v/>
      </c>
      <c r="S295" s="59" t="str">
        <f>IFERROR(Inv_SY!S297/Inv_SY!$Y297-1,"")</f>
        <v/>
      </c>
      <c r="T295" s="59" t="str">
        <f>IFERROR(Inv_SY!T297/Inv_SY!$Y297-1,"")</f>
        <v/>
      </c>
      <c r="U295" s="59" t="str">
        <f>IFERROR(Inv_SY!U297/Inv_SY!$Y297-1,"")</f>
        <v/>
      </c>
      <c r="V295" s="59" t="str">
        <f>IFERROR(Inv_SY!J297/Inv_SY!$Z297-1,"")</f>
        <v/>
      </c>
      <c r="W295" s="59" t="str">
        <f>IFERROR(Inv_SY!K297/Inv_SY!$Z297-1,"")</f>
        <v/>
      </c>
      <c r="X295" s="59" t="str">
        <f>IFERROR(Inv_SY!L297/Inv_SY!$Z297-1,"")</f>
        <v/>
      </c>
      <c r="Y295" s="59" t="str">
        <f>IFERROR(Inv_SY!M297/Inv_SY!$Z297-1,"")</f>
        <v/>
      </c>
      <c r="Z295" s="59" t="str">
        <f>IFERROR(Inv_SY!N297/Inv_SY!$Z297-1,"")</f>
        <v/>
      </c>
      <c r="AA295" s="59" t="str">
        <f>IFERROR(Inv_SY!O297/Inv_SY!$Z297-1,"")</f>
        <v/>
      </c>
      <c r="AB295" s="59" t="str">
        <f>IFERROR(Inv_SY!P297/Inv_SY!$Z297-1,"")</f>
        <v/>
      </c>
      <c r="AC295" s="59" t="str">
        <f>IFERROR(Inv_SY!Q297/Inv_SY!$Z297-1,"")</f>
        <v/>
      </c>
      <c r="AD295" s="59" t="str">
        <f>IFERROR(Inv_SY!R297/Inv_SY!$Z297-1,"")</f>
        <v/>
      </c>
      <c r="AE295" s="59" t="str">
        <f>IFERROR(Inv_SY!S297/Inv_SY!$Z297-1,"")</f>
        <v/>
      </c>
      <c r="AF295" s="59" t="str">
        <f>IFERROR(Inv_SY!T297/Inv_SY!$Z297-1,"")</f>
        <v/>
      </c>
      <c r="AG295" s="59" t="str">
        <f>IFERROR(Inv_SY!U297/Inv_SY!$Z297-1,"")</f>
        <v/>
      </c>
      <c r="AH295" s="59" t="str">
        <f>IFERROR(Inv_SY!V297/Inv_SY!$Y297-1,"")</f>
        <v/>
      </c>
      <c r="AI295" s="59" t="str">
        <f>IFERROR(Inv_SY!W297/Inv_SY!$Y297-1,"")</f>
        <v/>
      </c>
      <c r="AJ295" s="59" t="str">
        <f>IFERROR(Inv_SY!X297/Inv_SY!$Y297-1,"")</f>
        <v/>
      </c>
      <c r="AK295" s="59" t="str">
        <f>IFERROR(Inv_SY!V297/Inv_SY!$Z297-1,"")</f>
        <v/>
      </c>
      <c r="AL295" s="59" t="str">
        <f>IFERROR(Inv_SY!W297/Inv_SY!$Z297-1,"")</f>
        <v/>
      </c>
      <c r="AM295" s="59" t="str">
        <f>IFERROR(Inv_SY!X297/Inv_SY!$Z297-1,"")</f>
        <v/>
      </c>
    </row>
    <row r="296" spans="1:39" x14ac:dyDescent="0.3">
      <c r="A296" s="252">
        <f>YEAR(Table5[[#This Row],[Date]])+IF(MONTH(Table5[[#This Row],[Date]])&gt;=4,1,0)</f>
        <v>2026</v>
      </c>
      <c r="B296" s="252"/>
      <c r="C296" s="252">
        <f>YEAR(Table5[[#This Row],[Date]])</f>
        <v>2026</v>
      </c>
      <c r="D296" s="252"/>
      <c r="E296" s="252"/>
      <c r="F296" s="253" t="str">
        <f>TEXT(Table5[[#This Row],[Date]],"mmm-yy")</f>
        <v>Jan-26</v>
      </c>
      <c r="G296" s="252">
        <f t="shared" si="11"/>
        <v>31</v>
      </c>
      <c r="H296" s="254">
        <f t="shared" si="12"/>
        <v>46039</v>
      </c>
      <c r="I296" s="55">
        <v>8.02</v>
      </c>
      <c r="J296" s="59" t="str">
        <f>IFERROR(Inv_SY!J298/Inv_SY!$Y298-1,"")</f>
        <v/>
      </c>
      <c r="K296" s="59" t="str">
        <f>IFERROR(Inv_SY!K298/Inv_SY!$Y298-1,"")</f>
        <v/>
      </c>
      <c r="L296" s="59" t="str">
        <f>IFERROR(Inv_SY!L298/Inv_SY!$Y298-1,"")</f>
        <v/>
      </c>
      <c r="M296" s="59" t="str">
        <f>IFERROR(Inv_SY!M298/Inv_SY!$Y298-1,"")</f>
        <v/>
      </c>
      <c r="N296" s="59" t="str">
        <f>IFERROR(Inv_SY!N298/Inv_SY!$Y298-1,"")</f>
        <v/>
      </c>
      <c r="O296" s="59" t="str">
        <f>IFERROR(Inv_SY!O298/Inv_SY!$Y298-1,"")</f>
        <v/>
      </c>
      <c r="P296" s="59" t="str">
        <f>IFERROR(Inv_SY!P298/Inv_SY!$Y298-1,"")</f>
        <v/>
      </c>
      <c r="Q296" s="59" t="str">
        <f>IFERROR(Inv_SY!Q298/Inv_SY!$Y298-1,"")</f>
        <v/>
      </c>
      <c r="R296" s="59" t="str">
        <f>IFERROR(Inv_SY!R298/Inv_SY!$Y298-1,"")</f>
        <v/>
      </c>
      <c r="S296" s="59" t="str">
        <f>IFERROR(Inv_SY!S298/Inv_SY!$Y298-1,"")</f>
        <v/>
      </c>
      <c r="T296" s="59" t="str">
        <f>IFERROR(Inv_SY!T298/Inv_SY!$Y298-1,"")</f>
        <v/>
      </c>
      <c r="U296" s="59" t="str">
        <f>IFERROR(Inv_SY!U298/Inv_SY!$Y298-1,"")</f>
        <v/>
      </c>
      <c r="V296" s="59" t="str">
        <f>IFERROR(Inv_SY!J298/Inv_SY!$Z298-1,"")</f>
        <v/>
      </c>
      <c r="W296" s="59" t="str">
        <f>IFERROR(Inv_SY!K298/Inv_SY!$Z298-1,"")</f>
        <v/>
      </c>
      <c r="X296" s="59" t="str">
        <f>IFERROR(Inv_SY!L298/Inv_SY!$Z298-1,"")</f>
        <v/>
      </c>
      <c r="Y296" s="59" t="str">
        <f>IFERROR(Inv_SY!M298/Inv_SY!$Z298-1,"")</f>
        <v/>
      </c>
      <c r="Z296" s="59" t="str">
        <f>IFERROR(Inv_SY!N298/Inv_SY!$Z298-1,"")</f>
        <v/>
      </c>
      <c r="AA296" s="59" t="str">
        <f>IFERROR(Inv_SY!O298/Inv_SY!$Z298-1,"")</f>
        <v/>
      </c>
      <c r="AB296" s="59" t="str">
        <f>IFERROR(Inv_SY!P298/Inv_SY!$Z298-1,"")</f>
        <v/>
      </c>
      <c r="AC296" s="59" t="str">
        <f>IFERROR(Inv_SY!Q298/Inv_SY!$Z298-1,"")</f>
        <v/>
      </c>
      <c r="AD296" s="59" t="str">
        <f>IFERROR(Inv_SY!R298/Inv_SY!$Z298-1,"")</f>
        <v/>
      </c>
      <c r="AE296" s="59" t="str">
        <f>IFERROR(Inv_SY!S298/Inv_SY!$Z298-1,"")</f>
        <v/>
      </c>
      <c r="AF296" s="59" t="str">
        <f>IFERROR(Inv_SY!T298/Inv_SY!$Z298-1,"")</f>
        <v/>
      </c>
      <c r="AG296" s="59" t="str">
        <f>IFERROR(Inv_SY!U298/Inv_SY!$Z298-1,"")</f>
        <v/>
      </c>
      <c r="AH296" s="59" t="str">
        <f>IFERROR(Inv_SY!V298/Inv_SY!$Y298-1,"")</f>
        <v/>
      </c>
      <c r="AI296" s="59" t="str">
        <f>IFERROR(Inv_SY!W298/Inv_SY!$Y298-1,"")</f>
        <v/>
      </c>
      <c r="AJ296" s="59" t="str">
        <f>IFERROR(Inv_SY!X298/Inv_SY!$Y298-1,"")</f>
        <v/>
      </c>
      <c r="AK296" s="59" t="str">
        <f>IFERROR(Inv_SY!V298/Inv_SY!$Z298-1,"")</f>
        <v/>
      </c>
      <c r="AL296" s="59" t="str">
        <f>IFERROR(Inv_SY!W298/Inv_SY!$Z298-1,"")</f>
        <v/>
      </c>
      <c r="AM296" s="59" t="str">
        <f>IFERROR(Inv_SY!X298/Inv_SY!$Z298-1,"")</f>
        <v/>
      </c>
    </row>
    <row r="297" spans="1:39" x14ac:dyDescent="0.3">
      <c r="A297" s="252">
        <f>YEAR(Table5[[#This Row],[Date]])+IF(MONTH(Table5[[#This Row],[Date]])&gt;=4,1,0)</f>
        <v>2026</v>
      </c>
      <c r="B297" s="252"/>
      <c r="C297" s="252">
        <f>YEAR(Table5[[#This Row],[Date]])</f>
        <v>2026</v>
      </c>
      <c r="D297" s="252"/>
      <c r="E297" s="252"/>
      <c r="F297" s="253" t="str">
        <f>TEXT(Table5[[#This Row],[Date]],"mmm-yy")</f>
        <v>Jan-26</v>
      </c>
      <c r="G297" s="252">
        <f t="shared" si="11"/>
        <v>31</v>
      </c>
      <c r="H297" s="254">
        <f t="shared" si="12"/>
        <v>46040</v>
      </c>
      <c r="I297" s="55">
        <v>8.02</v>
      </c>
      <c r="J297" s="59" t="str">
        <f>IFERROR(Inv_SY!J299/Inv_SY!$Y299-1,"")</f>
        <v/>
      </c>
      <c r="K297" s="59" t="str">
        <f>IFERROR(Inv_SY!K299/Inv_SY!$Y299-1,"")</f>
        <v/>
      </c>
      <c r="L297" s="59" t="str">
        <f>IFERROR(Inv_SY!L299/Inv_SY!$Y299-1,"")</f>
        <v/>
      </c>
      <c r="M297" s="59" t="str">
        <f>IFERROR(Inv_SY!M299/Inv_SY!$Y299-1,"")</f>
        <v/>
      </c>
      <c r="N297" s="59" t="str">
        <f>IFERROR(Inv_SY!N299/Inv_SY!$Y299-1,"")</f>
        <v/>
      </c>
      <c r="O297" s="59" t="str">
        <f>IFERROR(Inv_SY!O299/Inv_SY!$Y299-1,"")</f>
        <v/>
      </c>
      <c r="P297" s="59" t="str">
        <f>IFERROR(Inv_SY!P299/Inv_SY!$Y299-1,"")</f>
        <v/>
      </c>
      <c r="Q297" s="59" t="str">
        <f>IFERROR(Inv_SY!Q299/Inv_SY!$Y299-1,"")</f>
        <v/>
      </c>
      <c r="R297" s="59" t="str">
        <f>IFERROR(Inv_SY!R299/Inv_SY!$Y299-1,"")</f>
        <v/>
      </c>
      <c r="S297" s="59" t="str">
        <f>IFERROR(Inv_SY!S299/Inv_SY!$Y299-1,"")</f>
        <v/>
      </c>
      <c r="T297" s="59" t="str">
        <f>IFERROR(Inv_SY!T299/Inv_SY!$Y299-1,"")</f>
        <v/>
      </c>
      <c r="U297" s="59" t="str">
        <f>IFERROR(Inv_SY!U299/Inv_SY!$Y299-1,"")</f>
        <v/>
      </c>
      <c r="V297" s="59" t="str">
        <f>IFERROR(Inv_SY!J299/Inv_SY!$Z299-1,"")</f>
        <v/>
      </c>
      <c r="W297" s="59" t="str">
        <f>IFERROR(Inv_SY!K299/Inv_SY!$Z299-1,"")</f>
        <v/>
      </c>
      <c r="X297" s="59" t="str">
        <f>IFERROR(Inv_SY!L299/Inv_SY!$Z299-1,"")</f>
        <v/>
      </c>
      <c r="Y297" s="59" t="str">
        <f>IFERROR(Inv_SY!M299/Inv_SY!$Z299-1,"")</f>
        <v/>
      </c>
      <c r="Z297" s="59" t="str">
        <f>IFERROR(Inv_SY!N299/Inv_SY!$Z299-1,"")</f>
        <v/>
      </c>
      <c r="AA297" s="59" t="str">
        <f>IFERROR(Inv_SY!O299/Inv_SY!$Z299-1,"")</f>
        <v/>
      </c>
      <c r="AB297" s="59" t="str">
        <f>IFERROR(Inv_SY!P299/Inv_SY!$Z299-1,"")</f>
        <v/>
      </c>
      <c r="AC297" s="59" t="str">
        <f>IFERROR(Inv_SY!Q299/Inv_SY!$Z299-1,"")</f>
        <v/>
      </c>
      <c r="AD297" s="59" t="str">
        <f>IFERROR(Inv_SY!R299/Inv_SY!$Z299-1,"")</f>
        <v/>
      </c>
      <c r="AE297" s="59" t="str">
        <f>IFERROR(Inv_SY!S299/Inv_SY!$Z299-1,"")</f>
        <v/>
      </c>
      <c r="AF297" s="59" t="str">
        <f>IFERROR(Inv_SY!T299/Inv_SY!$Z299-1,"")</f>
        <v/>
      </c>
      <c r="AG297" s="59" t="str">
        <f>IFERROR(Inv_SY!U299/Inv_SY!$Z299-1,"")</f>
        <v/>
      </c>
      <c r="AH297" s="59" t="str">
        <f>IFERROR(Inv_SY!V299/Inv_SY!$Y299-1,"")</f>
        <v/>
      </c>
      <c r="AI297" s="59" t="str">
        <f>IFERROR(Inv_SY!W299/Inv_SY!$Y299-1,"")</f>
        <v/>
      </c>
      <c r="AJ297" s="59" t="str">
        <f>IFERROR(Inv_SY!X299/Inv_SY!$Y299-1,"")</f>
        <v/>
      </c>
      <c r="AK297" s="59" t="str">
        <f>IFERROR(Inv_SY!V299/Inv_SY!$Z299-1,"")</f>
        <v/>
      </c>
      <c r="AL297" s="59" t="str">
        <f>IFERROR(Inv_SY!W299/Inv_SY!$Z299-1,"")</f>
        <v/>
      </c>
      <c r="AM297" s="59" t="str">
        <f>IFERROR(Inv_SY!X299/Inv_SY!$Z299-1,"")</f>
        <v/>
      </c>
    </row>
    <row r="298" spans="1:39" x14ac:dyDescent="0.3">
      <c r="A298" s="252">
        <f>YEAR(Table5[[#This Row],[Date]])+IF(MONTH(Table5[[#This Row],[Date]])&gt;=4,1,0)</f>
        <v>2026</v>
      </c>
      <c r="B298" s="252"/>
      <c r="C298" s="252">
        <f>YEAR(Table5[[#This Row],[Date]])</f>
        <v>2026</v>
      </c>
      <c r="D298" s="252"/>
      <c r="E298" s="252"/>
      <c r="F298" s="253" t="str">
        <f>TEXT(Table5[[#This Row],[Date]],"mmm-yy")</f>
        <v>Jan-26</v>
      </c>
      <c r="G298" s="252">
        <f t="shared" si="11"/>
        <v>31</v>
      </c>
      <c r="H298" s="254">
        <f t="shared" si="12"/>
        <v>46041</v>
      </c>
      <c r="I298" s="55">
        <v>8.02</v>
      </c>
      <c r="J298" s="59" t="str">
        <f>IFERROR(Inv_SY!J300/Inv_SY!$Y300-1,"")</f>
        <v/>
      </c>
      <c r="K298" s="59" t="str">
        <f>IFERROR(Inv_SY!K300/Inv_SY!$Y300-1,"")</f>
        <v/>
      </c>
      <c r="L298" s="59" t="str">
        <f>IFERROR(Inv_SY!L300/Inv_SY!$Y300-1,"")</f>
        <v/>
      </c>
      <c r="M298" s="59" t="str">
        <f>IFERROR(Inv_SY!M300/Inv_SY!$Y300-1,"")</f>
        <v/>
      </c>
      <c r="N298" s="59" t="str">
        <f>IFERROR(Inv_SY!N300/Inv_SY!$Y300-1,"")</f>
        <v/>
      </c>
      <c r="O298" s="59" t="str">
        <f>IFERROR(Inv_SY!O300/Inv_SY!$Y300-1,"")</f>
        <v/>
      </c>
      <c r="P298" s="59" t="str">
        <f>IFERROR(Inv_SY!P300/Inv_SY!$Y300-1,"")</f>
        <v/>
      </c>
      <c r="Q298" s="59" t="str">
        <f>IFERROR(Inv_SY!Q300/Inv_SY!$Y300-1,"")</f>
        <v/>
      </c>
      <c r="R298" s="59" t="str">
        <f>IFERROR(Inv_SY!R300/Inv_SY!$Y300-1,"")</f>
        <v/>
      </c>
      <c r="S298" s="59" t="str">
        <f>IFERROR(Inv_SY!S300/Inv_SY!$Y300-1,"")</f>
        <v/>
      </c>
      <c r="T298" s="59" t="str">
        <f>IFERROR(Inv_SY!T300/Inv_SY!$Y300-1,"")</f>
        <v/>
      </c>
      <c r="U298" s="59" t="str">
        <f>IFERROR(Inv_SY!U300/Inv_SY!$Y300-1,"")</f>
        <v/>
      </c>
      <c r="V298" s="59" t="str">
        <f>IFERROR(Inv_SY!J300/Inv_SY!$Z300-1,"")</f>
        <v/>
      </c>
      <c r="W298" s="59" t="str">
        <f>IFERROR(Inv_SY!K300/Inv_SY!$Z300-1,"")</f>
        <v/>
      </c>
      <c r="X298" s="59" t="str">
        <f>IFERROR(Inv_SY!L300/Inv_SY!$Z300-1,"")</f>
        <v/>
      </c>
      <c r="Y298" s="59" t="str">
        <f>IFERROR(Inv_SY!M300/Inv_SY!$Z300-1,"")</f>
        <v/>
      </c>
      <c r="Z298" s="59" t="str">
        <f>IFERROR(Inv_SY!N300/Inv_SY!$Z300-1,"")</f>
        <v/>
      </c>
      <c r="AA298" s="59" t="str">
        <f>IFERROR(Inv_SY!O300/Inv_SY!$Z300-1,"")</f>
        <v/>
      </c>
      <c r="AB298" s="59" t="str">
        <f>IFERROR(Inv_SY!P300/Inv_SY!$Z300-1,"")</f>
        <v/>
      </c>
      <c r="AC298" s="59" t="str">
        <f>IFERROR(Inv_SY!Q300/Inv_SY!$Z300-1,"")</f>
        <v/>
      </c>
      <c r="AD298" s="59" t="str">
        <f>IFERROR(Inv_SY!R300/Inv_SY!$Z300-1,"")</f>
        <v/>
      </c>
      <c r="AE298" s="59" t="str">
        <f>IFERROR(Inv_SY!S300/Inv_SY!$Z300-1,"")</f>
        <v/>
      </c>
      <c r="AF298" s="59" t="str">
        <f>IFERROR(Inv_SY!T300/Inv_SY!$Z300-1,"")</f>
        <v/>
      </c>
      <c r="AG298" s="59" t="str">
        <f>IFERROR(Inv_SY!U300/Inv_SY!$Z300-1,"")</f>
        <v/>
      </c>
      <c r="AH298" s="59" t="str">
        <f>IFERROR(Inv_SY!V300/Inv_SY!$Y300-1,"")</f>
        <v/>
      </c>
      <c r="AI298" s="59" t="str">
        <f>IFERROR(Inv_SY!W300/Inv_SY!$Y300-1,"")</f>
        <v/>
      </c>
      <c r="AJ298" s="59" t="str">
        <f>IFERROR(Inv_SY!X300/Inv_SY!$Y300-1,"")</f>
        <v/>
      </c>
      <c r="AK298" s="59" t="str">
        <f>IFERROR(Inv_SY!V300/Inv_SY!$Z300-1,"")</f>
        <v/>
      </c>
      <c r="AL298" s="59" t="str">
        <f>IFERROR(Inv_SY!W300/Inv_SY!$Z300-1,"")</f>
        <v/>
      </c>
      <c r="AM298" s="59" t="str">
        <f>IFERROR(Inv_SY!X300/Inv_SY!$Z300-1,"")</f>
        <v/>
      </c>
    </row>
    <row r="299" spans="1:39" x14ac:dyDescent="0.3">
      <c r="A299" s="252">
        <f>YEAR(Table5[[#This Row],[Date]])+IF(MONTH(Table5[[#This Row],[Date]])&gt;=4,1,0)</f>
        <v>2026</v>
      </c>
      <c r="B299" s="252"/>
      <c r="C299" s="252">
        <f>YEAR(Table5[[#This Row],[Date]])</f>
        <v>2026</v>
      </c>
      <c r="D299" s="252"/>
      <c r="E299" s="252"/>
      <c r="F299" s="253" t="str">
        <f>TEXT(Table5[[#This Row],[Date]],"mmm-yy")</f>
        <v>Jan-26</v>
      </c>
      <c r="G299" s="252">
        <f t="shared" si="11"/>
        <v>31</v>
      </c>
      <c r="H299" s="254">
        <f t="shared" si="12"/>
        <v>46042</v>
      </c>
      <c r="I299" s="55">
        <v>8.02</v>
      </c>
      <c r="J299" s="59" t="str">
        <f>IFERROR(Inv_SY!J301/Inv_SY!$Y301-1,"")</f>
        <v/>
      </c>
      <c r="K299" s="59" t="str">
        <f>IFERROR(Inv_SY!K301/Inv_SY!$Y301-1,"")</f>
        <v/>
      </c>
      <c r="L299" s="59" t="str">
        <f>IFERROR(Inv_SY!L301/Inv_SY!$Y301-1,"")</f>
        <v/>
      </c>
      <c r="M299" s="59" t="str">
        <f>IFERROR(Inv_SY!M301/Inv_SY!$Y301-1,"")</f>
        <v/>
      </c>
      <c r="N299" s="59" t="str">
        <f>IFERROR(Inv_SY!N301/Inv_SY!$Y301-1,"")</f>
        <v/>
      </c>
      <c r="O299" s="59" t="str">
        <f>IFERROR(Inv_SY!O301/Inv_SY!$Y301-1,"")</f>
        <v/>
      </c>
      <c r="P299" s="59" t="str">
        <f>IFERROR(Inv_SY!P301/Inv_SY!$Y301-1,"")</f>
        <v/>
      </c>
      <c r="Q299" s="59" t="str">
        <f>IFERROR(Inv_SY!Q301/Inv_SY!$Y301-1,"")</f>
        <v/>
      </c>
      <c r="R299" s="59" t="str">
        <f>IFERROR(Inv_SY!R301/Inv_SY!$Y301-1,"")</f>
        <v/>
      </c>
      <c r="S299" s="59" t="str">
        <f>IFERROR(Inv_SY!S301/Inv_SY!$Y301-1,"")</f>
        <v/>
      </c>
      <c r="T299" s="59" t="str">
        <f>IFERROR(Inv_SY!T301/Inv_SY!$Y301-1,"")</f>
        <v/>
      </c>
      <c r="U299" s="59" t="str">
        <f>IFERROR(Inv_SY!U301/Inv_SY!$Y301-1,"")</f>
        <v/>
      </c>
      <c r="V299" s="59" t="str">
        <f>IFERROR(Inv_SY!J301/Inv_SY!$Z301-1,"")</f>
        <v/>
      </c>
      <c r="W299" s="59" t="str">
        <f>IFERROR(Inv_SY!K301/Inv_SY!$Z301-1,"")</f>
        <v/>
      </c>
      <c r="X299" s="59" t="str">
        <f>IFERROR(Inv_SY!L301/Inv_SY!$Z301-1,"")</f>
        <v/>
      </c>
      <c r="Y299" s="59" t="str">
        <f>IFERROR(Inv_SY!M301/Inv_SY!$Z301-1,"")</f>
        <v/>
      </c>
      <c r="Z299" s="59" t="str">
        <f>IFERROR(Inv_SY!N301/Inv_SY!$Z301-1,"")</f>
        <v/>
      </c>
      <c r="AA299" s="59" t="str">
        <f>IFERROR(Inv_SY!O301/Inv_SY!$Z301-1,"")</f>
        <v/>
      </c>
      <c r="AB299" s="59" t="str">
        <f>IFERROR(Inv_SY!P301/Inv_SY!$Z301-1,"")</f>
        <v/>
      </c>
      <c r="AC299" s="59" t="str">
        <f>IFERROR(Inv_SY!Q301/Inv_SY!$Z301-1,"")</f>
        <v/>
      </c>
      <c r="AD299" s="59" t="str">
        <f>IFERROR(Inv_SY!R301/Inv_SY!$Z301-1,"")</f>
        <v/>
      </c>
      <c r="AE299" s="59" t="str">
        <f>IFERROR(Inv_SY!S301/Inv_SY!$Z301-1,"")</f>
        <v/>
      </c>
      <c r="AF299" s="59" t="str">
        <f>IFERROR(Inv_SY!T301/Inv_SY!$Z301-1,"")</f>
        <v/>
      </c>
      <c r="AG299" s="59" t="str">
        <f>IFERROR(Inv_SY!U301/Inv_SY!$Z301-1,"")</f>
        <v/>
      </c>
      <c r="AH299" s="59" t="str">
        <f>IFERROR(Inv_SY!V301/Inv_SY!$Y301-1,"")</f>
        <v/>
      </c>
      <c r="AI299" s="59" t="str">
        <f>IFERROR(Inv_SY!W301/Inv_SY!$Y301-1,"")</f>
        <v/>
      </c>
      <c r="AJ299" s="59" t="str">
        <f>IFERROR(Inv_SY!X301/Inv_SY!$Y301-1,"")</f>
        <v/>
      </c>
      <c r="AK299" s="59" t="str">
        <f>IFERROR(Inv_SY!V301/Inv_SY!$Z301-1,"")</f>
        <v/>
      </c>
      <c r="AL299" s="59" t="str">
        <f>IFERROR(Inv_SY!W301/Inv_SY!$Z301-1,"")</f>
        <v/>
      </c>
      <c r="AM299" s="59" t="str">
        <f>IFERROR(Inv_SY!X301/Inv_SY!$Z301-1,"")</f>
        <v/>
      </c>
    </row>
    <row r="300" spans="1:39" x14ac:dyDescent="0.3">
      <c r="A300" s="252">
        <f>YEAR(Table5[[#This Row],[Date]])+IF(MONTH(Table5[[#This Row],[Date]])&gt;=4,1,0)</f>
        <v>2026</v>
      </c>
      <c r="B300" s="252"/>
      <c r="C300" s="252">
        <f>YEAR(Table5[[#This Row],[Date]])</f>
        <v>2026</v>
      </c>
      <c r="D300" s="252"/>
      <c r="E300" s="252"/>
      <c r="F300" s="253" t="str">
        <f>TEXT(Table5[[#This Row],[Date]],"mmm-yy")</f>
        <v>Jan-26</v>
      </c>
      <c r="G300" s="252">
        <f t="shared" si="11"/>
        <v>31</v>
      </c>
      <c r="H300" s="254">
        <f t="shared" si="12"/>
        <v>46043</v>
      </c>
      <c r="I300" s="55">
        <v>8.02</v>
      </c>
      <c r="J300" s="59" t="str">
        <f>IFERROR(Inv_SY!J302/Inv_SY!$Y302-1,"")</f>
        <v/>
      </c>
      <c r="K300" s="59" t="str">
        <f>IFERROR(Inv_SY!K302/Inv_SY!$Y302-1,"")</f>
        <v/>
      </c>
      <c r="L300" s="59" t="str">
        <f>IFERROR(Inv_SY!L302/Inv_SY!$Y302-1,"")</f>
        <v/>
      </c>
      <c r="M300" s="59" t="str">
        <f>IFERROR(Inv_SY!M302/Inv_SY!$Y302-1,"")</f>
        <v/>
      </c>
      <c r="N300" s="59" t="str">
        <f>IFERROR(Inv_SY!N302/Inv_SY!$Y302-1,"")</f>
        <v/>
      </c>
      <c r="O300" s="59" t="str">
        <f>IFERROR(Inv_SY!O302/Inv_SY!$Y302-1,"")</f>
        <v/>
      </c>
      <c r="P300" s="59" t="str">
        <f>IFERROR(Inv_SY!P302/Inv_SY!$Y302-1,"")</f>
        <v/>
      </c>
      <c r="Q300" s="59" t="str">
        <f>IFERROR(Inv_SY!Q302/Inv_SY!$Y302-1,"")</f>
        <v/>
      </c>
      <c r="R300" s="59" t="str">
        <f>IFERROR(Inv_SY!R302/Inv_SY!$Y302-1,"")</f>
        <v/>
      </c>
      <c r="S300" s="59" t="str">
        <f>IFERROR(Inv_SY!S302/Inv_SY!$Y302-1,"")</f>
        <v/>
      </c>
      <c r="T300" s="59" t="str">
        <f>IFERROR(Inv_SY!T302/Inv_SY!$Y302-1,"")</f>
        <v/>
      </c>
      <c r="U300" s="59" t="str">
        <f>IFERROR(Inv_SY!U302/Inv_SY!$Y302-1,"")</f>
        <v/>
      </c>
      <c r="V300" s="59" t="str">
        <f>IFERROR(Inv_SY!J302/Inv_SY!$Z302-1,"")</f>
        <v/>
      </c>
      <c r="W300" s="59" t="str">
        <f>IFERROR(Inv_SY!K302/Inv_SY!$Z302-1,"")</f>
        <v/>
      </c>
      <c r="X300" s="59" t="str">
        <f>IFERROR(Inv_SY!L302/Inv_SY!$Z302-1,"")</f>
        <v/>
      </c>
      <c r="Y300" s="59" t="str">
        <f>IFERROR(Inv_SY!M302/Inv_SY!$Z302-1,"")</f>
        <v/>
      </c>
      <c r="Z300" s="59" t="str">
        <f>IFERROR(Inv_SY!N302/Inv_SY!$Z302-1,"")</f>
        <v/>
      </c>
      <c r="AA300" s="59" t="str">
        <f>IFERROR(Inv_SY!O302/Inv_SY!$Z302-1,"")</f>
        <v/>
      </c>
      <c r="AB300" s="59" t="str">
        <f>IFERROR(Inv_SY!P302/Inv_SY!$Z302-1,"")</f>
        <v/>
      </c>
      <c r="AC300" s="59" t="str">
        <f>IFERROR(Inv_SY!Q302/Inv_SY!$Z302-1,"")</f>
        <v/>
      </c>
      <c r="AD300" s="59" t="str">
        <f>IFERROR(Inv_SY!R302/Inv_SY!$Z302-1,"")</f>
        <v/>
      </c>
      <c r="AE300" s="59" t="str">
        <f>IFERROR(Inv_SY!S302/Inv_SY!$Z302-1,"")</f>
        <v/>
      </c>
      <c r="AF300" s="59" t="str">
        <f>IFERROR(Inv_SY!T302/Inv_SY!$Z302-1,"")</f>
        <v/>
      </c>
      <c r="AG300" s="59" t="str">
        <f>IFERROR(Inv_SY!U302/Inv_SY!$Z302-1,"")</f>
        <v/>
      </c>
      <c r="AH300" s="59" t="str">
        <f>IFERROR(Inv_SY!V302/Inv_SY!$Y302-1,"")</f>
        <v/>
      </c>
      <c r="AI300" s="59" t="str">
        <f>IFERROR(Inv_SY!W302/Inv_SY!$Y302-1,"")</f>
        <v/>
      </c>
      <c r="AJ300" s="59" t="str">
        <f>IFERROR(Inv_SY!X302/Inv_SY!$Y302-1,"")</f>
        <v/>
      </c>
      <c r="AK300" s="59" t="str">
        <f>IFERROR(Inv_SY!V302/Inv_SY!$Z302-1,"")</f>
        <v/>
      </c>
      <c r="AL300" s="59" t="str">
        <f>IFERROR(Inv_SY!W302/Inv_SY!$Z302-1,"")</f>
        <v/>
      </c>
      <c r="AM300" s="59" t="str">
        <f>IFERROR(Inv_SY!X302/Inv_SY!$Z302-1,"")</f>
        <v/>
      </c>
    </row>
    <row r="301" spans="1:39" x14ac:dyDescent="0.3">
      <c r="A301" s="252">
        <f>YEAR(Table5[[#This Row],[Date]])+IF(MONTH(Table5[[#This Row],[Date]])&gt;=4,1,0)</f>
        <v>2026</v>
      </c>
      <c r="B301" s="252"/>
      <c r="C301" s="252">
        <f>YEAR(Table5[[#This Row],[Date]])</f>
        <v>2026</v>
      </c>
      <c r="D301" s="252"/>
      <c r="E301" s="252"/>
      <c r="F301" s="253" t="str">
        <f>TEXT(Table5[[#This Row],[Date]],"mmm-yy")</f>
        <v>Jan-26</v>
      </c>
      <c r="G301" s="252">
        <f t="shared" ref="G301:G364" si="13">DAY(EOMONTH(F301,0))</f>
        <v>31</v>
      </c>
      <c r="H301" s="254">
        <f t="shared" ref="H301:H332" si="14">H300+1</f>
        <v>46044</v>
      </c>
      <c r="I301" s="55">
        <v>8.02</v>
      </c>
      <c r="J301" s="59" t="str">
        <f>IFERROR(Inv_SY!J303/Inv_SY!$Y303-1,"")</f>
        <v/>
      </c>
      <c r="K301" s="59" t="str">
        <f>IFERROR(Inv_SY!K303/Inv_SY!$Y303-1,"")</f>
        <v/>
      </c>
      <c r="L301" s="59" t="str">
        <f>IFERROR(Inv_SY!L303/Inv_SY!$Y303-1,"")</f>
        <v/>
      </c>
      <c r="M301" s="59" t="str">
        <f>IFERROR(Inv_SY!M303/Inv_SY!$Y303-1,"")</f>
        <v/>
      </c>
      <c r="N301" s="59" t="str">
        <f>IFERROR(Inv_SY!N303/Inv_SY!$Y303-1,"")</f>
        <v/>
      </c>
      <c r="O301" s="59" t="str">
        <f>IFERROR(Inv_SY!O303/Inv_SY!$Y303-1,"")</f>
        <v/>
      </c>
      <c r="P301" s="59" t="str">
        <f>IFERROR(Inv_SY!P303/Inv_SY!$Y303-1,"")</f>
        <v/>
      </c>
      <c r="Q301" s="59" t="str">
        <f>IFERROR(Inv_SY!Q303/Inv_SY!$Y303-1,"")</f>
        <v/>
      </c>
      <c r="R301" s="59" t="str">
        <f>IFERROR(Inv_SY!R303/Inv_SY!$Y303-1,"")</f>
        <v/>
      </c>
      <c r="S301" s="59" t="str">
        <f>IFERROR(Inv_SY!S303/Inv_SY!$Y303-1,"")</f>
        <v/>
      </c>
      <c r="T301" s="59" t="str">
        <f>IFERROR(Inv_SY!T303/Inv_SY!$Y303-1,"")</f>
        <v/>
      </c>
      <c r="U301" s="59" t="str">
        <f>IFERROR(Inv_SY!U303/Inv_SY!$Y303-1,"")</f>
        <v/>
      </c>
      <c r="V301" s="59" t="str">
        <f>IFERROR(Inv_SY!J303/Inv_SY!$Z303-1,"")</f>
        <v/>
      </c>
      <c r="W301" s="59" t="str">
        <f>IFERROR(Inv_SY!K303/Inv_SY!$Z303-1,"")</f>
        <v/>
      </c>
      <c r="X301" s="59" t="str">
        <f>IFERROR(Inv_SY!L303/Inv_SY!$Z303-1,"")</f>
        <v/>
      </c>
      <c r="Y301" s="59" t="str">
        <f>IFERROR(Inv_SY!M303/Inv_SY!$Z303-1,"")</f>
        <v/>
      </c>
      <c r="Z301" s="59" t="str">
        <f>IFERROR(Inv_SY!N303/Inv_SY!$Z303-1,"")</f>
        <v/>
      </c>
      <c r="AA301" s="59" t="str">
        <f>IFERROR(Inv_SY!O303/Inv_SY!$Z303-1,"")</f>
        <v/>
      </c>
      <c r="AB301" s="59" t="str">
        <f>IFERROR(Inv_SY!P303/Inv_SY!$Z303-1,"")</f>
        <v/>
      </c>
      <c r="AC301" s="59" t="str">
        <f>IFERROR(Inv_SY!Q303/Inv_SY!$Z303-1,"")</f>
        <v/>
      </c>
      <c r="AD301" s="59" t="str">
        <f>IFERROR(Inv_SY!R303/Inv_SY!$Z303-1,"")</f>
        <v/>
      </c>
      <c r="AE301" s="59" t="str">
        <f>IFERROR(Inv_SY!S303/Inv_SY!$Z303-1,"")</f>
        <v/>
      </c>
      <c r="AF301" s="59" t="str">
        <f>IFERROR(Inv_SY!T303/Inv_SY!$Z303-1,"")</f>
        <v/>
      </c>
      <c r="AG301" s="59" t="str">
        <f>IFERROR(Inv_SY!U303/Inv_SY!$Z303-1,"")</f>
        <v/>
      </c>
      <c r="AH301" s="59" t="str">
        <f>IFERROR(Inv_SY!V303/Inv_SY!$Y303-1,"")</f>
        <v/>
      </c>
      <c r="AI301" s="59" t="str">
        <f>IFERROR(Inv_SY!W303/Inv_SY!$Y303-1,"")</f>
        <v/>
      </c>
      <c r="AJ301" s="59" t="str">
        <f>IFERROR(Inv_SY!X303/Inv_SY!$Y303-1,"")</f>
        <v/>
      </c>
      <c r="AK301" s="59" t="str">
        <f>IFERROR(Inv_SY!V303/Inv_SY!$Z303-1,"")</f>
        <v/>
      </c>
      <c r="AL301" s="59" t="str">
        <f>IFERROR(Inv_SY!W303/Inv_SY!$Z303-1,"")</f>
        <v/>
      </c>
      <c r="AM301" s="59" t="str">
        <f>IFERROR(Inv_SY!X303/Inv_SY!$Z303-1,"")</f>
        <v/>
      </c>
    </row>
    <row r="302" spans="1:39" x14ac:dyDescent="0.3">
      <c r="A302" s="252">
        <f>YEAR(Table5[[#This Row],[Date]])+IF(MONTH(Table5[[#This Row],[Date]])&gt;=4,1,0)</f>
        <v>2026</v>
      </c>
      <c r="B302" s="252"/>
      <c r="C302" s="252">
        <f>YEAR(Table5[[#This Row],[Date]])</f>
        <v>2026</v>
      </c>
      <c r="D302" s="252"/>
      <c r="E302" s="252"/>
      <c r="F302" s="253" t="str">
        <f>TEXT(Table5[[#This Row],[Date]],"mmm-yy")</f>
        <v>Jan-26</v>
      </c>
      <c r="G302" s="252">
        <f t="shared" si="13"/>
        <v>31</v>
      </c>
      <c r="H302" s="254">
        <f t="shared" si="14"/>
        <v>46045</v>
      </c>
      <c r="I302" s="55">
        <v>8.02</v>
      </c>
      <c r="J302" s="59" t="str">
        <f>IFERROR(Inv_SY!J304/Inv_SY!$Y304-1,"")</f>
        <v/>
      </c>
      <c r="K302" s="59" t="str">
        <f>IFERROR(Inv_SY!K304/Inv_SY!$Y304-1,"")</f>
        <v/>
      </c>
      <c r="L302" s="59" t="str">
        <f>IFERROR(Inv_SY!L304/Inv_SY!$Y304-1,"")</f>
        <v/>
      </c>
      <c r="M302" s="59" t="str">
        <f>IFERROR(Inv_SY!M304/Inv_SY!$Y304-1,"")</f>
        <v/>
      </c>
      <c r="N302" s="59" t="str">
        <f>IFERROR(Inv_SY!N304/Inv_SY!$Y304-1,"")</f>
        <v/>
      </c>
      <c r="O302" s="59" t="str">
        <f>IFERROR(Inv_SY!O304/Inv_SY!$Y304-1,"")</f>
        <v/>
      </c>
      <c r="P302" s="59" t="str">
        <f>IFERROR(Inv_SY!P304/Inv_SY!$Y304-1,"")</f>
        <v/>
      </c>
      <c r="Q302" s="59" t="str">
        <f>IFERROR(Inv_SY!Q304/Inv_SY!$Y304-1,"")</f>
        <v/>
      </c>
      <c r="R302" s="59" t="str">
        <f>IFERROR(Inv_SY!R304/Inv_SY!$Y304-1,"")</f>
        <v/>
      </c>
      <c r="S302" s="59" t="str">
        <f>IFERROR(Inv_SY!S304/Inv_SY!$Y304-1,"")</f>
        <v/>
      </c>
      <c r="T302" s="59" t="str">
        <f>IFERROR(Inv_SY!T304/Inv_SY!$Y304-1,"")</f>
        <v/>
      </c>
      <c r="U302" s="59" t="str">
        <f>IFERROR(Inv_SY!U304/Inv_SY!$Y304-1,"")</f>
        <v/>
      </c>
      <c r="V302" s="59" t="str">
        <f>IFERROR(Inv_SY!J304/Inv_SY!$Z304-1,"")</f>
        <v/>
      </c>
      <c r="W302" s="59" t="str">
        <f>IFERROR(Inv_SY!K304/Inv_SY!$Z304-1,"")</f>
        <v/>
      </c>
      <c r="X302" s="59" t="str">
        <f>IFERROR(Inv_SY!L304/Inv_SY!$Z304-1,"")</f>
        <v/>
      </c>
      <c r="Y302" s="59" t="str">
        <f>IFERROR(Inv_SY!M304/Inv_SY!$Z304-1,"")</f>
        <v/>
      </c>
      <c r="Z302" s="59" t="str">
        <f>IFERROR(Inv_SY!N304/Inv_SY!$Z304-1,"")</f>
        <v/>
      </c>
      <c r="AA302" s="59" t="str">
        <f>IFERROR(Inv_SY!O304/Inv_SY!$Z304-1,"")</f>
        <v/>
      </c>
      <c r="AB302" s="59" t="str">
        <f>IFERROR(Inv_SY!P304/Inv_SY!$Z304-1,"")</f>
        <v/>
      </c>
      <c r="AC302" s="59" t="str">
        <f>IFERROR(Inv_SY!Q304/Inv_SY!$Z304-1,"")</f>
        <v/>
      </c>
      <c r="AD302" s="59" t="str">
        <f>IFERROR(Inv_SY!R304/Inv_SY!$Z304-1,"")</f>
        <v/>
      </c>
      <c r="AE302" s="59" t="str">
        <f>IFERROR(Inv_SY!S304/Inv_SY!$Z304-1,"")</f>
        <v/>
      </c>
      <c r="AF302" s="59" t="str">
        <f>IFERROR(Inv_SY!T304/Inv_SY!$Z304-1,"")</f>
        <v/>
      </c>
      <c r="AG302" s="59" t="str">
        <f>IFERROR(Inv_SY!U304/Inv_SY!$Z304-1,"")</f>
        <v/>
      </c>
      <c r="AH302" s="59" t="str">
        <f>IFERROR(Inv_SY!V304/Inv_SY!$Y304-1,"")</f>
        <v/>
      </c>
      <c r="AI302" s="59" t="str">
        <f>IFERROR(Inv_SY!W304/Inv_SY!$Y304-1,"")</f>
        <v/>
      </c>
      <c r="AJ302" s="59" t="str">
        <f>IFERROR(Inv_SY!X304/Inv_SY!$Y304-1,"")</f>
        <v/>
      </c>
      <c r="AK302" s="59" t="str">
        <f>IFERROR(Inv_SY!V304/Inv_SY!$Z304-1,"")</f>
        <v/>
      </c>
      <c r="AL302" s="59" t="str">
        <f>IFERROR(Inv_SY!W304/Inv_SY!$Z304-1,"")</f>
        <v/>
      </c>
      <c r="AM302" s="59" t="str">
        <f>IFERROR(Inv_SY!X304/Inv_SY!$Z304-1,"")</f>
        <v/>
      </c>
    </row>
    <row r="303" spans="1:39" x14ac:dyDescent="0.3">
      <c r="A303" s="252">
        <f>YEAR(Table5[[#This Row],[Date]])+IF(MONTH(Table5[[#This Row],[Date]])&gt;=4,1,0)</f>
        <v>2026</v>
      </c>
      <c r="B303" s="252"/>
      <c r="C303" s="252">
        <f>YEAR(Table5[[#This Row],[Date]])</f>
        <v>2026</v>
      </c>
      <c r="D303" s="252"/>
      <c r="E303" s="252"/>
      <c r="F303" s="253" t="str">
        <f>TEXT(Table5[[#This Row],[Date]],"mmm-yy")</f>
        <v>Jan-26</v>
      </c>
      <c r="G303" s="252">
        <f t="shared" si="13"/>
        <v>31</v>
      </c>
      <c r="H303" s="254">
        <f t="shared" si="14"/>
        <v>46046</v>
      </c>
      <c r="I303" s="55">
        <v>8.02</v>
      </c>
      <c r="J303" s="59" t="str">
        <f>IFERROR(Inv_SY!J305/Inv_SY!$Y305-1,"")</f>
        <v/>
      </c>
      <c r="K303" s="59" t="str">
        <f>IFERROR(Inv_SY!K305/Inv_SY!$Y305-1,"")</f>
        <v/>
      </c>
      <c r="L303" s="59" t="str">
        <f>IFERROR(Inv_SY!L305/Inv_SY!$Y305-1,"")</f>
        <v/>
      </c>
      <c r="M303" s="59" t="str">
        <f>IFERROR(Inv_SY!M305/Inv_SY!$Y305-1,"")</f>
        <v/>
      </c>
      <c r="N303" s="59" t="str">
        <f>IFERROR(Inv_SY!N305/Inv_SY!$Y305-1,"")</f>
        <v/>
      </c>
      <c r="O303" s="59" t="str">
        <f>IFERROR(Inv_SY!O305/Inv_SY!$Y305-1,"")</f>
        <v/>
      </c>
      <c r="P303" s="59" t="str">
        <f>IFERROR(Inv_SY!P305/Inv_SY!$Y305-1,"")</f>
        <v/>
      </c>
      <c r="Q303" s="59" t="str">
        <f>IFERROR(Inv_SY!Q305/Inv_SY!$Y305-1,"")</f>
        <v/>
      </c>
      <c r="R303" s="59" t="str">
        <f>IFERROR(Inv_SY!R305/Inv_SY!$Y305-1,"")</f>
        <v/>
      </c>
      <c r="S303" s="59" t="str">
        <f>IFERROR(Inv_SY!S305/Inv_SY!$Y305-1,"")</f>
        <v/>
      </c>
      <c r="T303" s="59" t="str">
        <f>IFERROR(Inv_SY!T305/Inv_SY!$Y305-1,"")</f>
        <v/>
      </c>
      <c r="U303" s="59" t="str">
        <f>IFERROR(Inv_SY!U305/Inv_SY!$Y305-1,"")</f>
        <v/>
      </c>
      <c r="V303" s="59" t="str">
        <f>IFERROR(Inv_SY!J305/Inv_SY!$Z305-1,"")</f>
        <v/>
      </c>
      <c r="W303" s="59" t="str">
        <f>IFERROR(Inv_SY!K305/Inv_SY!$Z305-1,"")</f>
        <v/>
      </c>
      <c r="X303" s="59" t="str">
        <f>IFERROR(Inv_SY!L305/Inv_SY!$Z305-1,"")</f>
        <v/>
      </c>
      <c r="Y303" s="59" t="str">
        <f>IFERROR(Inv_SY!M305/Inv_SY!$Z305-1,"")</f>
        <v/>
      </c>
      <c r="Z303" s="59" t="str">
        <f>IFERROR(Inv_SY!N305/Inv_SY!$Z305-1,"")</f>
        <v/>
      </c>
      <c r="AA303" s="59" t="str">
        <f>IFERROR(Inv_SY!O305/Inv_SY!$Z305-1,"")</f>
        <v/>
      </c>
      <c r="AB303" s="59" t="str">
        <f>IFERROR(Inv_SY!P305/Inv_SY!$Z305-1,"")</f>
        <v/>
      </c>
      <c r="AC303" s="59" t="str">
        <f>IFERROR(Inv_SY!Q305/Inv_SY!$Z305-1,"")</f>
        <v/>
      </c>
      <c r="AD303" s="59" t="str">
        <f>IFERROR(Inv_SY!R305/Inv_SY!$Z305-1,"")</f>
        <v/>
      </c>
      <c r="AE303" s="59" t="str">
        <f>IFERROR(Inv_SY!S305/Inv_SY!$Z305-1,"")</f>
        <v/>
      </c>
      <c r="AF303" s="59" t="str">
        <f>IFERROR(Inv_SY!T305/Inv_SY!$Z305-1,"")</f>
        <v/>
      </c>
      <c r="AG303" s="59" t="str">
        <f>IFERROR(Inv_SY!U305/Inv_SY!$Z305-1,"")</f>
        <v/>
      </c>
      <c r="AH303" s="59" t="str">
        <f>IFERROR(Inv_SY!V305/Inv_SY!$Y305-1,"")</f>
        <v/>
      </c>
      <c r="AI303" s="59" t="str">
        <f>IFERROR(Inv_SY!W305/Inv_SY!$Y305-1,"")</f>
        <v/>
      </c>
      <c r="AJ303" s="59" t="str">
        <f>IFERROR(Inv_SY!X305/Inv_SY!$Y305-1,"")</f>
        <v/>
      </c>
      <c r="AK303" s="59" t="str">
        <f>IFERROR(Inv_SY!V305/Inv_SY!$Z305-1,"")</f>
        <v/>
      </c>
      <c r="AL303" s="59" t="str">
        <f>IFERROR(Inv_SY!W305/Inv_SY!$Z305-1,"")</f>
        <v/>
      </c>
      <c r="AM303" s="59" t="str">
        <f>IFERROR(Inv_SY!X305/Inv_SY!$Z305-1,"")</f>
        <v/>
      </c>
    </row>
    <row r="304" spans="1:39" x14ac:dyDescent="0.3">
      <c r="A304" s="252">
        <f>YEAR(Table5[[#This Row],[Date]])+IF(MONTH(Table5[[#This Row],[Date]])&gt;=4,1,0)</f>
        <v>2026</v>
      </c>
      <c r="B304" s="252"/>
      <c r="C304" s="252">
        <f>YEAR(Table5[[#This Row],[Date]])</f>
        <v>2026</v>
      </c>
      <c r="D304" s="252"/>
      <c r="E304" s="252"/>
      <c r="F304" s="253" t="str">
        <f>TEXT(Table5[[#This Row],[Date]],"mmm-yy")</f>
        <v>Jan-26</v>
      </c>
      <c r="G304" s="252">
        <f t="shared" si="13"/>
        <v>31</v>
      </c>
      <c r="H304" s="254">
        <f t="shared" si="14"/>
        <v>46047</v>
      </c>
      <c r="I304" s="55">
        <v>8.02</v>
      </c>
      <c r="J304" s="59" t="str">
        <f>IFERROR(Inv_SY!J306/Inv_SY!$Y306-1,"")</f>
        <v/>
      </c>
      <c r="K304" s="59" t="str">
        <f>IFERROR(Inv_SY!K306/Inv_SY!$Y306-1,"")</f>
        <v/>
      </c>
      <c r="L304" s="59" t="str">
        <f>IFERROR(Inv_SY!L306/Inv_SY!$Y306-1,"")</f>
        <v/>
      </c>
      <c r="M304" s="59" t="str">
        <f>IFERROR(Inv_SY!M306/Inv_SY!$Y306-1,"")</f>
        <v/>
      </c>
      <c r="N304" s="59" t="str">
        <f>IFERROR(Inv_SY!N306/Inv_SY!$Y306-1,"")</f>
        <v/>
      </c>
      <c r="O304" s="59" t="str">
        <f>IFERROR(Inv_SY!O306/Inv_SY!$Y306-1,"")</f>
        <v/>
      </c>
      <c r="P304" s="59" t="str">
        <f>IFERROR(Inv_SY!P306/Inv_SY!$Y306-1,"")</f>
        <v/>
      </c>
      <c r="Q304" s="59" t="str">
        <f>IFERROR(Inv_SY!Q306/Inv_SY!$Y306-1,"")</f>
        <v/>
      </c>
      <c r="R304" s="59" t="str">
        <f>IFERROR(Inv_SY!R306/Inv_SY!$Y306-1,"")</f>
        <v/>
      </c>
      <c r="S304" s="59" t="str">
        <f>IFERROR(Inv_SY!S306/Inv_SY!$Y306-1,"")</f>
        <v/>
      </c>
      <c r="T304" s="59" t="str">
        <f>IFERROR(Inv_SY!T306/Inv_SY!$Y306-1,"")</f>
        <v/>
      </c>
      <c r="U304" s="59" t="str">
        <f>IFERROR(Inv_SY!U306/Inv_SY!$Y306-1,"")</f>
        <v/>
      </c>
      <c r="V304" s="59" t="str">
        <f>IFERROR(Inv_SY!J306/Inv_SY!$Z306-1,"")</f>
        <v/>
      </c>
      <c r="W304" s="59" t="str">
        <f>IFERROR(Inv_SY!K306/Inv_SY!$Z306-1,"")</f>
        <v/>
      </c>
      <c r="X304" s="59" t="str">
        <f>IFERROR(Inv_SY!L306/Inv_SY!$Z306-1,"")</f>
        <v/>
      </c>
      <c r="Y304" s="59" t="str">
        <f>IFERROR(Inv_SY!M306/Inv_SY!$Z306-1,"")</f>
        <v/>
      </c>
      <c r="Z304" s="59" t="str">
        <f>IFERROR(Inv_SY!N306/Inv_SY!$Z306-1,"")</f>
        <v/>
      </c>
      <c r="AA304" s="59" t="str">
        <f>IFERROR(Inv_SY!O306/Inv_SY!$Z306-1,"")</f>
        <v/>
      </c>
      <c r="AB304" s="59" t="str">
        <f>IFERROR(Inv_SY!P306/Inv_SY!$Z306-1,"")</f>
        <v/>
      </c>
      <c r="AC304" s="59" t="str">
        <f>IFERROR(Inv_SY!Q306/Inv_SY!$Z306-1,"")</f>
        <v/>
      </c>
      <c r="AD304" s="59" t="str">
        <f>IFERROR(Inv_SY!R306/Inv_SY!$Z306-1,"")</f>
        <v/>
      </c>
      <c r="AE304" s="59" t="str">
        <f>IFERROR(Inv_SY!S306/Inv_SY!$Z306-1,"")</f>
        <v/>
      </c>
      <c r="AF304" s="59" t="str">
        <f>IFERROR(Inv_SY!T306/Inv_SY!$Z306-1,"")</f>
        <v/>
      </c>
      <c r="AG304" s="59" t="str">
        <f>IFERROR(Inv_SY!U306/Inv_SY!$Z306-1,"")</f>
        <v/>
      </c>
      <c r="AH304" s="59" t="str">
        <f>IFERROR(Inv_SY!V306/Inv_SY!$Y306-1,"")</f>
        <v/>
      </c>
      <c r="AI304" s="59" t="str">
        <f>IFERROR(Inv_SY!W306/Inv_SY!$Y306-1,"")</f>
        <v/>
      </c>
      <c r="AJ304" s="59" t="str">
        <f>IFERROR(Inv_SY!X306/Inv_SY!$Y306-1,"")</f>
        <v/>
      </c>
      <c r="AK304" s="59" t="str">
        <f>IFERROR(Inv_SY!V306/Inv_SY!$Z306-1,"")</f>
        <v/>
      </c>
      <c r="AL304" s="59" t="str">
        <f>IFERROR(Inv_SY!W306/Inv_SY!$Z306-1,"")</f>
        <v/>
      </c>
      <c r="AM304" s="59" t="str">
        <f>IFERROR(Inv_SY!X306/Inv_SY!$Z306-1,"")</f>
        <v/>
      </c>
    </row>
    <row r="305" spans="1:39" x14ac:dyDescent="0.3">
      <c r="A305" s="252">
        <f>YEAR(Table5[[#This Row],[Date]])+IF(MONTH(Table5[[#This Row],[Date]])&gt;=4,1,0)</f>
        <v>2026</v>
      </c>
      <c r="B305" s="252"/>
      <c r="C305" s="252">
        <f>YEAR(Table5[[#This Row],[Date]])</f>
        <v>2026</v>
      </c>
      <c r="D305" s="252"/>
      <c r="E305" s="252"/>
      <c r="F305" s="253" t="str">
        <f>TEXT(Table5[[#This Row],[Date]],"mmm-yy")</f>
        <v>Jan-26</v>
      </c>
      <c r="G305" s="252">
        <f t="shared" si="13"/>
        <v>31</v>
      </c>
      <c r="H305" s="254">
        <f t="shared" si="14"/>
        <v>46048</v>
      </c>
      <c r="I305" s="55">
        <v>8.02</v>
      </c>
      <c r="J305" s="59" t="str">
        <f>IFERROR(Inv_SY!J307/Inv_SY!$Y307-1,"")</f>
        <v/>
      </c>
      <c r="K305" s="59" t="str">
        <f>IFERROR(Inv_SY!K307/Inv_SY!$Y307-1,"")</f>
        <v/>
      </c>
      <c r="L305" s="59" t="str">
        <f>IFERROR(Inv_SY!L307/Inv_SY!$Y307-1,"")</f>
        <v/>
      </c>
      <c r="M305" s="59" t="str">
        <f>IFERROR(Inv_SY!M307/Inv_SY!$Y307-1,"")</f>
        <v/>
      </c>
      <c r="N305" s="59" t="str">
        <f>IFERROR(Inv_SY!N307/Inv_SY!$Y307-1,"")</f>
        <v/>
      </c>
      <c r="O305" s="59" t="str">
        <f>IFERROR(Inv_SY!O307/Inv_SY!$Y307-1,"")</f>
        <v/>
      </c>
      <c r="P305" s="59" t="str">
        <f>IFERROR(Inv_SY!P307/Inv_SY!$Y307-1,"")</f>
        <v/>
      </c>
      <c r="Q305" s="59" t="str">
        <f>IFERROR(Inv_SY!Q307/Inv_SY!$Y307-1,"")</f>
        <v/>
      </c>
      <c r="R305" s="59" t="str">
        <f>IFERROR(Inv_SY!R307/Inv_SY!$Y307-1,"")</f>
        <v/>
      </c>
      <c r="S305" s="59" t="str">
        <f>IFERROR(Inv_SY!S307/Inv_SY!$Y307-1,"")</f>
        <v/>
      </c>
      <c r="T305" s="59" t="str">
        <f>IFERROR(Inv_SY!T307/Inv_SY!$Y307-1,"")</f>
        <v/>
      </c>
      <c r="U305" s="59" t="str">
        <f>IFERROR(Inv_SY!U307/Inv_SY!$Y307-1,"")</f>
        <v/>
      </c>
      <c r="V305" s="59" t="str">
        <f>IFERROR(Inv_SY!J307/Inv_SY!$Z307-1,"")</f>
        <v/>
      </c>
      <c r="W305" s="59" t="str">
        <f>IFERROR(Inv_SY!K307/Inv_SY!$Z307-1,"")</f>
        <v/>
      </c>
      <c r="X305" s="59" t="str">
        <f>IFERROR(Inv_SY!L307/Inv_SY!$Z307-1,"")</f>
        <v/>
      </c>
      <c r="Y305" s="59" t="str">
        <f>IFERROR(Inv_SY!M307/Inv_SY!$Z307-1,"")</f>
        <v/>
      </c>
      <c r="Z305" s="59" t="str">
        <f>IFERROR(Inv_SY!N307/Inv_SY!$Z307-1,"")</f>
        <v/>
      </c>
      <c r="AA305" s="59" t="str">
        <f>IFERROR(Inv_SY!O307/Inv_SY!$Z307-1,"")</f>
        <v/>
      </c>
      <c r="AB305" s="59" t="str">
        <f>IFERROR(Inv_SY!P307/Inv_SY!$Z307-1,"")</f>
        <v/>
      </c>
      <c r="AC305" s="59" t="str">
        <f>IFERROR(Inv_SY!Q307/Inv_SY!$Z307-1,"")</f>
        <v/>
      </c>
      <c r="AD305" s="59" t="str">
        <f>IFERROR(Inv_SY!R307/Inv_SY!$Z307-1,"")</f>
        <v/>
      </c>
      <c r="AE305" s="59" t="str">
        <f>IFERROR(Inv_SY!S307/Inv_SY!$Z307-1,"")</f>
        <v/>
      </c>
      <c r="AF305" s="59" t="str">
        <f>IFERROR(Inv_SY!T307/Inv_SY!$Z307-1,"")</f>
        <v/>
      </c>
      <c r="AG305" s="59" t="str">
        <f>IFERROR(Inv_SY!U307/Inv_SY!$Z307-1,"")</f>
        <v/>
      </c>
      <c r="AH305" s="59" t="str">
        <f>IFERROR(Inv_SY!V307/Inv_SY!$Y307-1,"")</f>
        <v/>
      </c>
      <c r="AI305" s="59" t="str">
        <f>IFERROR(Inv_SY!W307/Inv_SY!$Y307-1,"")</f>
        <v/>
      </c>
      <c r="AJ305" s="59" t="str">
        <f>IFERROR(Inv_SY!X307/Inv_SY!$Y307-1,"")</f>
        <v/>
      </c>
      <c r="AK305" s="59" t="str">
        <f>IFERROR(Inv_SY!V307/Inv_SY!$Z307-1,"")</f>
        <v/>
      </c>
      <c r="AL305" s="59" t="str">
        <f>IFERROR(Inv_SY!W307/Inv_SY!$Z307-1,"")</f>
        <v/>
      </c>
      <c r="AM305" s="59" t="str">
        <f>IFERROR(Inv_SY!X307/Inv_SY!$Z307-1,"")</f>
        <v/>
      </c>
    </row>
    <row r="306" spans="1:39" x14ac:dyDescent="0.3">
      <c r="A306" s="252">
        <f>YEAR(Table5[[#This Row],[Date]])+IF(MONTH(Table5[[#This Row],[Date]])&gt;=4,1,0)</f>
        <v>2026</v>
      </c>
      <c r="B306" s="252"/>
      <c r="C306" s="252">
        <f>YEAR(Table5[[#This Row],[Date]])</f>
        <v>2026</v>
      </c>
      <c r="D306" s="252"/>
      <c r="E306" s="252"/>
      <c r="F306" s="253" t="str">
        <f>TEXT(Table5[[#This Row],[Date]],"mmm-yy")</f>
        <v>Jan-26</v>
      </c>
      <c r="G306" s="252">
        <f t="shared" si="13"/>
        <v>31</v>
      </c>
      <c r="H306" s="254">
        <f t="shared" si="14"/>
        <v>46049</v>
      </c>
      <c r="I306" s="55">
        <v>8.02</v>
      </c>
      <c r="J306" s="59" t="str">
        <f>IFERROR(Inv_SY!J308/Inv_SY!$Y308-1,"")</f>
        <v/>
      </c>
      <c r="K306" s="59" t="str">
        <f>IFERROR(Inv_SY!K308/Inv_SY!$Y308-1,"")</f>
        <v/>
      </c>
      <c r="L306" s="59" t="str">
        <f>IFERROR(Inv_SY!L308/Inv_SY!$Y308-1,"")</f>
        <v/>
      </c>
      <c r="M306" s="59" t="str">
        <f>IFERROR(Inv_SY!M308/Inv_SY!$Y308-1,"")</f>
        <v/>
      </c>
      <c r="N306" s="59" t="str">
        <f>IFERROR(Inv_SY!N308/Inv_SY!$Y308-1,"")</f>
        <v/>
      </c>
      <c r="O306" s="59" t="str">
        <f>IFERROR(Inv_SY!O308/Inv_SY!$Y308-1,"")</f>
        <v/>
      </c>
      <c r="P306" s="59" t="str">
        <f>IFERROR(Inv_SY!P308/Inv_SY!$Y308-1,"")</f>
        <v/>
      </c>
      <c r="Q306" s="59" t="str">
        <f>IFERROR(Inv_SY!Q308/Inv_SY!$Y308-1,"")</f>
        <v/>
      </c>
      <c r="R306" s="59" t="str">
        <f>IFERROR(Inv_SY!R308/Inv_SY!$Y308-1,"")</f>
        <v/>
      </c>
      <c r="S306" s="59" t="str">
        <f>IFERROR(Inv_SY!S308/Inv_SY!$Y308-1,"")</f>
        <v/>
      </c>
      <c r="T306" s="59" t="str">
        <f>IFERROR(Inv_SY!T308/Inv_SY!$Y308-1,"")</f>
        <v/>
      </c>
      <c r="U306" s="59" t="str">
        <f>IFERROR(Inv_SY!U308/Inv_SY!$Y308-1,"")</f>
        <v/>
      </c>
      <c r="V306" s="59" t="str">
        <f>IFERROR(Inv_SY!J308/Inv_SY!$Z308-1,"")</f>
        <v/>
      </c>
      <c r="W306" s="59" t="str">
        <f>IFERROR(Inv_SY!K308/Inv_SY!$Z308-1,"")</f>
        <v/>
      </c>
      <c r="X306" s="59" t="str">
        <f>IFERROR(Inv_SY!L308/Inv_SY!$Z308-1,"")</f>
        <v/>
      </c>
      <c r="Y306" s="59" t="str">
        <f>IFERROR(Inv_SY!M308/Inv_SY!$Z308-1,"")</f>
        <v/>
      </c>
      <c r="Z306" s="59" t="str">
        <f>IFERROR(Inv_SY!N308/Inv_SY!$Z308-1,"")</f>
        <v/>
      </c>
      <c r="AA306" s="59" t="str">
        <f>IFERROR(Inv_SY!O308/Inv_SY!$Z308-1,"")</f>
        <v/>
      </c>
      <c r="AB306" s="59" t="str">
        <f>IFERROR(Inv_SY!P308/Inv_SY!$Z308-1,"")</f>
        <v/>
      </c>
      <c r="AC306" s="59" t="str">
        <f>IFERROR(Inv_SY!Q308/Inv_SY!$Z308-1,"")</f>
        <v/>
      </c>
      <c r="AD306" s="59" t="str">
        <f>IFERROR(Inv_SY!R308/Inv_SY!$Z308-1,"")</f>
        <v/>
      </c>
      <c r="AE306" s="59" t="str">
        <f>IFERROR(Inv_SY!S308/Inv_SY!$Z308-1,"")</f>
        <v/>
      </c>
      <c r="AF306" s="59" t="str">
        <f>IFERROR(Inv_SY!T308/Inv_SY!$Z308-1,"")</f>
        <v/>
      </c>
      <c r="AG306" s="59" t="str">
        <f>IFERROR(Inv_SY!U308/Inv_SY!$Z308-1,"")</f>
        <v/>
      </c>
      <c r="AH306" s="59" t="str">
        <f>IFERROR(Inv_SY!V308/Inv_SY!$Y308-1,"")</f>
        <v/>
      </c>
      <c r="AI306" s="59" t="str">
        <f>IFERROR(Inv_SY!W308/Inv_SY!$Y308-1,"")</f>
        <v/>
      </c>
      <c r="AJ306" s="59" t="str">
        <f>IFERROR(Inv_SY!X308/Inv_SY!$Y308-1,"")</f>
        <v/>
      </c>
      <c r="AK306" s="59" t="str">
        <f>IFERROR(Inv_SY!V308/Inv_SY!$Z308-1,"")</f>
        <v/>
      </c>
      <c r="AL306" s="59" t="str">
        <f>IFERROR(Inv_SY!W308/Inv_SY!$Z308-1,"")</f>
        <v/>
      </c>
      <c r="AM306" s="59" t="str">
        <f>IFERROR(Inv_SY!X308/Inv_SY!$Z308-1,"")</f>
        <v/>
      </c>
    </row>
    <row r="307" spans="1:39" x14ac:dyDescent="0.3">
      <c r="A307" s="252">
        <f>YEAR(Table5[[#This Row],[Date]])+IF(MONTH(Table5[[#This Row],[Date]])&gt;=4,1,0)</f>
        <v>2026</v>
      </c>
      <c r="B307" s="252"/>
      <c r="C307" s="252">
        <f>YEAR(Table5[[#This Row],[Date]])</f>
        <v>2026</v>
      </c>
      <c r="D307" s="252"/>
      <c r="E307" s="252"/>
      <c r="F307" s="253" t="str">
        <f>TEXT(Table5[[#This Row],[Date]],"mmm-yy")</f>
        <v>Jan-26</v>
      </c>
      <c r="G307" s="252">
        <f t="shared" si="13"/>
        <v>31</v>
      </c>
      <c r="H307" s="254">
        <f t="shared" si="14"/>
        <v>46050</v>
      </c>
      <c r="I307" s="55">
        <v>8.02</v>
      </c>
      <c r="J307" s="59" t="str">
        <f>IFERROR(Inv_SY!J309/Inv_SY!$Y309-1,"")</f>
        <v/>
      </c>
      <c r="K307" s="59" t="str">
        <f>IFERROR(Inv_SY!K309/Inv_SY!$Y309-1,"")</f>
        <v/>
      </c>
      <c r="L307" s="59" t="str">
        <f>IFERROR(Inv_SY!L309/Inv_SY!$Y309-1,"")</f>
        <v/>
      </c>
      <c r="M307" s="59" t="str">
        <f>IFERROR(Inv_SY!M309/Inv_SY!$Y309-1,"")</f>
        <v/>
      </c>
      <c r="N307" s="59" t="str">
        <f>IFERROR(Inv_SY!N309/Inv_SY!$Y309-1,"")</f>
        <v/>
      </c>
      <c r="O307" s="59" t="str">
        <f>IFERROR(Inv_SY!O309/Inv_SY!$Y309-1,"")</f>
        <v/>
      </c>
      <c r="P307" s="59" t="str">
        <f>IFERROR(Inv_SY!P309/Inv_SY!$Y309-1,"")</f>
        <v/>
      </c>
      <c r="Q307" s="59" t="str">
        <f>IFERROR(Inv_SY!Q309/Inv_SY!$Y309-1,"")</f>
        <v/>
      </c>
      <c r="R307" s="59" t="str">
        <f>IFERROR(Inv_SY!R309/Inv_SY!$Y309-1,"")</f>
        <v/>
      </c>
      <c r="S307" s="59" t="str">
        <f>IFERROR(Inv_SY!S309/Inv_SY!$Y309-1,"")</f>
        <v/>
      </c>
      <c r="T307" s="59" t="str">
        <f>IFERROR(Inv_SY!T309/Inv_SY!$Y309-1,"")</f>
        <v/>
      </c>
      <c r="U307" s="59" t="str">
        <f>IFERROR(Inv_SY!U309/Inv_SY!$Y309-1,"")</f>
        <v/>
      </c>
      <c r="V307" s="59" t="str">
        <f>IFERROR(Inv_SY!J309/Inv_SY!$Z309-1,"")</f>
        <v/>
      </c>
      <c r="W307" s="59" t="str">
        <f>IFERROR(Inv_SY!K309/Inv_SY!$Z309-1,"")</f>
        <v/>
      </c>
      <c r="X307" s="59" t="str">
        <f>IFERROR(Inv_SY!L309/Inv_SY!$Z309-1,"")</f>
        <v/>
      </c>
      <c r="Y307" s="59" t="str">
        <f>IFERROR(Inv_SY!M309/Inv_SY!$Z309-1,"")</f>
        <v/>
      </c>
      <c r="Z307" s="59" t="str">
        <f>IFERROR(Inv_SY!N309/Inv_SY!$Z309-1,"")</f>
        <v/>
      </c>
      <c r="AA307" s="59" t="str">
        <f>IFERROR(Inv_SY!O309/Inv_SY!$Z309-1,"")</f>
        <v/>
      </c>
      <c r="AB307" s="59" t="str">
        <f>IFERROR(Inv_SY!P309/Inv_SY!$Z309-1,"")</f>
        <v/>
      </c>
      <c r="AC307" s="59" t="str">
        <f>IFERROR(Inv_SY!Q309/Inv_SY!$Z309-1,"")</f>
        <v/>
      </c>
      <c r="AD307" s="59" t="str">
        <f>IFERROR(Inv_SY!R309/Inv_SY!$Z309-1,"")</f>
        <v/>
      </c>
      <c r="AE307" s="59" t="str">
        <f>IFERROR(Inv_SY!S309/Inv_SY!$Z309-1,"")</f>
        <v/>
      </c>
      <c r="AF307" s="59" t="str">
        <f>IFERROR(Inv_SY!T309/Inv_SY!$Z309-1,"")</f>
        <v/>
      </c>
      <c r="AG307" s="59" t="str">
        <f>IFERROR(Inv_SY!U309/Inv_SY!$Z309-1,"")</f>
        <v/>
      </c>
      <c r="AH307" s="59" t="str">
        <f>IFERROR(Inv_SY!V309/Inv_SY!$Y309-1,"")</f>
        <v/>
      </c>
      <c r="AI307" s="59" t="str">
        <f>IFERROR(Inv_SY!W309/Inv_SY!$Y309-1,"")</f>
        <v/>
      </c>
      <c r="AJ307" s="59" t="str">
        <f>IFERROR(Inv_SY!X309/Inv_SY!$Y309-1,"")</f>
        <v/>
      </c>
      <c r="AK307" s="59" t="str">
        <f>IFERROR(Inv_SY!V309/Inv_SY!$Z309-1,"")</f>
        <v/>
      </c>
      <c r="AL307" s="59" t="str">
        <f>IFERROR(Inv_SY!W309/Inv_SY!$Z309-1,"")</f>
        <v/>
      </c>
      <c r="AM307" s="59" t="str">
        <f>IFERROR(Inv_SY!X309/Inv_SY!$Z309-1,"")</f>
        <v/>
      </c>
    </row>
    <row r="308" spans="1:39" x14ac:dyDescent="0.3">
      <c r="A308" s="252">
        <f>YEAR(Table5[[#This Row],[Date]])+IF(MONTH(Table5[[#This Row],[Date]])&gt;=4,1,0)</f>
        <v>2026</v>
      </c>
      <c r="B308" s="252"/>
      <c r="C308" s="252">
        <f>YEAR(Table5[[#This Row],[Date]])</f>
        <v>2026</v>
      </c>
      <c r="D308" s="252"/>
      <c r="E308" s="252"/>
      <c r="F308" s="253" t="str">
        <f>TEXT(Table5[[#This Row],[Date]],"mmm-yy")</f>
        <v>Jan-26</v>
      </c>
      <c r="G308" s="252">
        <f t="shared" si="13"/>
        <v>31</v>
      </c>
      <c r="H308" s="254">
        <f t="shared" si="14"/>
        <v>46051</v>
      </c>
      <c r="I308" s="55">
        <v>8.02</v>
      </c>
      <c r="J308" s="59" t="str">
        <f>IFERROR(Inv_SY!J310/Inv_SY!$Y310-1,"")</f>
        <v/>
      </c>
      <c r="K308" s="59" t="str">
        <f>IFERROR(Inv_SY!K310/Inv_SY!$Y310-1,"")</f>
        <v/>
      </c>
      <c r="L308" s="59" t="str">
        <f>IFERROR(Inv_SY!L310/Inv_SY!$Y310-1,"")</f>
        <v/>
      </c>
      <c r="M308" s="59" t="str">
        <f>IFERROR(Inv_SY!M310/Inv_SY!$Y310-1,"")</f>
        <v/>
      </c>
      <c r="N308" s="59" t="str">
        <f>IFERROR(Inv_SY!N310/Inv_SY!$Y310-1,"")</f>
        <v/>
      </c>
      <c r="O308" s="59" t="str">
        <f>IFERROR(Inv_SY!O310/Inv_SY!$Y310-1,"")</f>
        <v/>
      </c>
      <c r="P308" s="59" t="str">
        <f>IFERROR(Inv_SY!P310/Inv_SY!$Y310-1,"")</f>
        <v/>
      </c>
      <c r="Q308" s="59" t="str">
        <f>IFERROR(Inv_SY!Q310/Inv_SY!$Y310-1,"")</f>
        <v/>
      </c>
      <c r="R308" s="59" t="str">
        <f>IFERROR(Inv_SY!R310/Inv_SY!$Y310-1,"")</f>
        <v/>
      </c>
      <c r="S308" s="59" t="str">
        <f>IFERROR(Inv_SY!S310/Inv_SY!$Y310-1,"")</f>
        <v/>
      </c>
      <c r="T308" s="59" t="str">
        <f>IFERROR(Inv_SY!T310/Inv_SY!$Y310-1,"")</f>
        <v/>
      </c>
      <c r="U308" s="59" t="str">
        <f>IFERROR(Inv_SY!U310/Inv_SY!$Y310-1,"")</f>
        <v/>
      </c>
      <c r="V308" s="59" t="str">
        <f>IFERROR(Inv_SY!J310/Inv_SY!$Z310-1,"")</f>
        <v/>
      </c>
      <c r="W308" s="59" t="str">
        <f>IFERROR(Inv_SY!K310/Inv_SY!$Z310-1,"")</f>
        <v/>
      </c>
      <c r="X308" s="59" t="str">
        <f>IFERROR(Inv_SY!L310/Inv_SY!$Z310-1,"")</f>
        <v/>
      </c>
      <c r="Y308" s="59" t="str">
        <f>IFERROR(Inv_SY!M310/Inv_SY!$Z310-1,"")</f>
        <v/>
      </c>
      <c r="Z308" s="59" t="str">
        <f>IFERROR(Inv_SY!N310/Inv_SY!$Z310-1,"")</f>
        <v/>
      </c>
      <c r="AA308" s="59" t="str">
        <f>IFERROR(Inv_SY!O310/Inv_SY!$Z310-1,"")</f>
        <v/>
      </c>
      <c r="AB308" s="59" t="str">
        <f>IFERROR(Inv_SY!P310/Inv_SY!$Z310-1,"")</f>
        <v/>
      </c>
      <c r="AC308" s="59" t="str">
        <f>IFERROR(Inv_SY!Q310/Inv_SY!$Z310-1,"")</f>
        <v/>
      </c>
      <c r="AD308" s="59" t="str">
        <f>IFERROR(Inv_SY!R310/Inv_SY!$Z310-1,"")</f>
        <v/>
      </c>
      <c r="AE308" s="59" t="str">
        <f>IFERROR(Inv_SY!S310/Inv_SY!$Z310-1,"")</f>
        <v/>
      </c>
      <c r="AF308" s="59" t="str">
        <f>IFERROR(Inv_SY!T310/Inv_SY!$Z310-1,"")</f>
        <v/>
      </c>
      <c r="AG308" s="59" t="str">
        <f>IFERROR(Inv_SY!U310/Inv_SY!$Z310-1,"")</f>
        <v/>
      </c>
      <c r="AH308" s="59" t="str">
        <f>IFERROR(Inv_SY!V310/Inv_SY!$Y310-1,"")</f>
        <v/>
      </c>
      <c r="AI308" s="59" t="str">
        <f>IFERROR(Inv_SY!W310/Inv_SY!$Y310-1,"")</f>
        <v/>
      </c>
      <c r="AJ308" s="59" t="str">
        <f>IFERROR(Inv_SY!X310/Inv_SY!$Y310-1,"")</f>
        <v/>
      </c>
      <c r="AK308" s="59" t="str">
        <f>IFERROR(Inv_SY!V310/Inv_SY!$Z310-1,"")</f>
        <v/>
      </c>
      <c r="AL308" s="59" t="str">
        <f>IFERROR(Inv_SY!W310/Inv_SY!$Z310-1,"")</f>
        <v/>
      </c>
      <c r="AM308" s="59" t="str">
        <f>IFERROR(Inv_SY!X310/Inv_SY!$Z310-1,"")</f>
        <v/>
      </c>
    </row>
    <row r="309" spans="1:39" x14ac:dyDescent="0.3">
      <c r="A309" s="252">
        <f>YEAR(Table5[[#This Row],[Date]])+IF(MONTH(Table5[[#This Row],[Date]])&gt;=4,1,0)</f>
        <v>2026</v>
      </c>
      <c r="B309" s="252"/>
      <c r="C309" s="252">
        <f>YEAR(Table5[[#This Row],[Date]])</f>
        <v>2026</v>
      </c>
      <c r="D309" s="252"/>
      <c r="E309" s="252"/>
      <c r="F309" s="253" t="str">
        <f>TEXT(Table5[[#This Row],[Date]],"mmm-yy")</f>
        <v>Jan-26</v>
      </c>
      <c r="G309" s="252">
        <f t="shared" si="13"/>
        <v>31</v>
      </c>
      <c r="H309" s="254">
        <f t="shared" si="14"/>
        <v>46052</v>
      </c>
      <c r="I309" s="55">
        <v>8.02</v>
      </c>
      <c r="J309" s="59" t="str">
        <f>IFERROR(Inv_SY!J311/Inv_SY!$Y311-1,"")</f>
        <v/>
      </c>
      <c r="K309" s="59" t="str">
        <f>IFERROR(Inv_SY!K311/Inv_SY!$Y311-1,"")</f>
        <v/>
      </c>
      <c r="L309" s="59" t="str">
        <f>IFERROR(Inv_SY!L311/Inv_SY!$Y311-1,"")</f>
        <v/>
      </c>
      <c r="M309" s="59" t="str">
        <f>IFERROR(Inv_SY!M311/Inv_SY!$Y311-1,"")</f>
        <v/>
      </c>
      <c r="N309" s="59" t="str">
        <f>IFERROR(Inv_SY!N311/Inv_SY!$Y311-1,"")</f>
        <v/>
      </c>
      <c r="O309" s="59" t="str">
        <f>IFERROR(Inv_SY!O311/Inv_SY!$Y311-1,"")</f>
        <v/>
      </c>
      <c r="P309" s="59" t="str">
        <f>IFERROR(Inv_SY!P311/Inv_SY!$Y311-1,"")</f>
        <v/>
      </c>
      <c r="Q309" s="59" t="str">
        <f>IFERROR(Inv_SY!Q311/Inv_SY!$Y311-1,"")</f>
        <v/>
      </c>
      <c r="R309" s="59" t="str">
        <f>IFERROR(Inv_SY!R311/Inv_SY!$Y311-1,"")</f>
        <v/>
      </c>
      <c r="S309" s="59" t="str">
        <f>IFERROR(Inv_SY!S311/Inv_SY!$Y311-1,"")</f>
        <v/>
      </c>
      <c r="T309" s="59" t="str">
        <f>IFERROR(Inv_SY!T311/Inv_SY!$Y311-1,"")</f>
        <v/>
      </c>
      <c r="U309" s="59" t="str">
        <f>IFERROR(Inv_SY!U311/Inv_SY!$Y311-1,"")</f>
        <v/>
      </c>
      <c r="V309" s="59" t="str">
        <f>IFERROR(Inv_SY!J311/Inv_SY!$Z311-1,"")</f>
        <v/>
      </c>
      <c r="W309" s="59" t="str">
        <f>IFERROR(Inv_SY!K311/Inv_SY!$Z311-1,"")</f>
        <v/>
      </c>
      <c r="X309" s="59" t="str">
        <f>IFERROR(Inv_SY!L311/Inv_SY!$Z311-1,"")</f>
        <v/>
      </c>
      <c r="Y309" s="59" t="str">
        <f>IFERROR(Inv_SY!M311/Inv_SY!$Z311-1,"")</f>
        <v/>
      </c>
      <c r="Z309" s="59" t="str">
        <f>IFERROR(Inv_SY!N311/Inv_SY!$Z311-1,"")</f>
        <v/>
      </c>
      <c r="AA309" s="59" t="str">
        <f>IFERROR(Inv_SY!O311/Inv_SY!$Z311-1,"")</f>
        <v/>
      </c>
      <c r="AB309" s="59" t="str">
        <f>IFERROR(Inv_SY!P311/Inv_SY!$Z311-1,"")</f>
        <v/>
      </c>
      <c r="AC309" s="59" t="str">
        <f>IFERROR(Inv_SY!Q311/Inv_SY!$Z311-1,"")</f>
        <v/>
      </c>
      <c r="AD309" s="59" t="str">
        <f>IFERROR(Inv_SY!R311/Inv_SY!$Z311-1,"")</f>
        <v/>
      </c>
      <c r="AE309" s="59" t="str">
        <f>IFERROR(Inv_SY!S311/Inv_SY!$Z311-1,"")</f>
        <v/>
      </c>
      <c r="AF309" s="59" t="str">
        <f>IFERROR(Inv_SY!T311/Inv_SY!$Z311-1,"")</f>
        <v/>
      </c>
      <c r="AG309" s="59" t="str">
        <f>IFERROR(Inv_SY!U311/Inv_SY!$Z311-1,"")</f>
        <v/>
      </c>
      <c r="AH309" s="59" t="str">
        <f>IFERROR(Inv_SY!V311/Inv_SY!$Y311-1,"")</f>
        <v/>
      </c>
      <c r="AI309" s="59" t="str">
        <f>IFERROR(Inv_SY!W311/Inv_SY!$Y311-1,"")</f>
        <v/>
      </c>
      <c r="AJ309" s="59" t="str">
        <f>IFERROR(Inv_SY!X311/Inv_SY!$Y311-1,"")</f>
        <v/>
      </c>
      <c r="AK309" s="59" t="str">
        <f>IFERROR(Inv_SY!V311/Inv_SY!$Z311-1,"")</f>
        <v/>
      </c>
      <c r="AL309" s="59" t="str">
        <f>IFERROR(Inv_SY!W311/Inv_SY!$Z311-1,"")</f>
        <v/>
      </c>
      <c r="AM309" s="59" t="str">
        <f>IFERROR(Inv_SY!X311/Inv_SY!$Z311-1,"")</f>
        <v/>
      </c>
    </row>
    <row r="310" spans="1:39" x14ac:dyDescent="0.3">
      <c r="A310" s="252">
        <f>YEAR(Table5[[#This Row],[Date]])+IF(MONTH(Table5[[#This Row],[Date]])&gt;=4,1,0)</f>
        <v>2026</v>
      </c>
      <c r="B310" s="252"/>
      <c r="C310" s="252">
        <f>YEAR(Table5[[#This Row],[Date]])</f>
        <v>2026</v>
      </c>
      <c r="D310" s="252"/>
      <c r="E310" s="252"/>
      <c r="F310" s="253" t="str">
        <f>TEXT(Table5[[#This Row],[Date]],"mmm-yy")</f>
        <v>Jan-26</v>
      </c>
      <c r="G310" s="252">
        <f t="shared" si="13"/>
        <v>31</v>
      </c>
      <c r="H310" s="254">
        <f t="shared" si="14"/>
        <v>46053</v>
      </c>
      <c r="I310" s="55">
        <v>8.02</v>
      </c>
      <c r="J310" s="59" t="str">
        <f>IFERROR(Inv_SY!J312/Inv_SY!$Y312-1,"")</f>
        <v/>
      </c>
      <c r="K310" s="59" t="str">
        <f>IFERROR(Inv_SY!K312/Inv_SY!$Y312-1,"")</f>
        <v/>
      </c>
      <c r="L310" s="59" t="str">
        <f>IFERROR(Inv_SY!L312/Inv_SY!$Y312-1,"")</f>
        <v/>
      </c>
      <c r="M310" s="59" t="str">
        <f>IFERROR(Inv_SY!M312/Inv_SY!$Y312-1,"")</f>
        <v/>
      </c>
      <c r="N310" s="59" t="str">
        <f>IFERROR(Inv_SY!N312/Inv_SY!$Y312-1,"")</f>
        <v/>
      </c>
      <c r="O310" s="59" t="str">
        <f>IFERROR(Inv_SY!O312/Inv_SY!$Y312-1,"")</f>
        <v/>
      </c>
      <c r="P310" s="59" t="str">
        <f>IFERROR(Inv_SY!P312/Inv_SY!$Y312-1,"")</f>
        <v/>
      </c>
      <c r="Q310" s="59" t="str">
        <f>IFERROR(Inv_SY!Q312/Inv_SY!$Y312-1,"")</f>
        <v/>
      </c>
      <c r="R310" s="59" t="str">
        <f>IFERROR(Inv_SY!R312/Inv_SY!$Y312-1,"")</f>
        <v/>
      </c>
      <c r="S310" s="59" t="str">
        <f>IFERROR(Inv_SY!S312/Inv_SY!$Y312-1,"")</f>
        <v/>
      </c>
      <c r="T310" s="59" t="str">
        <f>IFERROR(Inv_SY!T312/Inv_SY!$Y312-1,"")</f>
        <v/>
      </c>
      <c r="U310" s="59" t="str">
        <f>IFERROR(Inv_SY!U312/Inv_SY!$Y312-1,"")</f>
        <v/>
      </c>
      <c r="V310" s="59" t="str">
        <f>IFERROR(Inv_SY!J312/Inv_SY!$Z312-1,"")</f>
        <v/>
      </c>
      <c r="W310" s="59" t="str">
        <f>IFERROR(Inv_SY!K312/Inv_SY!$Z312-1,"")</f>
        <v/>
      </c>
      <c r="X310" s="59" t="str">
        <f>IFERROR(Inv_SY!L312/Inv_SY!$Z312-1,"")</f>
        <v/>
      </c>
      <c r="Y310" s="59" t="str">
        <f>IFERROR(Inv_SY!M312/Inv_SY!$Z312-1,"")</f>
        <v/>
      </c>
      <c r="Z310" s="59" t="str">
        <f>IFERROR(Inv_SY!N312/Inv_SY!$Z312-1,"")</f>
        <v/>
      </c>
      <c r="AA310" s="59" t="str">
        <f>IFERROR(Inv_SY!O312/Inv_SY!$Z312-1,"")</f>
        <v/>
      </c>
      <c r="AB310" s="59" t="str">
        <f>IFERROR(Inv_SY!P312/Inv_SY!$Z312-1,"")</f>
        <v/>
      </c>
      <c r="AC310" s="59" t="str">
        <f>IFERROR(Inv_SY!Q312/Inv_SY!$Z312-1,"")</f>
        <v/>
      </c>
      <c r="AD310" s="59" t="str">
        <f>IFERROR(Inv_SY!R312/Inv_SY!$Z312-1,"")</f>
        <v/>
      </c>
      <c r="AE310" s="59" t="str">
        <f>IFERROR(Inv_SY!S312/Inv_SY!$Z312-1,"")</f>
        <v/>
      </c>
      <c r="AF310" s="59" t="str">
        <f>IFERROR(Inv_SY!T312/Inv_SY!$Z312-1,"")</f>
        <v/>
      </c>
      <c r="AG310" s="59" t="str">
        <f>IFERROR(Inv_SY!U312/Inv_SY!$Z312-1,"")</f>
        <v/>
      </c>
      <c r="AH310" s="59" t="str">
        <f>IFERROR(Inv_SY!V312/Inv_SY!$Y312-1,"")</f>
        <v/>
      </c>
      <c r="AI310" s="59" t="str">
        <f>IFERROR(Inv_SY!W312/Inv_SY!$Y312-1,"")</f>
        <v/>
      </c>
      <c r="AJ310" s="59" t="str">
        <f>IFERROR(Inv_SY!X312/Inv_SY!$Y312-1,"")</f>
        <v/>
      </c>
      <c r="AK310" s="59" t="str">
        <f>IFERROR(Inv_SY!V312/Inv_SY!$Z312-1,"")</f>
        <v/>
      </c>
      <c r="AL310" s="59" t="str">
        <f>IFERROR(Inv_SY!W312/Inv_SY!$Z312-1,"")</f>
        <v/>
      </c>
      <c r="AM310" s="59" t="str">
        <f>IFERROR(Inv_SY!X312/Inv_SY!$Z312-1,"")</f>
        <v/>
      </c>
    </row>
    <row r="311" spans="1:39" x14ac:dyDescent="0.3">
      <c r="A311" s="252">
        <f>YEAR(Table5[[#This Row],[Date]])+IF(MONTH(Table5[[#This Row],[Date]])&gt;=4,1,0)</f>
        <v>2026</v>
      </c>
      <c r="B311" s="252"/>
      <c r="C311" s="252">
        <f>YEAR(Table5[[#This Row],[Date]])</f>
        <v>2026</v>
      </c>
      <c r="D311" s="252"/>
      <c r="E311" s="252"/>
      <c r="F311" s="253" t="str">
        <f>TEXT(Table5[[#This Row],[Date]],"mmm-yy")</f>
        <v>Feb-26</v>
      </c>
      <c r="G311" s="252">
        <f t="shared" si="13"/>
        <v>28</v>
      </c>
      <c r="H311" s="254">
        <f t="shared" si="14"/>
        <v>46054</v>
      </c>
      <c r="I311" s="55">
        <v>8.02</v>
      </c>
      <c r="J311" s="59" t="str">
        <f>IFERROR(Inv_SY!J313/Inv_SY!$Y313-1,"")</f>
        <v/>
      </c>
      <c r="K311" s="59" t="str">
        <f>IFERROR(Inv_SY!K313/Inv_SY!$Y313-1,"")</f>
        <v/>
      </c>
      <c r="L311" s="59" t="str">
        <f>IFERROR(Inv_SY!L313/Inv_SY!$Y313-1,"")</f>
        <v/>
      </c>
      <c r="M311" s="59" t="str">
        <f>IFERROR(Inv_SY!M313/Inv_SY!$Y313-1,"")</f>
        <v/>
      </c>
      <c r="N311" s="59" t="str">
        <f>IFERROR(Inv_SY!N313/Inv_SY!$Y313-1,"")</f>
        <v/>
      </c>
      <c r="O311" s="59" t="str">
        <f>IFERROR(Inv_SY!O313/Inv_SY!$Y313-1,"")</f>
        <v/>
      </c>
      <c r="P311" s="59" t="str">
        <f>IFERROR(Inv_SY!P313/Inv_SY!$Y313-1,"")</f>
        <v/>
      </c>
      <c r="Q311" s="59" t="str">
        <f>IFERROR(Inv_SY!Q313/Inv_SY!$Y313-1,"")</f>
        <v/>
      </c>
      <c r="R311" s="59" t="str">
        <f>IFERROR(Inv_SY!R313/Inv_SY!$Y313-1,"")</f>
        <v/>
      </c>
      <c r="S311" s="59" t="str">
        <f>IFERROR(Inv_SY!S313/Inv_SY!$Y313-1,"")</f>
        <v/>
      </c>
      <c r="T311" s="59" t="str">
        <f>IFERROR(Inv_SY!T313/Inv_SY!$Y313-1,"")</f>
        <v/>
      </c>
      <c r="U311" s="59" t="str">
        <f>IFERROR(Inv_SY!U313/Inv_SY!$Y313-1,"")</f>
        <v/>
      </c>
      <c r="V311" s="59" t="str">
        <f>IFERROR(Inv_SY!J313/Inv_SY!$Z313-1,"")</f>
        <v/>
      </c>
      <c r="W311" s="59" t="str">
        <f>IFERROR(Inv_SY!K313/Inv_SY!$Z313-1,"")</f>
        <v/>
      </c>
      <c r="X311" s="59" t="str">
        <f>IFERROR(Inv_SY!L313/Inv_SY!$Z313-1,"")</f>
        <v/>
      </c>
      <c r="Y311" s="59" t="str">
        <f>IFERROR(Inv_SY!M313/Inv_SY!$Z313-1,"")</f>
        <v/>
      </c>
      <c r="Z311" s="59" t="str">
        <f>IFERROR(Inv_SY!N313/Inv_SY!$Z313-1,"")</f>
        <v/>
      </c>
      <c r="AA311" s="59" t="str">
        <f>IFERROR(Inv_SY!O313/Inv_SY!$Z313-1,"")</f>
        <v/>
      </c>
      <c r="AB311" s="59" t="str">
        <f>IFERROR(Inv_SY!P313/Inv_SY!$Z313-1,"")</f>
        <v/>
      </c>
      <c r="AC311" s="59" t="str">
        <f>IFERROR(Inv_SY!Q313/Inv_SY!$Z313-1,"")</f>
        <v/>
      </c>
      <c r="AD311" s="59" t="str">
        <f>IFERROR(Inv_SY!R313/Inv_SY!$Z313-1,"")</f>
        <v/>
      </c>
      <c r="AE311" s="59" t="str">
        <f>IFERROR(Inv_SY!S313/Inv_SY!$Z313-1,"")</f>
        <v/>
      </c>
      <c r="AF311" s="59" t="str">
        <f>IFERROR(Inv_SY!T313/Inv_SY!$Z313-1,"")</f>
        <v/>
      </c>
      <c r="AG311" s="59" t="str">
        <f>IFERROR(Inv_SY!U313/Inv_SY!$Z313-1,"")</f>
        <v/>
      </c>
      <c r="AH311" s="59" t="str">
        <f>IFERROR(Inv_SY!V313/Inv_SY!$Y313-1,"")</f>
        <v/>
      </c>
      <c r="AI311" s="59" t="str">
        <f>IFERROR(Inv_SY!W313/Inv_SY!$Y313-1,"")</f>
        <v/>
      </c>
      <c r="AJ311" s="59" t="str">
        <f>IFERROR(Inv_SY!X313/Inv_SY!$Y313-1,"")</f>
        <v/>
      </c>
      <c r="AK311" s="59" t="str">
        <f>IFERROR(Inv_SY!V313/Inv_SY!$Z313-1,"")</f>
        <v/>
      </c>
      <c r="AL311" s="59" t="str">
        <f>IFERROR(Inv_SY!W313/Inv_SY!$Z313-1,"")</f>
        <v/>
      </c>
      <c r="AM311" s="59" t="str">
        <f>IFERROR(Inv_SY!X313/Inv_SY!$Z313-1,"")</f>
        <v/>
      </c>
    </row>
    <row r="312" spans="1:39" x14ac:dyDescent="0.3">
      <c r="A312" s="252">
        <f>YEAR(Table5[[#This Row],[Date]])+IF(MONTH(Table5[[#This Row],[Date]])&gt;=4,1,0)</f>
        <v>2026</v>
      </c>
      <c r="B312" s="252"/>
      <c r="C312" s="252">
        <f>YEAR(Table5[[#This Row],[Date]])</f>
        <v>2026</v>
      </c>
      <c r="D312" s="252"/>
      <c r="E312" s="252"/>
      <c r="F312" s="253" t="str">
        <f>TEXT(Table5[[#This Row],[Date]],"mmm-yy")</f>
        <v>Feb-26</v>
      </c>
      <c r="G312" s="252">
        <f t="shared" si="13"/>
        <v>28</v>
      </c>
      <c r="H312" s="254">
        <f t="shared" si="14"/>
        <v>46055</v>
      </c>
      <c r="I312" s="55">
        <v>8.02</v>
      </c>
      <c r="J312" s="59" t="str">
        <f>IFERROR(Inv_SY!J314/Inv_SY!$Y314-1,"")</f>
        <v/>
      </c>
      <c r="K312" s="59" t="str">
        <f>IFERROR(Inv_SY!K314/Inv_SY!$Y314-1,"")</f>
        <v/>
      </c>
      <c r="L312" s="59" t="str">
        <f>IFERROR(Inv_SY!L314/Inv_SY!$Y314-1,"")</f>
        <v/>
      </c>
      <c r="M312" s="59" t="str">
        <f>IFERROR(Inv_SY!M314/Inv_SY!$Y314-1,"")</f>
        <v/>
      </c>
      <c r="N312" s="59" t="str">
        <f>IFERROR(Inv_SY!N314/Inv_SY!$Y314-1,"")</f>
        <v/>
      </c>
      <c r="O312" s="59" t="str">
        <f>IFERROR(Inv_SY!O314/Inv_SY!$Y314-1,"")</f>
        <v/>
      </c>
      <c r="P312" s="59" t="str">
        <f>IFERROR(Inv_SY!P314/Inv_SY!$Y314-1,"")</f>
        <v/>
      </c>
      <c r="Q312" s="59" t="str">
        <f>IFERROR(Inv_SY!Q314/Inv_SY!$Y314-1,"")</f>
        <v/>
      </c>
      <c r="R312" s="59" t="str">
        <f>IFERROR(Inv_SY!R314/Inv_SY!$Y314-1,"")</f>
        <v/>
      </c>
      <c r="S312" s="59" t="str">
        <f>IFERROR(Inv_SY!S314/Inv_SY!$Y314-1,"")</f>
        <v/>
      </c>
      <c r="T312" s="59" t="str">
        <f>IFERROR(Inv_SY!T314/Inv_SY!$Y314-1,"")</f>
        <v/>
      </c>
      <c r="U312" s="59" t="str">
        <f>IFERROR(Inv_SY!U314/Inv_SY!$Y314-1,"")</f>
        <v/>
      </c>
      <c r="V312" s="59" t="str">
        <f>IFERROR(Inv_SY!J314/Inv_SY!$Z314-1,"")</f>
        <v/>
      </c>
      <c r="W312" s="59" t="str">
        <f>IFERROR(Inv_SY!K314/Inv_SY!$Z314-1,"")</f>
        <v/>
      </c>
      <c r="X312" s="59" t="str">
        <f>IFERROR(Inv_SY!L314/Inv_SY!$Z314-1,"")</f>
        <v/>
      </c>
      <c r="Y312" s="59" t="str">
        <f>IFERROR(Inv_SY!M314/Inv_SY!$Z314-1,"")</f>
        <v/>
      </c>
      <c r="Z312" s="59" t="str">
        <f>IFERROR(Inv_SY!N314/Inv_SY!$Z314-1,"")</f>
        <v/>
      </c>
      <c r="AA312" s="59" t="str">
        <f>IFERROR(Inv_SY!O314/Inv_SY!$Z314-1,"")</f>
        <v/>
      </c>
      <c r="AB312" s="59" t="str">
        <f>IFERROR(Inv_SY!P314/Inv_SY!$Z314-1,"")</f>
        <v/>
      </c>
      <c r="AC312" s="59" t="str">
        <f>IFERROR(Inv_SY!Q314/Inv_SY!$Z314-1,"")</f>
        <v/>
      </c>
      <c r="AD312" s="59" t="str">
        <f>IFERROR(Inv_SY!R314/Inv_SY!$Z314-1,"")</f>
        <v/>
      </c>
      <c r="AE312" s="59" t="str">
        <f>IFERROR(Inv_SY!S314/Inv_SY!$Z314-1,"")</f>
        <v/>
      </c>
      <c r="AF312" s="59" t="str">
        <f>IFERROR(Inv_SY!T314/Inv_SY!$Z314-1,"")</f>
        <v/>
      </c>
      <c r="AG312" s="59" t="str">
        <f>IFERROR(Inv_SY!U314/Inv_SY!$Z314-1,"")</f>
        <v/>
      </c>
      <c r="AH312" s="59" t="str">
        <f>IFERROR(Inv_SY!V314/Inv_SY!$Y314-1,"")</f>
        <v/>
      </c>
      <c r="AI312" s="59" t="str">
        <f>IFERROR(Inv_SY!W314/Inv_SY!$Y314-1,"")</f>
        <v/>
      </c>
      <c r="AJ312" s="59" t="str">
        <f>IFERROR(Inv_SY!X314/Inv_SY!$Y314-1,"")</f>
        <v/>
      </c>
      <c r="AK312" s="59" t="str">
        <f>IFERROR(Inv_SY!V314/Inv_SY!$Z314-1,"")</f>
        <v/>
      </c>
      <c r="AL312" s="59" t="str">
        <f>IFERROR(Inv_SY!W314/Inv_SY!$Z314-1,"")</f>
        <v/>
      </c>
      <c r="AM312" s="59" t="str">
        <f>IFERROR(Inv_SY!X314/Inv_SY!$Z314-1,"")</f>
        <v/>
      </c>
    </row>
    <row r="313" spans="1:39" x14ac:dyDescent="0.3">
      <c r="A313" s="252">
        <f>YEAR(Table5[[#This Row],[Date]])+IF(MONTH(Table5[[#This Row],[Date]])&gt;=4,1,0)</f>
        <v>2026</v>
      </c>
      <c r="B313" s="252"/>
      <c r="C313" s="252">
        <f>YEAR(Table5[[#This Row],[Date]])</f>
        <v>2026</v>
      </c>
      <c r="D313" s="252"/>
      <c r="E313" s="252"/>
      <c r="F313" s="253" t="str">
        <f>TEXT(Table5[[#This Row],[Date]],"mmm-yy")</f>
        <v>Feb-26</v>
      </c>
      <c r="G313" s="252">
        <f t="shared" si="13"/>
        <v>28</v>
      </c>
      <c r="H313" s="254">
        <f t="shared" si="14"/>
        <v>46056</v>
      </c>
      <c r="I313" s="55">
        <v>8.02</v>
      </c>
      <c r="J313" s="59" t="str">
        <f>IFERROR(Inv_SY!J315/Inv_SY!$Y315-1,"")</f>
        <v/>
      </c>
      <c r="K313" s="59" t="str">
        <f>IFERROR(Inv_SY!K315/Inv_SY!$Y315-1,"")</f>
        <v/>
      </c>
      <c r="L313" s="59" t="str">
        <f>IFERROR(Inv_SY!L315/Inv_SY!$Y315-1,"")</f>
        <v/>
      </c>
      <c r="M313" s="59" t="str">
        <f>IFERROR(Inv_SY!M315/Inv_SY!$Y315-1,"")</f>
        <v/>
      </c>
      <c r="N313" s="59" t="str">
        <f>IFERROR(Inv_SY!N315/Inv_SY!$Y315-1,"")</f>
        <v/>
      </c>
      <c r="O313" s="59" t="str">
        <f>IFERROR(Inv_SY!O315/Inv_SY!$Y315-1,"")</f>
        <v/>
      </c>
      <c r="P313" s="59" t="str">
        <f>IFERROR(Inv_SY!P315/Inv_SY!$Y315-1,"")</f>
        <v/>
      </c>
      <c r="Q313" s="59" t="str">
        <f>IFERROR(Inv_SY!Q315/Inv_SY!$Y315-1,"")</f>
        <v/>
      </c>
      <c r="R313" s="59" t="str">
        <f>IFERROR(Inv_SY!R315/Inv_SY!$Y315-1,"")</f>
        <v/>
      </c>
      <c r="S313" s="59" t="str">
        <f>IFERROR(Inv_SY!S315/Inv_SY!$Y315-1,"")</f>
        <v/>
      </c>
      <c r="T313" s="59" t="str">
        <f>IFERROR(Inv_SY!T315/Inv_SY!$Y315-1,"")</f>
        <v/>
      </c>
      <c r="U313" s="59" t="str">
        <f>IFERROR(Inv_SY!U315/Inv_SY!$Y315-1,"")</f>
        <v/>
      </c>
      <c r="V313" s="59" t="str">
        <f>IFERROR(Inv_SY!J315/Inv_SY!$Z315-1,"")</f>
        <v/>
      </c>
      <c r="W313" s="59" t="str">
        <f>IFERROR(Inv_SY!K315/Inv_SY!$Z315-1,"")</f>
        <v/>
      </c>
      <c r="X313" s="59" t="str">
        <f>IFERROR(Inv_SY!L315/Inv_SY!$Z315-1,"")</f>
        <v/>
      </c>
      <c r="Y313" s="59" t="str">
        <f>IFERROR(Inv_SY!M315/Inv_SY!$Z315-1,"")</f>
        <v/>
      </c>
      <c r="Z313" s="59" t="str">
        <f>IFERROR(Inv_SY!N315/Inv_SY!$Z315-1,"")</f>
        <v/>
      </c>
      <c r="AA313" s="59" t="str">
        <f>IFERROR(Inv_SY!O315/Inv_SY!$Z315-1,"")</f>
        <v/>
      </c>
      <c r="AB313" s="59" t="str">
        <f>IFERROR(Inv_SY!P315/Inv_SY!$Z315-1,"")</f>
        <v/>
      </c>
      <c r="AC313" s="59" t="str">
        <f>IFERROR(Inv_SY!Q315/Inv_SY!$Z315-1,"")</f>
        <v/>
      </c>
      <c r="AD313" s="59" t="str">
        <f>IFERROR(Inv_SY!R315/Inv_SY!$Z315-1,"")</f>
        <v/>
      </c>
      <c r="AE313" s="59" t="str">
        <f>IFERROR(Inv_SY!S315/Inv_SY!$Z315-1,"")</f>
        <v/>
      </c>
      <c r="AF313" s="59" t="str">
        <f>IFERROR(Inv_SY!T315/Inv_SY!$Z315-1,"")</f>
        <v/>
      </c>
      <c r="AG313" s="59" t="str">
        <f>IFERROR(Inv_SY!U315/Inv_SY!$Z315-1,"")</f>
        <v/>
      </c>
      <c r="AH313" s="59" t="str">
        <f>IFERROR(Inv_SY!V315/Inv_SY!$Y315-1,"")</f>
        <v/>
      </c>
      <c r="AI313" s="59" t="str">
        <f>IFERROR(Inv_SY!W315/Inv_SY!$Y315-1,"")</f>
        <v/>
      </c>
      <c r="AJ313" s="59" t="str">
        <f>IFERROR(Inv_SY!X315/Inv_SY!$Y315-1,"")</f>
        <v/>
      </c>
      <c r="AK313" s="59" t="str">
        <f>IFERROR(Inv_SY!V315/Inv_SY!$Z315-1,"")</f>
        <v/>
      </c>
      <c r="AL313" s="59" t="str">
        <f>IFERROR(Inv_SY!W315/Inv_SY!$Z315-1,"")</f>
        <v/>
      </c>
      <c r="AM313" s="59" t="str">
        <f>IFERROR(Inv_SY!X315/Inv_SY!$Z315-1,"")</f>
        <v/>
      </c>
    </row>
    <row r="314" spans="1:39" x14ac:dyDescent="0.3">
      <c r="A314" s="252">
        <f>YEAR(Table5[[#This Row],[Date]])+IF(MONTH(Table5[[#This Row],[Date]])&gt;=4,1,0)</f>
        <v>2026</v>
      </c>
      <c r="B314" s="252"/>
      <c r="C314" s="252">
        <f>YEAR(Table5[[#This Row],[Date]])</f>
        <v>2026</v>
      </c>
      <c r="D314" s="252"/>
      <c r="E314" s="252"/>
      <c r="F314" s="253" t="str">
        <f>TEXT(Table5[[#This Row],[Date]],"mmm-yy")</f>
        <v>Feb-26</v>
      </c>
      <c r="G314" s="252">
        <f t="shared" si="13"/>
        <v>28</v>
      </c>
      <c r="H314" s="254">
        <f t="shared" si="14"/>
        <v>46057</v>
      </c>
      <c r="I314" s="55">
        <v>8.02</v>
      </c>
      <c r="J314" s="59" t="str">
        <f>IFERROR(Inv_SY!J316/Inv_SY!$Y316-1,"")</f>
        <v/>
      </c>
      <c r="K314" s="59" t="str">
        <f>IFERROR(Inv_SY!K316/Inv_SY!$Y316-1,"")</f>
        <v/>
      </c>
      <c r="L314" s="59" t="str">
        <f>IFERROR(Inv_SY!L316/Inv_SY!$Y316-1,"")</f>
        <v/>
      </c>
      <c r="M314" s="59" t="str">
        <f>IFERROR(Inv_SY!M316/Inv_SY!$Y316-1,"")</f>
        <v/>
      </c>
      <c r="N314" s="59" t="str">
        <f>IFERROR(Inv_SY!N316/Inv_SY!$Y316-1,"")</f>
        <v/>
      </c>
      <c r="O314" s="59" t="str">
        <f>IFERROR(Inv_SY!O316/Inv_SY!$Y316-1,"")</f>
        <v/>
      </c>
      <c r="P314" s="59" t="str">
        <f>IFERROR(Inv_SY!P316/Inv_SY!$Y316-1,"")</f>
        <v/>
      </c>
      <c r="Q314" s="59" t="str">
        <f>IFERROR(Inv_SY!Q316/Inv_SY!$Y316-1,"")</f>
        <v/>
      </c>
      <c r="R314" s="59" t="str">
        <f>IFERROR(Inv_SY!R316/Inv_SY!$Y316-1,"")</f>
        <v/>
      </c>
      <c r="S314" s="59" t="str">
        <f>IFERROR(Inv_SY!S316/Inv_SY!$Y316-1,"")</f>
        <v/>
      </c>
      <c r="T314" s="59" t="str">
        <f>IFERROR(Inv_SY!T316/Inv_SY!$Y316-1,"")</f>
        <v/>
      </c>
      <c r="U314" s="59" t="str">
        <f>IFERROR(Inv_SY!U316/Inv_SY!$Y316-1,"")</f>
        <v/>
      </c>
      <c r="V314" s="59" t="str">
        <f>IFERROR(Inv_SY!J316/Inv_SY!$Z316-1,"")</f>
        <v/>
      </c>
      <c r="W314" s="59" t="str">
        <f>IFERROR(Inv_SY!K316/Inv_SY!$Z316-1,"")</f>
        <v/>
      </c>
      <c r="X314" s="59" t="str">
        <f>IFERROR(Inv_SY!L316/Inv_SY!$Z316-1,"")</f>
        <v/>
      </c>
      <c r="Y314" s="59" t="str">
        <f>IFERROR(Inv_SY!M316/Inv_SY!$Z316-1,"")</f>
        <v/>
      </c>
      <c r="Z314" s="59" t="str">
        <f>IFERROR(Inv_SY!N316/Inv_SY!$Z316-1,"")</f>
        <v/>
      </c>
      <c r="AA314" s="59" t="str">
        <f>IFERROR(Inv_SY!O316/Inv_SY!$Z316-1,"")</f>
        <v/>
      </c>
      <c r="AB314" s="59" t="str">
        <f>IFERROR(Inv_SY!P316/Inv_SY!$Z316-1,"")</f>
        <v/>
      </c>
      <c r="AC314" s="59" t="str">
        <f>IFERROR(Inv_SY!Q316/Inv_SY!$Z316-1,"")</f>
        <v/>
      </c>
      <c r="AD314" s="59" t="str">
        <f>IFERROR(Inv_SY!R316/Inv_SY!$Z316-1,"")</f>
        <v/>
      </c>
      <c r="AE314" s="59" t="str">
        <f>IFERROR(Inv_SY!S316/Inv_SY!$Z316-1,"")</f>
        <v/>
      </c>
      <c r="AF314" s="59" t="str">
        <f>IFERROR(Inv_SY!T316/Inv_SY!$Z316-1,"")</f>
        <v/>
      </c>
      <c r="AG314" s="59" t="str">
        <f>IFERROR(Inv_SY!U316/Inv_SY!$Z316-1,"")</f>
        <v/>
      </c>
      <c r="AH314" s="59" t="str">
        <f>IFERROR(Inv_SY!V316/Inv_SY!$Y316-1,"")</f>
        <v/>
      </c>
      <c r="AI314" s="59" t="str">
        <f>IFERROR(Inv_SY!W316/Inv_SY!$Y316-1,"")</f>
        <v/>
      </c>
      <c r="AJ314" s="59" t="str">
        <f>IFERROR(Inv_SY!X316/Inv_SY!$Y316-1,"")</f>
        <v/>
      </c>
      <c r="AK314" s="59" t="str">
        <f>IFERROR(Inv_SY!V316/Inv_SY!$Z316-1,"")</f>
        <v/>
      </c>
      <c r="AL314" s="59" t="str">
        <f>IFERROR(Inv_SY!W316/Inv_SY!$Z316-1,"")</f>
        <v/>
      </c>
      <c r="AM314" s="59" t="str">
        <f>IFERROR(Inv_SY!X316/Inv_SY!$Z316-1,"")</f>
        <v/>
      </c>
    </row>
    <row r="315" spans="1:39" x14ac:dyDescent="0.3">
      <c r="A315" s="252">
        <f>YEAR(Table5[[#This Row],[Date]])+IF(MONTH(Table5[[#This Row],[Date]])&gt;=4,1,0)</f>
        <v>2026</v>
      </c>
      <c r="B315" s="252"/>
      <c r="C315" s="252">
        <f>YEAR(Table5[[#This Row],[Date]])</f>
        <v>2026</v>
      </c>
      <c r="D315" s="252"/>
      <c r="E315" s="252"/>
      <c r="F315" s="253" t="str">
        <f>TEXT(Table5[[#This Row],[Date]],"mmm-yy")</f>
        <v>Feb-26</v>
      </c>
      <c r="G315" s="252">
        <f t="shared" si="13"/>
        <v>28</v>
      </c>
      <c r="H315" s="254">
        <f t="shared" si="14"/>
        <v>46058</v>
      </c>
      <c r="I315" s="55">
        <v>8.02</v>
      </c>
      <c r="J315" s="59" t="str">
        <f>IFERROR(Inv_SY!J317/Inv_SY!$Y317-1,"")</f>
        <v/>
      </c>
      <c r="K315" s="59" t="str">
        <f>IFERROR(Inv_SY!K317/Inv_SY!$Y317-1,"")</f>
        <v/>
      </c>
      <c r="L315" s="59" t="str">
        <f>IFERROR(Inv_SY!L317/Inv_SY!$Y317-1,"")</f>
        <v/>
      </c>
      <c r="M315" s="59" t="str">
        <f>IFERROR(Inv_SY!M317/Inv_SY!$Y317-1,"")</f>
        <v/>
      </c>
      <c r="N315" s="59" t="str">
        <f>IFERROR(Inv_SY!N317/Inv_SY!$Y317-1,"")</f>
        <v/>
      </c>
      <c r="O315" s="59" t="str">
        <f>IFERROR(Inv_SY!O317/Inv_SY!$Y317-1,"")</f>
        <v/>
      </c>
      <c r="P315" s="59" t="str">
        <f>IFERROR(Inv_SY!P317/Inv_SY!$Y317-1,"")</f>
        <v/>
      </c>
      <c r="Q315" s="59" t="str">
        <f>IFERROR(Inv_SY!Q317/Inv_SY!$Y317-1,"")</f>
        <v/>
      </c>
      <c r="R315" s="59" t="str">
        <f>IFERROR(Inv_SY!R317/Inv_SY!$Y317-1,"")</f>
        <v/>
      </c>
      <c r="S315" s="59" t="str">
        <f>IFERROR(Inv_SY!S317/Inv_SY!$Y317-1,"")</f>
        <v/>
      </c>
      <c r="T315" s="59" t="str">
        <f>IFERROR(Inv_SY!T317/Inv_SY!$Y317-1,"")</f>
        <v/>
      </c>
      <c r="U315" s="59" t="str">
        <f>IFERROR(Inv_SY!U317/Inv_SY!$Y317-1,"")</f>
        <v/>
      </c>
      <c r="V315" s="59" t="str">
        <f>IFERROR(Inv_SY!J317/Inv_SY!$Z317-1,"")</f>
        <v/>
      </c>
      <c r="W315" s="59" t="str">
        <f>IFERROR(Inv_SY!K317/Inv_SY!$Z317-1,"")</f>
        <v/>
      </c>
      <c r="X315" s="59" t="str">
        <f>IFERROR(Inv_SY!L317/Inv_SY!$Z317-1,"")</f>
        <v/>
      </c>
      <c r="Y315" s="59" t="str">
        <f>IFERROR(Inv_SY!M317/Inv_SY!$Z317-1,"")</f>
        <v/>
      </c>
      <c r="Z315" s="59" t="str">
        <f>IFERROR(Inv_SY!N317/Inv_SY!$Z317-1,"")</f>
        <v/>
      </c>
      <c r="AA315" s="59" t="str">
        <f>IFERROR(Inv_SY!O317/Inv_SY!$Z317-1,"")</f>
        <v/>
      </c>
      <c r="AB315" s="59" t="str">
        <f>IFERROR(Inv_SY!P317/Inv_SY!$Z317-1,"")</f>
        <v/>
      </c>
      <c r="AC315" s="59" t="str">
        <f>IFERROR(Inv_SY!Q317/Inv_SY!$Z317-1,"")</f>
        <v/>
      </c>
      <c r="AD315" s="59" t="str">
        <f>IFERROR(Inv_SY!R317/Inv_SY!$Z317-1,"")</f>
        <v/>
      </c>
      <c r="AE315" s="59" t="str">
        <f>IFERROR(Inv_SY!S317/Inv_SY!$Z317-1,"")</f>
        <v/>
      </c>
      <c r="AF315" s="59" t="str">
        <f>IFERROR(Inv_SY!T317/Inv_SY!$Z317-1,"")</f>
        <v/>
      </c>
      <c r="AG315" s="59" t="str">
        <f>IFERROR(Inv_SY!U317/Inv_SY!$Z317-1,"")</f>
        <v/>
      </c>
      <c r="AH315" s="59" t="str">
        <f>IFERROR(Inv_SY!V317/Inv_SY!$Y317-1,"")</f>
        <v/>
      </c>
      <c r="AI315" s="59" t="str">
        <f>IFERROR(Inv_SY!W317/Inv_SY!$Y317-1,"")</f>
        <v/>
      </c>
      <c r="AJ315" s="59" t="str">
        <f>IFERROR(Inv_SY!X317/Inv_SY!$Y317-1,"")</f>
        <v/>
      </c>
      <c r="AK315" s="59" t="str">
        <f>IFERROR(Inv_SY!V317/Inv_SY!$Z317-1,"")</f>
        <v/>
      </c>
      <c r="AL315" s="59" t="str">
        <f>IFERROR(Inv_SY!W317/Inv_SY!$Z317-1,"")</f>
        <v/>
      </c>
      <c r="AM315" s="59" t="str">
        <f>IFERROR(Inv_SY!X317/Inv_SY!$Z317-1,"")</f>
        <v/>
      </c>
    </row>
    <row r="316" spans="1:39" x14ac:dyDescent="0.3">
      <c r="A316" s="252">
        <f>YEAR(Table5[[#This Row],[Date]])+IF(MONTH(Table5[[#This Row],[Date]])&gt;=4,1,0)</f>
        <v>2026</v>
      </c>
      <c r="B316" s="252"/>
      <c r="C316" s="252">
        <f>YEAR(Table5[[#This Row],[Date]])</f>
        <v>2026</v>
      </c>
      <c r="D316" s="252"/>
      <c r="E316" s="252"/>
      <c r="F316" s="253" t="str">
        <f>TEXT(Table5[[#This Row],[Date]],"mmm-yy")</f>
        <v>Feb-26</v>
      </c>
      <c r="G316" s="252">
        <f t="shared" si="13"/>
        <v>28</v>
      </c>
      <c r="H316" s="254">
        <f t="shared" si="14"/>
        <v>46059</v>
      </c>
      <c r="I316" s="55">
        <v>8.02</v>
      </c>
      <c r="J316" s="59" t="str">
        <f>IFERROR(Inv_SY!J318/Inv_SY!$Y318-1,"")</f>
        <v/>
      </c>
      <c r="K316" s="59" t="str">
        <f>IFERROR(Inv_SY!K318/Inv_SY!$Y318-1,"")</f>
        <v/>
      </c>
      <c r="L316" s="59" t="str">
        <f>IFERROR(Inv_SY!L318/Inv_SY!$Y318-1,"")</f>
        <v/>
      </c>
      <c r="M316" s="59" t="str">
        <f>IFERROR(Inv_SY!M318/Inv_SY!$Y318-1,"")</f>
        <v/>
      </c>
      <c r="N316" s="59" t="str">
        <f>IFERROR(Inv_SY!N318/Inv_SY!$Y318-1,"")</f>
        <v/>
      </c>
      <c r="O316" s="59" t="str">
        <f>IFERROR(Inv_SY!O318/Inv_SY!$Y318-1,"")</f>
        <v/>
      </c>
      <c r="P316" s="59" t="str">
        <f>IFERROR(Inv_SY!P318/Inv_SY!$Y318-1,"")</f>
        <v/>
      </c>
      <c r="Q316" s="59" t="str">
        <f>IFERROR(Inv_SY!Q318/Inv_SY!$Y318-1,"")</f>
        <v/>
      </c>
      <c r="R316" s="59" t="str">
        <f>IFERROR(Inv_SY!R318/Inv_SY!$Y318-1,"")</f>
        <v/>
      </c>
      <c r="S316" s="59" t="str">
        <f>IFERROR(Inv_SY!S318/Inv_SY!$Y318-1,"")</f>
        <v/>
      </c>
      <c r="T316" s="59" t="str">
        <f>IFERROR(Inv_SY!T318/Inv_SY!$Y318-1,"")</f>
        <v/>
      </c>
      <c r="U316" s="59" t="str">
        <f>IFERROR(Inv_SY!U318/Inv_SY!$Y318-1,"")</f>
        <v/>
      </c>
      <c r="V316" s="59" t="str">
        <f>IFERROR(Inv_SY!J318/Inv_SY!$Z318-1,"")</f>
        <v/>
      </c>
      <c r="W316" s="59" t="str">
        <f>IFERROR(Inv_SY!K318/Inv_SY!$Z318-1,"")</f>
        <v/>
      </c>
      <c r="X316" s="59" t="str">
        <f>IFERROR(Inv_SY!L318/Inv_SY!$Z318-1,"")</f>
        <v/>
      </c>
      <c r="Y316" s="59" t="str">
        <f>IFERROR(Inv_SY!M318/Inv_SY!$Z318-1,"")</f>
        <v/>
      </c>
      <c r="Z316" s="59" t="str">
        <f>IFERROR(Inv_SY!N318/Inv_SY!$Z318-1,"")</f>
        <v/>
      </c>
      <c r="AA316" s="59" t="str">
        <f>IFERROR(Inv_SY!O318/Inv_SY!$Z318-1,"")</f>
        <v/>
      </c>
      <c r="AB316" s="59" t="str">
        <f>IFERROR(Inv_SY!P318/Inv_SY!$Z318-1,"")</f>
        <v/>
      </c>
      <c r="AC316" s="59" t="str">
        <f>IFERROR(Inv_SY!Q318/Inv_SY!$Z318-1,"")</f>
        <v/>
      </c>
      <c r="AD316" s="59" t="str">
        <f>IFERROR(Inv_SY!R318/Inv_SY!$Z318-1,"")</f>
        <v/>
      </c>
      <c r="AE316" s="59" t="str">
        <f>IFERROR(Inv_SY!S318/Inv_SY!$Z318-1,"")</f>
        <v/>
      </c>
      <c r="AF316" s="59" t="str">
        <f>IFERROR(Inv_SY!T318/Inv_SY!$Z318-1,"")</f>
        <v/>
      </c>
      <c r="AG316" s="59" t="str">
        <f>IFERROR(Inv_SY!U318/Inv_SY!$Z318-1,"")</f>
        <v/>
      </c>
      <c r="AH316" s="59" t="str">
        <f>IFERROR(Inv_SY!V318/Inv_SY!$Y318-1,"")</f>
        <v/>
      </c>
      <c r="AI316" s="59" t="str">
        <f>IFERROR(Inv_SY!W318/Inv_SY!$Y318-1,"")</f>
        <v/>
      </c>
      <c r="AJ316" s="59" t="str">
        <f>IFERROR(Inv_SY!X318/Inv_SY!$Y318-1,"")</f>
        <v/>
      </c>
      <c r="AK316" s="59" t="str">
        <f>IFERROR(Inv_SY!V318/Inv_SY!$Z318-1,"")</f>
        <v/>
      </c>
      <c r="AL316" s="59" t="str">
        <f>IFERROR(Inv_SY!W318/Inv_SY!$Z318-1,"")</f>
        <v/>
      </c>
      <c r="AM316" s="59" t="str">
        <f>IFERROR(Inv_SY!X318/Inv_SY!$Z318-1,"")</f>
        <v/>
      </c>
    </row>
    <row r="317" spans="1:39" x14ac:dyDescent="0.3">
      <c r="A317" s="252">
        <f>YEAR(Table5[[#This Row],[Date]])+IF(MONTH(Table5[[#This Row],[Date]])&gt;=4,1,0)</f>
        <v>2026</v>
      </c>
      <c r="B317" s="252"/>
      <c r="C317" s="252">
        <f>YEAR(Table5[[#This Row],[Date]])</f>
        <v>2026</v>
      </c>
      <c r="D317" s="252"/>
      <c r="E317" s="252"/>
      <c r="F317" s="253" t="str">
        <f>TEXT(Table5[[#This Row],[Date]],"mmm-yy")</f>
        <v>Feb-26</v>
      </c>
      <c r="G317" s="252">
        <f t="shared" si="13"/>
        <v>28</v>
      </c>
      <c r="H317" s="254">
        <f t="shared" si="14"/>
        <v>46060</v>
      </c>
      <c r="I317" s="55">
        <v>8.02</v>
      </c>
      <c r="J317" s="59" t="str">
        <f>IFERROR(Inv_SY!J319/Inv_SY!$Y319-1,"")</f>
        <v/>
      </c>
      <c r="K317" s="59" t="str">
        <f>IFERROR(Inv_SY!K319/Inv_SY!$Y319-1,"")</f>
        <v/>
      </c>
      <c r="L317" s="59" t="str">
        <f>IFERROR(Inv_SY!L319/Inv_SY!$Y319-1,"")</f>
        <v/>
      </c>
      <c r="M317" s="59" t="str">
        <f>IFERROR(Inv_SY!M319/Inv_SY!$Y319-1,"")</f>
        <v/>
      </c>
      <c r="N317" s="59" t="str">
        <f>IFERROR(Inv_SY!N319/Inv_SY!$Y319-1,"")</f>
        <v/>
      </c>
      <c r="O317" s="59" t="str">
        <f>IFERROR(Inv_SY!O319/Inv_SY!$Y319-1,"")</f>
        <v/>
      </c>
      <c r="P317" s="59" t="str">
        <f>IFERROR(Inv_SY!P319/Inv_SY!$Y319-1,"")</f>
        <v/>
      </c>
      <c r="Q317" s="59" t="str">
        <f>IFERROR(Inv_SY!Q319/Inv_SY!$Y319-1,"")</f>
        <v/>
      </c>
      <c r="R317" s="59" t="str">
        <f>IFERROR(Inv_SY!R319/Inv_SY!$Y319-1,"")</f>
        <v/>
      </c>
      <c r="S317" s="59" t="str">
        <f>IFERROR(Inv_SY!S319/Inv_SY!$Y319-1,"")</f>
        <v/>
      </c>
      <c r="T317" s="59" t="str">
        <f>IFERROR(Inv_SY!T319/Inv_SY!$Y319-1,"")</f>
        <v/>
      </c>
      <c r="U317" s="59" t="str">
        <f>IFERROR(Inv_SY!U319/Inv_SY!$Y319-1,"")</f>
        <v/>
      </c>
      <c r="V317" s="59" t="str">
        <f>IFERROR(Inv_SY!J319/Inv_SY!$Z319-1,"")</f>
        <v/>
      </c>
      <c r="W317" s="59" t="str">
        <f>IFERROR(Inv_SY!K319/Inv_SY!$Z319-1,"")</f>
        <v/>
      </c>
      <c r="X317" s="59" t="str">
        <f>IFERROR(Inv_SY!L319/Inv_SY!$Z319-1,"")</f>
        <v/>
      </c>
      <c r="Y317" s="59" t="str">
        <f>IFERROR(Inv_SY!M319/Inv_SY!$Z319-1,"")</f>
        <v/>
      </c>
      <c r="Z317" s="59" t="str">
        <f>IFERROR(Inv_SY!N319/Inv_SY!$Z319-1,"")</f>
        <v/>
      </c>
      <c r="AA317" s="59" t="str">
        <f>IFERROR(Inv_SY!O319/Inv_SY!$Z319-1,"")</f>
        <v/>
      </c>
      <c r="AB317" s="59" t="str">
        <f>IFERROR(Inv_SY!P319/Inv_SY!$Z319-1,"")</f>
        <v/>
      </c>
      <c r="AC317" s="59" t="str">
        <f>IFERROR(Inv_SY!Q319/Inv_SY!$Z319-1,"")</f>
        <v/>
      </c>
      <c r="AD317" s="59" t="str">
        <f>IFERROR(Inv_SY!R319/Inv_SY!$Z319-1,"")</f>
        <v/>
      </c>
      <c r="AE317" s="59" t="str">
        <f>IFERROR(Inv_SY!S319/Inv_SY!$Z319-1,"")</f>
        <v/>
      </c>
      <c r="AF317" s="59" t="str">
        <f>IFERROR(Inv_SY!T319/Inv_SY!$Z319-1,"")</f>
        <v/>
      </c>
      <c r="AG317" s="59" t="str">
        <f>IFERROR(Inv_SY!U319/Inv_SY!$Z319-1,"")</f>
        <v/>
      </c>
      <c r="AH317" s="59" t="str">
        <f>IFERROR(Inv_SY!V319/Inv_SY!$Y319-1,"")</f>
        <v/>
      </c>
      <c r="AI317" s="59" t="str">
        <f>IFERROR(Inv_SY!W319/Inv_SY!$Y319-1,"")</f>
        <v/>
      </c>
      <c r="AJ317" s="59" t="str">
        <f>IFERROR(Inv_SY!X319/Inv_SY!$Y319-1,"")</f>
        <v/>
      </c>
      <c r="AK317" s="59" t="str">
        <f>IFERROR(Inv_SY!V319/Inv_SY!$Z319-1,"")</f>
        <v/>
      </c>
      <c r="AL317" s="59" t="str">
        <f>IFERROR(Inv_SY!W319/Inv_SY!$Z319-1,"")</f>
        <v/>
      </c>
      <c r="AM317" s="59" t="str">
        <f>IFERROR(Inv_SY!X319/Inv_SY!$Z319-1,"")</f>
        <v/>
      </c>
    </row>
    <row r="318" spans="1:39" x14ac:dyDescent="0.3">
      <c r="A318" s="252">
        <f>YEAR(Table5[[#This Row],[Date]])+IF(MONTH(Table5[[#This Row],[Date]])&gt;=4,1,0)</f>
        <v>2026</v>
      </c>
      <c r="B318" s="252"/>
      <c r="C318" s="252">
        <f>YEAR(Table5[[#This Row],[Date]])</f>
        <v>2026</v>
      </c>
      <c r="D318" s="252"/>
      <c r="E318" s="252"/>
      <c r="F318" s="253" t="str">
        <f>TEXT(Table5[[#This Row],[Date]],"mmm-yy")</f>
        <v>Feb-26</v>
      </c>
      <c r="G318" s="252">
        <f t="shared" si="13"/>
        <v>28</v>
      </c>
      <c r="H318" s="254">
        <f t="shared" si="14"/>
        <v>46061</v>
      </c>
      <c r="I318" s="55">
        <v>8.02</v>
      </c>
      <c r="J318" s="59" t="str">
        <f>IFERROR(Inv_SY!J320/Inv_SY!$Y320-1,"")</f>
        <v/>
      </c>
      <c r="K318" s="59" t="str">
        <f>IFERROR(Inv_SY!K320/Inv_SY!$Y320-1,"")</f>
        <v/>
      </c>
      <c r="L318" s="59" t="str">
        <f>IFERROR(Inv_SY!L320/Inv_SY!$Y320-1,"")</f>
        <v/>
      </c>
      <c r="M318" s="59" t="str">
        <f>IFERROR(Inv_SY!M320/Inv_SY!$Y320-1,"")</f>
        <v/>
      </c>
      <c r="N318" s="59" t="str">
        <f>IFERROR(Inv_SY!N320/Inv_SY!$Y320-1,"")</f>
        <v/>
      </c>
      <c r="O318" s="59" t="str">
        <f>IFERROR(Inv_SY!O320/Inv_SY!$Y320-1,"")</f>
        <v/>
      </c>
      <c r="P318" s="59" t="str">
        <f>IFERROR(Inv_SY!P320/Inv_SY!$Y320-1,"")</f>
        <v/>
      </c>
      <c r="Q318" s="59" t="str">
        <f>IFERROR(Inv_SY!Q320/Inv_SY!$Y320-1,"")</f>
        <v/>
      </c>
      <c r="R318" s="59" t="str">
        <f>IFERROR(Inv_SY!R320/Inv_SY!$Y320-1,"")</f>
        <v/>
      </c>
      <c r="S318" s="59" t="str">
        <f>IFERROR(Inv_SY!S320/Inv_SY!$Y320-1,"")</f>
        <v/>
      </c>
      <c r="T318" s="59" t="str">
        <f>IFERROR(Inv_SY!T320/Inv_SY!$Y320-1,"")</f>
        <v/>
      </c>
      <c r="U318" s="59" t="str">
        <f>IFERROR(Inv_SY!U320/Inv_SY!$Y320-1,"")</f>
        <v/>
      </c>
      <c r="V318" s="59" t="str">
        <f>IFERROR(Inv_SY!J320/Inv_SY!$Z320-1,"")</f>
        <v/>
      </c>
      <c r="W318" s="59" t="str">
        <f>IFERROR(Inv_SY!K320/Inv_SY!$Z320-1,"")</f>
        <v/>
      </c>
      <c r="X318" s="59" t="str">
        <f>IFERROR(Inv_SY!L320/Inv_SY!$Z320-1,"")</f>
        <v/>
      </c>
      <c r="Y318" s="59" t="str">
        <f>IFERROR(Inv_SY!M320/Inv_SY!$Z320-1,"")</f>
        <v/>
      </c>
      <c r="Z318" s="59" t="str">
        <f>IFERROR(Inv_SY!N320/Inv_SY!$Z320-1,"")</f>
        <v/>
      </c>
      <c r="AA318" s="59" t="str">
        <f>IFERROR(Inv_SY!O320/Inv_SY!$Z320-1,"")</f>
        <v/>
      </c>
      <c r="AB318" s="59" t="str">
        <f>IFERROR(Inv_SY!P320/Inv_SY!$Z320-1,"")</f>
        <v/>
      </c>
      <c r="AC318" s="59" t="str">
        <f>IFERROR(Inv_SY!Q320/Inv_SY!$Z320-1,"")</f>
        <v/>
      </c>
      <c r="AD318" s="59" t="str">
        <f>IFERROR(Inv_SY!R320/Inv_SY!$Z320-1,"")</f>
        <v/>
      </c>
      <c r="AE318" s="59" t="str">
        <f>IFERROR(Inv_SY!S320/Inv_SY!$Z320-1,"")</f>
        <v/>
      </c>
      <c r="AF318" s="59" t="str">
        <f>IFERROR(Inv_SY!T320/Inv_SY!$Z320-1,"")</f>
        <v/>
      </c>
      <c r="AG318" s="59" t="str">
        <f>IFERROR(Inv_SY!U320/Inv_SY!$Z320-1,"")</f>
        <v/>
      </c>
      <c r="AH318" s="59" t="str">
        <f>IFERROR(Inv_SY!V320/Inv_SY!$Y320-1,"")</f>
        <v/>
      </c>
      <c r="AI318" s="59" t="str">
        <f>IFERROR(Inv_SY!W320/Inv_SY!$Y320-1,"")</f>
        <v/>
      </c>
      <c r="AJ318" s="59" t="str">
        <f>IFERROR(Inv_SY!X320/Inv_SY!$Y320-1,"")</f>
        <v/>
      </c>
      <c r="AK318" s="59" t="str">
        <f>IFERROR(Inv_SY!V320/Inv_SY!$Z320-1,"")</f>
        <v/>
      </c>
      <c r="AL318" s="59" t="str">
        <f>IFERROR(Inv_SY!W320/Inv_SY!$Z320-1,"")</f>
        <v/>
      </c>
      <c r="AM318" s="59" t="str">
        <f>IFERROR(Inv_SY!X320/Inv_SY!$Z320-1,"")</f>
        <v/>
      </c>
    </row>
    <row r="319" spans="1:39" x14ac:dyDescent="0.3">
      <c r="A319" s="252">
        <f>YEAR(Table5[[#This Row],[Date]])+IF(MONTH(Table5[[#This Row],[Date]])&gt;=4,1,0)</f>
        <v>2026</v>
      </c>
      <c r="B319" s="252"/>
      <c r="C319" s="252">
        <f>YEAR(Table5[[#This Row],[Date]])</f>
        <v>2026</v>
      </c>
      <c r="D319" s="252"/>
      <c r="E319" s="252"/>
      <c r="F319" s="253" t="str">
        <f>TEXT(Table5[[#This Row],[Date]],"mmm-yy")</f>
        <v>Feb-26</v>
      </c>
      <c r="G319" s="252">
        <f t="shared" si="13"/>
        <v>28</v>
      </c>
      <c r="H319" s="254">
        <f t="shared" si="14"/>
        <v>46062</v>
      </c>
      <c r="I319" s="55">
        <v>8.02</v>
      </c>
      <c r="J319" s="59" t="str">
        <f>IFERROR(Inv_SY!J321/Inv_SY!$Y321-1,"")</f>
        <v/>
      </c>
      <c r="K319" s="59" t="str">
        <f>IFERROR(Inv_SY!K321/Inv_SY!$Y321-1,"")</f>
        <v/>
      </c>
      <c r="L319" s="59" t="str">
        <f>IFERROR(Inv_SY!L321/Inv_SY!$Y321-1,"")</f>
        <v/>
      </c>
      <c r="M319" s="59" t="str">
        <f>IFERROR(Inv_SY!M321/Inv_SY!$Y321-1,"")</f>
        <v/>
      </c>
      <c r="N319" s="59" t="str">
        <f>IFERROR(Inv_SY!N321/Inv_SY!$Y321-1,"")</f>
        <v/>
      </c>
      <c r="O319" s="59" t="str">
        <f>IFERROR(Inv_SY!O321/Inv_SY!$Y321-1,"")</f>
        <v/>
      </c>
      <c r="P319" s="59" t="str">
        <f>IFERROR(Inv_SY!P321/Inv_SY!$Y321-1,"")</f>
        <v/>
      </c>
      <c r="Q319" s="59" t="str">
        <f>IFERROR(Inv_SY!Q321/Inv_SY!$Y321-1,"")</f>
        <v/>
      </c>
      <c r="R319" s="59" t="str">
        <f>IFERROR(Inv_SY!R321/Inv_SY!$Y321-1,"")</f>
        <v/>
      </c>
      <c r="S319" s="59" t="str">
        <f>IFERROR(Inv_SY!S321/Inv_SY!$Y321-1,"")</f>
        <v/>
      </c>
      <c r="T319" s="59" t="str">
        <f>IFERROR(Inv_SY!T321/Inv_SY!$Y321-1,"")</f>
        <v/>
      </c>
      <c r="U319" s="59" t="str">
        <f>IFERROR(Inv_SY!U321/Inv_SY!$Y321-1,"")</f>
        <v/>
      </c>
      <c r="V319" s="59" t="str">
        <f>IFERROR(Inv_SY!J321/Inv_SY!$Z321-1,"")</f>
        <v/>
      </c>
      <c r="W319" s="59" t="str">
        <f>IFERROR(Inv_SY!K321/Inv_SY!$Z321-1,"")</f>
        <v/>
      </c>
      <c r="X319" s="59" t="str">
        <f>IFERROR(Inv_SY!L321/Inv_SY!$Z321-1,"")</f>
        <v/>
      </c>
      <c r="Y319" s="59" t="str">
        <f>IFERROR(Inv_SY!M321/Inv_SY!$Z321-1,"")</f>
        <v/>
      </c>
      <c r="Z319" s="59" t="str">
        <f>IFERROR(Inv_SY!N321/Inv_SY!$Z321-1,"")</f>
        <v/>
      </c>
      <c r="AA319" s="59" t="str">
        <f>IFERROR(Inv_SY!O321/Inv_SY!$Z321-1,"")</f>
        <v/>
      </c>
      <c r="AB319" s="59" t="str">
        <f>IFERROR(Inv_SY!P321/Inv_SY!$Z321-1,"")</f>
        <v/>
      </c>
      <c r="AC319" s="59" t="str">
        <f>IFERROR(Inv_SY!Q321/Inv_SY!$Z321-1,"")</f>
        <v/>
      </c>
      <c r="AD319" s="59" t="str">
        <f>IFERROR(Inv_SY!R321/Inv_SY!$Z321-1,"")</f>
        <v/>
      </c>
      <c r="AE319" s="59" t="str">
        <f>IFERROR(Inv_SY!S321/Inv_SY!$Z321-1,"")</f>
        <v/>
      </c>
      <c r="AF319" s="59" t="str">
        <f>IFERROR(Inv_SY!T321/Inv_SY!$Z321-1,"")</f>
        <v/>
      </c>
      <c r="AG319" s="59" t="str">
        <f>IFERROR(Inv_SY!U321/Inv_SY!$Z321-1,"")</f>
        <v/>
      </c>
      <c r="AH319" s="59" t="str">
        <f>IFERROR(Inv_SY!V321/Inv_SY!$Y321-1,"")</f>
        <v/>
      </c>
      <c r="AI319" s="59" t="str">
        <f>IFERROR(Inv_SY!W321/Inv_SY!$Y321-1,"")</f>
        <v/>
      </c>
      <c r="AJ319" s="59" t="str">
        <f>IFERROR(Inv_SY!X321/Inv_SY!$Y321-1,"")</f>
        <v/>
      </c>
      <c r="AK319" s="59" t="str">
        <f>IFERROR(Inv_SY!V321/Inv_SY!$Z321-1,"")</f>
        <v/>
      </c>
      <c r="AL319" s="59" t="str">
        <f>IFERROR(Inv_SY!W321/Inv_SY!$Z321-1,"")</f>
        <v/>
      </c>
      <c r="AM319" s="59" t="str">
        <f>IFERROR(Inv_SY!X321/Inv_SY!$Z321-1,"")</f>
        <v/>
      </c>
    </row>
    <row r="320" spans="1:39" x14ac:dyDescent="0.3">
      <c r="A320" s="252">
        <f>YEAR(Table5[[#This Row],[Date]])+IF(MONTH(Table5[[#This Row],[Date]])&gt;=4,1,0)</f>
        <v>2026</v>
      </c>
      <c r="B320" s="252"/>
      <c r="C320" s="252">
        <f>YEAR(Table5[[#This Row],[Date]])</f>
        <v>2026</v>
      </c>
      <c r="D320" s="252"/>
      <c r="E320" s="252"/>
      <c r="F320" s="253" t="str">
        <f>TEXT(Table5[[#This Row],[Date]],"mmm-yy")</f>
        <v>Feb-26</v>
      </c>
      <c r="G320" s="252">
        <f t="shared" si="13"/>
        <v>28</v>
      </c>
      <c r="H320" s="254">
        <f t="shared" si="14"/>
        <v>46063</v>
      </c>
      <c r="I320" s="55">
        <v>8.02</v>
      </c>
      <c r="J320" s="59" t="str">
        <f>IFERROR(Inv_SY!J322/Inv_SY!$Y322-1,"")</f>
        <v/>
      </c>
      <c r="K320" s="59" t="str">
        <f>IFERROR(Inv_SY!K322/Inv_SY!$Y322-1,"")</f>
        <v/>
      </c>
      <c r="L320" s="59" t="str">
        <f>IFERROR(Inv_SY!L322/Inv_SY!$Y322-1,"")</f>
        <v/>
      </c>
      <c r="M320" s="59" t="str">
        <f>IFERROR(Inv_SY!M322/Inv_SY!$Y322-1,"")</f>
        <v/>
      </c>
      <c r="N320" s="59" t="str">
        <f>IFERROR(Inv_SY!N322/Inv_SY!$Y322-1,"")</f>
        <v/>
      </c>
      <c r="O320" s="59" t="str">
        <f>IFERROR(Inv_SY!O322/Inv_SY!$Y322-1,"")</f>
        <v/>
      </c>
      <c r="P320" s="59" t="str">
        <f>IFERROR(Inv_SY!P322/Inv_SY!$Y322-1,"")</f>
        <v/>
      </c>
      <c r="Q320" s="59" t="str">
        <f>IFERROR(Inv_SY!Q322/Inv_SY!$Y322-1,"")</f>
        <v/>
      </c>
      <c r="R320" s="59" t="str">
        <f>IFERROR(Inv_SY!R322/Inv_SY!$Y322-1,"")</f>
        <v/>
      </c>
      <c r="S320" s="59" t="str">
        <f>IFERROR(Inv_SY!S322/Inv_SY!$Y322-1,"")</f>
        <v/>
      </c>
      <c r="T320" s="59" t="str">
        <f>IFERROR(Inv_SY!T322/Inv_SY!$Y322-1,"")</f>
        <v/>
      </c>
      <c r="U320" s="59" t="str">
        <f>IFERROR(Inv_SY!U322/Inv_SY!$Y322-1,"")</f>
        <v/>
      </c>
      <c r="V320" s="59" t="str">
        <f>IFERROR(Inv_SY!J322/Inv_SY!$Z322-1,"")</f>
        <v/>
      </c>
      <c r="W320" s="59" t="str">
        <f>IFERROR(Inv_SY!K322/Inv_SY!$Z322-1,"")</f>
        <v/>
      </c>
      <c r="X320" s="59" t="str">
        <f>IFERROR(Inv_SY!L322/Inv_SY!$Z322-1,"")</f>
        <v/>
      </c>
      <c r="Y320" s="59" t="str">
        <f>IFERROR(Inv_SY!M322/Inv_SY!$Z322-1,"")</f>
        <v/>
      </c>
      <c r="Z320" s="59" t="str">
        <f>IFERROR(Inv_SY!N322/Inv_SY!$Z322-1,"")</f>
        <v/>
      </c>
      <c r="AA320" s="59" t="str">
        <f>IFERROR(Inv_SY!O322/Inv_SY!$Z322-1,"")</f>
        <v/>
      </c>
      <c r="AB320" s="59" t="str">
        <f>IFERROR(Inv_SY!P322/Inv_SY!$Z322-1,"")</f>
        <v/>
      </c>
      <c r="AC320" s="59" t="str">
        <f>IFERROR(Inv_SY!Q322/Inv_SY!$Z322-1,"")</f>
        <v/>
      </c>
      <c r="AD320" s="59" t="str">
        <f>IFERROR(Inv_SY!R322/Inv_SY!$Z322-1,"")</f>
        <v/>
      </c>
      <c r="AE320" s="59" t="str">
        <f>IFERROR(Inv_SY!S322/Inv_SY!$Z322-1,"")</f>
        <v/>
      </c>
      <c r="AF320" s="59" t="str">
        <f>IFERROR(Inv_SY!T322/Inv_SY!$Z322-1,"")</f>
        <v/>
      </c>
      <c r="AG320" s="59" t="str">
        <f>IFERROR(Inv_SY!U322/Inv_SY!$Z322-1,"")</f>
        <v/>
      </c>
      <c r="AH320" s="59" t="str">
        <f>IFERROR(Inv_SY!V322/Inv_SY!$Y322-1,"")</f>
        <v/>
      </c>
      <c r="AI320" s="59" t="str">
        <f>IFERROR(Inv_SY!W322/Inv_SY!$Y322-1,"")</f>
        <v/>
      </c>
      <c r="AJ320" s="59" t="str">
        <f>IFERROR(Inv_SY!X322/Inv_SY!$Y322-1,"")</f>
        <v/>
      </c>
      <c r="AK320" s="59" t="str">
        <f>IFERROR(Inv_SY!V322/Inv_SY!$Z322-1,"")</f>
        <v/>
      </c>
      <c r="AL320" s="59" t="str">
        <f>IFERROR(Inv_SY!W322/Inv_SY!$Z322-1,"")</f>
        <v/>
      </c>
      <c r="AM320" s="59" t="str">
        <f>IFERROR(Inv_SY!X322/Inv_SY!$Z322-1,"")</f>
        <v/>
      </c>
    </row>
    <row r="321" spans="1:39" x14ac:dyDescent="0.3">
      <c r="A321" s="252">
        <f>YEAR(Table5[[#This Row],[Date]])+IF(MONTH(Table5[[#This Row],[Date]])&gt;=4,1,0)</f>
        <v>2026</v>
      </c>
      <c r="B321" s="252"/>
      <c r="C321" s="252">
        <f>YEAR(Table5[[#This Row],[Date]])</f>
        <v>2026</v>
      </c>
      <c r="D321" s="252"/>
      <c r="E321" s="252"/>
      <c r="F321" s="253" t="str">
        <f>TEXT(Table5[[#This Row],[Date]],"mmm-yy")</f>
        <v>Feb-26</v>
      </c>
      <c r="G321" s="252">
        <f t="shared" si="13"/>
        <v>28</v>
      </c>
      <c r="H321" s="254">
        <f t="shared" si="14"/>
        <v>46064</v>
      </c>
      <c r="I321" s="55">
        <v>8.02</v>
      </c>
      <c r="J321" s="59" t="str">
        <f>IFERROR(Inv_SY!J323/Inv_SY!$Y323-1,"")</f>
        <v/>
      </c>
      <c r="K321" s="59" t="str">
        <f>IFERROR(Inv_SY!K323/Inv_SY!$Y323-1,"")</f>
        <v/>
      </c>
      <c r="L321" s="59" t="str">
        <f>IFERROR(Inv_SY!L323/Inv_SY!$Y323-1,"")</f>
        <v/>
      </c>
      <c r="M321" s="59" t="str">
        <f>IFERROR(Inv_SY!M323/Inv_SY!$Y323-1,"")</f>
        <v/>
      </c>
      <c r="N321" s="59" t="str">
        <f>IFERROR(Inv_SY!N323/Inv_SY!$Y323-1,"")</f>
        <v/>
      </c>
      <c r="O321" s="59" t="str">
        <f>IFERROR(Inv_SY!O323/Inv_SY!$Y323-1,"")</f>
        <v/>
      </c>
      <c r="P321" s="59" t="str">
        <f>IFERROR(Inv_SY!P323/Inv_SY!$Y323-1,"")</f>
        <v/>
      </c>
      <c r="Q321" s="59" t="str">
        <f>IFERROR(Inv_SY!Q323/Inv_SY!$Y323-1,"")</f>
        <v/>
      </c>
      <c r="R321" s="59" t="str">
        <f>IFERROR(Inv_SY!R323/Inv_SY!$Y323-1,"")</f>
        <v/>
      </c>
      <c r="S321" s="59" t="str">
        <f>IFERROR(Inv_SY!S323/Inv_SY!$Y323-1,"")</f>
        <v/>
      </c>
      <c r="T321" s="59" t="str">
        <f>IFERROR(Inv_SY!T323/Inv_SY!$Y323-1,"")</f>
        <v/>
      </c>
      <c r="U321" s="59" t="str">
        <f>IFERROR(Inv_SY!U323/Inv_SY!$Y323-1,"")</f>
        <v/>
      </c>
      <c r="V321" s="59" t="str">
        <f>IFERROR(Inv_SY!J323/Inv_SY!$Z323-1,"")</f>
        <v/>
      </c>
      <c r="W321" s="59" t="str">
        <f>IFERROR(Inv_SY!K323/Inv_SY!$Z323-1,"")</f>
        <v/>
      </c>
      <c r="X321" s="59" t="str">
        <f>IFERROR(Inv_SY!L323/Inv_SY!$Z323-1,"")</f>
        <v/>
      </c>
      <c r="Y321" s="59" t="str">
        <f>IFERROR(Inv_SY!M323/Inv_SY!$Z323-1,"")</f>
        <v/>
      </c>
      <c r="Z321" s="59" t="str">
        <f>IFERROR(Inv_SY!N323/Inv_SY!$Z323-1,"")</f>
        <v/>
      </c>
      <c r="AA321" s="59" t="str">
        <f>IFERROR(Inv_SY!O323/Inv_SY!$Z323-1,"")</f>
        <v/>
      </c>
      <c r="AB321" s="59" t="str">
        <f>IFERROR(Inv_SY!P323/Inv_SY!$Z323-1,"")</f>
        <v/>
      </c>
      <c r="AC321" s="59" t="str">
        <f>IFERROR(Inv_SY!Q323/Inv_SY!$Z323-1,"")</f>
        <v/>
      </c>
      <c r="AD321" s="59" t="str">
        <f>IFERROR(Inv_SY!R323/Inv_SY!$Z323-1,"")</f>
        <v/>
      </c>
      <c r="AE321" s="59" t="str">
        <f>IFERROR(Inv_SY!S323/Inv_SY!$Z323-1,"")</f>
        <v/>
      </c>
      <c r="AF321" s="59" t="str">
        <f>IFERROR(Inv_SY!T323/Inv_SY!$Z323-1,"")</f>
        <v/>
      </c>
      <c r="AG321" s="59" t="str">
        <f>IFERROR(Inv_SY!U323/Inv_SY!$Z323-1,"")</f>
        <v/>
      </c>
      <c r="AH321" s="59" t="str">
        <f>IFERROR(Inv_SY!V323/Inv_SY!$Y323-1,"")</f>
        <v/>
      </c>
      <c r="AI321" s="59" t="str">
        <f>IFERROR(Inv_SY!W323/Inv_SY!$Y323-1,"")</f>
        <v/>
      </c>
      <c r="AJ321" s="59" t="str">
        <f>IFERROR(Inv_SY!X323/Inv_SY!$Y323-1,"")</f>
        <v/>
      </c>
      <c r="AK321" s="59" t="str">
        <f>IFERROR(Inv_SY!V323/Inv_SY!$Z323-1,"")</f>
        <v/>
      </c>
      <c r="AL321" s="59" t="str">
        <f>IFERROR(Inv_SY!W323/Inv_SY!$Z323-1,"")</f>
        <v/>
      </c>
      <c r="AM321" s="59" t="str">
        <f>IFERROR(Inv_SY!X323/Inv_SY!$Z323-1,"")</f>
        <v/>
      </c>
    </row>
    <row r="322" spans="1:39" x14ac:dyDescent="0.3">
      <c r="A322" s="252">
        <f>YEAR(Table5[[#This Row],[Date]])+IF(MONTH(Table5[[#This Row],[Date]])&gt;=4,1,0)</f>
        <v>2026</v>
      </c>
      <c r="B322" s="252"/>
      <c r="C322" s="252">
        <f>YEAR(Table5[[#This Row],[Date]])</f>
        <v>2026</v>
      </c>
      <c r="D322" s="252"/>
      <c r="E322" s="252"/>
      <c r="F322" s="253" t="str">
        <f>TEXT(Table5[[#This Row],[Date]],"mmm-yy")</f>
        <v>Feb-26</v>
      </c>
      <c r="G322" s="252">
        <f t="shared" si="13"/>
        <v>28</v>
      </c>
      <c r="H322" s="254">
        <f t="shared" si="14"/>
        <v>46065</v>
      </c>
      <c r="I322" s="55">
        <v>8.02</v>
      </c>
      <c r="J322" s="59" t="str">
        <f>IFERROR(Inv_SY!J324/Inv_SY!$Y324-1,"")</f>
        <v/>
      </c>
      <c r="K322" s="59" t="str">
        <f>IFERROR(Inv_SY!K324/Inv_SY!$Y324-1,"")</f>
        <v/>
      </c>
      <c r="L322" s="59" t="str">
        <f>IFERROR(Inv_SY!L324/Inv_SY!$Y324-1,"")</f>
        <v/>
      </c>
      <c r="M322" s="59" t="str">
        <f>IFERROR(Inv_SY!M324/Inv_SY!$Y324-1,"")</f>
        <v/>
      </c>
      <c r="N322" s="59" t="str">
        <f>IFERROR(Inv_SY!N324/Inv_SY!$Y324-1,"")</f>
        <v/>
      </c>
      <c r="O322" s="59" t="str">
        <f>IFERROR(Inv_SY!O324/Inv_SY!$Y324-1,"")</f>
        <v/>
      </c>
      <c r="P322" s="59" t="str">
        <f>IFERROR(Inv_SY!P324/Inv_SY!$Y324-1,"")</f>
        <v/>
      </c>
      <c r="Q322" s="59" t="str">
        <f>IFERROR(Inv_SY!Q324/Inv_SY!$Y324-1,"")</f>
        <v/>
      </c>
      <c r="R322" s="59" t="str">
        <f>IFERROR(Inv_SY!R324/Inv_SY!$Y324-1,"")</f>
        <v/>
      </c>
      <c r="S322" s="59" t="str">
        <f>IFERROR(Inv_SY!S324/Inv_SY!$Y324-1,"")</f>
        <v/>
      </c>
      <c r="T322" s="59" t="str">
        <f>IFERROR(Inv_SY!T324/Inv_SY!$Y324-1,"")</f>
        <v/>
      </c>
      <c r="U322" s="59" t="str">
        <f>IFERROR(Inv_SY!U324/Inv_SY!$Y324-1,"")</f>
        <v/>
      </c>
      <c r="V322" s="59" t="str">
        <f>IFERROR(Inv_SY!J324/Inv_SY!$Z324-1,"")</f>
        <v/>
      </c>
      <c r="W322" s="59" t="str">
        <f>IFERROR(Inv_SY!K324/Inv_SY!$Z324-1,"")</f>
        <v/>
      </c>
      <c r="X322" s="59" t="str">
        <f>IFERROR(Inv_SY!L324/Inv_SY!$Z324-1,"")</f>
        <v/>
      </c>
      <c r="Y322" s="59" t="str">
        <f>IFERROR(Inv_SY!M324/Inv_SY!$Z324-1,"")</f>
        <v/>
      </c>
      <c r="Z322" s="59" t="str">
        <f>IFERROR(Inv_SY!N324/Inv_SY!$Z324-1,"")</f>
        <v/>
      </c>
      <c r="AA322" s="59" t="str">
        <f>IFERROR(Inv_SY!O324/Inv_SY!$Z324-1,"")</f>
        <v/>
      </c>
      <c r="AB322" s="59" t="str">
        <f>IFERROR(Inv_SY!P324/Inv_SY!$Z324-1,"")</f>
        <v/>
      </c>
      <c r="AC322" s="59" t="str">
        <f>IFERROR(Inv_SY!Q324/Inv_SY!$Z324-1,"")</f>
        <v/>
      </c>
      <c r="AD322" s="59" t="str">
        <f>IFERROR(Inv_SY!R324/Inv_SY!$Z324-1,"")</f>
        <v/>
      </c>
      <c r="AE322" s="59" t="str">
        <f>IFERROR(Inv_SY!S324/Inv_SY!$Z324-1,"")</f>
        <v/>
      </c>
      <c r="AF322" s="59" t="str">
        <f>IFERROR(Inv_SY!T324/Inv_SY!$Z324-1,"")</f>
        <v/>
      </c>
      <c r="AG322" s="59" t="str">
        <f>IFERROR(Inv_SY!U324/Inv_SY!$Z324-1,"")</f>
        <v/>
      </c>
      <c r="AH322" s="59" t="str">
        <f>IFERROR(Inv_SY!V324/Inv_SY!$Y324-1,"")</f>
        <v/>
      </c>
      <c r="AI322" s="59" t="str">
        <f>IFERROR(Inv_SY!W324/Inv_SY!$Y324-1,"")</f>
        <v/>
      </c>
      <c r="AJ322" s="59" t="str">
        <f>IFERROR(Inv_SY!X324/Inv_SY!$Y324-1,"")</f>
        <v/>
      </c>
      <c r="AK322" s="59" t="str">
        <f>IFERROR(Inv_SY!V324/Inv_SY!$Z324-1,"")</f>
        <v/>
      </c>
      <c r="AL322" s="59" t="str">
        <f>IFERROR(Inv_SY!W324/Inv_SY!$Z324-1,"")</f>
        <v/>
      </c>
      <c r="AM322" s="59" t="str">
        <f>IFERROR(Inv_SY!X324/Inv_SY!$Z324-1,"")</f>
        <v/>
      </c>
    </row>
    <row r="323" spans="1:39" x14ac:dyDescent="0.3">
      <c r="A323" s="252">
        <f>YEAR(Table5[[#This Row],[Date]])+IF(MONTH(Table5[[#This Row],[Date]])&gt;=4,1,0)</f>
        <v>2026</v>
      </c>
      <c r="B323" s="252"/>
      <c r="C323" s="252">
        <f>YEAR(Table5[[#This Row],[Date]])</f>
        <v>2026</v>
      </c>
      <c r="D323" s="252"/>
      <c r="E323" s="252"/>
      <c r="F323" s="253" t="str">
        <f>TEXT(Table5[[#This Row],[Date]],"mmm-yy")</f>
        <v>Feb-26</v>
      </c>
      <c r="G323" s="252">
        <f t="shared" si="13"/>
        <v>28</v>
      </c>
      <c r="H323" s="254">
        <f t="shared" si="14"/>
        <v>46066</v>
      </c>
      <c r="I323" s="55">
        <v>8.02</v>
      </c>
      <c r="J323" s="59" t="str">
        <f>IFERROR(Inv_SY!J325/Inv_SY!$Y325-1,"")</f>
        <v/>
      </c>
      <c r="K323" s="59" t="str">
        <f>IFERROR(Inv_SY!K325/Inv_SY!$Y325-1,"")</f>
        <v/>
      </c>
      <c r="L323" s="59" t="str">
        <f>IFERROR(Inv_SY!L325/Inv_SY!$Y325-1,"")</f>
        <v/>
      </c>
      <c r="M323" s="59" t="str">
        <f>IFERROR(Inv_SY!M325/Inv_SY!$Y325-1,"")</f>
        <v/>
      </c>
      <c r="N323" s="59" t="str">
        <f>IFERROR(Inv_SY!N325/Inv_SY!$Y325-1,"")</f>
        <v/>
      </c>
      <c r="O323" s="59" t="str">
        <f>IFERROR(Inv_SY!O325/Inv_SY!$Y325-1,"")</f>
        <v/>
      </c>
      <c r="P323" s="59" t="str">
        <f>IFERROR(Inv_SY!P325/Inv_SY!$Y325-1,"")</f>
        <v/>
      </c>
      <c r="Q323" s="59" t="str">
        <f>IFERROR(Inv_SY!Q325/Inv_SY!$Y325-1,"")</f>
        <v/>
      </c>
      <c r="R323" s="59" t="str">
        <f>IFERROR(Inv_SY!R325/Inv_SY!$Y325-1,"")</f>
        <v/>
      </c>
      <c r="S323" s="59" t="str">
        <f>IFERROR(Inv_SY!S325/Inv_SY!$Y325-1,"")</f>
        <v/>
      </c>
      <c r="T323" s="59" t="str">
        <f>IFERROR(Inv_SY!T325/Inv_SY!$Y325-1,"")</f>
        <v/>
      </c>
      <c r="U323" s="59" t="str">
        <f>IFERROR(Inv_SY!U325/Inv_SY!$Y325-1,"")</f>
        <v/>
      </c>
      <c r="V323" s="59" t="str">
        <f>IFERROR(Inv_SY!J325/Inv_SY!$Z325-1,"")</f>
        <v/>
      </c>
      <c r="W323" s="59" t="str">
        <f>IFERROR(Inv_SY!K325/Inv_SY!$Z325-1,"")</f>
        <v/>
      </c>
      <c r="X323" s="59" t="str">
        <f>IFERROR(Inv_SY!L325/Inv_SY!$Z325-1,"")</f>
        <v/>
      </c>
      <c r="Y323" s="59" t="str">
        <f>IFERROR(Inv_SY!M325/Inv_SY!$Z325-1,"")</f>
        <v/>
      </c>
      <c r="Z323" s="59" t="str">
        <f>IFERROR(Inv_SY!N325/Inv_SY!$Z325-1,"")</f>
        <v/>
      </c>
      <c r="AA323" s="59" t="str">
        <f>IFERROR(Inv_SY!O325/Inv_SY!$Z325-1,"")</f>
        <v/>
      </c>
      <c r="AB323" s="59" t="str">
        <f>IFERROR(Inv_SY!P325/Inv_SY!$Z325-1,"")</f>
        <v/>
      </c>
      <c r="AC323" s="59" t="str">
        <f>IFERROR(Inv_SY!Q325/Inv_SY!$Z325-1,"")</f>
        <v/>
      </c>
      <c r="AD323" s="59" t="str">
        <f>IFERROR(Inv_SY!R325/Inv_SY!$Z325-1,"")</f>
        <v/>
      </c>
      <c r="AE323" s="59" t="str">
        <f>IFERROR(Inv_SY!S325/Inv_SY!$Z325-1,"")</f>
        <v/>
      </c>
      <c r="AF323" s="59" t="str">
        <f>IFERROR(Inv_SY!T325/Inv_SY!$Z325-1,"")</f>
        <v/>
      </c>
      <c r="AG323" s="59" t="str">
        <f>IFERROR(Inv_SY!U325/Inv_SY!$Z325-1,"")</f>
        <v/>
      </c>
      <c r="AH323" s="59" t="str">
        <f>IFERROR(Inv_SY!V325/Inv_SY!$Y325-1,"")</f>
        <v/>
      </c>
      <c r="AI323" s="59" t="str">
        <f>IFERROR(Inv_SY!W325/Inv_SY!$Y325-1,"")</f>
        <v/>
      </c>
      <c r="AJ323" s="59" t="str">
        <f>IFERROR(Inv_SY!X325/Inv_SY!$Y325-1,"")</f>
        <v/>
      </c>
      <c r="AK323" s="59" t="str">
        <f>IFERROR(Inv_SY!V325/Inv_SY!$Z325-1,"")</f>
        <v/>
      </c>
      <c r="AL323" s="59" t="str">
        <f>IFERROR(Inv_SY!W325/Inv_SY!$Z325-1,"")</f>
        <v/>
      </c>
      <c r="AM323" s="59" t="str">
        <f>IFERROR(Inv_SY!X325/Inv_SY!$Z325-1,"")</f>
        <v/>
      </c>
    </row>
    <row r="324" spans="1:39" x14ac:dyDescent="0.3">
      <c r="A324" s="252">
        <f>YEAR(Table5[[#This Row],[Date]])+IF(MONTH(Table5[[#This Row],[Date]])&gt;=4,1,0)</f>
        <v>2026</v>
      </c>
      <c r="B324" s="252"/>
      <c r="C324" s="252">
        <f>YEAR(Table5[[#This Row],[Date]])</f>
        <v>2026</v>
      </c>
      <c r="D324" s="252"/>
      <c r="E324" s="252"/>
      <c r="F324" s="253" t="str">
        <f>TEXT(Table5[[#This Row],[Date]],"mmm-yy")</f>
        <v>Feb-26</v>
      </c>
      <c r="G324" s="252">
        <f t="shared" si="13"/>
        <v>28</v>
      </c>
      <c r="H324" s="254">
        <f t="shared" si="14"/>
        <v>46067</v>
      </c>
      <c r="I324" s="55">
        <v>8.02</v>
      </c>
      <c r="J324" s="59" t="str">
        <f>IFERROR(Inv_SY!J326/Inv_SY!$Y326-1,"")</f>
        <v/>
      </c>
      <c r="K324" s="59" t="str">
        <f>IFERROR(Inv_SY!K326/Inv_SY!$Y326-1,"")</f>
        <v/>
      </c>
      <c r="L324" s="59" t="str">
        <f>IFERROR(Inv_SY!L326/Inv_SY!$Y326-1,"")</f>
        <v/>
      </c>
      <c r="M324" s="59" t="str">
        <f>IFERROR(Inv_SY!M326/Inv_SY!$Y326-1,"")</f>
        <v/>
      </c>
      <c r="N324" s="59" t="str">
        <f>IFERROR(Inv_SY!N326/Inv_SY!$Y326-1,"")</f>
        <v/>
      </c>
      <c r="O324" s="59" t="str">
        <f>IFERROR(Inv_SY!O326/Inv_SY!$Y326-1,"")</f>
        <v/>
      </c>
      <c r="P324" s="59" t="str">
        <f>IFERROR(Inv_SY!P326/Inv_SY!$Y326-1,"")</f>
        <v/>
      </c>
      <c r="Q324" s="59" t="str">
        <f>IFERROR(Inv_SY!Q326/Inv_SY!$Y326-1,"")</f>
        <v/>
      </c>
      <c r="R324" s="59" t="str">
        <f>IFERROR(Inv_SY!R326/Inv_SY!$Y326-1,"")</f>
        <v/>
      </c>
      <c r="S324" s="59" t="str">
        <f>IFERROR(Inv_SY!S326/Inv_SY!$Y326-1,"")</f>
        <v/>
      </c>
      <c r="T324" s="59" t="str">
        <f>IFERROR(Inv_SY!T326/Inv_SY!$Y326-1,"")</f>
        <v/>
      </c>
      <c r="U324" s="59" t="str">
        <f>IFERROR(Inv_SY!U326/Inv_SY!$Y326-1,"")</f>
        <v/>
      </c>
      <c r="V324" s="59" t="str">
        <f>IFERROR(Inv_SY!J326/Inv_SY!$Z326-1,"")</f>
        <v/>
      </c>
      <c r="W324" s="59" t="str">
        <f>IFERROR(Inv_SY!K326/Inv_SY!$Z326-1,"")</f>
        <v/>
      </c>
      <c r="X324" s="59" t="str">
        <f>IFERROR(Inv_SY!L326/Inv_SY!$Z326-1,"")</f>
        <v/>
      </c>
      <c r="Y324" s="59" t="str">
        <f>IFERROR(Inv_SY!M326/Inv_SY!$Z326-1,"")</f>
        <v/>
      </c>
      <c r="Z324" s="59" t="str">
        <f>IFERROR(Inv_SY!N326/Inv_SY!$Z326-1,"")</f>
        <v/>
      </c>
      <c r="AA324" s="59" t="str">
        <f>IFERROR(Inv_SY!O326/Inv_SY!$Z326-1,"")</f>
        <v/>
      </c>
      <c r="AB324" s="59" t="str">
        <f>IFERROR(Inv_SY!P326/Inv_SY!$Z326-1,"")</f>
        <v/>
      </c>
      <c r="AC324" s="59" t="str">
        <f>IFERROR(Inv_SY!Q326/Inv_SY!$Z326-1,"")</f>
        <v/>
      </c>
      <c r="AD324" s="59" t="str">
        <f>IFERROR(Inv_SY!R326/Inv_SY!$Z326-1,"")</f>
        <v/>
      </c>
      <c r="AE324" s="59" t="str">
        <f>IFERROR(Inv_SY!S326/Inv_SY!$Z326-1,"")</f>
        <v/>
      </c>
      <c r="AF324" s="59" t="str">
        <f>IFERROR(Inv_SY!T326/Inv_SY!$Z326-1,"")</f>
        <v/>
      </c>
      <c r="AG324" s="59" t="str">
        <f>IFERROR(Inv_SY!U326/Inv_SY!$Z326-1,"")</f>
        <v/>
      </c>
      <c r="AH324" s="59" t="str">
        <f>IFERROR(Inv_SY!V326/Inv_SY!$Y326-1,"")</f>
        <v/>
      </c>
      <c r="AI324" s="59" t="str">
        <f>IFERROR(Inv_SY!W326/Inv_SY!$Y326-1,"")</f>
        <v/>
      </c>
      <c r="AJ324" s="59" t="str">
        <f>IFERROR(Inv_SY!X326/Inv_SY!$Y326-1,"")</f>
        <v/>
      </c>
      <c r="AK324" s="59" t="str">
        <f>IFERROR(Inv_SY!V326/Inv_SY!$Z326-1,"")</f>
        <v/>
      </c>
      <c r="AL324" s="59" t="str">
        <f>IFERROR(Inv_SY!W326/Inv_SY!$Z326-1,"")</f>
        <v/>
      </c>
      <c r="AM324" s="59" t="str">
        <f>IFERROR(Inv_SY!X326/Inv_SY!$Z326-1,"")</f>
        <v/>
      </c>
    </row>
    <row r="325" spans="1:39" x14ac:dyDescent="0.3">
      <c r="A325" s="252">
        <f>YEAR(Table5[[#This Row],[Date]])+IF(MONTH(Table5[[#This Row],[Date]])&gt;=4,1,0)</f>
        <v>2026</v>
      </c>
      <c r="B325" s="252"/>
      <c r="C325" s="252">
        <f>YEAR(Table5[[#This Row],[Date]])</f>
        <v>2026</v>
      </c>
      <c r="D325" s="252"/>
      <c r="E325" s="252"/>
      <c r="F325" s="253" t="str">
        <f>TEXT(Table5[[#This Row],[Date]],"mmm-yy")</f>
        <v>Feb-26</v>
      </c>
      <c r="G325" s="252">
        <f t="shared" si="13"/>
        <v>28</v>
      </c>
      <c r="H325" s="254">
        <f t="shared" si="14"/>
        <v>46068</v>
      </c>
      <c r="I325" s="55">
        <v>8.02</v>
      </c>
      <c r="J325" s="59" t="str">
        <f>IFERROR(Inv_SY!J327/Inv_SY!$Y327-1,"")</f>
        <v/>
      </c>
      <c r="K325" s="59" t="str">
        <f>IFERROR(Inv_SY!K327/Inv_SY!$Y327-1,"")</f>
        <v/>
      </c>
      <c r="L325" s="59" t="str">
        <f>IFERROR(Inv_SY!L327/Inv_SY!$Y327-1,"")</f>
        <v/>
      </c>
      <c r="M325" s="59" t="str">
        <f>IFERROR(Inv_SY!M327/Inv_SY!$Y327-1,"")</f>
        <v/>
      </c>
      <c r="N325" s="59" t="str">
        <f>IFERROR(Inv_SY!N327/Inv_SY!$Y327-1,"")</f>
        <v/>
      </c>
      <c r="O325" s="59" t="str">
        <f>IFERROR(Inv_SY!O327/Inv_SY!$Y327-1,"")</f>
        <v/>
      </c>
      <c r="P325" s="59" t="str">
        <f>IFERROR(Inv_SY!P327/Inv_SY!$Y327-1,"")</f>
        <v/>
      </c>
      <c r="Q325" s="59" t="str">
        <f>IFERROR(Inv_SY!Q327/Inv_SY!$Y327-1,"")</f>
        <v/>
      </c>
      <c r="R325" s="59" t="str">
        <f>IFERROR(Inv_SY!R327/Inv_SY!$Y327-1,"")</f>
        <v/>
      </c>
      <c r="S325" s="59" t="str">
        <f>IFERROR(Inv_SY!S327/Inv_SY!$Y327-1,"")</f>
        <v/>
      </c>
      <c r="T325" s="59" t="str">
        <f>IFERROR(Inv_SY!T327/Inv_SY!$Y327-1,"")</f>
        <v/>
      </c>
      <c r="U325" s="59" t="str">
        <f>IFERROR(Inv_SY!U327/Inv_SY!$Y327-1,"")</f>
        <v/>
      </c>
      <c r="V325" s="59" t="str">
        <f>IFERROR(Inv_SY!J327/Inv_SY!$Z327-1,"")</f>
        <v/>
      </c>
      <c r="W325" s="59" t="str">
        <f>IFERROR(Inv_SY!K327/Inv_SY!$Z327-1,"")</f>
        <v/>
      </c>
      <c r="X325" s="59" t="str">
        <f>IFERROR(Inv_SY!L327/Inv_SY!$Z327-1,"")</f>
        <v/>
      </c>
      <c r="Y325" s="59" t="str">
        <f>IFERROR(Inv_SY!M327/Inv_SY!$Z327-1,"")</f>
        <v/>
      </c>
      <c r="Z325" s="59" t="str">
        <f>IFERROR(Inv_SY!N327/Inv_SY!$Z327-1,"")</f>
        <v/>
      </c>
      <c r="AA325" s="59" t="str">
        <f>IFERROR(Inv_SY!O327/Inv_SY!$Z327-1,"")</f>
        <v/>
      </c>
      <c r="AB325" s="59" t="str">
        <f>IFERROR(Inv_SY!P327/Inv_SY!$Z327-1,"")</f>
        <v/>
      </c>
      <c r="AC325" s="59" t="str">
        <f>IFERROR(Inv_SY!Q327/Inv_SY!$Z327-1,"")</f>
        <v/>
      </c>
      <c r="AD325" s="59" t="str">
        <f>IFERROR(Inv_SY!R327/Inv_SY!$Z327-1,"")</f>
        <v/>
      </c>
      <c r="AE325" s="59" t="str">
        <f>IFERROR(Inv_SY!S327/Inv_SY!$Z327-1,"")</f>
        <v/>
      </c>
      <c r="AF325" s="59" t="str">
        <f>IFERROR(Inv_SY!T327/Inv_SY!$Z327-1,"")</f>
        <v/>
      </c>
      <c r="AG325" s="59" t="str">
        <f>IFERROR(Inv_SY!U327/Inv_SY!$Z327-1,"")</f>
        <v/>
      </c>
      <c r="AH325" s="59" t="str">
        <f>IFERROR(Inv_SY!V327/Inv_SY!$Y327-1,"")</f>
        <v/>
      </c>
      <c r="AI325" s="59" t="str">
        <f>IFERROR(Inv_SY!W327/Inv_SY!$Y327-1,"")</f>
        <v/>
      </c>
      <c r="AJ325" s="59" t="str">
        <f>IFERROR(Inv_SY!X327/Inv_SY!$Y327-1,"")</f>
        <v/>
      </c>
      <c r="AK325" s="59" t="str">
        <f>IFERROR(Inv_SY!V327/Inv_SY!$Z327-1,"")</f>
        <v/>
      </c>
      <c r="AL325" s="59" t="str">
        <f>IFERROR(Inv_SY!W327/Inv_SY!$Z327-1,"")</f>
        <v/>
      </c>
      <c r="AM325" s="59" t="str">
        <f>IFERROR(Inv_SY!X327/Inv_SY!$Z327-1,"")</f>
        <v/>
      </c>
    </row>
    <row r="326" spans="1:39" x14ac:dyDescent="0.3">
      <c r="A326" s="252">
        <f>YEAR(Table5[[#This Row],[Date]])+IF(MONTH(Table5[[#This Row],[Date]])&gt;=4,1,0)</f>
        <v>2026</v>
      </c>
      <c r="B326" s="252"/>
      <c r="C326" s="252">
        <f>YEAR(Table5[[#This Row],[Date]])</f>
        <v>2026</v>
      </c>
      <c r="D326" s="252"/>
      <c r="E326" s="252"/>
      <c r="F326" s="253" t="str">
        <f>TEXT(Table5[[#This Row],[Date]],"mmm-yy")</f>
        <v>Feb-26</v>
      </c>
      <c r="G326" s="252">
        <f t="shared" si="13"/>
        <v>28</v>
      </c>
      <c r="H326" s="254">
        <f t="shared" si="14"/>
        <v>46069</v>
      </c>
      <c r="I326" s="55">
        <v>8.02</v>
      </c>
      <c r="J326" s="59" t="str">
        <f>IFERROR(Inv_SY!J328/Inv_SY!$Y328-1,"")</f>
        <v/>
      </c>
      <c r="K326" s="59" t="str">
        <f>IFERROR(Inv_SY!K328/Inv_SY!$Y328-1,"")</f>
        <v/>
      </c>
      <c r="L326" s="59" t="str">
        <f>IFERROR(Inv_SY!L328/Inv_SY!$Y328-1,"")</f>
        <v/>
      </c>
      <c r="M326" s="59" t="str">
        <f>IFERROR(Inv_SY!M328/Inv_SY!$Y328-1,"")</f>
        <v/>
      </c>
      <c r="N326" s="59" t="str">
        <f>IFERROR(Inv_SY!N328/Inv_SY!$Y328-1,"")</f>
        <v/>
      </c>
      <c r="O326" s="59" t="str">
        <f>IFERROR(Inv_SY!O328/Inv_SY!$Y328-1,"")</f>
        <v/>
      </c>
      <c r="P326" s="59" t="str">
        <f>IFERROR(Inv_SY!P328/Inv_SY!$Y328-1,"")</f>
        <v/>
      </c>
      <c r="Q326" s="59" t="str">
        <f>IFERROR(Inv_SY!Q328/Inv_SY!$Y328-1,"")</f>
        <v/>
      </c>
      <c r="R326" s="59" t="str">
        <f>IFERROR(Inv_SY!R328/Inv_SY!$Y328-1,"")</f>
        <v/>
      </c>
      <c r="S326" s="59" t="str">
        <f>IFERROR(Inv_SY!S328/Inv_SY!$Y328-1,"")</f>
        <v/>
      </c>
      <c r="T326" s="59" t="str">
        <f>IFERROR(Inv_SY!T328/Inv_SY!$Y328-1,"")</f>
        <v/>
      </c>
      <c r="U326" s="59" t="str">
        <f>IFERROR(Inv_SY!U328/Inv_SY!$Y328-1,"")</f>
        <v/>
      </c>
      <c r="V326" s="59" t="str">
        <f>IFERROR(Inv_SY!J328/Inv_SY!$Z328-1,"")</f>
        <v/>
      </c>
      <c r="W326" s="59" t="str">
        <f>IFERROR(Inv_SY!K328/Inv_SY!$Z328-1,"")</f>
        <v/>
      </c>
      <c r="X326" s="59" t="str">
        <f>IFERROR(Inv_SY!L328/Inv_SY!$Z328-1,"")</f>
        <v/>
      </c>
      <c r="Y326" s="59" t="str">
        <f>IFERROR(Inv_SY!M328/Inv_SY!$Z328-1,"")</f>
        <v/>
      </c>
      <c r="Z326" s="59" t="str">
        <f>IFERROR(Inv_SY!N328/Inv_SY!$Z328-1,"")</f>
        <v/>
      </c>
      <c r="AA326" s="59" t="str">
        <f>IFERROR(Inv_SY!O328/Inv_SY!$Z328-1,"")</f>
        <v/>
      </c>
      <c r="AB326" s="59" t="str">
        <f>IFERROR(Inv_SY!P328/Inv_SY!$Z328-1,"")</f>
        <v/>
      </c>
      <c r="AC326" s="59" t="str">
        <f>IFERROR(Inv_SY!Q328/Inv_SY!$Z328-1,"")</f>
        <v/>
      </c>
      <c r="AD326" s="59" t="str">
        <f>IFERROR(Inv_SY!R328/Inv_SY!$Z328-1,"")</f>
        <v/>
      </c>
      <c r="AE326" s="59" t="str">
        <f>IFERROR(Inv_SY!S328/Inv_SY!$Z328-1,"")</f>
        <v/>
      </c>
      <c r="AF326" s="59" t="str">
        <f>IFERROR(Inv_SY!T328/Inv_SY!$Z328-1,"")</f>
        <v/>
      </c>
      <c r="AG326" s="59" t="str">
        <f>IFERROR(Inv_SY!U328/Inv_SY!$Z328-1,"")</f>
        <v/>
      </c>
      <c r="AH326" s="59" t="str">
        <f>IFERROR(Inv_SY!V328/Inv_SY!$Y328-1,"")</f>
        <v/>
      </c>
      <c r="AI326" s="59" t="str">
        <f>IFERROR(Inv_SY!W328/Inv_SY!$Y328-1,"")</f>
        <v/>
      </c>
      <c r="AJ326" s="59" t="str">
        <f>IFERROR(Inv_SY!X328/Inv_SY!$Y328-1,"")</f>
        <v/>
      </c>
      <c r="AK326" s="59" t="str">
        <f>IFERROR(Inv_SY!V328/Inv_SY!$Z328-1,"")</f>
        <v/>
      </c>
      <c r="AL326" s="59" t="str">
        <f>IFERROR(Inv_SY!W328/Inv_SY!$Z328-1,"")</f>
        <v/>
      </c>
      <c r="AM326" s="59" t="str">
        <f>IFERROR(Inv_SY!X328/Inv_SY!$Z328-1,"")</f>
        <v/>
      </c>
    </row>
    <row r="327" spans="1:39" x14ac:dyDescent="0.3">
      <c r="A327" s="252">
        <f>YEAR(Table5[[#This Row],[Date]])+IF(MONTH(Table5[[#This Row],[Date]])&gt;=4,1,0)</f>
        <v>2026</v>
      </c>
      <c r="B327" s="252"/>
      <c r="C327" s="252">
        <f>YEAR(Table5[[#This Row],[Date]])</f>
        <v>2026</v>
      </c>
      <c r="D327" s="252"/>
      <c r="E327" s="252"/>
      <c r="F327" s="253" t="str">
        <f>TEXT(Table5[[#This Row],[Date]],"mmm-yy")</f>
        <v>Feb-26</v>
      </c>
      <c r="G327" s="252">
        <f t="shared" si="13"/>
        <v>28</v>
      </c>
      <c r="H327" s="254">
        <f t="shared" si="14"/>
        <v>46070</v>
      </c>
      <c r="I327" s="55">
        <v>8.02</v>
      </c>
      <c r="J327" s="59" t="str">
        <f>IFERROR(Inv_SY!J329/Inv_SY!$Y329-1,"")</f>
        <v/>
      </c>
      <c r="K327" s="59" t="str">
        <f>IFERROR(Inv_SY!K329/Inv_SY!$Y329-1,"")</f>
        <v/>
      </c>
      <c r="L327" s="59" t="str">
        <f>IFERROR(Inv_SY!L329/Inv_SY!$Y329-1,"")</f>
        <v/>
      </c>
      <c r="M327" s="59" t="str">
        <f>IFERROR(Inv_SY!M329/Inv_SY!$Y329-1,"")</f>
        <v/>
      </c>
      <c r="N327" s="59" t="str">
        <f>IFERROR(Inv_SY!N329/Inv_SY!$Y329-1,"")</f>
        <v/>
      </c>
      <c r="O327" s="59" t="str">
        <f>IFERROR(Inv_SY!O329/Inv_SY!$Y329-1,"")</f>
        <v/>
      </c>
      <c r="P327" s="59" t="str">
        <f>IFERROR(Inv_SY!P329/Inv_SY!$Y329-1,"")</f>
        <v/>
      </c>
      <c r="Q327" s="59" t="str">
        <f>IFERROR(Inv_SY!Q329/Inv_SY!$Y329-1,"")</f>
        <v/>
      </c>
      <c r="R327" s="59" t="str">
        <f>IFERROR(Inv_SY!R329/Inv_SY!$Y329-1,"")</f>
        <v/>
      </c>
      <c r="S327" s="59" t="str">
        <f>IFERROR(Inv_SY!S329/Inv_SY!$Y329-1,"")</f>
        <v/>
      </c>
      <c r="T327" s="59" t="str">
        <f>IFERROR(Inv_SY!T329/Inv_SY!$Y329-1,"")</f>
        <v/>
      </c>
      <c r="U327" s="59" t="str">
        <f>IFERROR(Inv_SY!U329/Inv_SY!$Y329-1,"")</f>
        <v/>
      </c>
      <c r="V327" s="59" t="str">
        <f>IFERROR(Inv_SY!J329/Inv_SY!$Z329-1,"")</f>
        <v/>
      </c>
      <c r="W327" s="59" t="str">
        <f>IFERROR(Inv_SY!K329/Inv_SY!$Z329-1,"")</f>
        <v/>
      </c>
      <c r="X327" s="59" t="str">
        <f>IFERROR(Inv_SY!L329/Inv_SY!$Z329-1,"")</f>
        <v/>
      </c>
      <c r="Y327" s="59" t="str">
        <f>IFERROR(Inv_SY!M329/Inv_SY!$Z329-1,"")</f>
        <v/>
      </c>
      <c r="Z327" s="59" t="str">
        <f>IFERROR(Inv_SY!N329/Inv_SY!$Z329-1,"")</f>
        <v/>
      </c>
      <c r="AA327" s="59" t="str">
        <f>IFERROR(Inv_SY!O329/Inv_SY!$Z329-1,"")</f>
        <v/>
      </c>
      <c r="AB327" s="59" t="str">
        <f>IFERROR(Inv_SY!P329/Inv_SY!$Z329-1,"")</f>
        <v/>
      </c>
      <c r="AC327" s="59" t="str">
        <f>IFERROR(Inv_SY!Q329/Inv_SY!$Z329-1,"")</f>
        <v/>
      </c>
      <c r="AD327" s="59" t="str">
        <f>IFERROR(Inv_SY!R329/Inv_SY!$Z329-1,"")</f>
        <v/>
      </c>
      <c r="AE327" s="59" t="str">
        <f>IFERROR(Inv_SY!S329/Inv_SY!$Z329-1,"")</f>
        <v/>
      </c>
      <c r="AF327" s="59" t="str">
        <f>IFERROR(Inv_SY!T329/Inv_SY!$Z329-1,"")</f>
        <v/>
      </c>
      <c r="AG327" s="59" t="str">
        <f>IFERROR(Inv_SY!U329/Inv_SY!$Z329-1,"")</f>
        <v/>
      </c>
      <c r="AH327" s="59" t="str">
        <f>IFERROR(Inv_SY!V329/Inv_SY!$Y329-1,"")</f>
        <v/>
      </c>
      <c r="AI327" s="59" t="str">
        <f>IFERROR(Inv_SY!W329/Inv_SY!$Y329-1,"")</f>
        <v/>
      </c>
      <c r="AJ327" s="59" t="str">
        <f>IFERROR(Inv_SY!X329/Inv_SY!$Y329-1,"")</f>
        <v/>
      </c>
      <c r="AK327" s="59" t="str">
        <f>IFERROR(Inv_SY!V329/Inv_SY!$Z329-1,"")</f>
        <v/>
      </c>
      <c r="AL327" s="59" t="str">
        <f>IFERROR(Inv_SY!W329/Inv_SY!$Z329-1,"")</f>
        <v/>
      </c>
      <c r="AM327" s="59" t="str">
        <f>IFERROR(Inv_SY!X329/Inv_SY!$Z329-1,"")</f>
        <v/>
      </c>
    </row>
    <row r="328" spans="1:39" x14ac:dyDescent="0.3">
      <c r="A328" s="252">
        <f>YEAR(Table5[[#This Row],[Date]])+IF(MONTH(Table5[[#This Row],[Date]])&gt;=4,1,0)</f>
        <v>2026</v>
      </c>
      <c r="B328" s="252"/>
      <c r="C328" s="252">
        <f>YEAR(Table5[[#This Row],[Date]])</f>
        <v>2026</v>
      </c>
      <c r="D328" s="252"/>
      <c r="E328" s="252"/>
      <c r="F328" s="253" t="str">
        <f>TEXT(Table5[[#This Row],[Date]],"mmm-yy")</f>
        <v>Feb-26</v>
      </c>
      <c r="G328" s="252">
        <f t="shared" si="13"/>
        <v>28</v>
      </c>
      <c r="H328" s="254">
        <f t="shared" si="14"/>
        <v>46071</v>
      </c>
      <c r="I328" s="55">
        <v>8.02</v>
      </c>
      <c r="J328" s="59" t="str">
        <f>IFERROR(Inv_SY!J330/Inv_SY!$Y330-1,"")</f>
        <v/>
      </c>
      <c r="K328" s="59" t="str">
        <f>IFERROR(Inv_SY!K330/Inv_SY!$Y330-1,"")</f>
        <v/>
      </c>
      <c r="L328" s="59" t="str">
        <f>IFERROR(Inv_SY!L330/Inv_SY!$Y330-1,"")</f>
        <v/>
      </c>
      <c r="M328" s="59" t="str">
        <f>IFERROR(Inv_SY!M330/Inv_SY!$Y330-1,"")</f>
        <v/>
      </c>
      <c r="N328" s="59" t="str">
        <f>IFERROR(Inv_SY!N330/Inv_SY!$Y330-1,"")</f>
        <v/>
      </c>
      <c r="O328" s="59" t="str">
        <f>IFERROR(Inv_SY!O330/Inv_SY!$Y330-1,"")</f>
        <v/>
      </c>
      <c r="P328" s="59" t="str">
        <f>IFERROR(Inv_SY!P330/Inv_SY!$Y330-1,"")</f>
        <v/>
      </c>
      <c r="Q328" s="59" t="str">
        <f>IFERROR(Inv_SY!Q330/Inv_SY!$Y330-1,"")</f>
        <v/>
      </c>
      <c r="R328" s="59" t="str">
        <f>IFERROR(Inv_SY!R330/Inv_SY!$Y330-1,"")</f>
        <v/>
      </c>
      <c r="S328" s="59" t="str">
        <f>IFERROR(Inv_SY!S330/Inv_SY!$Y330-1,"")</f>
        <v/>
      </c>
      <c r="T328" s="59" t="str">
        <f>IFERROR(Inv_SY!T330/Inv_SY!$Y330-1,"")</f>
        <v/>
      </c>
      <c r="U328" s="59" t="str">
        <f>IFERROR(Inv_SY!U330/Inv_SY!$Y330-1,"")</f>
        <v/>
      </c>
      <c r="V328" s="59" t="str">
        <f>IFERROR(Inv_SY!J330/Inv_SY!$Z330-1,"")</f>
        <v/>
      </c>
      <c r="W328" s="59" t="str">
        <f>IFERROR(Inv_SY!K330/Inv_SY!$Z330-1,"")</f>
        <v/>
      </c>
      <c r="X328" s="59" t="str">
        <f>IFERROR(Inv_SY!L330/Inv_SY!$Z330-1,"")</f>
        <v/>
      </c>
      <c r="Y328" s="59" t="str">
        <f>IFERROR(Inv_SY!M330/Inv_SY!$Z330-1,"")</f>
        <v/>
      </c>
      <c r="Z328" s="59" t="str">
        <f>IFERROR(Inv_SY!N330/Inv_SY!$Z330-1,"")</f>
        <v/>
      </c>
      <c r="AA328" s="59" t="str">
        <f>IFERROR(Inv_SY!O330/Inv_SY!$Z330-1,"")</f>
        <v/>
      </c>
      <c r="AB328" s="59" t="str">
        <f>IFERROR(Inv_SY!P330/Inv_SY!$Z330-1,"")</f>
        <v/>
      </c>
      <c r="AC328" s="59" t="str">
        <f>IFERROR(Inv_SY!Q330/Inv_SY!$Z330-1,"")</f>
        <v/>
      </c>
      <c r="AD328" s="59" t="str">
        <f>IFERROR(Inv_SY!R330/Inv_SY!$Z330-1,"")</f>
        <v/>
      </c>
      <c r="AE328" s="59" t="str">
        <f>IFERROR(Inv_SY!S330/Inv_SY!$Z330-1,"")</f>
        <v/>
      </c>
      <c r="AF328" s="59" t="str">
        <f>IFERROR(Inv_SY!T330/Inv_SY!$Z330-1,"")</f>
        <v/>
      </c>
      <c r="AG328" s="59" t="str">
        <f>IFERROR(Inv_SY!U330/Inv_SY!$Z330-1,"")</f>
        <v/>
      </c>
      <c r="AH328" s="59" t="str">
        <f>IFERROR(Inv_SY!V330/Inv_SY!$Y330-1,"")</f>
        <v/>
      </c>
      <c r="AI328" s="59" t="str">
        <f>IFERROR(Inv_SY!W330/Inv_SY!$Y330-1,"")</f>
        <v/>
      </c>
      <c r="AJ328" s="59" t="str">
        <f>IFERROR(Inv_SY!X330/Inv_SY!$Y330-1,"")</f>
        <v/>
      </c>
      <c r="AK328" s="59" t="str">
        <f>IFERROR(Inv_SY!V330/Inv_SY!$Z330-1,"")</f>
        <v/>
      </c>
      <c r="AL328" s="59" t="str">
        <f>IFERROR(Inv_SY!W330/Inv_SY!$Z330-1,"")</f>
        <v/>
      </c>
      <c r="AM328" s="59" t="str">
        <f>IFERROR(Inv_SY!X330/Inv_SY!$Z330-1,"")</f>
        <v/>
      </c>
    </row>
    <row r="329" spans="1:39" x14ac:dyDescent="0.3">
      <c r="A329" s="252">
        <f>YEAR(Table5[[#This Row],[Date]])+IF(MONTH(Table5[[#This Row],[Date]])&gt;=4,1,0)</f>
        <v>2026</v>
      </c>
      <c r="B329" s="252"/>
      <c r="C329" s="252">
        <f>YEAR(Table5[[#This Row],[Date]])</f>
        <v>2026</v>
      </c>
      <c r="D329" s="252"/>
      <c r="E329" s="252"/>
      <c r="F329" s="253" t="str">
        <f>TEXT(Table5[[#This Row],[Date]],"mmm-yy")</f>
        <v>Feb-26</v>
      </c>
      <c r="G329" s="252">
        <f t="shared" si="13"/>
        <v>28</v>
      </c>
      <c r="H329" s="254">
        <f t="shared" si="14"/>
        <v>46072</v>
      </c>
      <c r="I329" s="55">
        <v>8.02</v>
      </c>
      <c r="J329" s="59" t="str">
        <f>IFERROR(Inv_SY!J331/Inv_SY!$Y331-1,"")</f>
        <v/>
      </c>
      <c r="K329" s="59" t="str">
        <f>IFERROR(Inv_SY!K331/Inv_SY!$Y331-1,"")</f>
        <v/>
      </c>
      <c r="L329" s="59" t="str">
        <f>IFERROR(Inv_SY!L331/Inv_SY!$Y331-1,"")</f>
        <v/>
      </c>
      <c r="M329" s="59" t="str">
        <f>IFERROR(Inv_SY!M331/Inv_SY!$Y331-1,"")</f>
        <v/>
      </c>
      <c r="N329" s="59" t="str">
        <f>IFERROR(Inv_SY!N331/Inv_SY!$Y331-1,"")</f>
        <v/>
      </c>
      <c r="O329" s="59" t="str">
        <f>IFERROR(Inv_SY!O331/Inv_SY!$Y331-1,"")</f>
        <v/>
      </c>
      <c r="P329" s="59" t="str">
        <f>IFERROR(Inv_SY!P331/Inv_SY!$Y331-1,"")</f>
        <v/>
      </c>
      <c r="Q329" s="59" t="str">
        <f>IFERROR(Inv_SY!Q331/Inv_SY!$Y331-1,"")</f>
        <v/>
      </c>
      <c r="R329" s="59" t="str">
        <f>IFERROR(Inv_SY!R331/Inv_SY!$Y331-1,"")</f>
        <v/>
      </c>
      <c r="S329" s="59" t="str">
        <f>IFERROR(Inv_SY!S331/Inv_SY!$Y331-1,"")</f>
        <v/>
      </c>
      <c r="T329" s="59" t="str">
        <f>IFERROR(Inv_SY!T331/Inv_SY!$Y331-1,"")</f>
        <v/>
      </c>
      <c r="U329" s="59" t="str">
        <f>IFERROR(Inv_SY!U331/Inv_SY!$Y331-1,"")</f>
        <v/>
      </c>
      <c r="V329" s="59" t="str">
        <f>IFERROR(Inv_SY!J331/Inv_SY!$Z331-1,"")</f>
        <v/>
      </c>
      <c r="W329" s="59" t="str">
        <f>IFERROR(Inv_SY!K331/Inv_SY!$Z331-1,"")</f>
        <v/>
      </c>
      <c r="X329" s="59" t="str">
        <f>IFERROR(Inv_SY!L331/Inv_SY!$Z331-1,"")</f>
        <v/>
      </c>
      <c r="Y329" s="59" t="str">
        <f>IFERROR(Inv_SY!M331/Inv_SY!$Z331-1,"")</f>
        <v/>
      </c>
      <c r="Z329" s="59" t="str">
        <f>IFERROR(Inv_SY!N331/Inv_SY!$Z331-1,"")</f>
        <v/>
      </c>
      <c r="AA329" s="59" t="str">
        <f>IFERROR(Inv_SY!O331/Inv_SY!$Z331-1,"")</f>
        <v/>
      </c>
      <c r="AB329" s="59" t="str">
        <f>IFERROR(Inv_SY!P331/Inv_SY!$Z331-1,"")</f>
        <v/>
      </c>
      <c r="AC329" s="59" t="str">
        <f>IFERROR(Inv_SY!Q331/Inv_SY!$Z331-1,"")</f>
        <v/>
      </c>
      <c r="AD329" s="59" t="str">
        <f>IFERROR(Inv_SY!R331/Inv_SY!$Z331-1,"")</f>
        <v/>
      </c>
      <c r="AE329" s="59" t="str">
        <f>IFERROR(Inv_SY!S331/Inv_SY!$Z331-1,"")</f>
        <v/>
      </c>
      <c r="AF329" s="59" t="str">
        <f>IFERROR(Inv_SY!T331/Inv_SY!$Z331-1,"")</f>
        <v/>
      </c>
      <c r="AG329" s="59" t="str">
        <f>IFERROR(Inv_SY!U331/Inv_SY!$Z331-1,"")</f>
        <v/>
      </c>
      <c r="AH329" s="59" t="str">
        <f>IFERROR(Inv_SY!V331/Inv_SY!$Y331-1,"")</f>
        <v/>
      </c>
      <c r="AI329" s="59" t="str">
        <f>IFERROR(Inv_SY!W331/Inv_SY!$Y331-1,"")</f>
        <v/>
      </c>
      <c r="AJ329" s="59" t="str">
        <f>IFERROR(Inv_SY!X331/Inv_SY!$Y331-1,"")</f>
        <v/>
      </c>
      <c r="AK329" s="59" t="str">
        <f>IFERROR(Inv_SY!V331/Inv_SY!$Z331-1,"")</f>
        <v/>
      </c>
      <c r="AL329" s="59" t="str">
        <f>IFERROR(Inv_SY!W331/Inv_SY!$Z331-1,"")</f>
        <v/>
      </c>
      <c r="AM329" s="59" t="str">
        <f>IFERROR(Inv_SY!X331/Inv_SY!$Z331-1,"")</f>
        <v/>
      </c>
    </row>
    <row r="330" spans="1:39" x14ac:dyDescent="0.3">
      <c r="A330" s="252">
        <f>YEAR(Table5[[#This Row],[Date]])+IF(MONTH(Table5[[#This Row],[Date]])&gt;=4,1,0)</f>
        <v>2026</v>
      </c>
      <c r="B330" s="252"/>
      <c r="C330" s="252">
        <f>YEAR(Table5[[#This Row],[Date]])</f>
        <v>2026</v>
      </c>
      <c r="D330" s="252"/>
      <c r="E330" s="252"/>
      <c r="F330" s="253" t="str">
        <f>TEXT(Table5[[#This Row],[Date]],"mmm-yy")</f>
        <v>Feb-26</v>
      </c>
      <c r="G330" s="252">
        <f t="shared" si="13"/>
        <v>28</v>
      </c>
      <c r="H330" s="254">
        <f t="shared" si="14"/>
        <v>46073</v>
      </c>
      <c r="I330" s="55">
        <v>8.02</v>
      </c>
      <c r="J330" s="59" t="str">
        <f>IFERROR(Inv_SY!J332/Inv_SY!$Y332-1,"")</f>
        <v/>
      </c>
      <c r="K330" s="59" t="str">
        <f>IFERROR(Inv_SY!K332/Inv_SY!$Y332-1,"")</f>
        <v/>
      </c>
      <c r="L330" s="59" t="str">
        <f>IFERROR(Inv_SY!L332/Inv_SY!$Y332-1,"")</f>
        <v/>
      </c>
      <c r="M330" s="59" t="str">
        <f>IFERROR(Inv_SY!M332/Inv_SY!$Y332-1,"")</f>
        <v/>
      </c>
      <c r="N330" s="59" t="str">
        <f>IFERROR(Inv_SY!N332/Inv_SY!$Y332-1,"")</f>
        <v/>
      </c>
      <c r="O330" s="59" t="str">
        <f>IFERROR(Inv_SY!O332/Inv_SY!$Y332-1,"")</f>
        <v/>
      </c>
      <c r="P330" s="59" t="str">
        <f>IFERROR(Inv_SY!P332/Inv_SY!$Y332-1,"")</f>
        <v/>
      </c>
      <c r="Q330" s="59" t="str">
        <f>IFERROR(Inv_SY!Q332/Inv_SY!$Y332-1,"")</f>
        <v/>
      </c>
      <c r="R330" s="59" t="str">
        <f>IFERROR(Inv_SY!R332/Inv_SY!$Y332-1,"")</f>
        <v/>
      </c>
      <c r="S330" s="59" t="str">
        <f>IFERROR(Inv_SY!S332/Inv_SY!$Y332-1,"")</f>
        <v/>
      </c>
      <c r="T330" s="59" t="str">
        <f>IFERROR(Inv_SY!T332/Inv_SY!$Y332-1,"")</f>
        <v/>
      </c>
      <c r="U330" s="59" t="str">
        <f>IFERROR(Inv_SY!U332/Inv_SY!$Y332-1,"")</f>
        <v/>
      </c>
      <c r="V330" s="59" t="str">
        <f>IFERROR(Inv_SY!J332/Inv_SY!$Z332-1,"")</f>
        <v/>
      </c>
      <c r="W330" s="59" t="str">
        <f>IFERROR(Inv_SY!K332/Inv_SY!$Z332-1,"")</f>
        <v/>
      </c>
      <c r="X330" s="59" t="str">
        <f>IFERROR(Inv_SY!L332/Inv_SY!$Z332-1,"")</f>
        <v/>
      </c>
      <c r="Y330" s="59" t="str">
        <f>IFERROR(Inv_SY!M332/Inv_SY!$Z332-1,"")</f>
        <v/>
      </c>
      <c r="Z330" s="59" t="str">
        <f>IFERROR(Inv_SY!N332/Inv_SY!$Z332-1,"")</f>
        <v/>
      </c>
      <c r="AA330" s="59" t="str">
        <f>IFERROR(Inv_SY!O332/Inv_SY!$Z332-1,"")</f>
        <v/>
      </c>
      <c r="AB330" s="59" t="str">
        <f>IFERROR(Inv_SY!P332/Inv_SY!$Z332-1,"")</f>
        <v/>
      </c>
      <c r="AC330" s="59" t="str">
        <f>IFERROR(Inv_SY!Q332/Inv_SY!$Z332-1,"")</f>
        <v/>
      </c>
      <c r="AD330" s="59" t="str">
        <f>IFERROR(Inv_SY!R332/Inv_SY!$Z332-1,"")</f>
        <v/>
      </c>
      <c r="AE330" s="59" t="str">
        <f>IFERROR(Inv_SY!S332/Inv_SY!$Z332-1,"")</f>
        <v/>
      </c>
      <c r="AF330" s="59" t="str">
        <f>IFERROR(Inv_SY!T332/Inv_SY!$Z332-1,"")</f>
        <v/>
      </c>
      <c r="AG330" s="59" t="str">
        <f>IFERROR(Inv_SY!U332/Inv_SY!$Z332-1,"")</f>
        <v/>
      </c>
      <c r="AH330" s="59" t="str">
        <f>IFERROR(Inv_SY!V332/Inv_SY!$Y332-1,"")</f>
        <v/>
      </c>
      <c r="AI330" s="59" t="str">
        <f>IFERROR(Inv_SY!W332/Inv_SY!$Y332-1,"")</f>
        <v/>
      </c>
      <c r="AJ330" s="59" t="str">
        <f>IFERROR(Inv_SY!X332/Inv_SY!$Y332-1,"")</f>
        <v/>
      </c>
      <c r="AK330" s="59" t="str">
        <f>IFERROR(Inv_SY!V332/Inv_SY!$Z332-1,"")</f>
        <v/>
      </c>
      <c r="AL330" s="59" t="str">
        <f>IFERROR(Inv_SY!W332/Inv_SY!$Z332-1,"")</f>
        <v/>
      </c>
      <c r="AM330" s="59" t="str">
        <f>IFERROR(Inv_SY!X332/Inv_SY!$Z332-1,"")</f>
        <v/>
      </c>
    </row>
    <row r="331" spans="1:39" x14ac:dyDescent="0.3">
      <c r="A331" s="252">
        <f>YEAR(Table5[[#This Row],[Date]])+IF(MONTH(Table5[[#This Row],[Date]])&gt;=4,1,0)</f>
        <v>2026</v>
      </c>
      <c r="B331" s="252"/>
      <c r="C331" s="252">
        <f>YEAR(Table5[[#This Row],[Date]])</f>
        <v>2026</v>
      </c>
      <c r="D331" s="252"/>
      <c r="E331" s="252"/>
      <c r="F331" s="253" t="str">
        <f>TEXT(Table5[[#This Row],[Date]],"mmm-yy")</f>
        <v>Feb-26</v>
      </c>
      <c r="G331" s="252">
        <f t="shared" si="13"/>
        <v>28</v>
      </c>
      <c r="H331" s="254">
        <f t="shared" si="14"/>
        <v>46074</v>
      </c>
      <c r="I331" s="55">
        <v>8.02</v>
      </c>
      <c r="J331" s="59" t="str">
        <f>IFERROR(Inv_SY!J333/Inv_SY!$Y333-1,"")</f>
        <v/>
      </c>
      <c r="K331" s="59" t="str">
        <f>IFERROR(Inv_SY!K333/Inv_SY!$Y333-1,"")</f>
        <v/>
      </c>
      <c r="L331" s="59" t="str">
        <f>IFERROR(Inv_SY!L333/Inv_SY!$Y333-1,"")</f>
        <v/>
      </c>
      <c r="M331" s="59" t="str">
        <f>IFERROR(Inv_SY!M333/Inv_SY!$Y333-1,"")</f>
        <v/>
      </c>
      <c r="N331" s="59" t="str">
        <f>IFERROR(Inv_SY!N333/Inv_SY!$Y333-1,"")</f>
        <v/>
      </c>
      <c r="O331" s="59" t="str">
        <f>IFERROR(Inv_SY!O333/Inv_SY!$Y333-1,"")</f>
        <v/>
      </c>
      <c r="P331" s="59" t="str">
        <f>IFERROR(Inv_SY!P333/Inv_SY!$Y333-1,"")</f>
        <v/>
      </c>
      <c r="Q331" s="59" t="str">
        <f>IFERROR(Inv_SY!Q333/Inv_SY!$Y333-1,"")</f>
        <v/>
      </c>
      <c r="R331" s="59" t="str">
        <f>IFERROR(Inv_SY!R333/Inv_SY!$Y333-1,"")</f>
        <v/>
      </c>
      <c r="S331" s="59" t="str">
        <f>IFERROR(Inv_SY!S333/Inv_SY!$Y333-1,"")</f>
        <v/>
      </c>
      <c r="T331" s="59" t="str">
        <f>IFERROR(Inv_SY!T333/Inv_SY!$Y333-1,"")</f>
        <v/>
      </c>
      <c r="U331" s="59" t="str">
        <f>IFERROR(Inv_SY!U333/Inv_SY!$Y333-1,"")</f>
        <v/>
      </c>
      <c r="V331" s="59" t="str">
        <f>IFERROR(Inv_SY!J333/Inv_SY!$Z333-1,"")</f>
        <v/>
      </c>
      <c r="W331" s="59" t="str">
        <f>IFERROR(Inv_SY!K333/Inv_SY!$Z333-1,"")</f>
        <v/>
      </c>
      <c r="X331" s="59" t="str">
        <f>IFERROR(Inv_SY!L333/Inv_SY!$Z333-1,"")</f>
        <v/>
      </c>
      <c r="Y331" s="59" t="str">
        <f>IFERROR(Inv_SY!M333/Inv_SY!$Z333-1,"")</f>
        <v/>
      </c>
      <c r="Z331" s="59" t="str">
        <f>IFERROR(Inv_SY!N333/Inv_SY!$Z333-1,"")</f>
        <v/>
      </c>
      <c r="AA331" s="59" t="str">
        <f>IFERROR(Inv_SY!O333/Inv_SY!$Z333-1,"")</f>
        <v/>
      </c>
      <c r="AB331" s="59" t="str">
        <f>IFERROR(Inv_SY!P333/Inv_SY!$Z333-1,"")</f>
        <v/>
      </c>
      <c r="AC331" s="59" t="str">
        <f>IFERROR(Inv_SY!Q333/Inv_SY!$Z333-1,"")</f>
        <v/>
      </c>
      <c r="AD331" s="59" t="str">
        <f>IFERROR(Inv_SY!R333/Inv_SY!$Z333-1,"")</f>
        <v/>
      </c>
      <c r="AE331" s="59" t="str">
        <f>IFERROR(Inv_SY!S333/Inv_SY!$Z333-1,"")</f>
        <v/>
      </c>
      <c r="AF331" s="59" t="str">
        <f>IFERROR(Inv_SY!T333/Inv_SY!$Z333-1,"")</f>
        <v/>
      </c>
      <c r="AG331" s="59" t="str">
        <f>IFERROR(Inv_SY!U333/Inv_SY!$Z333-1,"")</f>
        <v/>
      </c>
      <c r="AH331" s="59" t="str">
        <f>IFERROR(Inv_SY!V333/Inv_SY!$Y333-1,"")</f>
        <v/>
      </c>
      <c r="AI331" s="59" t="str">
        <f>IFERROR(Inv_SY!W333/Inv_SY!$Y333-1,"")</f>
        <v/>
      </c>
      <c r="AJ331" s="59" t="str">
        <f>IFERROR(Inv_SY!X333/Inv_SY!$Y333-1,"")</f>
        <v/>
      </c>
      <c r="AK331" s="59" t="str">
        <f>IFERROR(Inv_SY!V333/Inv_SY!$Z333-1,"")</f>
        <v/>
      </c>
      <c r="AL331" s="59" t="str">
        <f>IFERROR(Inv_SY!W333/Inv_SY!$Z333-1,"")</f>
        <v/>
      </c>
      <c r="AM331" s="59" t="str">
        <f>IFERROR(Inv_SY!X333/Inv_SY!$Z333-1,"")</f>
        <v/>
      </c>
    </row>
    <row r="332" spans="1:39" x14ac:dyDescent="0.3">
      <c r="A332" s="252">
        <f>YEAR(Table5[[#This Row],[Date]])+IF(MONTH(Table5[[#This Row],[Date]])&gt;=4,1,0)</f>
        <v>2026</v>
      </c>
      <c r="B332" s="252"/>
      <c r="C332" s="252">
        <f>YEAR(Table5[[#This Row],[Date]])</f>
        <v>2026</v>
      </c>
      <c r="D332" s="252"/>
      <c r="E332" s="252"/>
      <c r="F332" s="253" t="str">
        <f>TEXT(Table5[[#This Row],[Date]],"mmm-yy")</f>
        <v>Feb-26</v>
      </c>
      <c r="G332" s="252">
        <f t="shared" si="13"/>
        <v>28</v>
      </c>
      <c r="H332" s="254">
        <f t="shared" si="14"/>
        <v>46075</v>
      </c>
      <c r="I332" s="55">
        <v>8.02</v>
      </c>
      <c r="J332" s="59" t="str">
        <f>IFERROR(Inv_SY!J334/Inv_SY!$Y334-1,"")</f>
        <v/>
      </c>
      <c r="K332" s="59" t="str">
        <f>IFERROR(Inv_SY!K334/Inv_SY!$Y334-1,"")</f>
        <v/>
      </c>
      <c r="L332" s="59" t="str">
        <f>IFERROR(Inv_SY!L334/Inv_SY!$Y334-1,"")</f>
        <v/>
      </c>
      <c r="M332" s="59" t="str">
        <f>IFERROR(Inv_SY!M334/Inv_SY!$Y334-1,"")</f>
        <v/>
      </c>
      <c r="N332" s="59" t="str">
        <f>IFERROR(Inv_SY!N334/Inv_SY!$Y334-1,"")</f>
        <v/>
      </c>
      <c r="O332" s="59" t="str">
        <f>IFERROR(Inv_SY!O334/Inv_SY!$Y334-1,"")</f>
        <v/>
      </c>
      <c r="P332" s="59" t="str">
        <f>IFERROR(Inv_SY!P334/Inv_SY!$Y334-1,"")</f>
        <v/>
      </c>
      <c r="Q332" s="59" t="str">
        <f>IFERROR(Inv_SY!Q334/Inv_SY!$Y334-1,"")</f>
        <v/>
      </c>
      <c r="R332" s="59" t="str">
        <f>IFERROR(Inv_SY!R334/Inv_SY!$Y334-1,"")</f>
        <v/>
      </c>
      <c r="S332" s="59" t="str">
        <f>IFERROR(Inv_SY!S334/Inv_SY!$Y334-1,"")</f>
        <v/>
      </c>
      <c r="T332" s="59" t="str">
        <f>IFERROR(Inv_SY!T334/Inv_SY!$Y334-1,"")</f>
        <v/>
      </c>
      <c r="U332" s="59" t="str">
        <f>IFERROR(Inv_SY!U334/Inv_SY!$Y334-1,"")</f>
        <v/>
      </c>
      <c r="V332" s="59" t="str">
        <f>IFERROR(Inv_SY!J334/Inv_SY!$Z334-1,"")</f>
        <v/>
      </c>
      <c r="W332" s="59" t="str">
        <f>IFERROR(Inv_SY!K334/Inv_SY!$Z334-1,"")</f>
        <v/>
      </c>
      <c r="X332" s="59" t="str">
        <f>IFERROR(Inv_SY!L334/Inv_SY!$Z334-1,"")</f>
        <v/>
      </c>
      <c r="Y332" s="59" t="str">
        <f>IFERROR(Inv_SY!M334/Inv_SY!$Z334-1,"")</f>
        <v/>
      </c>
      <c r="Z332" s="59" t="str">
        <f>IFERROR(Inv_SY!N334/Inv_SY!$Z334-1,"")</f>
        <v/>
      </c>
      <c r="AA332" s="59" t="str">
        <f>IFERROR(Inv_SY!O334/Inv_SY!$Z334-1,"")</f>
        <v/>
      </c>
      <c r="AB332" s="59" t="str">
        <f>IFERROR(Inv_SY!P334/Inv_SY!$Z334-1,"")</f>
        <v/>
      </c>
      <c r="AC332" s="59" t="str">
        <f>IFERROR(Inv_SY!Q334/Inv_SY!$Z334-1,"")</f>
        <v/>
      </c>
      <c r="AD332" s="59" t="str">
        <f>IFERROR(Inv_SY!R334/Inv_SY!$Z334-1,"")</f>
        <v/>
      </c>
      <c r="AE332" s="59" t="str">
        <f>IFERROR(Inv_SY!S334/Inv_SY!$Z334-1,"")</f>
        <v/>
      </c>
      <c r="AF332" s="59" t="str">
        <f>IFERROR(Inv_SY!T334/Inv_SY!$Z334-1,"")</f>
        <v/>
      </c>
      <c r="AG332" s="59" t="str">
        <f>IFERROR(Inv_SY!U334/Inv_SY!$Z334-1,"")</f>
        <v/>
      </c>
      <c r="AH332" s="59" t="str">
        <f>IFERROR(Inv_SY!V334/Inv_SY!$Y334-1,"")</f>
        <v/>
      </c>
      <c r="AI332" s="59" t="str">
        <f>IFERROR(Inv_SY!W334/Inv_SY!$Y334-1,"")</f>
        <v/>
      </c>
      <c r="AJ332" s="59" t="str">
        <f>IFERROR(Inv_SY!X334/Inv_SY!$Y334-1,"")</f>
        <v/>
      </c>
      <c r="AK332" s="59" t="str">
        <f>IFERROR(Inv_SY!V334/Inv_SY!$Z334-1,"")</f>
        <v/>
      </c>
      <c r="AL332" s="59" t="str">
        <f>IFERROR(Inv_SY!W334/Inv_SY!$Z334-1,"")</f>
        <v/>
      </c>
      <c r="AM332" s="59" t="str">
        <f>IFERROR(Inv_SY!X334/Inv_SY!$Z334-1,"")</f>
        <v/>
      </c>
    </row>
  </sheetData>
  <phoneticPr fontId="16" type="noConversion"/>
  <conditionalFormatting sqref="J2:J33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33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332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33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332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3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33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33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33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332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33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332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44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4"/>
  <sheetViews>
    <sheetView zoomScale="85" zoomScaleNormal="85" workbookViewId="0">
      <pane xSplit="8" ySplit="3" topLeftCell="I208" activePane="bottomRight" state="frozen"/>
      <selection pane="topRight" activeCell="I1" sqref="I1"/>
      <selection pane="bottomLeft" activeCell="A4" sqref="A4"/>
      <selection pane="bottomRight" activeCell="A224" sqref="A224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  <row r="222" spans="1:33" x14ac:dyDescent="0.3">
      <c r="A222" s="67">
        <v>219</v>
      </c>
      <c r="B222" s="75">
        <f>YEAR(Table1[[#This Row],[Date]])+IF(MONTH(Table1[[#This Row],[Date]])&gt;=4,1,0)</f>
        <v>2026</v>
      </c>
      <c r="C222" s="74">
        <f>YEAR(Table1[[#This Row],[Date]])</f>
        <v>2025</v>
      </c>
      <c r="D222" s="74" t="s">
        <v>1082</v>
      </c>
      <c r="E222" s="74" t="s">
        <v>1082</v>
      </c>
      <c r="F222" s="181">
        <f>Table1[[#This Row],[Date]]-DAY(Table1[[#This Row],[Date]])+1</f>
        <v>45839</v>
      </c>
      <c r="G222">
        <f>DAY(EOMONTH(Table1[[#This Row],[Month Year]],0))</f>
        <v>31</v>
      </c>
      <c r="H222" s="104">
        <v>45864</v>
      </c>
      <c r="I222" s="76">
        <f>IFERROR(VLOOKUP(Table1[[#This Row],[Date]],Table3[[Date]:[Sunset Time (POA&lt;20 W/m2)]],3,0),"")</f>
        <v>0.26527777777777778</v>
      </c>
      <c r="J222" s="76">
        <f>IFERROR(VLOOKUP(Table1[[#This Row],[Date]],Table3[[Date]:[Sunset Time (POA&lt;20 W/m2)]],4,0),"")</f>
        <v>0.76180555555555551</v>
      </c>
      <c r="K222" s="77">
        <f>IFERROR((Table1[[#This Row],[Sunset Time (POA&lt;20 W/m2)]]-Table1[[#This Row],[Sunrise Time (POA&gt;20 W/m2)]])*24,"")</f>
        <v>11.916666666666666</v>
      </c>
      <c r="L222" s="108" t="s">
        <v>181</v>
      </c>
      <c r="M222" s="61">
        <f>VLOOKUP(Table1[[#This Row],[Affceted Equipment]],'Basic Data'!$A$2:$C$818,2,0)</f>
        <v>2630.8</v>
      </c>
      <c r="N222" s="93">
        <f>IFERROR(VLOOKUP(Table1[[#This Row],[Affceted Equipment]],'Basic Data'!$A$2:$C$818,3,0),"")</f>
        <v>0.32799311797927916</v>
      </c>
      <c r="O222" s="118" t="s">
        <v>303</v>
      </c>
      <c r="P222" s="94" t="s">
        <v>325</v>
      </c>
      <c r="Q222" s="94"/>
      <c r="R222" s="94" t="s">
        <v>325</v>
      </c>
      <c r="S222" s="92">
        <v>0.42986111111111114</v>
      </c>
      <c r="T222" s="119"/>
      <c r="U222" s="119"/>
      <c r="V222" s="92">
        <v>0.5131944444444444</v>
      </c>
      <c r="W222" s="89">
        <f>IF(Table1[[#This Row],[Acknowledgemnet Time ]]="NA","",(Table1[[#This Row],[Acknowledgemnet Time ]]-Table1[[#This Row],[Fault Time]])*24)</f>
        <v>-10.316666666666666</v>
      </c>
      <c r="X222" s="89">
        <f>IF(Table1[[#This Row],[Work Start time on Fault]]="NA","",(Table1[[#This Row],[Work Start time on Fault]]-Table1[[#This Row],[Fault Time]])*24)</f>
        <v>-10.316666666666666</v>
      </c>
      <c r="Y222" s="52">
        <f>(Table1[[#This Row],[Work Completiuon time on fualt]]-Table1[[#This Row],[Fault Time]])*24</f>
        <v>1.9999999999999982</v>
      </c>
      <c r="Z222" s="52">
        <f>IFERROR((Table1[[#This Row],[Work Completiuon time on fualt]]-Table1[[#This Row],[Fault Time]])*24,"")</f>
        <v>1.9999999999999982</v>
      </c>
      <c r="AA222" s="2" t="s">
        <v>1208</v>
      </c>
      <c r="AB222" s="2" t="s">
        <v>1081</v>
      </c>
      <c r="AC222" s="90">
        <f>IFERROR(Table1[[#This Row],[Breakdown Time]]*Table1[[#This Row],[Plant Equivalent Weightage]],"")</f>
        <v>0.65598623595855776</v>
      </c>
      <c r="AD222" s="2">
        <v>0.31</v>
      </c>
      <c r="AE222" s="89">
        <f>_xlfn.XLOOKUP($F222,'Modelling New'!$D:$D,'Modelling New'!$O:$O)*Table1[[#This Row],[Lost PoA(Wh/m2)]]*Table1[[#This Row],[DC Capacity Affceted (kW)]]</f>
        <v>576.35978931746888</v>
      </c>
      <c r="AF222" s="2"/>
      <c r="AG222" s="2"/>
    </row>
    <row r="223" spans="1:33" x14ac:dyDescent="0.3">
      <c r="A223" s="67">
        <v>220</v>
      </c>
      <c r="B223" s="75">
        <f>YEAR(Table1[[#This Row],[Date]])+IF(MONTH(Table1[[#This Row],[Date]])&gt;=4,1,0)</f>
        <v>2026</v>
      </c>
      <c r="C223" s="74">
        <f>YEAR(Table1[[#This Row],[Date]])</f>
        <v>2025</v>
      </c>
      <c r="D223" s="74" t="s">
        <v>1082</v>
      </c>
      <c r="E223" s="74" t="s">
        <v>1082</v>
      </c>
      <c r="F223" s="189">
        <f>Table1[[#This Row],[Date]]-DAY(Table1[[#This Row],[Date]])+1</f>
        <v>45839</v>
      </c>
      <c r="G223">
        <f>DAY(EOMONTH(Table1[[#This Row],[Month Year]],0))</f>
        <v>31</v>
      </c>
      <c r="H223" s="104">
        <v>45864</v>
      </c>
      <c r="I223" s="76">
        <f>IFERROR(VLOOKUP(Table1[[#This Row],[Date]],Table3[[Date]:[Sunset Time (POA&lt;20 W/m2)]],3,0),"")</f>
        <v>0.26527777777777778</v>
      </c>
      <c r="J223" s="76">
        <f>IFERROR(VLOOKUP(Table1[[#This Row],[Date]],Table3[[Date]:[Sunset Time (POA&lt;20 W/m2)]],4,0),"")</f>
        <v>0.76180555555555551</v>
      </c>
      <c r="K223" s="77">
        <f>IFERROR((Table1[[#This Row],[Sunset Time (POA&lt;20 W/m2)]]-Table1[[#This Row],[Sunrise Time (POA&gt;20 W/m2)]])*24,"")</f>
        <v>11.916666666666666</v>
      </c>
      <c r="L223" s="108" t="s">
        <v>219</v>
      </c>
      <c r="M223" s="91">
        <f>VLOOKUP(Table1[[#This Row],[Affceted Equipment]],'Basic Data'!$A$2:$C$818,2,0)</f>
        <v>109.8</v>
      </c>
      <c r="N223" s="93">
        <f>IFERROR(VLOOKUP(Table1[[#This Row],[Affceted Equipment]],'Basic Data'!$A$2:$C$818,3,0),"")</f>
        <v>1.3689236868680572E-2</v>
      </c>
      <c r="O223" s="118" t="s">
        <v>303</v>
      </c>
      <c r="P223" s="94" t="s">
        <v>325</v>
      </c>
      <c r="Q223" s="94"/>
      <c r="R223" s="94" t="s">
        <v>325</v>
      </c>
      <c r="S223" s="92">
        <v>0.51388888888888884</v>
      </c>
      <c r="T223" s="119"/>
      <c r="U223" s="119"/>
      <c r="V223" s="92">
        <v>0.54166666666666663</v>
      </c>
      <c r="W223" s="89">
        <f>IF(Table1[[#This Row],[Acknowledgemnet Time ]]="NA","",(Table1[[#This Row],[Acknowledgemnet Time ]]-Table1[[#This Row],[Fault Time]])*24)</f>
        <v>-12.333333333333332</v>
      </c>
      <c r="X223" s="89">
        <f>IF(Table1[[#This Row],[Work Start time on Fault]]="NA","",(Table1[[#This Row],[Work Start time on Fault]]-Table1[[#This Row],[Fault Time]])*24)</f>
        <v>-12.333333333333332</v>
      </c>
      <c r="Y223" s="52">
        <f>(Table1[[#This Row],[Work Completiuon time on fualt]]-Table1[[#This Row],[Fault Time]])*24</f>
        <v>0.66666666666666696</v>
      </c>
      <c r="Z223" s="52">
        <f>IFERROR((Table1[[#This Row],[Work Completiuon time on fualt]]-Table1[[#This Row],[Fault Time]])*24,"")</f>
        <v>0.66666666666666696</v>
      </c>
      <c r="AA223" s="2" t="s">
        <v>1200</v>
      </c>
      <c r="AB223" s="2" t="s">
        <v>1081</v>
      </c>
      <c r="AC223" s="90">
        <f>IFERROR(Table1[[#This Row],[Breakdown Time]]*Table1[[#This Row],[Plant Equivalent Weightage]],"")</f>
        <v>9.1261579124537195E-3</v>
      </c>
      <c r="AD223" s="2">
        <v>0.1</v>
      </c>
      <c r="AE223" s="89">
        <f>_xlfn.XLOOKUP($F223,'Modelling New'!$D:$D,'Modelling New'!$O:$O)*Table1[[#This Row],[Lost PoA(Wh/m2)]]*Table1[[#This Row],[DC Capacity Affceted (kW)]]</f>
        <v>7.7597277986161552</v>
      </c>
      <c r="AF223" s="2"/>
      <c r="AG223" s="2"/>
    </row>
    <row r="224" spans="1:33" x14ac:dyDescent="0.3">
      <c r="A224" s="67">
        <v>221</v>
      </c>
      <c r="B224" s="75">
        <f>YEAR(Table1[[#This Row],[Date]])+IF(MONTH(Table1[[#This Row],[Date]])&gt;=4,1,0)</f>
        <v>2026</v>
      </c>
      <c r="C224" s="74">
        <f>YEAR(Table1[[#This Row],[Date]])</f>
        <v>2025</v>
      </c>
      <c r="D224" s="74" t="s">
        <v>1082</v>
      </c>
      <c r="E224" s="74" t="s">
        <v>1082</v>
      </c>
      <c r="F224" s="189">
        <f>Table1[[#This Row],[Date]]-DAY(Table1[[#This Row],[Date]])+1</f>
        <v>45839</v>
      </c>
      <c r="G224">
        <f>DAY(EOMONTH(Table1[[#This Row],[Month Year]],0))</f>
        <v>31</v>
      </c>
      <c r="H224" s="104">
        <v>45864</v>
      </c>
      <c r="I224" s="76">
        <f>IFERROR(VLOOKUP(Table1[[#This Row],[Date]],Table3[[Date]:[Sunset Time (POA&lt;20 W/m2)]],3,0),"")</f>
        <v>0.26527777777777778</v>
      </c>
      <c r="J224" s="76">
        <f>IFERROR(VLOOKUP(Table1[[#This Row],[Date]],Table3[[Date]:[Sunset Time (POA&lt;20 W/m2)]],4,0),"")</f>
        <v>0.76180555555555551</v>
      </c>
      <c r="K224" s="77">
        <f>IFERROR((Table1[[#This Row],[Sunset Time (POA&lt;20 W/m2)]]-Table1[[#This Row],[Sunrise Time (POA&gt;20 W/m2)]])*24,"")</f>
        <v>11.916666666666666</v>
      </c>
      <c r="L224" s="108" t="s">
        <v>221</v>
      </c>
      <c r="M224" s="91">
        <f>VLOOKUP(Table1[[#This Row],[Affceted Equipment]],'Basic Data'!$A$2:$C$818,2,0)</f>
        <v>109.8</v>
      </c>
      <c r="N224" s="93">
        <f>IFERROR(VLOOKUP(Table1[[#This Row],[Affceted Equipment]],'Basic Data'!$A$2:$C$818,3,0),"")</f>
        <v>1.3689236868680572E-2</v>
      </c>
      <c r="O224" s="118" t="s">
        <v>303</v>
      </c>
      <c r="P224" s="94" t="s">
        <v>325</v>
      </c>
      <c r="Q224" s="94"/>
      <c r="R224" s="94" t="s">
        <v>325</v>
      </c>
      <c r="S224" s="92">
        <v>0.51388888888888884</v>
      </c>
      <c r="T224" s="119"/>
      <c r="U224" s="119"/>
      <c r="V224" s="92">
        <v>0.54166666666666663</v>
      </c>
      <c r="W224" s="89">
        <f>IF(Table1[[#This Row],[Acknowledgemnet Time ]]="NA","",(Table1[[#This Row],[Acknowledgemnet Time ]]-Table1[[#This Row],[Fault Time]])*24)</f>
        <v>-12.333333333333332</v>
      </c>
      <c r="X224" s="89">
        <f>IF(Table1[[#This Row],[Work Start time on Fault]]="NA","",(Table1[[#This Row],[Work Start time on Fault]]-Table1[[#This Row],[Fault Time]])*24)</f>
        <v>-12.333333333333332</v>
      </c>
      <c r="Y224" s="52">
        <f>(Table1[[#This Row],[Work Completiuon time on fualt]]-Table1[[#This Row],[Fault Time]])*24</f>
        <v>0.66666666666666696</v>
      </c>
      <c r="Z224" s="52">
        <f>IFERROR((Table1[[#This Row],[Work Completiuon time on fualt]]-Table1[[#This Row],[Fault Time]])*24,"")</f>
        <v>0.66666666666666696</v>
      </c>
      <c r="AA224" s="2" t="s">
        <v>1200</v>
      </c>
      <c r="AB224" s="2" t="s">
        <v>1081</v>
      </c>
      <c r="AC224" s="90">
        <f>IFERROR(Table1[[#This Row],[Breakdown Time]]*Table1[[#This Row],[Plant Equivalent Weightage]],"")</f>
        <v>9.1261579124537195E-3</v>
      </c>
      <c r="AD224" s="2">
        <v>0.1</v>
      </c>
      <c r="AE224" s="89">
        <f>_xlfn.XLOOKUP($F224,'Modelling New'!$D:$D,'Modelling New'!$O:$O)*Table1[[#This Row],[Lost PoA(Wh/m2)]]*Table1[[#This Row],[DC Capacity Affceted (kW)]]</f>
        <v>7.7597277986161552</v>
      </c>
      <c r="AF224" s="2"/>
      <c r="AG224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9"/>
  <sheetViews>
    <sheetView topLeftCell="A2" zoomScale="85" zoomScaleNormal="85" workbookViewId="0">
      <pane xSplit="8" ySplit="1" topLeftCell="X54" activePane="bottomRight" state="frozen"/>
      <selection activeCell="A2" sqref="A2"/>
      <selection pane="topRight" activeCell="I2" sqref="I2"/>
      <selection pane="bottomLeft" activeCell="A3" sqref="A3"/>
      <selection pane="bottomRight" activeCell="AD69" sqref="AD69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  <row r="66" spans="1:30" x14ac:dyDescent="0.3">
      <c r="A66" s="2">
        <v>64</v>
      </c>
      <c r="B66" s="101">
        <f>YEAR(Table19[[#This Row],[Date]])+IF(MONTH(Table19[[#This Row],[Date]])&gt;=4,1,0)</f>
        <v>2026</v>
      </c>
      <c r="C66" s="101">
        <f>YEAR(Table19[[#This Row],[Date]])</f>
        <v>2025</v>
      </c>
      <c r="D66" s="99" t="s">
        <v>1082</v>
      </c>
      <c r="E66" s="99" t="s">
        <v>1082</v>
      </c>
      <c r="F66" s="116" t="str">
        <f>TEXT(Table19[[#This Row],[Date]],"mmm-yy")</f>
        <v>Jul-25</v>
      </c>
      <c r="G66" s="2">
        <f>DAY(EOMONTH(Table19[[#This Row],[Month Year]],0))</f>
        <v>31</v>
      </c>
      <c r="H66" s="100">
        <v>45862</v>
      </c>
      <c r="I66" s="58">
        <f>IFERROR(VLOOKUP(Table19[[#This Row],[Date]],Table3[[#All],[Date]:[Sunset Time (POA&lt;20 W/m2)]],3,0),"")</f>
        <v>0.27916666666666667</v>
      </c>
      <c r="J66" s="107">
        <f>IFERROR(VLOOKUP(Table19[[#This Row],[Date]],Table3[[#All],[Date]:[Sunset Time (POA&lt;20 W/m2)]],4,0),"")</f>
        <v>0.77708333333333335</v>
      </c>
      <c r="K66" s="52">
        <f>IFERROR((Table19[[#This Row],[Sunset Time (POA&lt;20 W/m2)]]-Table19[[#This Row],[Sunrise Time (POA&gt;20 W/m2)]])*24,"")</f>
        <v>11.95</v>
      </c>
      <c r="L66" s="101" t="s">
        <v>304</v>
      </c>
      <c r="M66" s="7">
        <f>VLOOKUP(Table19[[#This Row],[Affceted Equipment]],'Basic Data'!$A$2:$B$108,2,0)</f>
        <v>8020.9</v>
      </c>
      <c r="N66" s="223" t="s">
        <v>305</v>
      </c>
      <c r="O66" s="223" t="s">
        <v>20</v>
      </c>
      <c r="P66" s="117">
        <f>IFERROR(VLOOKUP(Table19[[#This Row],[Affceted Equipment]],'Basic Data'!$A$2:$C$118,3,0),"")</f>
        <v>1</v>
      </c>
      <c r="Q66" s="101"/>
      <c r="R66" s="224" t="s">
        <v>306</v>
      </c>
      <c r="S66" s="102">
        <v>0.25694444444444442</v>
      </c>
      <c r="T66" s="102"/>
      <c r="U66" s="102"/>
      <c r="V66" s="102">
        <v>0.31388888888888888</v>
      </c>
      <c r="W66" s="73"/>
      <c r="X66" s="52"/>
      <c r="Y66" s="52">
        <f>(Table19[[#This Row],[Work Completiuon time on fualt]]-Table19[[#This Row],[Fault Time]])*24</f>
        <v>1.3666666666666671</v>
      </c>
      <c r="Z66" s="103" t="s">
        <v>4</v>
      </c>
      <c r="AA66" s="101" t="s">
        <v>81</v>
      </c>
      <c r="AB66" s="52">
        <f>IFERROR(Table19[[#This Row],[Plant Equivalent Weightage]]*Table19[[#This Row],[Resolution Time]],"")</f>
        <v>1.3666666666666671</v>
      </c>
      <c r="AC66" s="87">
        <v>0.02</v>
      </c>
      <c r="AD66" s="52">
        <f>Table19[[#This Row],[Lost POA (Wh/m2)]]*Table19[[#This Row],[DC Capacity Affceted (kW)]]</f>
        <v>160.41800000000001</v>
      </c>
    </row>
    <row r="67" spans="1:30" x14ac:dyDescent="0.3">
      <c r="A67" s="2">
        <v>65</v>
      </c>
      <c r="B67" s="101">
        <f>YEAR(Table19[[#This Row],[Date]])+IF(MONTH(Table19[[#This Row],[Date]])&gt;=4,1,0)</f>
        <v>2026</v>
      </c>
      <c r="C67" s="101">
        <f>YEAR(Table19[[#This Row],[Date]])</f>
        <v>2025</v>
      </c>
      <c r="D67" s="99" t="s">
        <v>1082</v>
      </c>
      <c r="E67" s="99" t="s">
        <v>1082</v>
      </c>
      <c r="F67" s="116" t="str">
        <f>TEXT(Table19[[#This Row],[Date]],"mmm-yy")</f>
        <v>Jul-25</v>
      </c>
      <c r="G67" s="2">
        <f>DAY(EOMONTH(Table19[[#This Row],[Month Year]],0))</f>
        <v>31</v>
      </c>
      <c r="H67" s="100">
        <v>45862</v>
      </c>
      <c r="I67" s="105">
        <f>IFERROR(VLOOKUP(Table19[[#This Row],[Date]],Table3[[#All],[Date]:[Sunset Time (POA&lt;20 W/m2)]],3,0),"")</f>
        <v>0.27916666666666667</v>
      </c>
      <c r="J67" s="107">
        <f>IFERROR(VLOOKUP(Table19[[#This Row],[Date]],Table3[[#All],[Date]:[Sunset Time (POA&lt;20 W/m2)]],4,0),"")</f>
        <v>0.77708333333333335</v>
      </c>
      <c r="K67" s="52">
        <f>IFERROR((Table19[[#This Row],[Sunset Time (POA&lt;20 W/m2)]]-Table19[[#This Row],[Sunrise Time (POA&gt;20 W/m2)]])*24,"")</f>
        <v>11.95</v>
      </c>
      <c r="L67" s="101" t="s">
        <v>304</v>
      </c>
      <c r="M67" s="7">
        <f>VLOOKUP(Table19[[#This Row],[Affceted Equipment]],'Basic Data'!$A$2:$B$108,2,0)</f>
        <v>8020.9</v>
      </c>
      <c r="N67" s="223" t="s">
        <v>305</v>
      </c>
      <c r="O67" s="223" t="s">
        <v>20</v>
      </c>
      <c r="P67" s="117">
        <f>IFERROR(VLOOKUP(Table19[[#This Row],[Affceted Equipment]],'Basic Data'!$A$2:$C$118,3,0),"")</f>
        <v>1</v>
      </c>
      <c r="Q67" s="101"/>
      <c r="R67" s="224" t="s">
        <v>306</v>
      </c>
      <c r="S67" s="102">
        <v>0.42708333333333331</v>
      </c>
      <c r="T67" s="102"/>
      <c r="U67" s="102"/>
      <c r="V67" s="102">
        <v>0.43263888888888891</v>
      </c>
      <c r="W67" s="73"/>
      <c r="X67" s="52"/>
      <c r="Y67" s="52">
        <f>(Table19[[#This Row],[Work Completiuon time on fualt]]-Table19[[#This Row],[Fault Time]])*24</f>
        <v>0.13333333333333419</v>
      </c>
      <c r="Z67" s="103" t="s">
        <v>4</v>
      </c>
      <c r="AA67" s="101" t="s">
        <v>81</v>
      </c>
      <c r="AB67" s="52">
        <f>IFERROR(Table19[[#This Row],[Plant Equivalent Weightage]]*Table19[[#This Row],[Resolution Time]],"")</f>
        <v>0.13333333333333419</v>
      </c>
      <c r="AC67" s="87">
        <v>4.0000000000000001E-3</v>
      </c>
      <c r="AD67" s="52">
        <f>Table19[[#This Row],[Lost POA (Wh/m2)]]*Table19[[#This Row],[DC Capacity Affceted (kW)]]</f>
        <v>32.083599999999997</v>
      </c>
    </row>
    <row r="68" spans="1:30" x14ac:dyDescent="0.3">
      <c r="A68" s="2">
        <v>66</v>
      </c>
      <c r="B68" s="101">
        <f>YEAR(Table19[[#This Row],[Date]])+IF(MONTH(Table19[[#This Row],[Date]])&gt;=4,1,0)</f>
        <v>2026</v>
      </c>
      <c r="C68" s="101">
        <f>YEAR(Table19[[#This Row],[Date]])</f>
        <v>2025</v>
      </c>
      <c r="D68" s="99" t="s">
        <v>1082</v>
      </c>
      <c r="E68" s="99" t="s">
        <v>1082</v>
      </c>
      <c r="F68" s="116" t="str">
        <f>TEXT(Table19[[#This Row],[Date]],"mmm-yy")</f>
        <v>Jul-25</v>
      </c>
      <c r="G68" s="2">
        <f>DAY(EOMONTH(Table19[[#This Row],[Month Year]],0))</f>
        <v>31</v>
      </c>
      <c r="H68" s="100">
        <v>45862</v>
      </c>
      <c r="I68" s="105">
        <f>IFERROR(VLOOKUP(Table19[[#This Row],[Date]],Table3[[#All],[Date]:[Sunset Time (POA&lt;20 W/m2)]],3,0),"")</f>
        <v>0.27916666666666667</v>
      </c>
      <c r="J68" s="107">
        <f>IFERROR(VLOOKUP(Table19[[#This Row],[Date]],Table3[[#All],[Date]:[Sunset Time (POA&lt;20 W/m2)]],4,0),"")</f>
        <v>0.77708333333333335</v>
      </c>
      <c r="K68" s="52">
        <f>IFERROR((Table19[[#This Row],[Sunset Time (POA&lt;20 W/m2)]]-Table19[[#This Row],[Sunrise Time (POA&gt;20 W/m2)]])*24,"")</f>
        <v>11.95</v>
      </c>
      <c r="L68" s="101" t="s">
        <v>304</v>
      </c>
      <c r="M68" s="7">
        <f>VLOOKUP(Table19[[#This Row],[Affceted Equipment]],'Basic Data'!$A$2:$B$108,2,0)</f>
        <v>8020.9</v>
      </c>
      <c r="N68" s="223" t="s">
        <v>305</v>
      </c>
      <c r="O68" s="223" t="s">
        <v>20</v>
      </c>
      <c r="P68" s="117">
        <f>IFERROR(VLOOKUP(Table19[[#This Row],[Affceted Equipment]],'Basic Data'!$A$2:$C$118,3,0),"")</f>
        <v>1</v>
      </c>
      <c r="Q68" s="101"/>
      <c r="R68" s="224" t="s">
        <v>306</v>
      </c>
      <c r="S68" s="102">
        <v>0.52916666666666667</v>
      </c>
      <c r="T68" s="102"/>
      <c r="U68" s="102"/>
      <c r="V68" s="102">
        <v>0.53611111111111109</v>
      </c>
      <c r="W68" s="73"/>
      <c r="X68" s="52"/>
      <c r="Y68" s="52">
        <f>(Table19[[#This Row],[Work Completiuon time on fualt]]-Table19[[#This Row],[Fault Time]])*24</f>
        <v>0.16666666666666607</v>
      </c>
      <c r="Z68" s="103" t="s">
        <v>4</v>
      </c>
      <c r="AA68" s="101" t="s">
        <v>81</v>
      </c>
      <c r="AB68" s="52">
        <f>IFERROR(Table19[[#This Row],[Plant Equivalent Weightage]]*Table19[[#This Row],[Resolution Time]],"")</f>
        <v>0.16666666666666607</v>
      </c>
      <c r="AC68" s="87">
        <v>0.06</v>
      </c>
      <c r="AD68" s="52">
        <f>Table19[[#This Row],[Lost POA (Wh/m2)]]*Table19[[#This Row],[DC Capacity Affceted (kW)]]</f>
        <v>481.25399999999996</v>
      </c>
    </row>
    <row r="69" spans="1:30" x14ac:dyDescent="0.3">
      <c r="A69" s="2">
        <v>67</v>
      </c>
      <c r="B69" s="101">
        <f>YEAR(Table19[[#This Row],[Date]])+IF(MONTH(Table19[[#This Row],[Date]])&gt;=4,1,0)</f>
        <v>2026</v>
      </c>
      <c r="C69" s="101">
        <f>YEAR(Table19[[#This Row],[Date]])</f>
        <v>2025</v>
      </c>
      <c r="D69" s="99" t="s">
        <v>1082</v>
      </c>
      <c r="E69" s="99" t="s">
        <v>1082</v>
      </c>
      <c r="F69" s="116" t="str">
        <f>TEXT(Table19[[#This Row],[Date]],"mmm-yy")</f>
        <v>Jul-25</v>
      </c>
      <c r="G69" s="2">
        <f>DAY(EOMONTH(Table19[[#This Row],[Month Year]],0))</f>
        <v>31</v>
      </c>
      <c r="H69" s="100">
        <v>45863</v>
      </c>
      <c r="I69" s="58">
        <f>IFERROR(VLOOKUP(Table19[[#This Row],[Date]],Table3[[#All],[Date]:[Sunset Time (POA&lt;20 W/m2)]],3,0),"")</f>
        <v>0.26527777777777778</v>
      </c>
      <c r="J69" s="107">
        <f>IFERROR(VLOOKUP(Table19[[#This Row],[Date]],Table3[[#All],[Date]:[Sunset Time (POA&lt;20 W/m2)]],4,0),"")</f>
        <v>0.76249999999999996</v>
      </c>
      <c r="K69" s="52">
        <f>IFERROR((Table19[[#This Row],[Sunset Time (POA&lt;20 W/m2)]]-Table19[[#This Row],[Sunrise Time (POA&gt;20 W/m2)]])*24,"")</f>
        <v>11.933333333333332</v>
      </c>
      <c r="L69" s="101" t="s">
        <v>304</v>
      </c>
      <c r="M69" s="7">
        <f>VLOOKUP(Table19[[#This Row],[Affceted Equipment]],'Basic Data'!$A$2:$B$108,2,0)</f>
        <v>8020.9</v>
      </c>
      <c r="N69" s="223" t="s">
        <v>305</v>
      </c>
      <c r="O69" s="223" t="s">
        <v>20</v>
      </c>
      <c r="P69" s="117">
        <f>IFERROR(VLOOKUP(Table19[[#This Row],[Affceted Equipment]],'Basic Data'!$A$2:$C$118,3,0),"")</f>
        <v>1</v>
      </c>
      <c r="Q69" s="101"/>
      <c r="R69" s="224" t="s">
        <v>306</v>
      </c>
      <c r="S69" s="102">
        <v>0.39097222222222222</v>
      </c>
      <c r="T69" s="102"/>
      <c r="U69" s="102"/>
      <c r="V69" s="102">
        <v>0.47916666666666669</v>
      </c>
      <c r="W69" s="73"/>
      <c r="X69" s="52"/>
      <c r="Y69" s="52">
        <f>(Table19[[#This Row],[Work Completiuon time on fualt]]-Table19[[#This Row],[Fault Time]])*24</f>
        <v>2.1166666666666671</v>
      </c>
      <c r="Z69" s="103" t="s">
        <v>4</v>
      </c>
      <c r="AA69" s="101" t="s">
        <v>81</v>
      </c>
      <c r="AB69" s="52">
        <f>IFERROR(Table19[[#This Row],[Plant Equivalent Weightage]]*Table19[[#This Row],[Resolution Time]],"")</f>
        <v>2.1166666666666671</v>
      </c>
      <c r="AC69" s="87">
        <v>1.3</v>
      </c>
      <c r="AD69" s="52">
        <f>Table19[[#This Row],[Lost POA (Wh/m2)]]*Table19[[#This Row],[DC Capacity Affceted (kW)]]</f>
        <v>10427.17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2025-07-29T10:56:00Z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