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" documentId="13_ncr:1_{686F9C1A-5737-404E-BA2A-413D9C5ED38A}" xr6:coauthVersionLast="47" xr6:coauthVersionMax="47" xr10:uidLastSave="{04443E9A-47C9-4419-AB3D-86113D35AA01}"/>
  <bookViews>
    <workbookView xWindow="-110" yWindow="-110" windowWidth="19420" windowHeight="11500" tabRatio="833" activeTab="6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3" l="1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H186" i="3" s="1"/>
  <c r="G187" i="3"/>
  <c r="H187" i="3" s="1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8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6" i="3"/>
  <c r="AE186" i="3" s="1"/>
  <c r="M187" i="3"/>
  <c r="AE187" i="3" s="1"/>
  <c r="M188" i="3"/>
  <c r="AE188" i="3" s="1"/>
  <c r="M189" i="3"/>
  <c r="AE189" i="3" s="1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6" i="3"/>
  <c r="N187" i="3"/>
  <c r="N188" i="3"/>
  <c r="N189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AE182" i="3" l="1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23" i="1" l="1"/>
  <c r="BM124" i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G1" i="6"/>
  <c r="H1" i="6" s="1"/>
  <c r="I1" i="6" s="1"/>
  <c r="J1" i="6" s="1"/>
  <c r="K1" i="6" s="1"/>
  <c r="L1" i="6" s="1"/>
  <c r="M1" i="6" s="1"/>
  <c r="N1" i="6" s="1"/>
  <c r="O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1" i="1" l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U287" i="21" s="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6" i="21" l="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<sst xmlns="http://schemas.openxmlformats.org/spreadsheetml/2006/main" count="8359" uniqueCount="950">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</sst>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opLeftCell="A15" zoomScaleNormal="100" workbookViewId="0">
      <selection activeCell="L25" sqref="L25"/>
    </sheetView>
  </sheetViews>
  <sheetFormatPr defaultColWidth="8.81640625" defaultRowHeight="14.5" x14ac:dyDescent="0.35"/>
  <cols>
    <col min="1" max="1" width="14.1796875" style="55" customWidth="1"/>
    <col min="2" max="2" width="21.81640625" style="55" customWidth="1"/>
    <col min="3" max="5" width="13.81640625" style="55" customWidth="1"/>
    <col min="6" max="6" width="29.1796875" style="55" customWidth="1"/>
    <col min="7" max="16384" width="8.81640625" style="55"/>
  </cols>
  <sheetData>
    <row r="2" spans="1:6" ht="15" thickBot="1" x14ac:dyDescent="0.4"/>
    <row r="3" spans="1:6" ht="15.5" x14ac:dyDescent="0.35">
      <c r="A3" s="346" t="s">
        <v>0</v>
      </c>
      <c r="B3" s="347"/>
      <c r="C3" s="347"/>
      <c r="D3" s="347"/>
      <c r="E3" s="347"/>
      <c r="F3" s="348"/>
    </row>
    <row r="4" spans="1:6" x14ac:dyDescent="0.3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35">
      <c r="A5" s="103" t="s">
        <v>2</v>
      </c>
      <c r="B5" s="351">
        <v>45861</v>
      </c>
      <c r="C5" s="351"/>
      <c r="D5" s="351"/>
      <c r="E5" s="351"/>
      <c r="F5" s="352"/>
    </row>
    <row r="6" spans="1:6" x14ac:dyDescent="0.3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35">
      <c r="A7" s="103" t="s">
        <v>5</v>
      </c>
      <c r="B7" s="355">
        <v>45748</v>
      </c>
      <c r="C7" s="355"/>
      <c r="D7" s="355"/>
      <c r="E7" s="355"/>
      <c r="F7" s="356"/>
    </row>
    <row r="8" spans="1:6" ht="15" thickBot="1" x14ac:dyDescent="0.4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4">
      <c r="A9" s="289"/>
      <c r="B9" s="57"/>
      <c r="C9" s="57"/>
      <c r="D9" s="57"/>
      <c r="E9" s="57"/>
      <c r="F9" s="290"/>
    </row>
    <row r="10" spans="1:6" ht="15" thickBot="1" x14ac:dyDescent="0.4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3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55.788300000016761</v>
      </c>
      <c r="E11" s="287">
        <f>-(C11-D11)/C11</f>
        <v>-0.27993507219393199</v>
      </c>
      <c r="F11" s="121"/>
    </row>
    <row r="12" spans="1:6" x14ac:dyDescent="0.35">
      <c r="A12" s="358"/>
      <c r="B12" s="108" t="s">
        <v>14</v>
      </c>
      <c r="C12" s="109">
        <f>'Monthly KPI'!$E$4</f>
        <v>1781.9655567865202</v>
      </c>
      <c r="D12" s="112">
        <f>'Monthly KPI'!F4</f>
        <v>1724.5554000000043</v>
      </c>
      <c r="E12" s="287">
        <f t="shared" ref="E12:E28" si="0">-(C12-D12)/C12</f>
        <v>-3.2217321242754907E-2</v>
      </c>
      <c r="F12" s="294"/>
    </row>
    <row r="13" spans="1:6" ht="15" thickBot="1" x14ac:dyDescent="0.4">
      <c r="A13" s="359"/>
      <c r="B13" s="117" t="s">
        <v>15</v>
      </c>
      <c r="C13" s="122">
        <f>'Annual KPI'!$E$4</f>
        <v>11846.791718154465</v>
      </c>
      <c r="D13" s="123">
        <f>'Annual KPI'!F4</f>
        <v>10654.506100000002</v>
      </c>
      <c r="E13" s="287">
        <f t="shared" si="0"/>
        <v>-0.10064206804002133</v>
      </c>
      <c r="F13" s="295"/>
    </row>
    <row r="14" spans="1:6" x14ac:dyDescent="0.3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9.5646748768704326E-2</v>
      </c>
      <c r="E14" s="287">
        <f t="shared" si="0"/>
        <v>-0.27993507219393199</v>
      </c>
      <c r="F14" s="296"/>
    </row>
    <row r="15" spans="1:6" x14ac:dyDescent="0.35">
      <c r="A15" s="358"/>
      <c r="B15" s="108" t="s">
        <v>17</v>
      </c>
      <c r="C15" s="113">
        <f>'Monthly KPI'!I4</f>
        <v>0.1328307282790816</v>
      </c>
      <c r="D15" s="114">
        <f>'Monthly KPI'!J4</f>
        <v>0.12855127803520536</v>
      </c>
      <c r="E15" s="287">
        <f t="shared" si="0"/>
        <v>-3.2217321242754775E-2</v>
      </c>
      <c r="F15" s="294"/>
    </row>
    <row r="16" spans="1:6" ht="15" thickBot="1" x14ac:dyDescent="0.4">
      <c r="A16" s="359"/>
      <c r="B16" s="117" t="s">
        <v>18</v>
      </c>
      <c r="C16" s="126">
        <f>'Annual KPI'!I4</f>
        <v>0.17816524366206743</v>
      </c>
      <c r="D16" s="118">
        <f>'Annual KPI'!J4</f>
        <v>0.16023432508706267</v>
      </c>
      <c r="E16" s="287">
        <f t="shared" si="0"/>
        <v>-0.10064206804002125</v>
      </c>
      <c r="F16" s="295"/>
    </row>
    <row r="17" spans="1:9" x14ac:dyDescent="0.3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0.88863109029181619</v>
      </c>
      <c r="E17" s="287">
        <f t="shared" si="0"/>
        <v>0.22828942764950622</v>
      </c>
      <c r="F17" s="297"/>
      <c r="I17" s="55" t="s">
        <v>20</v>
      </c>
    </row>
    <row r="18" spans="1:9" x14ac:dyDescent="0.35">
      <c r="A18" s="358"/>
      <c r="B18" s="108" t="s">
        <v>21</v>
      </c>
      <c r="C18" s="113">
        <f>'Monthly KPI'!$G$4</f>
        <v>0.72347043806469047</v>
      </c>
      <c r="D18" s="114">
        <f>'Monthly KPI'!H4</f>
        <v>0.79345097364989858</v>
      </c>
      <c r="E18" s="287">
        <f t="shared" si="0"/>
        <v>9.6728949661590277E-2</v>
      </c>
      <c r="F18" s="294"/>
    </row>
    <row r="19" spans="1:9" ht="15" thickBot="1" x14ac:dyDescent="0.4">
      <c r="A19" s="359"/>
      <c r="B19" s="117" t="s">
        <v>22</v>
      </c>
      <c r="C19" s="126">
        <f>'Annual KPI'!$G$4</f>
        <v>0.74291138444499727</v>
      </c>
      <c r="D19" s="118">
        <f>'Annual KPI'!H4</f>
        <v>0.7581859291663563</v>
      </c>
      <c r="E19" s="287">
        <f t="shared" si="0"/>
        <v>2.0560385856477483E-2</v>
      </c>
      <c r="F19" s="295"/>
    </row>
    <row r="20" spans="1:9" x14ac:dyDescent="0.3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2.5832114085667213</v>
      </c>
      <c r="E20" s="287">
        <f t="shared" si="0"/>
        <v>-0.41376607858295489</v>
      </c>
      <c r="F20" s="297"/>
      <c r="H20" s="55" t="s">
        <v>20</v>
      </c>
    </row>
    <row r="21" spans="1:9" x14ac:dyDescent="0.35">
      <c r="A21" s="358"/>
      <c r="B21" s="108" t="s">
        <v>24</v>
      </c>
      <c r="C21" s="115">
        <f>'Monthly KPI'!$C$4</f>
        <v>101.34838709677419</v>
      </c>
      <c r="D21" s="112">
        <f>'Monthly KPI'!D4</f>
        <v>89.432501606260288</v>
      </c>
      <c r="E21" s="287">
        <f t="shared" si="0"/>
        <v>-0.11757350888214747</v>
      </c>
      <c r="F21" s="298"/>
    </row>
    <row r="22" spans="1:9" ht="15" thickBot="1" x14ac:dyDescent="0.4">
      <c r="A22" s="359"/>
      <c r="B22" s="117" t="s">
        <v>25</v>
      </c>
      <c r="C22" s="129">
        <f>'Annual KPI'!$C$4</f>
        <v>656.14838709677417</v>
      </c>
      <c r="D22" s="123">
        <f>'Annual KPI'!D4</f>
        <v>578.22375300506576</v>
      </c>
      <c r="E22" s="287">
        <f t="shared" si="0"/>
        <v>-0.11876068832005747</v>
      </c>
      <c r="F22" s="299"/>
    </row>
    <row r="23" spans="1:9" x14ac:dyDescent="0.3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1</v>
      </c>
      <c r="E23" s="287">
        <f t="shared" si="0"/>
        <v>5.0251256281407079E-3</v>
      </c>
      <c r="F23" s="300"/>
    </row>
    <row r="24" spans="1:9" x14ac:dyDescent="0.3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0.96143711648399977</v>
      </c>
      <c r="E24" s="287">
        <f t="shared" si="0"/>
        <v>-3.3731541222110785E-2</v>
      </c>
      <c r="F24" s="298"/>
    </row>
    <row r="25" spans="1:9" ht="15" thickBot="1" x14ac:dyDescent="0.4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0.96921292954735694</v>
      </c>
      <c r="E25" s="287">
        <f t="shared" si="0"/>
        <v>-2.5916653721249305E-2</v>
      </c>
      <c r="F25" s="295"/>
    </row>
    <row r="26" spans="1:9" x14ac:dyDescent="0.3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3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" thickBot="1" x14ac:dyDescent="0.4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0.99154489844377758</v>
      </c>
      <c r="E28" s="291">
        <f t="shared" si="0"/>
        <v>-3.4724638756004197E-3</v>
      </c>
      <c r="F28" s="295"/>
    </row>
    <row r="29" spans="1:9" x14ac:dyDescent="0.35">
      <c r="F29" s="301"/>
    </row>
    <row r="30" spans="1:9" ht="15" thickBot="1" x14ac:dyDescent="0.4"/>
    <row r="31" spans="1:9" ht="15.5" x14ac:dyDescent="0.35">
      <c r="A31" s="341" t="s">
        <v>32</v>
      </c>
      <c r="B31" s="342"/>
      <c r="C31" s="342"/>
      <c r="D31" s="342"/>
      <c r="E31" s="342"/>
      <c r="F31" s="343"/>
    </row>
    <row r="32" spans="1:9" x14ac:dyDescent="0.3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35">
      <c r="A33" s="194" t="s">
        <v>2</v>
      </c>
      <c r="B33" s="198">
        <f>B5</f>
        <v>45861</v>
      </c>
      <c r="C33" s="196"/>
      <c r="D33" s="196"/>
      <c r="E33" s="196"/>
      <c r="F33" s="197"/>
    </row>
    <row r="34" spans="1:6" x14ac:dyDescent="0.3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3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" thickBot="1" x14ac:dyDescent="0.4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" thickBot="1" x14ac:dyDescent="0.4">
      <c r="A37" s="204"/>
      <c r="B37" s="205"/>
      <c r="C37" s="205"/>
      <c r="D37" s="206"/>
      <c r="E37" s="204"/>
      <c r="F37" s="205"/>
    </row>
    <row r="38" spans="1:6" ht="15" thickBot="1" x14ac:dyDescent="0.4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3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1360972.733855139</v>
      </c>
      <c r="D39" s="115">
        <f>SUMIFS(RD[O2R6],RD[Month Year],$B$32)</f>
        <v>743615.20000000007</v>
      </c>
      <c r="E39" s="110">
        <f>D39/C39-1</f>
        <v>-0.4536149171088758</v>
      </c>
      <c r="F39" s="111"/>
    </row>
    <row r="40" spans="1:6" x14ac:dyDescent="0.3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420992.82293138112</v>
      </c>
      <c r="D40" s="115">
        <f>SUMIFS(RD[O2R10],RD[Month Year],$B$32)</f>
        <v>223583.33</v>
      </c>
      <c r="E40" s="110">
        <f>D40/C40-1</f>
        <v>-0.46891415287513705</v>
      </c>
      <c r="F40" s="111"/>
    </row>
    <row r="41" spans="1:6" x14ac:dyDescent="0.35">
      <c r="A41" s="193" t="s">
        <v>36</v>
      </c>
      <c r="B41" s="108" t="s">
        <v>14</v>
      </c>
      <c r="C41" s="115">
        <f>_xlfn.XLOOKUP($B$32,'Modelling New'!$D:$D,'Modelling New'!$U:$U)*1000</f>
        <v>1781965.5567865202</v>
      </c>
      <c r="D41" s="115">
        <f>SUMIFS(RD[PSEGPL],RD[Month Year],$B$32)</f>
        <v>777284</v>
      </c>
      <c r="E41" s="110">
        <f>D41/C41-1</f>
        <v>-0.56380526153283061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1640625" defaultRowHeight="14.5" x14ac:dyDescent="0.35"/>
  <cols>
    <col min="1" max="1" width="11" customWidth="1"/>
    <col min="2" max="2" width="12.1796875" style="2" bestFit="1" customWidth="1"/>
    <col min="3" max="3" width="14.1796875" customWidth="1"/>
    <col min="4" max="6" width="10.1796875" customWidth="1"/>
    <col min="8" max="8" width="10.1796875" customWidth="1"/>
    <col min="9" max="9" width="9.81640625" customWidth="1"/>
    <col min="10" max="10" width="10.453125" customWidth="1"/>
    <col min="12" max="12" width="9.453125" customWidth="1"/>
    <col min="13" max="13" width="9" customWidth="1"/>
    <col min="14" max="14" width="9.453125" customWidth="1"/>
  </cols>
  <sheetData>
    <row r="1" spans="1:16" ht="22" customHeight="1" x14ac:dyDescent="0.35">
      <c r="A1" s="58" t="s">
        <v>37</v>
      </c>
      <c r="B1" s="59">
        <f>'Daily Dashboard'!B5</f>
        <v>45861</v>
      </c>
      <c r="C1" s="285">
        <f>'Daily Dashboard'!B4</f>
        <v>45839</v>
      </c>
      <c r="D1" s="92"/>
      <c r="E1" s="92"/>
      <c r="F1" s="92"/>
      <c r="G1" s="92"/>
    </row>
    <row r="2" spans="1:16" ht="21" x14ac:dyDescent="0.3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43.5" x14ac:dyDescent="0.3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49999999999999" customHeight="1" x14ac:dyDescent="0.35">
      <c r="A4" s="286">
        <f>YEAR($B$1)+IF(MONTH($B$1)&gt;=4,1,0)</f>
        <v>2026</v>
      </c>
      <c r="B4" s="50">
        <f>$B$1-('Daily Dashboard'!$B$7)+1</f>
        <v>114</v>
      </c>
      <c r="C4" s="50">
        <f>_xlfn.XLOOKUP($C$1,'Modelling New'!$D:$D,'Modelling New'!$S:$S,0)</f>
        <v>656.14838709677417</v>
      </c>
      <c r="D4" s="51">
        <f>SUMIFS('Daily KPI'!$I:$I,'Daily KPI'!$B:$B,'Annual KPI'!$A$4,'Daily KPI'!$A:$A,"&lt;="&amp;'Annual KPI'!$B$1)</f>
        <v>578.22375300506576</v>
      </c>
      <c r="E4" s="50">
        <f>_xlfn.XLOOKUP($C$1,'Modelling New'!$D:$D,'Modelling New'!$V:$V,0)</f>
        <v>11846.791718154465</v>
      </c>
      <c r="F4" s="51">
        <f>SUMIFS('Daily KPI'!$AA:$AA,'Daily KPI'!$B:$B,'Annual KPI'!$A$4,'Daily KPI'!$A:$A,"&lt;="&amp;'Annual KPI'!$B$1)/1000</f>
        <v>10654.506100000002</v>
      </c>
      <c r="G4" s="52">
        <f>IFERROR(E4/C4/_xlfn.XLOOKUP($C$1,'Modelling New'!$D:$D,'Modelling New'!$AA:$AA,0),"")</f>
        <v>0.74291138444499727</v>
      </c>
      <c r="H4" s="53">
        <f>IFERROR(F4/D4/_xlfn.XLOOKUP($C$1,'Modelling New'!$D:$D,'Modelling New'!$AA:$AA,0),"")</f>
        <v>0.7581859291663563</v>
      </c>
      <c r="I4" s="52">
        <f>IFERROR(E4/(B4*24*_xlfn.XLOOKUP($C$1,'Modelling New'!$D:$D,'Modelling New'!$AA:$AA,0)),"")</f>
        <v>0.17816524366206743</v>
      </c>
      <c r="J4" s="53">
        <f>IFERROR(F4/(B4*24*_xlfn.XLOOKUP($C$1,'Modelling New'!$D:$D,'Modelling New'!$AA:$AA,0)),"")</f>
        <v>0.16023432508706267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0.99154489844377758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0.96921292954735694</v>
      </c>
      <c r="P4" s="211"/>
    </row>
    <row r="5" spans="1:16" x14ac:dyDescent="0.35">
      <c r="C5" s="185"/>
      <c r="E5" s="185"/>
      <c r="G5" s="210"/>
      <c r="L5" s="210"/>
      <c r="M5" s="23"/>
      <c r="N5" s="23"/>
    </row>
    <row r="8" spans="1:16" ht="21" x14ac:dyDescent="0.3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2" customHeight="1" x14ac:dyDescent="0.3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3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3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3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35">
      <c r="A13" s="47">
        <v>45839</v>
      </c>
      <c r="B13" s="43">
        <f>_xlfn.XLOOKUP($A13,'Modelling New'!D:D,'Modelling New'!$Q:$Q)</f>
        <v>23</v>
      </c>
      <c r="C13" s="43">
        <f>_xlfn.XLOOKUP($A13,'Modelling New'!$D:$D,'Modelling New'!R:R)</f>
        <v>101.34838709677419</v>
      </c>
      <c r="D13" s="44">
        <f>SUMIF('Daily KPI'!$D:$D,$A13,'Daily KPI'!$I:$I)</f>
        <v>89.432501606260288</v>
      </c>
      <c r="E13" s="43">
        <f>_xlfn.XLOOKUP($A13,'Modelling New'!$D:$D,'Modelling New'!$U:$U)</f>
        <v>1781.9655567865202</v>
      </c>
      <c r="F13" s="44">
        <f>SUMIF('Daily KPI'!$D:$D,A13,'Daily KPI'!$AA:$AA)/1000</f>
        <v>1724.5554000000043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0.79345097364989858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0.12855127803520536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0.96143711648399977</v>
      </c>
    </row>
    <row r="14" spans="1:16" x14ac:dyDescent="0.3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3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3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3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3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3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3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3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1640625" defaultRowHeight="14.5" x14ac:dyDescent="0.35"/>
  <sheetData>
    <row r="1" spans="1:1" x14ac:dyDescent="0.35">
      <c r="A1" t="s">
        <v>54</v>
      </c>
    </row>
    <row r="2" spans="1:1" x14ac:dyDescent="0.35">
      <c r="A2" t="s">
        <v>55</v>
      </c>
    </row>
    <row r="3" spans="1:1" x14ac:dyDescent="0.35">
      <c r="A3" t="s">
        <v>56</v>
      </c>
    </row>
    <row r="4" spans="1:1" x14ac:dyDescent="0.35">
      <c r="A4" t="s">
        <v>57</v>
      </c>
    </row>
    <row r="5" spans="1:1" x14ac:dyDescent="0.35">
      <c r="A5" t="s">
        <v>58</v>
      </c>
    </row>
    <row r="6" spans="1:1" x14ac:dyDescent="0.35">
      <c r="A6" t="s">
        <v>59</v>
      </c>
    </row>
    <row r="7" spans="1:1" x14ac:dyDescent="0.35">
      <c r="A7" t="s">
        <v>60</v>
      </c>
    </row>
    <row r="8" spans="1:1" x14ac:dyDescent="0.35">
      <c r="A8" t="s">
        <v>61</v>
      </c>
    </row>
    <row r="9" spans="1:1" x14ac:dyDescent="0.35">
      <c r="A9" t="s">
        <v>62</v>
      </c>
    </row>
    <row r="10" spans="1:1" x14ac:dyDescent="0.35">
      <c r="A10" t="s">
        <v>63</v>
      </c>
    </row>
    <row r="11" spans="1:1" x14ac:dyDescent="0.35">
      <c r="A11" t="s">
        <v>64</v>
      </c>
    </row>
    <row r="12" spans="1:1" x14ac:dyDescent="0.35">
      <c r="A12" t="s">
        <v>65</v>
      </c>
    </row>
    <row r="13" spans="1:1" x14ac:dyDescent="0.35">
      <c r="A13" t="s">
        <v>66</v>
      </c>
    </row>
    <row r="14" spans="1:1" x14ac:dyDescent="0.35">
      <c r="A14" t="s">
        <v>67</v>
      </c>
    </row>
    <row r="15" spans="1:1" x14ac:dyDescent="0.3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1640625" defaultRowHeight="14.5" x14ac:dyDescent="0.35"/>
  <cols>
    <col min="2" max="2" width="10.453125" customWidth="1"/>
    <col min="3" max="3" width="13.453125" customWidth="1"/>
    <col min="4" max="4" width="12" customWidth="1"/>
    <col min="5" max="5" width="12.453125" customWidth="1"/>
    <col min="6" max="6" width="13.81640625" customWidth="1"/>
    <col min="7" max="7" width="9.453125" bestFit="1" customWidth="1"/>
    <col min="8" max="8" width="12.453125" customWidth="1"/>
    <col min="9" max="9" width="10.1796875" customWidth="1"/>
    <col min="10" max="10" width="11.1796875" customWidth="1"/>
    <col min="12" max="12" width="9.1796875" customWidth="1"/>
    <col min="14" max="14" width="9.453125" customWidth="1"/>
  </cols>
  <sheetData>
    <row r="1" spans="1:14" x14ac:dyDescent="0.35">
      <c r="A1" s="58" t="s">
        <v>37</v>
      </c>
      <c r="B1" s="59">
        <f>'Daily Dashboard'!B5</f>
        <v>45861</v>
      </c>
      <c r="C1" s="92"/>
      <c r="D1" s="92"/>
      <c r="E1" s="92"/>
      <c r="F1" s="92"/>
    </row>
    <row r="2" spans="1:14" ht="20.5" customHeight="1" x14ac:dyDescent="0.3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3.5" x14ac:dyDescent="0.3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35">
      <c r="A4" s="47">
        <f>'Daily Dashboard'!B4</f>
        <v>45839</v>
      </c>
      <c r="B4" s="43">
        <f>DAY(B1)</f>
        <v>23</v>
      </c>
      <c r="C4" s="43">
        <f>_xlfn.XLOOKUP($A$4,'Modelling New'!$D:$D,'Modelling New'!$R:$R,0)</f>
        <v>101.34838709677419</v>
      </c>
      <c r="D4" s="44">
        <f>SUMIF('Daily KPI'!$D:$D,$A$4,'Daily KPI'!$I:$I)</f>
        <v>89.432501606260288</v>
      </c>
      <c r="E4" s="43">
        <f>_xlfn.XLOOKUP($A$4,'Modelling New'!$D:$D,'Modelling New'!$U:$U,0)</f>
        <v>1781.9655567865202</v>
      </c>
      <c r="F4" s="44">
        <f>SUMIF('Daily KPI'!$D:$D,'Monthly KPI'!$A$4,'Daily KPI'!$AA:$AA)/1000</f>
        <v>1724.5554000000043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0.79345097364989858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0.12855127803520536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0.96143711648399977</v>
      </c>
    </row>
    <row r="5" spans="1:14" x14ac:dyDescent="0.35">
      <c r="C5" s="212"/>
      <c r="D5" s="213"/>
      <c r="G5" s="210"/>
      <c r="J5" s="210"/>
      <c r="L5" s="210"/>
      <c r="M5" s="210"/>
    </row>
    <row r="6" spans="1:14" x14ac:dyDescent="0.35">
      <c r="A6" s="58" t="s">
        <v>70</v>
      </c>
      <c r="B6" s="59">
        <f>B7-6</f>
        <v>45855</v>
      </c>
      <c r="D6" s="98"/>
      <c r="F6" s="98"/>
    </row>
    <row r="7" spans="1:14" x14ac:dyDescent="0.35">
      <c r="A7" s="58" t="s">
        <v>71</v>
      </c>
      <c r="B7" s="59">
        <f>B1</f>
        <v>45861</v>
      </c>
    </row>
    <row r="8" spans="1:14" ht="21" x14ac:dyDescent="0.3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3.5" x14ac:dyDescent="0.3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3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31.230448723228992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617.70350000002043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0.81384212217707608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0.15128961110389907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0.99209673377939822</v>
      </c>
    </row>
    <row r="11" spans="1:14" x14ac:dyDescent="0.35">
      <c r="D11" s="133"/>
      <c r="E11" s="132"/>
      <c r="F11" s="133"/>
      <c r="H11" s="133"/>
    </row>
    <row r="12" spans="1:14" x14ac:dyDescent="0.3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4296875" defaultRowHeight="14.5" x14ac:dyDescent="0.35"/>
  <cols>
    <col min="1" max="1" width="9.54296875" bestFit="1" customWidth="1"/>
    <col min="2" max="5" width="9" customWidth="1"/>
    <col min="6" max="9" width="10.453125" customWidth="1"/>
    <col min="10" max="12" width="11.453125" customWidth="1"/>
    <col min="13" max="13" width="15.1796875" bestFit="1" customWidth="1"/>
    <col min="14" max="39" width="11.453125" customWidth="1"/>
    <col min="40" max="40" width="11.453125" style="212" customWidth="1"/>
    <col min="41" max="45" width="11.453125" customWidth="1"/>
  </cols>
  <sheetData>
    <row r="1" spans="1:45" ht="58" x14ac:dyDescent="0.3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3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3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3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3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3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3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3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3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3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3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3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3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3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3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3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3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3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3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3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3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3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3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3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3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3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3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3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3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3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3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3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3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3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3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3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3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3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3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3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3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3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3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3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3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3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3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3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3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3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3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3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3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3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3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3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3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3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3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3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3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3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3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3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3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3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3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3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3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3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3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3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3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3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3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3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3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3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3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3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3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3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3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3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3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3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3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3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3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3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3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3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3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3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3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3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3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3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3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3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3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3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3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3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3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3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3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3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3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3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3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3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3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3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3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3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3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3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3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0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0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 t="str">
        <f>IFERROR(1-(SUMIF('Plant BD'!$B:$B,A119,'Plant BD'!$AE:$AE)/(AA119+SUMIF('Plant BD'!$B:$B,A119,'Plant BD'!$AE:$AE))),"")</f>
        <v/>
      </c>
      <c r="P119" s="234"/>
      <c r="Q119" s="235"/>
      <c r="R119" s="234" t="str">
        <f>IFERROR(1-(SUMIF('Grid BD'!$B:$B,$A119,'Grid BD'!$AD:$AD)/($AA119+SUMIF('Grid BD'!$B:$B,$A119,'Grid BD'!AD:AD))),"")</f>
        <v/>
      </c>
      <c r="S119" s="6"/>
      <c r="T119" s="235"/>
      <c r="U119" s="236" t="str">
        <f t="shared" si="8"/>
        <v/>
      </c>
      <c r="V119" s="236"/>
      <c r="W119" s="237">
        <f t="shared" si="10"/>
        <v>0</v>
      </c>
      <c r="X119" s="230">
        <f>IFERROR(_xlfn.XLOOKUP($A119,'Raw Data'!$A:$A,'Raw Data'!$BA:$BA),"")</f>
        <v>0</v>
      </c>
      <c r="Y119" s="230">
        <f>IFERROR(_xlfn.XLOOKUP($A119,'Raw Data'!$A:$A,'Raw Data'!BJ:BJ),"")</f>
        <v>0</v>
      </c>
      <c r="Z119" s="230">
        <f>IFERROR(_xlfn.XLOOKUP($A119,'Raw Data'!$A:$A,'Raw Data'!BK:BK),"")</f>
        <v>0</v>
      </c>
      <c r="AA119" s="230">
        <f>IFERROR(_xlfn.XLOOKUP($A119,'Raw Data'!$A:$A,'Raw Data'!BL:BL),"")</f>
        <v>0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3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0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0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 t="str">
        <f>IFERROR(1-(SUMIF('Plant BD'!$B:$B,A120,'Plant BD'!$AE:$AE)/(AA120+SUMIF('Plant BD'!$B:$B,A120,'Plant BD'!$AE:$AE))),"")</f>
        <v/>
      </c>
      <c r="P120" s="234"/>
      <c r="Q120" s="235"/>
      <c r="R120" s="234" t="str">
        <f>IFERROR(1-(SUMIF('Grid BD'!$B:$B,$A120,'Grid BD'!$AD:$AD)/($AA120+SUMIF('Grid BD'!$B:$B,$A120,'Grid BD'!AD:AD))),"")</f>
        <v/>
      </c>
      <c r="S120" s="6"/>
      <c r="T120" s="235"/>
      <c r="U120" s="236" t="str">
        <f t="shared" si="8"/>
        <v/>
      </c>
      <c r="V120" s="236"/>
      <c r="W120" s="237">
        <f t="shared" si="10"/>
        <v>0</v>
      </c>
      <c r="X120" s="230">
        <f>IFERROR(_xlfn.XLOOKUP($A120,'Raw Data'!$A:$A,'Raw Data'!$BA:$BA),"")</f>
        <v>0</v>
      </c>
      <c r="Y120" s="230">
        <f>IFERROR(_xlfn.XLOOKUP($A120,'Raw Data'!$A:$A,'Raw Data'!BJ:BJ),"")</f>
        <v>0</v>
      </c>
      <c r="Z120" s="230">
        <f>IFERROR(_xlfn.XLOOKUP($A120,'Raw Data'!$A:$A,'Raw Data'!BK:BK),"")</f>
        <v>0</v>
      </c>
      <c r="AA120" s="230">
        <f>IFERROR(_xlfn.XLOOKUP($A120,'Raw Data'!$A:$A,'Raw Data'!BL:BL),"")</f>
        <v>0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3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0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0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 t="str">
        <f>IFERROR(1-(SUMIF('Plant BD'!$B:$B,A121,'Plant BD'!$AE:$AE)/(AA121+SUMIF('Plant BD'!$B:$B,A121,'Plant BD'!$AE:$AE))),"")</f>
        <v/>
      </c>
      <c r="P121" s="234"/>
      <c r="Q121" s="235"/>
      <c r="R121" s="234" t="str">
        <f>IFERROR(1-(SUMIF('Grid BD'!$B:$B,$A121,'Grid BD'!$AD:$AD)/($AA121+SUMIF('Grid BD'!$B:$B,$A121,'Grid BD'!AD:AD))),"")</f>
        <v/>
      </c>
      <c r="S121" s="6"/>
      <c r="T121" s="235"/>
      <c r="U121" s="236" t="str">
        <f t="shared" si="8"/>
        <v/>
      </c>
      <c r="V121" s="236"/>
      <c r="W121" s="237">
        <f t="shared" si="10"/>
        <v>0</v>
      </c>
      <c r="X121" s="230">
        <f>IFERROR(_xlfn.XLOOKUP($A121,'Raw Data'!$A:$A,'Raw Data'!$BA:$BA),"")</f>
        <v>0</v>
      </c>
      <c r="Y121" s="230">
        <f>IFERROR(_xlfn.XLOOKUP($A121,'Raw Data'!$A:$A,'Raw Data'!BJ:BJ),"")</f>
        <v>0</v>
      </c>
      <c r="Z121" s="230">
        <f>IFERROR(_xlfn.XLOOKUP($A121,'Raw Data'!$A:$A,'Raw Data'!BK:BK),"")</f>
        <v>0</v>
      </c>
      <c r="AA121" s="230">
        <f>IFERROR(_xlfn.XLOOKUP($A121,'Raw Data'!$A:$A,'Raw Data'!BL:BL),"")</f>
        <v>0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3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8"/>
        <v/>
      </c>
      <c r="V122" s="236"/>
      <c r="W122" s="237">
        <f t="shared" si="10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3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3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3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3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3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3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3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3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3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3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3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3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3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3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3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3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3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3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3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3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3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3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3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3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3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3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3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3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3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3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3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3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3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3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3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3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3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3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3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3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3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3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3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3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3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3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3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3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3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3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3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3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3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3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3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3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3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3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3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3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3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3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3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3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3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3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3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3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3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3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3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3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3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3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3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3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3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3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3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3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3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3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3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3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3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3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3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3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3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3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3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3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3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3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3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3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3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3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3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3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3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3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3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3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3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3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3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3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3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3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3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3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3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3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3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3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3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3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3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3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3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3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3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3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3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3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3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3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3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3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3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3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3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3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3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3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3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3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3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3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3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3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3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3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3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3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3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3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3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3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3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3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3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3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3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3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3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3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3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3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3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3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3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3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3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3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3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3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3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3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3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3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3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3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3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3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3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3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3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3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3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3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3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3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3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3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3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3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3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3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3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3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3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3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3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3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3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3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3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3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3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3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3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3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3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3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3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3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3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3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3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3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3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3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3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3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3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3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3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3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3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3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3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3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3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3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3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3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3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3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3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3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3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3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3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3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3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3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3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3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3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3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3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3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3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3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3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J38" sqref="J38"/>
    </sheetView>
  </sheetViews>
  <sheetFormatPr defaultColWidth="8.81640625" defaultRowHeight="14.5" x14ac:dyDescent="0.3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5.1796875" customWidth="1"/>
    <col min="7" max="7" width="9.453125" customWidth="1"/>
    <col min="8" max="8" width="14.453125" customWidth="1"/>
    <col min="9" max="9" width="9.453125" customWidth="1"/>
    <col min="10" max="10" width="12.453125" customWidth="1"/>
    <col min="11" max="11" width="9.81640625" customWidth="1"/>
    <col min="12" max="12" width="10.1796875" customWidth="1"/>
    <col min="13" max="13" width="11.453125" customWidth="1"/>
    <col min="14" max="16" width="9.453125" customWidth="1"/>
    <col min="17" max="17" width="10.1796875" customWidth="1"/>
    <col min="18" max="26" width="9.453125" customWidth="1"/>
    <col min="27" max="27" width="8.81640625" customWidth="1"/>
  </cols>
  <sheetData>
    <row r="1" spans="1:26" s="3" customFormat="1" ht="24" x14ac:dyDescent="0.3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3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45829</v>
      </c>
      <c r="G2" s="9">
        <f>IFERROR(Inv_SY!F4/Inv_SY!$P4-1,"")</f>
        <v>-1.3574844557850629E-2</v>
      </c>
      <c r="H2" s="9">
        <f>IFERROR(Inv_SY!G4/Inv_SY!$P4-1,"")</f>
        <v>-2.2566775459303412E-2</v>
      </c>
      <c r="I2" s="9">
        <f>IFERROR(Inv_SY!H4/Inv_SY!$P4-1,"")</f>
        <v>-9.2339123985284433E-3</v>
      </c>
      <c r="J2" s="9">
        <f>IFERROR(Inv_SY!I4/Inv_SY!$P4-1,"")</f>
        <v>-3.1012070459212171E-2</v>
      </c>
      <c r="K2" s="9">
        <f>IFERROR(Inv_SY!J4/Inv_SY!$P4-1,"")</f>
        <v>-2.3891316297660725E-2</v>
      </c>
      <c r="L2" s="9">
        <f>IFERROR(Inv_SY!K4/Inv_SY!$P4-1,"")</f>
        <v>-2.6338398282251041E-2</v>
      </c>
      <c r="M2" s="9">
        <f>IFERROR(Inv_SY!L4/Inv_SY!$P4-1,"")</f>
        <v>1.0154095989526768E-2</v>
      </c>
      <c r="N2" s="9">
        <f>IFERROR(Inv_SY!M4/Inv_SY!$P4-1,"")</f>
        <v>4.058345190607282E-2</v>
      </c>
      <c r="O2" s="9">
        <f>IFERROR(Inv_SY!N4/Inv_SY!$P4-1,"")</f>
        <v>2.4340631727226336E-2</v>
      </c>
      <c r="P2" s="9">
        <f>IFERROR(Inv_SY!O4/Inv_SY!$P4-1,"")</f>
        <v>5.1539137831981163E-2</v>
      </c>
      <c r="Q2" s="9">
        <f>IFERROR(Inv_SY!Q4/Inv_SY!$AA4-1,"")</f>
        <v>9.6452902674444285E-3</v>
      </c>
      <c r="R2" s="9">
        <f>IFERROR(Inv_SY!R4/Inv_SY!$AA4-1,"")</f>
        <v>-8.433268772412239E-3</v>
      </c>
      <c r="S2" s="9">
        <f>IFERROR(Inv_SY!S4/Inv_SY!$AA4-1,"")</f>
        <v>4.5093217060842461E-2</v>
      </c>
      <c r="T2" s="9">
        <f>IFERROR(Inv_SY!T4/Inv_SY!$AA4-1,"")</f>
        <v>1.7358994650604753E-2</v>
      </c>
      <c r="U2" s="9">
        <f>IFERROR(Inv_SY!U4/Inv_SY!$AA4-1,"")</f>
        <v>8.0867759603333589E-3</v>
      </c>
      <c r="V2" s="9">
        <f>IFERROR(Inv_SY!V4/Inv_SY!$AA4-1,"")</f>
        <v>1.1259347148826704E-2</v>
      </c>
      <c r="W2" s="9">
        <f>IFERROR(Inv_SY!W4/Inv_SY!$AA4-1,"")</f>
        <v>-6.2723580493817543E-4</v>
      </c>
      <c r="X2" s="9">
        <f>IFERROR(Inv_SY!X4/Inv_SY!$AA4-1,"")</f>
        <v>-1.809231717537807E-2</v>
      </c>
      <c r="Y2" s="9">
        <f>IFERROR(Inv_SY!Y4/Inv_SY!$AA4-1,"")</f>
        <v>-1.9387432033403207E-2</v>
      </c>
      <c r="Z2" s="9">
        <f>IFERROR(Inv_SY!Z4/Inv_SY!$AA4-1,"")</f>
        <v>-4.490337130192168E-2</v>
      </c>
    </row>
    <row r="3" spans="1:26" x14ac:dyDescent="0.3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45830</v>
      </c>
      <c r="G3" s="9">
        <f>IFERROR(Inv_SY!F5/Inv_SY!$P5-1,"")</f>
        <v>-8.3325556455883243E-3</v>
      </c>
      <c r="H3" s="9">
        <f>IFERROR(Inv_SY!G5/Inv_SY!$P5-1,"")</f>
        <v>-1.4475628309730593E-2</v>
      </c>
      <c r="I3" s="9">
        <f>IFERROR(Inv_SY!H5/Inv_SY!$P5-1,"")</f>
        <v>-1.0087719263914607E-2</v>
      </c>
      <c r="J3" s="9">
        <f>IFERROR(Inv_SY!I5/Inv_SY!$P5-1,"")</f>
        <v>2.486728776138758E-4</v>
      </c>
      <c r="K3" s="9">
        <f>IFERROR(Inv_SY!J5/Inv_SY!$P5-1,"")</f>
        <v>-3.1797743096751874E-2</v>
      </c>
      <c r="L3" s="9">
        <f>IFERROR(Inv_SY!K5/Inv_SY!$P5-1,"")</f>
        <v>-2.9669544703704309E-2</v>
      </c>
      <c r="M3" s="9">
        <f>IFERROR(Inv_SY!L5/Inv_SY!$P5-1,"")</f>
        <v>6.8928424065453076E-3</v>
      </c>
      <c r="N3" s="9">
        <f>IFERROR(Inv_SY!M5/Inv_SY!$P5-1,"")</f>
        <v>3.2537682895440678E-2</v>
      </c>
      <c r="O3" s="9">
        <f>IFERROR(Inv_SY!N5/Inv_SY!$P5-1,"")</f>
        <v>1.6379343770147603E-2</v>
      </c>
      <c r="P3" s="9">
        <f>IFERROR(Inv_SY!O5/Inv_SY!$P5-1,"")</f>
        <v>3.8304649069941688E-2</v>
      </c>
      <c r="Q3" s="9">
        <f>IFERROR(Inv_SY!Q5/Inv_SY!$AA5-1,"")</f>
        <v>-2.8078854911439688E-4</v>
      </c>
      <c r="R3" s="9">
        <f>IFERROR(Inv_SY!R5/Inv_SY!$AA5-1,"")</f>
        <v>-2.011354791398523E-2</v>
      </c>
      <c r="S3" s="9">
        <f>IFERROR(Inv_SY!S5/Inv_SY!$AA5-1,"")</f>
        <v>3.7130797515028346E-2</v>
      </c>
      <c r="T3" s="9">
        <f>IFERROR(Inv_SY!T5/Inv_SY!$AA5-1,"")</f>
        <v>8.5849048545294515E-3</v>
      </c>
      <c r="U3" s="9">
        <f>IFERROR(Inv_SY!U5/Inv_SY!$AA5-1,"")</f>
        <v>-9.1369564897403333E-4</v>
      </c>
      <c r="V3" s="9">
        <f>IFERROR(Inv_SY!V5/Inv_SY!$AA5-1,"")</f>
        <v>4.4805409623795978E-3</v>
      </c>
      <c r="W3" s="9">
        <f>IFERROR(Inv_SY!W5/Inv_SY!$AA5-1,"")</f>
        <v>-6.2865265125988667E-3</v>
      </c>
      <c r="X3" s="9">
        <f>IFERROR(Inv_SY!X5/Inv_SY!$AA5-1,"")</f>
        <v>-2.316444950530272E-2</v>
      </c>
      <c r="Y3" s="9">
        <f>IFERROR(Inv_SY!Y5/Inv_SY!$AA5-1,"")</f>
        <v>3.2972705685290205E-3</v>
      </c>
      <c r="Z3" s="9">
        <f>IFERROR(Inv_SY!Z5/Inv_SY!$AA5-1,"")</f>
        <v>-2.7345057704921683E-3</v>
      </c>
    </row>
    <row r="4" spans="1:26" x14ac:dyDescent="0.3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45831</v>
      </c>
      <c r="G4" s="9">
        <f>IFERROR(Inv_SY!F6/Inv_SY!$P6-1,"")</f>
        <v>-1.286999978812664E-2</v>
      </c>
      <c r="H4" s="9">
        <f>IFERROR(Inv_SY!G6/Inv_SY!$P6-1,"")</f>
        <v>-1.569220003631544E-2</v>
      </c>
      <c r="I4" s="9">
        <f>IFERROR(Inv_SY!H6/Inv_SY!$P6-1,"")</f>
        <v>-1.8688969372021247E-2</v>
      </c>
      <c r="J4" s="9">
        <f>IFERROR(Inv_SY!I6/Inv_SY!$P6-1,"")</f>
        <v>-1.952610523557774E-2</v>
      </c>
      <c r="K4" s="9">
        <f>IFERROR(Inv_SY!J6/Inv_SY!$P6-1,"")</f>
        <v>-2.2012048617469859E-2</v>
      </c>
      <c r="L4" s="9">
        <f>IFERROR(Inv_SY!K6/Inv_SY!$P6-1,"")</f>
        <v>-6.7940008468853064E-3</v>
      </c>
      <c r="M4" s="9">
        <f>IFERROR(Inv_SY!L6/Inv_SY!$P6-1,"")</f>
        <v>1.8661539263681748E-2</v>
      </c>
      <c r="N4" s="9">
        <f>IFERROR(Inv_SY!M6/Inv_SY!$P6-1,"")</f>
        <v>4.7414525101020955E-2</v>
      </c>
      <c r="O4" s="9">
        <f>IFERROR(Inv_SY!N6/Inv_SY!$P6-1,"")</f>
        <v>3.5065424994047412E-3</v>
      </c>
      <c r="P4" s="9">
        <f>IFERROR(Inv_SY!O6/Inv_SY!$P6-1,"")</f>
        <v>2.60007170322889E-2</v>
      </c>
      <c r="Q4" s="9">
        <f>IFERROR(Inv_SY!Q6/Inv_SY!$AA6-1,"")</f>
        <v>6.1457411091119241E-3</v>
      </c>
      <c r="R4" s="9">
        <f>IFERROR(Inv_SY!R6/Inv_SY!$AA6-1,"")</f>
        <v>-1.5817290950081109E-2</v>
      </c>
      <c r="S4" s="9">
        <f>IFERROR(Inv_SY!S6/Inv_SY!$AA6-1,"")</f>
        <v>4.0323708012120596E-2</v>
      </c>
      <c r="T4" s="9">
        <f>IFERROR(Inv_SY!T6/Inv_SY!$AA6-1,"")</f>
        <v>1.3355233398253841E-2</v>
      </c>
      <c r="U4" s="9">
        <f>IFERROR(Inv_SY!U6/Inv_SY!$AA6-1,"")</f>
        <v>1.6628428104865645E-3</v>
      </c>
      <c r="V4" s="9">
        <f>IFERROR(Inv_SY!V6/Inv_SY!$AA6-1,"")</f>
        <v>2.2071860848098535E-3</v>
      </c>
      <c r="W4" s="9">
        <f>IFERROR(Inv_SY!W6/Inv_SY!$AA6-1,"")</f>
        <v>-8.6032927000592174E-3</v>
      </c>
      <c r="X4" s="9">
        <f>IFERROR(Inv_SY!X6/Inv_SY!$AA6-1,"")</f>
        <v>-2.0833426805707211E-2</v>
      </c>
      <c r="Y4" s="9">
        <f>IFERROR(Inv_SY!Y6/Inv_SY!$AA6-1,"")</f>
        <v>-4.8073989068379008E-3</v>
      </c>
      <c r="Z4" s="9">
        <f>IFERROR(Inv_SY!Z6/Inv_SY!$AA6-1,"")</f>
        <v>-1.3633302052100227E-2</v>
      </c>
    </row>
    <row r="5" spans="1:26" x14ac:dyDescent="0.3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45832</v>
      </c>
      <c r="G5" s="9">
        <f>IFERROR(Inv_SY!F7/Inv_SY!$P7-1,"")</f>
        <v>-1.4006128026841314E-2</v>
      </c>
      <c r="H5" s="9">
        <f>IFERROR(Inv_SY!G7/Inv_SY!$P7-1,"")</f>
        <v>-1.7981909768668314E-2</v>
      </c>
      <c r="I5" s="9">
        <f>IFERROR(Inv_SY!H7/Inv_SY!$P7-1,"")</f>
        <v>-1.0436038299486139E-2</v>
      </c>
      <c r="J5" s="9">
        <f>IFERROR(Inv_SY!I7/Inv_SY!$P7-1,"")</f>
        <v>-8.9364341762474542E-3</v>
      </c>
      <c r="K5" s="9">
        <f>IFERROR(Inv_SY!J7/Inv_SY!$P7-1,"")</f>
        <v>-1.2118723947204479E-2</v>
      </c>
      <c r="L5" s="9">
        <f>IFERROR(Inv_SY!K7/Inv_SY!$P7-1,"")</f>
        <v>-1.9067684920791361E-2</v>
      </c>
      <c r="M5" s="9">
        <f>IFERROR(Inv_SY!L7/Inv_SY!$P7-1,"")</f>
        <v>6.1865078723855049E-4</v>
      </c>
      <c r="N5" s="9">
        <f>IFERROR(Inv_SY!M7/Inv_SY!$P7-1,"")</f>
        <v>5.3176469569749862E-2</v>
      </c>
      <c r="O5" s="9">
        <f>IFERROR(Inv_SY!N7/Inv_SY!$P7-1,"")</f>
        <v>5.7588150892280421E-3</v>
      </c>
      <c r="P5" s="9">
        <f>IFERROR(Inv_SY!O7/Inv_SY!$P7-1,"")</f>
        <v>2.2992983693020497E-2</v>
      </c>
      <c r="Q5" s="9">
        <f>IFERROR(Inv_SY!Q7/Inv_SY!$AA7-1,"")</f>
        <v>-4.0551507435169221E-3</v>
      </c>
      <c r="R5" s="9">
        <f>IFERROR(Inv_SY!R7/Inv_SY!$AA7-1,"")</f>
        <v>-2.0892594991723912E-2</v>
      </c>
      <c r="S5" s="9">
        <f>IFERROR(Inv_SY!S7/Inv_SY!$AA7-1,"")</f>
        <v>3.6604837408134472E-2</v>
      </c>
      <c r="T5" s="9">
        <f>IFERROR(Inv_SY!T7/Inv_SY!$AA7-1,"")</f>
        <v>8.2428827001415073E-3</v>
      </c>
      <c r="U5" s="9">
        <f>IFERROR(Inv_SY!U7/Inv_SY!$AA7-1,"")</f>
        <v>-2.3138924358367952E-4</v>
      </c>
      <c r="V5" s="9">
        <f>IFERROR(Inv_SY!V7/Inv_SY!$AA7-1,"")</f>
        <v>2.0727763929262455E-3</v>
      </c>
      <c r="W5" s="9">
        <f>IFERROR(Inv_SY!W7/Inv_SY!$AA7-1,"")</f>
        <v>-7.5332396935242629E-3</v>
      </c>
      <c r="X5" s="9">
        <f>IFERROR(Inv_SY!X7/Inv_SY!$AA7-1,"")</f>
        <v>-2.6655209704464222E-2</v>
      </c>
      <c r="Y5" s="9">
        <f>IFERROR(Inv_SY!Y7/Inv_SY!$AA7-1,"")</f>
        <v>7.0671121859047226E-3</v>
      </c>
      <c r="Z5" s="9">
        <f>IFERROR(Inv_SY!Z7/Inv_SY!$AA7-1,"")</f>
        <v>5.3799756897054962E-3</v>
      </c>
    </row>
    <row r="6" spans="1:26" x14ac:dyDescent="0.3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45833</v>
      </c>
      <c r="G6" s="9">
        <f>IFERROR(Inv_SY!F8/Inv_SY!$P8-1,"")</f>
        <v>5.1175161613992159E-4</v>
      </c>
      <c r="H6" s="9">
        <f>IFERROR(Inv_SY!G8/Inv_SY!$P8-1,"")</f>
        <v>-6.7908590276846148E-3</v>
      </c>
      <c r="I6" s="9">
        <f>IFERROR(Inv_SY!H8/Inv_SY!$P8-1,"")</f>
        <v>-3.8157213579783633E-3</v>
      </c>
      <c r="J6" s="9">
        <f>IFERROR(Inv_SY!I8/Inv_SY!$P8-1,"")</f>
        <v>-7.0935197056037347E-2</v>
      </c>
      <c r="K6" s="9">
        <f>IFERROR(Inv_SY!J8/Inv_SY!$P8-1,"")</f>
        <v>-7.5306904649905526E-3</v>
      </c>
      <c r="L6" s="9">
        <f>IFERROR(Inv_SY!K8/Inv_SY!$P8-1,"")</f>
        <v>7.4652979335265712E-3</v>
      </c>
      <c r="M6" s="9">
        <f>IFERROR(Inv_SY!L8/Inv_SY!$P8-1,"")</f>
        <v>1.8916331275100173E-2</v>
      </c>
      <c r="N6" s="9">
        <f>IFERROR(Inv_SY!M8/Inv_SY!$P8-1,"")</f>
        <v>3.5997030003909636E-2</v>
      </c>
      <c r="O6" s="9">
        <f>IFERROR(Inv_SY!N8/Inv_SY!$P8-1,"")</f>
        <v>-2.0255215724821474E-3</v>
      </c>
      <c r="P6" s="9">
        <f>IFERROR(Inv_SY!O8/Inv_SY!$P8-1,"")</f>
        <v>2.8207578650496501E-2</v>
      </c>
      <c r="Q6" s="9">
        <f>IFERROR(Inv_SY!Q8/Inv_SY!$AA8-1,"")</f>
        <v>2.8381095142329116E-3</v>
      </c>
      <c r="R6" s="9">
        <f>IFERROR(Inv_SY!R8/Inv_SY!$AA8-1,"")</f>
        <v>-2.2859268116015019E-2</v>
      </c>
      <c r="S6" s="9">
        <f>IFERROR(Inv_SY!S8/Inv_SY!$AA8-1,"")</f>
        <v>3.3828082490795719E-2</v>
      </c>
      <c r="T6" s="9">
        <f>IFERROR(Inv_SY!T8/Inv_SY!$AA8-1,"")</f>
        <v>3.3174503270831934E-3</v>
      </c>
      <c r="U6" s="9">
        <f>IFERROR(Inv_SY!U8/Inv_SY!$AA8-1,"")</f>
        <v>-6.911106741132711E-3</v>
      </c>
      <c r="V6" s="9">
        <f>IFERROR(Inv_SY!V8/Inv_SY!$AA8-1,"")</f>
        <v>4.6188167588963047E-3</v>
      </c>
      <c r="W6" s="9">
        <f>IFERROR(Inv_SY!W8/Inv_SY!$AA8-1,"")</f>
        <v>-1.7759127668144359E-3</v>
      </c>
      <c r="X6" s="9">
        <f>IFERROR(Inv_SY!X8/Inv_SY!$AA8-1,"")</f>
        <v>-1.3935419788313697E-2</v>
      </c>
      <c r="Y6" s="9">
        <f>IFERROR(Inv_SY!Y8/Inv_SY!$AA8-1,"")</f>
        <v>1.5036320713679441E-3</v>
      </c>
      <c r="Z6" s="9">
        <f>IFERROR(Inv_SY!Z8/Inv_SY!$AA8-1,"")</f>
        <v>-6.2438375010098746E-4</v>
      </c>
    </row>
    <row r="7" spans="1:26" x14ac:dyDescent="0.3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45834</v>
      </c>
      <c r="G7" s="9">
        <f>IFERROR(Inv_SY!F9/Inv_SY!$P9-1,"")</f>
        <v>1.6220961845825999E-2</v>
      </c>
      <c r="H7" s="9">
        <f>IFERROR(Inv_SY!G9/Inv_SY!$P9-1,"")</f>
        <v>1.3529562960932218E-3</v>
      </c>
      <c r="I7" s="9">
        <f>IFERROR(Inv_SY!H9/Inv_SY!$P9-1,"")</f>
        <v>-1</v>
      </c>
      <c r="J7" s="9">
        <f>IFERROR(Inv_SY!I9/Inv_SY!$P9-1,"")</f>
        <v>-1</v>
      </c>
      <c r="K7" s="9">
        <f>IFERROR(Inv_SY!J9/Inv_SY!$P9-1,"")</f>
        <v>-1</v>
      </c>
      <c r="L7" s="9">
        <f>IFERROR(Inv_SY!K9/Inv_SY!$P9-1,"")</f>
        <v>-1</v>
      </c>
      <c r="M7" s="9">
        <f>IFERROR(Inv_SY!L9/Inv_SY!$P9-1,"")</f>
        <v>-0.11093895913503093</v>
      </c>
      <c r="N7" s="9">
        <f>IFERROR(Inv_SY!M9/Inv_SY!$P9-1,"")</f>
        <v>4.7400468629732018E-2</v>
      </c>
      <c r="O7" s="9">
        <f>IFERROR(Inv_SY!N9/Inv_SY!$P9-1,"")</f>
        <v>8.9572726616162779E-3</v>
      </c>
      <c r="P7" s="9">
        <f>IFERROR(Inv_SY!O9/Inv_SY!$P9-1,"")</f>
        <v>3.7007299701763419E-2</v>
      </c>
      <c r="Q7" s="9">
        <f>IFERROR(Inv_SY!Q9/Inv_SY!$AA9-1,"")</f>
        <v>1.8155229762508274E-2</v>
      </c>
      <c r="R7" s="9">
        <f>IFERROR(Inv_SY!R9/Inv_SY!$AA9-1,"")</f>
        <v>1.7877331149812825E-2</v>
      </c>
      <c r="S7" s="9">
        <f>IFERROR(Inv_SY!S9/Inv_SY!$AA9-1,"")</f>
        <v>2.9156892525076694E-2</v>
      </c>
      <c r="T7" s="9">
        <f>IFERROR(Inv_SY!T9/Inv_SY!$AA9-1,"")</f>
        <v>-1.1620906900701389E-2</v>
      </c>
      <c r="U7" s="9">
        <f>IFERROR(Inv_SY!U9/Inv_SY!$AA9-1,"")</f>
        <v>9.1790055137774829E-4</v>
      </c>
      <c r="V7" s="9">
        <f>IFERROR(Inv_SY!V9/Inv_SY!$AA9-1,"")</f>
        <v>8.6765142451112887E-3</v>
      </c>
      <c r="W7" s="9">
        <f>IFERROR(Inv_SY!W9/Inv_SY!$AA9-1,"")</f>
        <v>-9.4590379289738458E-3</v>
      </c>
      <c r="X7" s="9">
        <f>IFERROR(Inv_SY!X9/Inv_SY!$AA9-1,"")</f>
        <v>-3.8020912599432966E-2</v>
      </c>
      <c r="Y7" s="9">
        <f>IFERROR(Inv_SY!Y9/Inv_SY!$AA9-1,"")</f>
        <v>-1.3022785936724901E-3</v>
      </c>
      <c r="Z7" s="9">
        <f>IFERROR(Inv_SY!Z9/Inv_SY!$AA9-1,"")</f>
        <v>-1.4380732211105696E-2</v>
      </c>
    </row>
    <row r="8" spans="1:26" x14ac:dyDescent="0.3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45835</v>
      </c>
      <c r="G8" s="9">
        <f>IFERROR(Inv_SY!F10/Inv_SY!$P10-1,"")</f>
        <v>0.1513425579915213</v>
      </c>
      <c r="H8" s="9">
        <f>IFERROR(Inv_SY!G10/Inv_SY!$P10-1,"")</f>
        <v>0.13224430858381653</v>
      </c>
      <c r="I8" s="9">
        <f>IFERROR(Inv_SY!H10/Inv_SY!$P10-1,"")</f>
        <v>-0.14966865655379724</v>
      </c>
      <c r="J8" s="9">
        <f>IFERROR(Inv_SY!I10/Inv_SY!$P10-1,"")</f>
        <v>-0.20787853768711417</v>
      </c>
      <c r="K8" s="9">
        <f>IFERROR(Inv_SY!J10/Inv_SY!$P10-1,"")</f>
        <v>-0.27744834591918877</v>
      </c>
      <c r="L8" s="9">
        <f>IFERROR(Inv_SY!K10/Inv_SY!$P10-1,"")</f>
        <v>-0.3180186066350611</v>
      </c>
      <c r="M8" s="9">
        <f>IFERROR(Inv_SY!L10/Inv_SY!$P10-1,"")</f>
        <v>0.15080644495421391</v>
      </c>
      <c r="N8" s="9">
        <f>IFERROR(Inv_SY!M10/Inv_SY!$P10-1,"")</f>
        <v>0.18453487205333663</v>
      </c>
      <c r="O8" s="9">
        <f>IFERROR(Inv_SY!N10/Inv_SY!$P10-1,"")</f>
        <v>0.1414430449758961</v>
      </c>
      <c r="P8" s="9">
        <f>IFERROR(Inv_SY!O10/Inv_SY!$P10-1,"")</f>
        <v>0.19264291823637558</v>
      </c>
      <c r="Q8" s="9">
        <f>IFERROR(Inv_SY!Q10/Inv_SY!$AA10-1,"")</f>
        <v>1.7405925697943081E-2</v>
      </c>
      <c r="R8" s="9">
        <f>IFERROR(Inv_SY!R10/Inv_SY!$AA10-1,"")</f>
        <v>-1.0025088152170514E-2</v>
      </c>
      <c r="S8" s="9">
        <f>IFERROR(Inv_SY!S10/Inv_SY!$AA10-1,"")</f>
        <v>3.9245142828755464E-2</v>
      </c>
      <c r="T8" s="9">
        <f>IFERROR(Inv_SY!T10/Inv_SY!$AA10-1,"")</f>
        <v>1.3633665928657113E-2</v>
      </c>
      <c r="U8" s="9">
        <f>IFERROR(Inv_SY!U10/Inv_SY!$AA10-1,"")</f>
        <v>2.4106914612496144E-3</v>
      </c>
      <c r="V8" s="9">
        <f>IFERROR(Inv_SY!V10/Inv_SY!$AA10-1,"")</f>
        <v>7.1588236109247916E-3</v>
      </c>
      <c r="W8" s="9">
        <f>IFERROR(Inv_SY!W10/Inv_SY!$AA10-1,"")</f>
        <v>-1.9399381699780616E-4</v>
      </c>
      <c r="X8" s="9">
        <f>IFERROR(Inv_SY!X10/Inv_SY!$AA10-1,"")</f>
        <v>-1.1971163568144649E-2</v>
      </c>
      <c r="Y8" s="9">
        <f>IFERROR(Inv_SY!Y10/Inv_SY!$AA10-1,"")</f>
        <v>-2.0706441786682461E-2</v>
      </c>
      <c r="Z8" s="9">
        <f>IFERROR(Inv_SY!Z10/Inv_SY!$AA10-1,"")</f>
        <v>-3.6957562203534633E-2</v>
      </c>
    </row>
    <row r="9" spans="1:26" x14ac:dyDescent="0.3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45836</v>
      </c>
      <c r="G9" s="9">
        <f>IFERROR(Inv_SY!F11/Inv_SY!$P11-1,"")</f>
        <v>1.5786896544986995E-3</v>
      </c>
      <c r="H9" s="9">
        <f>IFERROR(Inv_SY!G11/Inv_SY!$P11-1,"")</f>
        <v>-7.4251337744489776E-3</v>
      </c>
      <c r="I9" s="9">
        <f>IFERROR(Inv_SY!H11/Inv_SY!$P11-1,"")</f>
        <v>-7.2594192328120366E-3</v>
      </c>
      <c r="J9" s="9">
        <f>IFERROR(Inv_SY!I11/Inv_SY!$P11-1,"")</f>
        <v>-2.1548448049485414E-3</v>
      </c>
      <c r="K9" s="9">
        <f>IFERROR(Inv_SY!J11/Inv_SY!$P11-1,"")</f>
        <v>-8.4185712061093376E-3</v>
      </c>
      <c r="L9" s="9">
        <f>IFERROR(Inv_SY!K11/Inv_SY!$P11-1,"")</f>
        <v>-6.2135136594935414E-2</v>
      </c>
      <c r="M9" s="9">
        <f>IFERROR(Inv_SY!L11/Inv_SY!$P11-1,"")</f>
        <v>1.4234181726598072E-2</v>
      </c>
      <c r="N9" s="9">
        <f>IFERROR(Inv_SY!M11/Inv_SY!$P11-1,"")</f>
        <v>4.3559706869225057E-2</v>
      </c>
      <c r="O9" s="9">
        <f>IFERROR(Inv_SY!N11/Inv_SY!$P11-1,"")</f>
        <v>-7.3534712004708069E-4</v>
      </c>
      <c r="P9" s="9">
        <f>IFERROR(Inv_SY!O11/Inv_SY!$P11-1,"")</f>
        <v>2.8755874482979449E-2</v>
      </c>
      <c r="Q9" s="9">
        <f>IFERROR(Inv_SY!Q11/Inv_SY!$AA11-1,"")</f>
        <v>2.3135796179594159E-3</v>
      </c>
      <c r="R9" s="9">
        <f>IFERROR(Inv_SY!R11/Inv_SY!$AA11-1,"")</f>
        <v>-1.6546067341371096E-2</v>
      </c>
      <c r="S9" s="9">
        <f>IFERROR(Inv_SY!S11/Inv_SY!$AA11-1,"")</f>
        <v>3.7574335145655002E-2</v>
      </c>
      <c r="T9" s="9">
        <f>IFERROR(Inv_SY!T11/Inv_SY!$AA11-1,"")</f>
        <v>1.2150358769208891E-2</v>
      </c>
      <c r="U9" s="9">
        <f>IFERROR(Inv_SY!U11/Inv_SY!$AA11-1,"")</f>
        <v>-1.2309900347644565E-3</v>
      </c>
      <c r="V9" s="9">
        <f>IFERROR(Inv_SY!V11/Inv_SY!$AA11-1,"")</f>
        <v>6.791793481134567E-3</v>
      </c>
      <c r="W9" s="9">
        <f>IFERROR(Inv_SY!W11/Inv_SY!$AA11-1,"")</f>
        <v>-2.9759479718279858E-3</v>
      </c>
      <c r="X9" s="9">
        <f>IFERROR(Inv_SY!X11/Inv_SY!$AA11-1,"")</f>
        <v>-2.1367041782520135E-2</v>
      </c>
      <c r="Y9" s="9">
        <f>IFERROR(Inv_SY!Y11/Inv_SY!$AA11-1,"")</f>
        <v>-1.4823740950371533E-3</v>
      </c>
      <c r="Z9" s="9">
        <f>IFERROR(Inv_SY!Z11/Inv_SY!$AA11-1,"")</f>
        <v>-1.5227645788436828E-2</v>
      </c>
    </row>
    <row r="10" spans="1:26" x14ac:dyDescent="0.3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45837</v>
      </c>
      <c r="G10" s="9">
        <f>IFERROR(Inv_SY!F12/Inv_SY!$P12-1,"")</f>
        <v>-9.6439461419184358E-3</v>
      </c>
      <c r="H10" s="9">
        <f>IFERROR(Inv_SY!G12/Inv_SY!$P12-1,"")</f>
        <v>-1.6940443558588036E-2</v>
      </c>
      <c r="I10" s="9">
        <f>IFERROR(Inv_SY!H12/Inv_SY!$P12-1,"")</f>
        <v>-1.3579135759897665E-2</v>
      </c>
      <c r="J10" s="9">
        <f>IFERROR(Inv_SY!I12/Inv_SY!$P12-1,"")</f>
        <v>-2.1579566846478437E-2</v>
      </c>
      <c r="K10" s="9">
        <f>IFERROR(Inv_SY!J12/Inv_SY!$P12-1,"")</f>
        <v>-8.0496898351474222E-3</v>
      </c>
      <c r="L10" s="9">
        <f>IFERROR(Inv_SY!K12/Inv_SY!$P12-1,"")</f>
        <v>-1.5552336252103616E-2</v>
      </c>
      <c r="M10" s="9">
        <f>IFERROR(Inv_SY!L12/Inv_SY!$P12-1,"")</f>
        <v>1.4498324087226289E-2</v>
      </c>
      <c r="N10" s="9">
        <f>IFERROR(Inv_SY!M12/Inv_SY!$P12-1,"")</f>
        <v>3.9545924082820649E-2</v>
      </c>
      <c r="O10" s="9">
        <f>IFERROR(Inv_SY!N12/Inv_SY!$P12-1,"")</f>
        <v>9.370552498828566E-4</v>
      </c>
      <c r="P10" s="9">
        <f>IFERROR(Inv_SY!O12/Inv_SY!$P12-1,"")</f>
        <v>3.0363814974202707E-2</v>
      </c>
      <c r="Q10" s="9">
        <f>IFERROR(Inv_SY!Q12/Inv_SY!$AA12-1,"")</f>
        <v>-1.4145018907470996E-3</v>
      </c>
      <c r="R10" s="9">
        <f>IFERROR(Inv_SY!R12/Inv_SY!$AA12-1,"")</f>
        <v>-1.9545455256210764E-2</v>
      </c>
      <c r="S10" s="9">
        <f>IFERROR(Inv_SY!S12/Inv_SY!$AA12-1,"")</f>
        <v>4.1453563025804607E-2</v>
      </c>
      <c r="T10" s="9">
        <f>IFERROR(Inv_SY!T12/Inv_SY!$AA12-1,"")</f>
        <v>1.4967046279861007E-2</v>
      </c>
      <c r="U10" s="9">
        <f>IFERROR(Inv_SY!U12/Inv_SY!$AA12-1,"")</f>
        <v>2.3010104836327372E-3</v>
      </c>
      <c r="V10" s="9">
        <f>IFERROR(Inv_SY!V12/Inv_SY!$AA12-1,"")</f>
        <v>1.4219741617131909E-3</v>
      </c>
      <c r="W10" s="9">
        <f>IFERROR(Inv_SY!W12/Inv_SY!$AA12-1,"")</f>
        <v>-8.6599315710004232E-3</v>
      </c>
      <c r="X10" s="9">
        <f>IFERROR(Inv_SY!X12/Inv_SY!$AA12-1,"")</f>
        <v>-2.6757630003209631E-2</v>
      </c>
      <c r="Y10" s="9">
        <f>IFERROR(Inv_SY!Y12/Inv_SY!$AA12-1,"")</f>
        <v>3.2818003335932655E-3</v>
      </c>
      <c r="Z10" s="9">
        <f>IFERROR(Inv_SY!Z12/Inv_SY!$AA12-1,"")</f>
        <v>-7.0478755634347801E-3</v>
      </c>
    </row>
    <row r="11" spans="1:26" x14ac:dyDescent="0.3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45838</v>
      </c>
      <c r="G11" s="9">
        <f>IFERROR(Inv_SY!F13/Inv_SY!$P13-1,"")</f>
        <v>-6.1620013145248231E-3</v>
      </c>
      <c r="H11" s="9">
        <f>IFERROR(Inv_SY!G13/Inv_SY!$P13-1,"")</f>
        <v>-9.3521214256755414E-3</v>
      </c>
      <c r="I11" s="9">
        <f>IFERROR(Inv_SY!H13/Inv_SY!$P13-1,"")</f>
        <v>-1.023056029686209E-2</v>
      </c>
      <c r="J11" s="9">
        <f>IFERROR(Inv_SY!I13/Inv_SY!$P13-1,"")</f>
        <v>-9.4339193772435825E-3</v>
      </c>
      <c r="K11" s="9">
        <f>IFERROR(Inv_SY!J13/Inv_SY!$P13-1,"")</f>
        <v>-2.6504796226211158E-2</v>
      </c>
      <c r="L11" s="9">
        <f>IFERROR(Inv_SY!K13/Inv_SY!$P13-1,"")</f>
        <v>-9.0023001700005878E-3</v>
      </c>
      <c r="M11" s="9">
        <f>IFERROR(Inv_SY!L13/Inv_SY!$P13-1,"")</f>
        <v>1.2432299955652315E-2</v>
      </c>
      <c r="N11" s="9">
        <f>IFERROR(Inv_SY!M13/Inv_SY!$P13-1,"")</f>
        <v>3.2674243516876311E-2</v>
      </c>
      <c r="O11" s="9">
        <f>IFERROR(Inv_SY!N13/Inv_SY!$P13-1,"")</f>
        <v>1.0420297857882677E-3</v>
      </c>
      <c r="P11" s="9">
        <f>IFERROR(Inv_SY!O13/Inv_SY!$P13-1,"")</f>
        <v>2.4537125552201777E-2</v>
      </c>
      <c r="Q11" s="9">
        <f>IFERROR(Inv_SY!Q13/Inv_SY!$AA13-1,"")</f>
        <v>5.7981013211210186E-3</v>
      </c>
      <c r="R11" s="9">
        <f>IFERROR(Inv_SY!R13/Inv_SY!$AA13-1,"")</f>
        <v>-1.7885328827008662E-2</v>
      </c>
      <c r="S11" s="9">
        <f>IFERROR(Inv_SY!S13/Inv_SY!$AA13-1,"")</f>
        <v>3.5707190639925335E-2</v>
      </c>
      <c r="T11" s="9">
        <f>IFERROR(Inv_SY!T13/Inv_SY!$AA13-1,"")</f>
        <v>7.8039484367304901E-3</v>
      </c>
      <c r="U11" s="9">
        <f>IFERROR(Inv_SY!U13/Inv_SY!$AA13-1,"")</f>
        <v>-1.2910881120919981E-3</v>
      </c>
      <c r="V11" s="9">
        <f>IFERROR(Inv_SY!V13/Inv_SY!$AA13-1,"")</f>
        <v>3.7102055095066255E-3</v>
      </c>
      <c r="W11" s="9">
        <f>IFERROR(Inv_SY!W13/Inv_SY!$AA13-1,"")</f>
        <v>2.4882141518922651E-4</v>
      </c>
      <c r="X11" s="9">
        <f>IFERROR(Inv_SY!X13/Inv_SY!$AA13-1,"")</f>
        <v>-1.4037196553069897E-2</v>
      </c>
      <c r="Y11" s="9">
        <f>IFERROR(Inv_SY!Y13/Inv_SY!$AA13-1,"")</f>
        <v>-5.4928930795626885E-3</v>
      </c>
      <c r="Z11" s="9">
        <f>IFERROR(Inv_SY!Z13/Inv_SY!$AA13-1,"")</f>
        <v>-1.456176075073834E-2</v>
      </c>
    </row>
    <row r="12" spans="1:26" x14ac:dyDescent="0.3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45839</v>
      </c>
      <c r="G12" s="9">
        <f>IFERROR(Inv_SY!F14/Inv_SY!$P14-1,"")</f>
        <v>-1.4887636992880204E-2</v>
      </c>
      <c r="H12" s="9">
        <f>IFERROR(Inv_SY!G14/Inv_SY!$P14-1,"")</f>
        <v>-1.3338718183120601E-2</v>
      </c>
      <c r="I12" s="9">
        <f>IFERROR(Inv_SY!H14/Inv_SY!$P14-1,"")</f>
        <v>-1.3338718183120601E-2</v>
      </c>
      <c r="J12" s="9">
        <f>IFERROR(Inv_SY!I14/Inv_SY!$P14-1,"")</f>
        <v>-1.0386505408963242E-2</v>
      </c>
      <c r="K12" s="9">
        <f>IFERROR(Inv_SY!J14/Inv_SY!$P14-1,"")</f>
        <v>-1.1170231849457091E-2</v>
      </c>
      <c r="L12" s="9">
        <f>IFERROR(Inv_SY!K14/Inv_SY!$P14-1,"")</f>
        <v>-1.046181846030203E-2</v>
      </c>
      <c r="M12" s="9">
        <f>IFERROR(Inv_SY!L14/Inv_SY!$P14-1,"")</f>
        <v>1.7137210044650741E-2</v>
      </c>
      <c r="N12" s="9">
        <f>IFERROR(Inv_SY!M14/Inv_SY!$P14-1,"")</f>
        <v>3.5710377459267528E-2</v>
      </c>
      <c r="O12" s="9">
        <f>IFERROR(Inv_SY!N14/Inv_SY!$P14-1,"")</f>
        <v>-1.0340665975047125E-3</v>
      </c>
      <c r="P12" s="9">
        <f>IFERROR(Inv_SY!O14/Inv_SY!$P14-1,"")</f>
        <v>2.1770108171430769E-2</v>
      </c>
      <c r="Q12" s="9">
        <f>IFERROR(Inv_SY!Q14/Inv_SY!$AA14-1,"")</f>
        <v>-1.2588703595203254E-3</v>
      </c>
      <c r="R12" s="9">
        <f>IFERROR(Inv_SY!R14/Inv_SY!$AA14-1,"")</f>
        <v>-2.3148038846927288E-2</v>
      </c>
      <c r="S12" s="9">
        <f>IFERROR(Inv_SY!S14/Inv_SY!$AA14-1,"")</f>
        <v>3.3736373720425039E-2</v>
      </c>
      <c r="T12" s="9">
        <f>IFERROR(Inv_SY!T14/Inv_SY!$AA14-1,"")</f>
        <v>6.68234007007662E-3</v>
      </c>
      <c r="U12" s="9">
        <f>IFERROR(Inv_SY!U14/Inv_SY!$AA14-1,"")</f>
        <v>-2.9610332048783938E-3</v>
      </c>
      <c r="V12" s="9">
        <f>IFERROR(Inv_SY!V14/Inv_SY!$AA14-1,"")</f>
        <v>-1.1900730629818002E-3</v>
      </c>
      <c r="W12" s="9">
        <f>IFERROR(Inv_SY!W14/Inv_SY!$AA14-1,"")</f>
        <v>-5.0557743040757774E-3</v>
      </c>
      <c r="X12" s="9">
        <f>IFERROR(Inv_SY!X14/Inv_SY!$AA14-1,"")</f>
        <v>-2.0725986979202138E-2</v>
      </c>
      <c r="Y12" s="9">
        <f>IFERROR(Inv_SY!Y14/Inv_SY!$AA14-1,"")</f>
        <v>1.0755351462222507E-2</v>
      </c>
      <c r="Z12" s="9">
        <f>IFERROR(Inv_SY!Z14/Inv_SY!$AA14-1,"")</f>
        <v>3.1657115048615569E-3</v>
      </c>
    </row>
    <row r="13" spans="1:26" x14ac:dyDescent="0.3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45840</v>
      </c>
      <c r="G13" s="9">
        <f>IFERROR(Inv_SY!F15/Inv_SY!$P15-1,"")</f>
        <v>-1.4542740454729919E-2</v>
      </c>
      <c r="H13" s="9">
        <f>IFERROR(Inv_SY!G15/Inv_SY!$P15-1,"")</f>
        <v>-1.8052203629748576E-2</v>
      </c>
      <c r="I13" s="9">
        <f>IFERROR(Inv_SY!H15/Inv_SY!$P15-1,"")</f>
        <v>-2.4168696591924332E-2</v>
      </c>
      <c r="J13" s="9">
        <f>IFERROR(Inv_SY!I15/Inv_SY!$P15-1,"")</f>
        <v>-1.8514475775439854E-2</v>
      </c>
      <c r="K13" s="9">
        <f>IFERROR(Inv_SY!J15/Inv_SY!$P15-1,"")</f>
        <v>-1.0007434197782494E-2</v>
      </c>
      <c r="L13" s="9">
        <f>IFERROR(Inv_SY!K15/Inv_SY!$P15-1,"")</f>
        <v>-1.5472198280227722E-2</v>
      </c>
      <c r="M13" s="9">
        <f>IFERROR(Inv_SY!L15/Inv_SY!$P15-1,"")</f>
        <v>9.2917413636954826E-3</v>
      </c>
      <c r="N13" s="9">
        <f>IFERROR(Inv_SY!M15/Inv_SY!$P15-1,"")</f>
        <v>3.5993529265540447E-2</v>
      </c>
      <c r="O13" s="9">
        <f>IFERROR(Inv_SY!N15/Inv_SY!$P15-1,"")</f>
        <v>1.1056237415030479E-2</v>
      </c>
      <c r="P13" s="9">
        <f>IFERROR(Inv_SY!O15/Inv_SY!$P15-1,"")</f>
        <v>4.441624088558549E-2</v>
      </c>
      <c r="Q13" s="9">
        <f>IFERROR(Inv_SY!Q15/Inv_SY!$AA15-1,"")</f>
        <v>7.0461139539443884E-3</v>
      </c>
      <c r="R13" s="9">
        <f>IFERROR(Inv_SY!R15/Inv_SY!$AA15-1,"")</f>
        <v>-1.312031989428819E-2</v>
      </c>
      <c r="S13" s="9">
        <f>IFERROR(Inv_SY!S15/Inv_SY!$AA15-1,"")</f>
        <v>4.4753669737297219E-2</v>
      </c>
      <c r="T13" s="9">
        <f>IFERROR(Inv_SY!T15/Inv_SY!$AA15-1,"")</f>
        <v>1.804576026432958E-2</v>
      </c>
      <c r="U13" s="9">
        <f>IFERROR(Inv_SY!U15/Inv_SY!$AA15-1,"")</f>
        <v>7.9199517769512617E-3</v>
      </c>
      <c r="V13" s="9">
        <f>IFERROR(Inv_SY!V15/Inv_SY!$AA15-1,"")</f>
        <v>6.5791618349431147E-3</v>
      </c>
      <c r="W13" s="9">
        <f>IFERROR(Inv_SY!W15/Inv_SY!$AA15-1,"")</f>
        <v>1.7802345377748718E-3</v>
      </c>
      <c r="X13" s="9">
        <f>IFERROR(Inv_SY!X15/Inv_SY!$AA15-1,"")</f>
        <v>-1.5496759748143352E-2</v>
      </c>
      <c r="Y13" s="9">
        <f>IFERROR(Inv_SY!Y15/Inv_SY!$AA15-1,"")</f>
        <v>-2.0109486049123659E-2</v>
      </c>
      <c r="Z13" s="9">
        <f>IFERROR(Inv_SY!Z15/Inv_SY!$AA15-1,"")</f>
        <v>-3.7398326413685679E-2</v>
      </c>
    </row>
    <row r="14" spans="1:26" x14ac:dyDescent="0.3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45841</v>
      </c>
      <c r="G14" s="9">
        <f>IFERROR(Inv_SY!F16/Inv_SY!$P16-1,"")</f>
        <v>-9.1497207083333087E-3</v>
      </c>
      <c r="H14" s="9">
        <f>IFERROR(Inv_SY!G16/Inv_SY!$P16-1,"")</f>
        <v>-1.2905528107440167E-2</v>
      </c>
      <c r="I14" s="9">
        <f>IFERROR(Inv_SY!H16/Inv_SY!$P16-1,"")</f>
        <v>-9.1497207083333087E-3</v>
      </c>
      <c r="J14" s="9">
        <f>IFERROR(Inv_SY!I16/Inv_SY!$P16-1,"")</f>
        <v>-1.4457461576628305E-2</v>
      </c>
      <c r="K14" s="9">
        <f>IFERROR(Inv_SY!J16/Inv_SY!$P16-1,"")</f>
        <v>-1.6030990208794949E-2</v>
      </c>
      <c r="L14" s="9">
        <f>IFERROR(Inv_SY!K16/Inv_SY!$P16-1,"")</f>
        <v>-9.8753960048195699E-3</v>
      </c>
      <c r="M14" s="9">
        <f>IFERROR(Inv_SY!L16/Inv_SY!$P16-1,"")</f>
        <v>1.60200564415931E-2</v>
      </c>
      <c r="N14" s="9">
        <f>IFERROR(Inv_SY!M16/Inv_SY!$P16-1,"")</f>
        <v>3.5237094008385039E-2</v>
      </c>
      <c r="O14" s="9">
        <f>IFERROR(Inv_SY!N16/Inv_SY!$P16-1,"")</f>
        <v>9.7802452413864316E-5</v>
      </c>
      <c r="P14" s="9">
        <f>IFERROR(Inv_SY!O16/Inv_SY!$P16-1,"")</f>
        <v>2.0213864411957383E-2</v>
      </c>
      <c r="Q14" s="9">
        <f>IFERROR(Inv_SY!Q16/Inv_SY!$AA16-1,"")</f>
        <v>9.126270681408144E-3</v>
      </c>
      <c r="R14" s="9">
        <f>IFERROR(Inv_SY!R16/Inv_SY!$AA16-1,"")</f>
        <v>-2.0466723238231288E-2</v>
      </c>
      <c r="S14" s="9">
        <f>IFERROR(Inv_SY!S16/Inv_SY!$AA16-1,"")</f>
        <v>3.1244570661996818E-2</v>
      </c>
      <c r="T14" s="9">
        <f>IFERROR(Inv_SY!T16/Inv_SY!$AA16-1,"")</f>
        <v>2.3282245114488731E-3</v>
      </c>
      <c r="U14" s="9">
        <f>IFERROR(Inv_SY!U16/Inv_SY!$AA16-1,"")</f>
        <v>-5.2578282938990917E-3</v>
      </c>
      <c r="V14" s="9">
        <f>IFERROR(Inv_SY!V16/Inv_SY!$AA16-1,"")</f>
        <v>2.3701786778209666E-3</v>
      </c>
      <c r="W14" s="9">
        <f>IFERROR(Inv_SY!W16/Inv_SY!$AA16-1,"")</f>
        <v>-1.6742722423727097E-3</v>
      </c>
      <c r="X14" s="9">
        <f>IFERROR(Inv_SY!X16/Inv_SY!$AA16-1,"")</f>
        <v>-9.7715329497813919E-3</v>
      </c>
      <c r="Y14" s="9">
        <f>IFERROR(Inv_SY!Y16/Inv_SY!$AA16-1,"")</f>
        <v>-6.8858103088675904E-3</v>
      </c>
      <c r="Z14" s="9">
        <f>IFERROR(Inv_SY!Z16/Inv_SY!$AA16-1,"")</f>
        <v>-1.0130774995220637E-3</v>
      </c>
    </row>
    <row r="15" spans="1:26" x14ac:dyDescent="0.3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45842</v>
      </c>
      <c r="G15" s="9">
        <f>IFERROR(Inv_SY!F17/Inv_SY!$P17-1,"")</f>
        <v>-1.1421798348429046E-2</v>
      </c>
      <c r="H15" s="9">
        <f>IFERROR(Inv_SY!G17/Inv_SY!$P17-1,"")</f>
        <v>-1.2672529878858474E-2</v>
      </c>
      <c r="I15" s="9">
        <f>IFERROR(Inv_SY!H17/Inv_SY!$P17-1,"")</f>
        <v>-1.5710020738473385E-2</v>
      </c>
      <c r="J15" s="9">
        <f>IFERROR(Inv_SY!I17/Inv_SY!$P17-1,"")</f>
        <v>-1.793598689079845E-2</v>
      </c>
      <c r="K15" s="9">
        <f>IFERROR(Inv_SY!J17/Inv_SY!$P17-1,"")</f>
        <v>-1.9241756717145786E-2</v>
      </c>
      <c r="L15" s="9">
        <f>IFERROR(Inv_SY!K17/Inv_SY!$P17-1,"")</f>
        <v>-9.5540392629873683E-3</v>
      </c>
      <c r="M15" s="9">
        <f>IFERROR(Inv_SY!L17/Inv_SY!$P17-1,"")</f>
        <v>9.4231266984221573E-3</v>
      </c>
      <c r="N15" s="9">
        <f>IFERROR(Inv_SY!M17/Inv_SY!$P17-1,"")</f>
        <v>3.3461596000702531E-2</v>
      </c>
      <c r="O15" s="9">
        <f>IFERROR(Inv_SY!N17/Inv_SY!$P17-1,"")</f>
        <v>5.9015907468205064E-3</v>
      </c>
      <c r="P15" s="9">
        <f>IFERROR(Inv_SY!O17/Inv_SY!$P17-1,"")</f>
        <v>3.7749818390746981E-2</v>
      </c>
      <c r="Q15" s="9">
        <f>IFERROR(Inv_SY!Q17/Inv_SY!$AA17-1,"")</f>
        <v>1.8916897958251688E-2</v>
      </c>
      <c r="R15" s="9">
        <f>IFERROR(Inv_SY!R17/Inv_SY!$AA17-1,"")</f>
        <v>-9.0536332172403977E-3</v>
      </c>
      <c r="S15" s="9">
        <f>IFERROR(Inv_SY!S17/Inv_SY!$AA17-1,"")</f>
        <v>4.0332834518803651E-2</v>
      </c>
      <c r="T15" s="9">
        <f>IFERROR(Inv_SY!T17/Inv_SY!$AA17-1,"")</f>
        <v>7.8967746052982513E-3</v>
      </c>
      <c r="U15" s="9">
        <f>IFERROR(Inv_SY!U17/Inv_SY!$AA17-1,"")</f>
        <v>5.5033332205227659E-3</v>
      </c>
      <c r="V15" s="9">
        <f>IFERROR(Inv_SY!V17/Inv_SY!$AA17-1,"")</f>
        <v>1.3168148552747283E-2</v>
      </c>
      <c r="W15" s="9">
        <f>IFERROR(Inv_SY!W17/Inv_SY!$AA17-1,"")</f>
        <v>8.7985563371484332E-3</v>
      </c>
      <c r="X15" s="9">
        <f>IFERROR(Inv_SY!X17/Inv_SY!$AA17-1,"")</f>
        <v>-3.0510750528088826E-3</v>
      </c>
      <c r="Y15" s="9">
        <f>IFERROR(Inv_SY!Y17/Inv_SY!$AA17-1,"")</f>
        <v>-3.094214529323569E-2</v>
      </c>
      <c r="Z15" s="9">
        <f>IFERROR(Inv_SY!Z17/Inv_SY!$AA17-1,"")</f>
        <v>-5.1569691629487435E-2</v>
      </c>
    </row>
    <row r="16" spans="1:26" x14ac:dyDescent="0.3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45843</v>
      </c>
      <c r="G16" s="9">
        <f>IFERROR(Inv_SY!F18/Inv_SY!$P18-1,"")</f>
        <v>-1.0539737535179228E-2</v>
      </c>
      <c r="H16" s="9">
        <f>IFERROR(Inv_SY!G18/Inv_SY!$P18-1,"")</f>
        <v>-1.1020417034881769E-2</v>
      </c>
      <c r="I16" s="9">
        <f>IFERROR(Inv_SY!H18/Inv_SY!$P18-1,"")</f>
        <v>-9.9481319970836646E-3</v>
      </c>
      <c r="J16" s="9">
        <f>IFERROR(Inv_SY!I18/Inv_SY!$P18-1,"")</f>
        <v>-1.8286736209676691E-2</v>
      </c>
      <c r="K16" s="9">
        <f>IFERROR(Inv_SY!J18/Inv_SY!$P18-1,"")</f>
        <v>-1.1709296175875905E-2</v>
      </c>
      <c r="L16" s="9">
        <f>IFERROR(Inv_SY!K18/Inv_SY!$P18-1,"")</f>
        <v>-1.4748564284975285E-2</v>
      </c>
      <c r="M16" s="9">
        <f>IFERROR(Inv_SY!L18/Inv_SY!$P18-1,"")</f>
        <v>1.426325203013934E-2</v>
      </c>
      <c r="N16" s="9">
        <f>IFERROR(Inv_SY!M18/Inv_SY!$P18-1,"")</f>
        <v>3.5901297205321869E-2</v>
      </c>
      <c r="O16" s="9">
        <f>IFERROR(Inv_SY!N18/Inv_SY!$P18-1,"")</f>
        <v>-5.147182453302257E-5</v>
      </c>
      <c r="P16" s="9">
        <f>IFERROR(Inv_SY!O18/Inv_SY!$P18-1,"")</f>
        <v>2.6139805826745244E-2</v>
      </c>
      <c r="Q16" s="9">
        <f>IFERROR(Inv_SY!Q18/Inv_SY!$AA18-1,"")</f>
        <v>1.7120801393775142E-3</v>
      </c>
      <c r="R16" s="9">
        <f>IFERROR(Inv_SY!R18/Inv_SY!$AA18-1,"")</f>
        <v>-1.7661704405160017E-2</v>
      </c>
      <c r="S16" s="9">
        <f>IFERROR(Inv_SY!S18/Inv_SY!$AA18-1,"")</f>
        <v>4.023295795998183E-2</v>
      </c>
      <c r="T16" s="9">
        <f>IFERROR(Inv_SY!T18/Inv_SY!$AA18-1,"")</f>
        <v>1.3726793453270547E-2</v>
      </c>
      <c r="U16" s="9">
        <f>IFERROR(Inv_SY!U18/Inv_SY!$AA18-1,"")</f>
        <v>1.3986598339210676E-3</v>
      </c>
      <c r="V16" s="9">
        <f>IFERROR(Inv_SY!V18/Inv_SY!$AA18-1,"")</f>
        <v>2.1222031744507763E-3</v>
      </c>
      <c r="W16" s="9">
        <f>IFERROR(Inv_SY!W18/Inv_SY!$AA18-1,"")</f>
        <v>-6.6660853485637217E-3</v>
      </c>
      <c r="X16" s="9">
        <f>IFERROR(Inv_SY!X18/Inv_SY!$AA18-1,"")</f>
        <v>-2.3032232041621747E-2</v>
      </c>
      <c r="Y16" s="9">
        <f>IFERROR(Inv_SY!Y18/Inv_SY!$AA18-1,"")</f>
        <v>1.032727240288156E-2</v>
      </c>
      <c r="Z16" s="9">
        <f>IFERROR(Inv_SY!Z18/Inv_SY!$AA18-1,"")</f>
        <v>-2.2159945168537032E-2</v>
      </c>
    </row>
    <row r="17" spans="1:26" x14ac:dyDescent="0.3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45844</v>
      </c>
      <c r="G17" s="9">
        <f>IFERROR(Inv_SY!F19/Inv_SY!$P19-1,"")</f>
        <v>-1.025520090524068E-2</v>
      </c>
      <c r="H17" s="9">
        <f>IFERROR(Inv_SY!G19/Inv_SY!$P19-1,"")</f>
        <v>-9.0626308599193184E-3</v>
      </c>
      <c r="I17" s="9">
        <f>IFERROR(Inv_SY!H19/Inv_SY!$P19-1,"")</f>
        <v>-4.9548895927017389E-3</v>
      </c>
      <c r="J17" s="9">
        <f>IFERROR(Inv_SY!I19/Inv_SY!$P19-1,"")</f>
        <v>-1.0057685030687935E-2</v>
      </c>
      <c r="K17" s="9">
        <f>IFERROR(Inv_SY!J19/Inv_SY!$P19-1,"")</f>
        <v>-9.6952705819673968E-3</v>
      </c>
      <c r="L17" s="9">
        <f>IFERROR(Inv_SY!K19/Inv_SY!$P19-1,"")</f>
        <v>-1.0315401972000315E-2</v>
      </c>
      <c r="M17" s="9">
        <f>IFERROR(Inv_SY!L19/Inv_SY!$P19-1,"")</f>
        <v>5.1569361833461169E-3</v>
      </c>
      <c r="N17" s="9">
        <f>IFERROR(Inv_SY!M19/Inv_SY!$P19-1,"")</f>
        <v>2.7200332370034053E-2</v>
      </c>
      <c r="O17" s="9">
        <f>IFERROR(Inv_SY!N19/Inv_SY!$P19-1,"")</f>
        <v>-1.6829811058692856E-3</v>
      </c>
      <c r="P17" s="9">
        <f>IFERROR(Inv_SY!O19/Inv_SY!$P19-1,"")</f>
        <v>2.3666791495007944E-2</v>
      </c>
      <c r="Q17" s="9">
        <f>IFERROR(Inv_SY!Q19/Inv_SY!$AA19-1,"")</f>
        <v>7.1395553127424627E-3</v>
      </c>
      <c r="R17" s="9">
        <f>IFERROR(Inv_SY!R19/Inv_SY!$AA19-1,"")</f>
        <v>-1.5158048053058426E-2</v>
      </c>
      <c r="S17" s="9">
        <f>IFERROR(Inv_SY!S19/Inv_SY!$AA19-1,"")</f>
        <v>4.2365249898439705E-2</v>
      </c>
      <c r="T17" s="9">
        <f>IFERROR(Inv_SY!T19/Inv_SY!$AA19-1,"")</f>
        <v>1.5292129121893261E-2</v>
      </c>
      <c r="U17" s="9">
        <f>IFERROR(Inv_SY!U19/Inv_SY!$AA19-1,"")</f>
        <v>3.1435607453484948E-3</v>
      </c>
      <c r="V17" s="9">
        <f>IFERROR(Inv_SY!V19/Inv_SY!$AA19-1,"")</f>
        <v>5.0895557972432393E-3</v>
      </c>
      <c r="W17" s="9">
        <f>IFERROR(Inv_SY!W19/Inv_SY!$AA19-1,"")</f>
        <v>-1.9881590639098112E-3</v>
      </c>
      <c r="X17" s="9">
        <f>IFERROR(Inv_SY!X19/Inv_SY!$AA19-1,"")</f>
        <v>-1.5462764138798324E-2</v>
      </c>
      <c r="Y17" s="9">
        <f>IFERROR(Inv_SY!Y19/Inv_SY!$AA19-1,"")</f>
        <v>2.2223339125351238E-3</v>
      </c>
      <c r="Z17" s="9">
        <f>IFERROR(Inv_SY!Z19/Inv_SY!$AA19-1,"")</f>
        <v>-4.2643413532434393E-2</v>
      </c>
    </row>
    <row r="18" spans="1:26" x14ac:dyDescent="0.3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45845</v>
      </c>
      <c r="G18" s="9">
        <f>IFERROR(Inv_SY!F20/Inv_SY!$P20-1,"")</f>
        <v>-1.0672367772981195E-2</v>
      </c>
      <c r="H18" s="9">
        <f>IFERROR(Inv_SY!G20/Inv_SY!$P20-1,"")</f>
        <v>-1.1234485745837186E-2</v>
      </c>
      <c r="I18" s="9">
        <f>IFERROR(Inv_SY!H20/Inv_SY!$P20-1,"")</f>
        <v>-1.0672367772981195E-2</v>
      </c>
      <c r="J18" s="9">
        <f>IFERROR(Inv_SY!I20/Inv_SY!$P20-1,"")</f>
        <v>-1.0993028965799678E-2</v>
      </c>
      <c r="K18" s="9">
        <f>IFERROR(Inv_SY!J20/Inv_SY!$P20-1,"")</f>
        <v>-1.0395632770959451E-2</v>
      </c>
      <c r="L18" s="9">
        <f>IFERROR(Inv_SY!K20/Inv_SY!$P20-1,"")</f>
        <v>3.6256073314653303E-3</v>
      </c>
      <c r="M18" s="9">
        <f>IFERROR(Inv_SY!L20/Inv_SY!$P20-1,"")</f>
        <v>8.3987954514399554E-3</v>
      </c>
      <c r="N18" s="9">
        <f>IFERROR(Inv_SY!M20/Inv_SY!$P20-1,"")</f>
        <v>2.466076194941258E-2</v>
      </c>
      <c r="O18" s="9">
        <f>IFERROR(Inv_SY!N20/Inv_SY!$P20-1,"")</f>
        <v>1.6158439125288915E-3</v>
      </c>
      <c r="P18" s="9">
        <f>IFERROR(Inv_SY!O20/Inv_SY!$P20-1,"")</f>
        <v>1.5666874383712281E-2</v>
      </c>
      <c r="Q18" s="9">
        <f>IFERROR(Inv_SY!Q20/Inv_SY!$AA20-1,"")</f>
        <v>5.4483706176493563E-3</v>
      </c>
      <c r="R18" s="9">
        <f>IFERROR(Inv_SY!R20/Inv_SY!$AA20-1,"")</f>
        <v>-1.8737338701642181E-2</v>
      </c>
      <c r="S18" s="9">
        <f>IFERROR(Inv_SY!S20/Inv_SY!$AA20-1,"")</f>
        <v>3.6000441965909236E-2</v>
      </c>
      <c r="T18" s="9">
        <f>IFERROR(Inv_SY!T20/Inv_SY!$AA20-1,"")</f>
        <v>7.6825139270202403E-3</v>
      </c>
      <c r="U18" s="9">
        <f>IFERROR(Inv_SY!U20/Inv_SY!$AA20-1,"")</f>
        <v>2.4649221203176808E-4</v>
      </c>
      <c r="V18" s="9">
        <f>IFERROR(Inv_SY!V20/Inv_SY!$AA20-1,"")</f>
        <v>2.7640171614780051E-3</v>
      </c>
      <c r="W18" s="9">
        <f>IFERROR(Inv_SY!W20/Inv_SY!$AA20-1,"")</f>
        <v>1.9687069618827824E-3</v>
      </c>
      <c r="X18" s="9">
        <f>IFERROR(Inv_SY!X20/Inv_SY!$AA20-1,"")</f>
        <v>-1.2486924100284846E-2</v>
      </c>
      <c r="Y18" s="9">
        <f>IFERROR(Inv_SY!Y20/Inv_SY!$AA20-1,"")</f>
        <v>8.8588605955852717E-3</v>
      </c>
      <c r="Z18" s="9">
        <f>IFERROR(Inv_SY!Z20/Inv_SY!$AA20-1,"")</f>
        <v>-3.1745140639629299E-2</v>
      </c>
    </row>
    <row r="19" spans="1:26" x14ac:dyDescent="0.3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45846</v>
      </c>
      <c r="G19" s="9">
        <f>IFERROR(Inv_SY!F21/Inv_SY!$P21-1,"")</f>
        <v>8.1191362006252099E-3</v>
      </c>
      <c r="H19" s="9">
        <f>IFERROR(Inv_SY!G21/Inv_SY!$P21-1,"")</f>
        <v>-1.2435656196421618E-2</v>
      </c>
      <c r="I19" s="9">
        <f>IFERROR(Inv_SY!H21/Inv_SY!$P21-1,"")</f>
        <v>4.3819012193440088E-3</v>
      </c>
      <c r="J19" s="9">
        <f>IFERROR(Inv_SY!I21/Inv_SY!$P21-1,"")</f>
        <v>-4.0172948347406701E-3</v>
      </c>
      <c r="K19" s="9">
        <f>IFERROR(Inv_SY!J21/Inv_SY!$P21-1,"")</f>
        <v>-6.1034084933775601E-2</v>
      </c>
      <c r="L19" s="9">
        <f>IFERROR(Inv_SY!K21/Inv_SY!$P21-1,"")</f>
        <v>-4.8378593484342702E-2</v>
      </c>
      <c r="M19" s="9">
        <f>IFERROR(Inv_SY!L21/Inv_SY!$P21-1,"")</f>
        <v>1.8954976840705129E-2</v>
      </c>
      <c r="N19" s="9">
        <f>IFERROR(Inv_SY!M21/Inv_SY!$P21-1,"")</f>
        <v>3.8017016050875485E-2</v>
      </c>
      <c r="O19" s="9">
        <f>IFERROR(Inv_SY!N21/Inv_SY!$P21-1,"")</f>
        <v>1.9777046204836557E-2</v>
      </c>
      <c r="P19" s="9">
        <f>IFERROR(Inv_SY!O21/Inv_SY!$P21-1,"")</f>
        <v>3.6615552932894868E-2</v>
      </c>
      <c r="Q19" s="9">
        <f>IFERROR(Inv_SY!Q21/Inv_SY!$AA21-1,"")</f>
        <v>1.1080436579773423E-2</v>
      </c>
      <c r="R19" s="9">
        <f>IFERROR(Inv_SY!R21/Inv_SY!$AA21-1,"")</f>
        <v>-1.2871126905515728E-2</v>
      </c>
      <c r="S19" s="9">
        <f>IFERROR(Inv_SY!S21/Inv_SY!$AA21-1,"")</f>
        <v>4.143724668071247E-2</v>
      </c>
      <c r="T19" s="9">
        <f>IFERROR(Inv_SY!T21/Inv_SY!$AA21-1,"")</f>
        <v>1.2827744212640768E-2</v>
      </c>
      <c r="U19" s="9">
        <f>IFERROR(Inv_SY!U21/Inv_SY!$AA21-1,"")</f>
        <v>4.7351380873252857E-3</v>
      </c>
      <c r="V19" s="9">
        <f>IFERROR(Inv_SY!V21/Inv_SY!$AA21-1,"")</f>
        <v>7.5803589418221851E-3</v>
      </c>
      <c r="W19" s="9">
        <f>IFERROR(Inv_SY!W21/Inv_SY!$AA21-1,"")</f>
        <v>3.2727100420302246E-3</v>
      </c>
      <c r="X19" s="9">
        <f>IFERROR(Inv_SY!X21/Inv_SY!$AA21-1,"")</f>
        <v>-1.1054974174347754E-2</v>
      </c>
      <c r="Y19" s="9">
        <f>IFERROR(Inv_SY!Y21/Inv_SY!$AA21-1,"")</f>
        <v>-5.4485316878950529E-3</v>
      </c>
      <c r="Z19" s="9">
        <f>IFERROR(Inv_SY!Z21/Inv_SY!$AA21-1,"")</f>
        <v>-5.1559001776547597E-2</v>
      </c>
    </row>
    <row r="20" spans="1:26" x14ac:dyDescent="0.3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45847</v>
      </c>
      <c r="G20" s="9">
        <f>IFERROR(Inv_SY!F22/Inv_SY!$P22-1,"")</f>
        <v>-1.0465627420703116E-2</v>
      </c>
      <c r="H20" s="9">
        <f>IFERROR(Inv_SY!G22/Inv_SY!$P22-1,"")</f>
        <v>-1.5566320062864403E-2</v>
      </c>
      <c r="I20" s="9">
        <f>IFERROR(Inv_SY!H22/Inv_SY!$P22-1,"")</f>
        <v>-9.9798471690687451E-3</v>
      </c>
      <c r="J20" s="9">
        <f>IFERROR(Inv_SY!I22/Inv_SY!$P22-1,"")</f>
        <v>-1.4900759598445612E-2</v>
      </c>
      <c r="K20" s="9">
        <f>IFERROR(Inv_SY!J22/Inv_SY!$P22-1,"")</f>
        <v>-1.3552200404164827E-2</v>
      </c>
      <c r="L20" s="9">
        <f>IFERROR(Inv_SY!K22/Inv_SY!$P22-1,"")</f>
        <v>-9.9405418723552685E-3</v>
      </c>
      <c r="M20" s="9">
        <f>IFERROR(Inv_SY!L22/Inv_SY!$P22-1,"")</f>
        <v>9.1457427183565532E-3</v>
      </c>
      <c r="N20" s="9">
        <f>IFERROR(Inv_SY!M22/Inv_SY!$P22-1,"")</f>
        <v>2.8882572961684172E-2</v>
      </c>
      <c r="O20" s="9">
        <f>IFERROR(Inv_SY!N22/Inv_SY!$P22-1,"")</f>
        <v>7.0086276342431475E-3</v>
      </c>
      <c r="P20" s="9">
        <f>IFERROR(Inv_SY!O22/Inv_SY!$P22-1,"")</f>
        <v>2.9368353213318654E-2</v>
      </c>
      <c r="Q20" s="9">
        <f>IFERROR(Inv_SY!Q22/Inv_SY!$AA22-1,"")</f>
        <v>1.148242677279776E-2</v>
      </c>
      <c r="R20" s="9">
        <f>IFERROR(Inv_SY!R22/Inv_SY!$AA22-1,"")</f>
        <v>-1.2945736249769024E-2</v>
      </c>
      <c r="S20" s="9">
        <f>IFERROR(Inv_SY!S22/Inv_SY!$AA22-1,"")</f>
        <v>4.1479680092963322E-2</v>
      </c>
      <c r="T20" s="9">
        <f>IFERROR(Inv_SY!T22/Inv_SY!$AA22-1,"")</f>
        <v>1.2310739435579254E-2</v>
      </c>
      <c r="U20" s="9">
        <f>IFERROR(Inv_SY!U22/Inv_SY!$AA22-1,"")</f>
        <v>4.155540662662105E-3</v>
      </c>
      <c r="V20" s="9">
        <f>IFERROR(Inv_SY!V22/Inv_SY!$AA22-1,"")</f>
        <v>7.9282112931109427E-3</v>
      </c>
      <c r="W20" s="9">
        <f>IFERROR(Inv_SY!W22/Inv_SY!$AA22-1,"")</f>
        <v>4.2336051008526887E-3</v>
      </c>
      <c r="X20" s="9">
        <f>IFERROR(Inv_SY!X22/Inv_SY!$AA22-1,"")</f>
        <v>-9.9968865988319111E-3</v>
      </c>
      <c r="Y20" s="9">
        <f>IFERROR(Inv_SY!Y22/Inv_SY!$AA22-1,"")</f>
        <v>-6.2185208416946081E-3</v>
      </c>
      <c r="Z20" s="9">
        <f>IFERROR(Inv_SY!Z22/Inv_SY!$AA22-1,"")</f>
        <v>-5.2429059667668421E-2</v>
      </c>
    </row>
    <row r="21" spans="1:26" x14ac:dyDescent="0.3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45848</v>
      </c>
      <c r="G21" s="9">
        <f>IFERROR(Inv_SY!F23/Inv_SY!$P23-1,"")</f>
        <v>9.7925229116172074E-2</v>
      </c>
      <c r="H21" s="9">
        <f>IFERROR(Inv_SY!G23/Inv_SY!$P23-1,"")</f>
        <v>6.5934400761971323E-2</v>
      </c>
      <c r="I21" s="9">
        <f>IFERROR(Inv_SY!H23/Inv_SY!$P23-1,"")</f>
        <v>8.6408530908659742E-2</v>
      </c>
      <c r="J21" s="9">
        <f>IFERROR(Inv_SY!I23/Inv_SY!$P23-1,"")</f>
        <v>-6.0359921062746236E-2</v>
      </c>
      <c r="K21" s="9">
        <f>IFERROR(Inv_SY!J23/Inv_SY!$P23-1,"")</f>
        <v>6.8277113730679018E-2</v>
      </c>
      <c r="L21" s="9">
        <f>IFERROR(Inv_SY!K23/Inv_SY!$P23-1,"")</f>
        <v>8.9060397409497005E-2</v>
      </c>
      <c r="M21" s="9">
        <f>IFERROR(Inv_SY!L23/Inv_SY!$P23-1,"")</f>
        <v>-0.14543460449605661</v>
      </c>
      <c r="N21" s="9">
        <f>IFERROR(Inv_SY!M23/Inv_SY!$P23-1,"")</f>
        <v>-2.9398267733547256E-2</v>
      </c>
      <c r="O21" s="9">
        <f>IFERROR(Inv_SY!N23/Inv_SY!$P23-1,"")</f>
        <v>-6.9435705686417437E-2</v>
      </c>
      <c r="P21" s="9">
        <f>IFERROR(Inv_SY!O23/Inv_SY!$P23-1,"")</f>
        <v>-0.10297717294820907</v>
      </c>
      <c r="Q21" s="9">
        <f>IFERROR(Inv_SY!Q23/Inv_SY!$AA23-1,"")</f>
        <v>9.406876909205053E-3</v>
      </c>
      <c r="R21" s="9">
        <f>IFERROR(Inv_SY!R23/Inv_SY!$AA23-1,"")</f>
        <v>-1.5025089605988362E-2</v>
      </c>
      <c r="S21" s="9">
        <f>IFERROR(Inv_SY!S23/Inv_SY!$AA23-1,"")</f>
        <v>4.1246577170954479E-2</v>
      </c>
      <c r="T21" s="9">
        <f>IFERROR(Inv_SY!T23/Inv_SY!$AA23-1,"")</f>
        <v>1.4111666976386328E-2</v>
      </c>
      <c r="U21" s="9">
        <f>IFERROR(Inv_SY!U23/Inv_SY!$AA23-1,"")</f>
        <v>6.6979853055493255E-3</v>
      </c>
      <c r="V21" s="9">
        <f>IFERROR(Inv_SY!V23/Inv_SY!$AA23-1,"")</f>
        <v>6.4045902406020261E-3</v>
      </c>
      <c r="W21" s="9">
        <f>IFERROR(Inv_SY!W23/Inv_SY!$AA23-1,"")</f>
        <v>1.2041507295046383E-3</v>
      </c>
      <c r="X21" s="9">
        <f>IFERROR(Inv_SY!X23/Inv_SY!$AA23-1,"")</f>
        <v>-1.4829139187638396E-2</v>
      </c>
      <c r="Y21" s="9">
        <f>IFERROR(Inv_SY!Y23/Inv_SY!$AA23-1,"")</f>
        <v>-1.096800490087646E-3</v>
      </c>
      <c r="Z21" s="9">
        <f>IFERROR(Inv_SY!Z23/Inv_SY!$AA23-1,"")</f>
        <v>-4.8120818048487668E-2</v>
      </c>
    </row>
    <row r="22" spans="1:26" x14ac:dyDescent="0.3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45849</v>
      </c>
      <c r="G22" s="9">
        <f>IFERROR(Inv_SY!F24/Inv_SY!$P24-1,"")</f>
        <v>3.0757133822307825E-3</v>
      </c>
      <c r="H22" s="9">
        <f>IFERROR(Inv_SY!G24/Inv_SY!$P24-1,"")</f>
        <v>-1.3692268852452116E-2</v>
      </c>
      <c r="I22" s="9">
        <f>IFERROR(Inv_SY!H24/Inv_SY!$P24-1,"")</f>
        <v>2.7896923633021764E-3</v>
      </c>
      <c r="J22" s="9">
        <f>IFERROR(Inv_SY!I24/Inv_SY!$P24-1,"")</f>
        <v>-0.16990735424162939</v>
      </c>
      <c r="K22" s="9">
        <f>IFERROR(Inv_SY!J24/Inv_SY!$P24-1,"")</f>
        <v>3.4145382815768954E-3</v>
      </c>
      <c r="L22" s="9">
        <f>IFERROR(Inv_SY!K24/Inv_SY!$P24-1,"")</f>
        <v>5.2398576046532863E-3</v>
      </c>
      <c r="M22" s="9">
        <f>IFERROR(Inv_SY!L24/Inv_SY!$P24-1,"")</f>
        <v>3.634019194336835E-2</v>
      </c>
      <c r="N22" s="9">
        <f>IFERROR(Inv_SY!M24/Inv_SY!$P24-1,"")</f>
        <v>5.0841223543289349E-2</v>
      </c>
      <c r="O22" s="9">
        <f>IFERROR(Inv_SY!N24/Inv_SY!$P24-1,"")</f>
        <v>1.8472257599517317E-2</v>
      </c>
      <c r="P22" s="9">
        <f>IFERROR(Inv_SY!O24/Inv_SY!$P24-1,"")</f>
        <v>6.3426148376143132E-2</v>
      </c>
      <c r="Q22" s="9">
        <f>IFERROR(Inv_SY!Q24/Inv_SY!$AA24-1,"")</f>
        <v>1.7518048341761405E-2</v>
      </c>
      <c r="R22" s="9">
        <f>IFERROR(Inv_SY!R24/Inv_SY!$AA24-1,"")</f>
        <v>-1.2275045877993551E-2</v>
      </c>
      <c r="S22" s="9">
        <f>IFERROR(Inv_SY!S24/Inv_SY!$AA24-1,"")</f>
        <v>4.7469372022860723E-2</v>
      </c>
      <c r="T22" s="9">
        <f>IFERROR(Inv_SY!T24/Inv_SY!$AA24-1,"")</f>
        <v>-6.8325820461152653E-2</v>
      </c>
      <c r="U22" s="9">
        <f>IFERROR(Inv_SY!U24/Inv_SY!$AA24-1,"")</f>
        <v>2.4502300284471978E-2</v>
      </c>
      <c r="V22" s="9">
        <f>IFERROR(Inv_SY!V24/Inv_SY!$AA24-1,"")</f>
        <v>2.7343800653815364E-2</v>
      </c>
      <c r="W22" s="9">
        <f>IFERROR(Inv_SY!W24/Inv_SY!$AA24-1,"")</f>
        <v>1.9508492995693238E-2</v>
      </c>
      <c r="X22" s="9">
        <f>IFERROR(Inv_SY!X24/Inv_SY!$AA24-1,"")</f>
        <v>4.2239706670286203E-3</v>
      </c>
      <c r="Y22" s="9">
        <f>IFERROR(Inv_SY!Y24/Inv_SY!$AA24-1,"")</f>
        <v>-1.107368498350525E-2</v>
      </c>
      <c r="Z22" s="9">
        <f>IFERROR(Inv_SY!Z24/Inv_SY!$AA24-1,"")</f>
        <v>-4.8891433642978321E-2</v>
      </c>
    </row>
    <row r="23" spans="1:26" x14ac:dyDescent="0.3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45850</v>
      </c>
      <c r="G23" s="9">
        <f>IFERROR(Inv_SY!F25/Inv_SY!$P25-1,"")</f>
        <v>-5.8839237926197052E-3</v>
      </c>
      <c r="H23" s="9">
        <f>IFERROR(Inv_SY!G25/Inv_SY!$P25-1,"")</f>
        <v>-1.3405196737609537E-2</v>
      </c>
      <c r="I23" s="9">
        <f>IFERROR(Inv_SY!H25/Inv_SY!$P25-1,"")</f>
        <v>-5.09909531140329E-3</v>
      </c>
      <c r="J23" s="9">
        <f>IFERROR(Inv_SY!I25/Inv_SY!$P25-1,"")</f>
        <v>-6.0663796446630558E-3</v>
      </c>
      <c r="K23" s="9">
        <f>IFERROR(Inv_SY!J25/Inv_SY!$P25-1,"")</f>
        <v>-1.5371814351136104E-3</v>
      </c>
      <c r="L23" s="9">
        <f>IFERROR(Inv_SY!K25/Inv_SY!$P25-1,"")</f>
        <v>-7.6309683889834723E-3</v>
      </c>
      <c r="M23" s="9">
        <f>IFERROR(Inv_SY!L25/Inv_SY!$P25-1,"")</f>
        <v>1.1189970577139441E-2</v>
      </c>
      <c r="N23" s="9">
        <f>IFERROR(Inv_SY!M25/Inv_SY!$P25-1,"")</f>
        <v>2.1846682543691598E-2</v>
      </c>
      <c r="O23" s="9">
        <f>IFERROR(Inv_SY!N25/Inv_SY!$P25-1,"")</f>
        <v>-1.1598057441785437E-2</v>
      </c>
      <c r="P23" s="9">
        <f>IFERROR(Inv_SY!O25/Inv_SY!$P25-1,"")</f>
        <v>1.8184149631348401E-2</v>
      </c>
      <c r="Q23" s="9">
        <f>IFERROR(Inv_SY!Q25/Inv_SY!$AA25-1,"")</f>
        <v>1.009394181296619E-2</v>
      </c>
      <c r="R23" s="9">
        <f>IFERROR(Inv_SY!R25/Inv_SY!$AA25-1,"")</f>
        <v>-1.7136008447428686E-2</v>
      </c>
      <c r="S23" s="9">
        <f>IFERROR(Inv_SY!S25/Inv_SY!$AA25-1,"")</f>
        <v>3.5321347356534361E-2</v>
      </c>
      <c r="T23" s="9">
        <f>IFERROR(Inv_SY!T25/Inv_SY!$AA25-1,"")</f>
        <v>-7.1395817974581055E-3</v>
      </c>
      <c r="U23" s="9">
        <f>IFERROR(Inv_SY!U25/Inv_SY!$AA25-1,"")</f>
        <v>-1.6491055371559149E-4</v>
      </c>
      <c r="V23" s="9">
        <f>IFERROR(Inv_SY!V25/Inv_SY!$AA25-1,"")</f>
        <v>6.8545229198822E-3</v>
      </c>
      <c r="W23" s="9">
        <f>IFERROR(Inv_SY!W25/Inv_SY!$AA25-1,"")</f>
        <v>-9.2287437883808998E-4</v>
      </c>
      <c r="X23" s="9">
        <f>IFERROR(Inv_SY!X25/Inv_SY!$AA25-1,"")</f>
        <v>-1.3364468700968635E-2</v>
      </c>
      <c r="Y23" s="9">
        <f>IFERROR(Inv_SY!Y25/Inv_SY!$AA25-1,"")</f>
        <v>1.3613638962902685E-2</v>
      </c>
      <c r="Z23" s="9">
        <f>IFERROR(Inv_SY!Z25/Inv_SY!$AA25-1,"")</f>
        <v>-2.7155607173876772E-2</v>
      </c>
    </row>
    <row r="24" spans="1:26" x14ac:dyDescent="0.3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45851</v>
      </c>
      <c r="G24" s="9">
        <f>IFERROR(Inv_SY!F26/Inv_SY!$P26-1,"")</f>
        <v>-1.4363049544456996E-2</v>
      </c>
      <c r="H24" s="9">
        <f>IFERROR(Inv_SY!G26/Inv_SY!$P26-1,"")</f>
        <v>-1.9080343507785757E-2</v>
      </c>
      <c r="I24" s="9">
        <f>IFERROR(Inv_SY!H26/Inv_SY!$P26-1,"")</f>
        <v>-1.0478219221715546E-2</v>
      </c>
      <c r="J24" s="9">
        <f>IFERROR(Inv_SY!I26/Inv_SY!$P26-1,"")</f>
        <v>-1.7626496750862475E-2</v>
      </c>
      <c r="K24" s="9">
        <f>IFERROR(Inv_SY!J26/Inv_SY!$P26-1,"")</f>
        <v>-1.1221032931778119E-2</v>
      </c>
      <c r="L24" s="9">
        <f>IFERROR(Inv_SY!K26/Inv_SY!$P26-1,"")</f>
        <v>1.0333378184763653E-3</v>
      </c>
      <c r="M24" s="9">
        <f>IFERROR(Inv_SY!L26/Inv_SY!$P26-1,"")</f>
        <v>8.840205422254277E-3</v>
      </c>
      <c r="N24" s="9">
        <f>IFERROR(Inv_SY!M26/Inv_SY!$P26-1,"")</f>
        <v>2.5595205203740701E-2</v>
      </c>
      <c r="O24" s="9">
        <f>IFERROR(Inv_SY!N26/Inv_SY!$P26-1,"")</f>
        <v>5.0697340163052829E-5</v>
      </c>
      <c r="P24" s="9">
        <f>IFERROR(Inv_SY!O26/Inv_SY!$P26-1,"")</f>
        <v>3.7249696171965052E-2</v>
      </c>
      <c r="Q24" s="9">
        <f>IFERROR(Inv_SY!Q26/Inv_SY!$AA26-1,"")</f>
        <v>8.0854469474378465E-3</v>
      </c>
      <c r="R24" s="9">
        <f>IFERROR(Inv_SY!R26/Inv_SY!$AA26-1,"")</f>
        <v>-1.3841845934219443E-2</v>
      </c>
      <c r="S24" s="9">
        <f>IFERROR(Inv_SY!S26/Inv_SY!$AA26-1,"")</f>
        <v>4.6814575443215434E-2</v>
      </c>
      <c r="T24" s="9">
        <f>IFERROR(Inv_SY!T26/Inv_SY!$AA26-1,"")</f>
        <v>5.9339016898605212E-3</v>
      </c>
      <c r="U24" s="9">
        <f>IFERROR(Inv_SY!U26/Inv_SY!$AA26-1,"")</f>
        <v>1.1164492449184493E-2</v>
      </c>
      <c r="V24" s="9">
        <f>IFERROR(Inv_SY!V26/Inv_SY!$AA26-1,"")</f>
        <v>8.7770121764074727E-3</v>
      </c>
      <c r="W24" s="9">
        <f>IFERROR(Inv_SY!W26/Inv_SY!$AA26-1,"")</f>
        <v>-2.342154901840976E-3</v>
      </c>
      <c r="X24" s="9">
        <f>IFERROR(Inv_SY!X26/Inv_SY!$AA26-1,"")</f>
        <v>-2.0126981188112514E-2</v>
      </c>
      <c r="Y24" s="9">
        <f>IFERROR(Inv_SY!Y26/Inv_SY!$AA26-1,"")</f>
        <v>1.0212305343269001E-3</v>
      </c>
      <c r="Z24" s="9">
        <f>IFERROR(Inv_SY!Z26/Inv_SY!$AA26-1,"")</f>
        <v>-4.548567721625818E-2</v>
      </c>
    </row>
    <row r="25" spans="1:26" x14ac:dyDescent="0.3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45852</v>
      </c>
      <c r="G25" s="9">
        <f>IFERROR(Inv_SY!F27/Inv_SY!$P27-1,"")</f>
        <v>9.1591019197251322E-2</v>
      </c>
      <c r="H25" s="9">
        <f>IFERROR(Inv_SY!G27/Inv_SY!$P27-1,"")</f>
        <v>6.0091727372819204E-2</v>
      </c>
      <c r="I25" s="9">
        <f>IFERROR(Inv_SY!H27/Inv_SY!$P27-1,"")</f>
        <v>8.3517974153003216E-2</v>
      </c>
      <c r="J25" s="9">
        <f>IFERROR(Inv_SY!I27/Inv_SY!$P27-1,"")</f>
        <v>7.5995946468918163E-2</v>
      </c>
      <c r="K25" s="9">
        <f>IFERROR(Inv_SY!J27/Inv_SY!$P27-1,"")</f>
        <v>-0.24808900464803751</v>
      </c>
      <c r="L25" s="9">
        <f>IFERROR(Inv_SY!K27/Inv_SY!$P27-1,"")</f>
        <v>-0.22307406507503413</v>
      </c>
      <c r="M25" s="9">
        <f>IFERROR(Inv_SY!L27/Inv_SY!$P27-1,"")</f>
        <v>-0.11260454657321051</v>
      </c>
      <c r="N25" s="9">
        <f>IFERROR(Inv_SY!M27/Inv_SY!$P27-1,"")</f>
        <v>8.9572757936189129E-2</v>
      </c>
      <c r="O25" s="9">
        <f>IFERROR(Inv_SY!N27/Inv_SY!$P27-1,"")</f>
        <v>8.0450896553658335E-2</v>
      </c>
      <c r="P25" s="9">
        <f>IFERROR(Inv_SY!O27/Inv_SY!$P27-1,"")</f>
        <v>0.10254729461444501</v>
      </c>
      <c r="Q25" s="9">
        <f>IFERROR(Inv_SY!Q27/Inv_SY!$AA27-1,"")</f>
        <v>8.4342628738502956E-3</v>
      </c>
      <c r="R25" s="9">
        <f>IFERROR(Inv_SY!R27/Inv_SY!$AA27-1,"")</f>
        <v>-2.8151032685363342E-2</v>
      </c>
      <c r="S25" s="9">
        <f>IFERROR(Inv_SY!S27/Inv_SY!$AA27-1,"")</f>
        <v>4.5065558710964293E-2</v>
      </c>
      <c r="T25" s="9">
        <f>IFERROR(Inv_SY!T27/Inv_SY!$AA27-1,"")</f>
        <v>1.8310721024019205E-2</v>
      </c>
      <c r="U25" s="9">
        <f>IFERROR(Inv_SY!U27/Inv_SY!$AA27-1,"")</f>
        <v>7.8692360461742883E-3</v>
      </c>
      <c r="V25" s="9">
        <f>IFERROR(Inv_SY!V27/Inv_SY!$AA27-1,"")</f>
        <v>1.0429884507598519E-2</v>
      </c>
      <c r="W25" s="9">
        <f>IFERROR(Inv_SY!W27/Inv_SY!$AA27-1,"")</f>
        <v>-3.2731968782845344E-3</v>
      </c>
      <c r="X25" s="9">
        <f>IFERROR(Inv_SY!X27/Inv_SY!$AA27-1,"")</f>
        <v>-1.6198725757030297E-2</v>
      </c>
      <c r="Y25" s="9">
        <f>IFERROR(Inv_SY!Y27/Inv_SY!$AA27-1,"")</f>
        <v>2.2426099068169059E-3</v>
      </c>
      <c r="Z25" s="9">
        <f>IFERROR(Inv_SY!Z27/Inv_SY!$AA27-1,"")</f>
        <v>-4.4729317748745112E-2</v>
      </c>
    </row>
    <row r="26" spans="1:26" x14ac:dyDescent="0.3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45853</v>
      </c>
      <c r="G26" s="9">
        <f>IFERROR(Inv_SY!F28/Inv_SY!$P28-1,"")</f>
        <v>-1.7847495068118113E-2</v>
      </c>
      <c r="H26" s="9">
        <f>IFERROR(Inv_SY!G28/Inv_SY!$P28-1,"")</f>
        <v>-2.2434059489185865E-3</v>
      </c>
      <c r="I26" s="9">
        <f>IFERROR(Inv_SY!H28/Inv_SY!$P28-1,"")</f>
        <v>-2.2072015658114452E-3</v>
      </c>
      <c r="J26" s="9">
        <f>IFERROR(Inv_SY!I28/Inv_SY!$P28-1,"")</f>
        <v>-7.8300826454472672E-3</v>
      </c>
      <c r="K26" s="9">
        <f>IFERROR(Inv_SY!J28/Inv_SY!$P28-1,"")</f>
        <v>2.1195007107526198E-3</v>
      </c>
      <c r="L26" s="9">
        <f>IFERROR(Inv_SY!K28/Inv_SY!$P28-1,"")</f>
        <v>-6.309127227938971E-3</v>
      </c>
      <c r="M26" s="9">
        <f>IFERROR(Inv_SY!L28/Inv_SY!$P28-1,"")</f>
        <v>1.4521759514157573E-2</v>
      </c>
      <c r="N26" s="9">
        <f>IFERROR(Inv_SY!M28/Inv_SY!$P28-1,"")</f>
        <v>1.6329442585070408E-2</v>
      </c>
      <c r="O26" s="9">
        <f>IFERROR(Inv_SY!N28/Inv_SY!$P28-1,"")</f>
        <v>-7.6494017713815143E-3</v>
      </c>
      <c r="P26" s="9">
        <f>IFERROR(Inv_SY!O28/Inv_SY!$P28-1,"")</f>
        <v>1.1116011417634963E-2</v>
      </c>
      <c r="Q26" s="9">
        <f>IFERROR(Inv_SY!Q28/Inv_SY!$AA28-1,"")</f>
        <v>1.3374243310223966E-2</v>
      </c>
      <c r="R26" s="9">
        <f>IFERROR(Inv_SY!R28/Inv_SY!$AA28-1,"")</f>
        <v>-4.2562869879990917E-2</v>
      </c>
      <c r="S26" s="9">
        <f>IFERROR(Inv_SY!S28/Inv_SY!$AA28-1,"")</f>
        <v>3.4804506682942549E-2</v>
      </c>
      <c r="T26" s="9">
        <f>IFERROR(Inv_SY!T28/Inv_SY!$AA28-1,"")</f>
        <v>5.3735268205048481E-3</v>
      </c>
      <c r="U26" s="9">
        <f>IFERROR(Inv_SY!U28/Inv_SY!$AA28-1,"")</f>
        <v>-2.1972891738466505E-3</v>
      </c>
      <c r="V26" s="9">
        <f>IFERROR(Inv_SY!V28/Inv_SY!$AA28-1,"")</f>
        <v>5.6099697222491418E-3</v>
      </c>
      <c r="W26" s="9">
        <f>IFERROR(Inv_SY!W28/Inv_SY!$AA28-1,"")</f>
        <v>1.8589212532460486E-3</v>
      </c>
      <c r="X26" s="9">
        <f>IFERROR(Inv_SY!X28/Inv_SY!$AA28-1,"")</f>
        <v>-1.1238285986949426E-2</v>
      </c>
      <c r="Y26" s="9">
        <f>IFERROR(Inv_SY!Y28/Inv_SY!$AA28-1,"")</f>
        <v>1.2760105112850084E-2</v>
      </c>
      <c r="Z26" s="9">
        <f>IFERROR(Inv_SY!Z28/Inv_SY!$AA28-1,"")</f>
        <v>-1.77828278612292E-2</v>
      </c>
    </row>
    <row r="27" spans="1:26" x14ac:dyDescent="0.3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45854</v>
      </c>
      <c r="G27" s="9">
        <f>IFERROR(Inv_SY!F29/Inv_SY!$P29-1,"")</f>
        <v>-1.8280419592303643E-3</v>
      </c>
      <c r="H27" s="9">
        <f>IFERROR(Inv_SY!G29/Inv_SY!$P29-1,"")</f>
        <v>1.4422904221782495E-3</v>
      </c>
      <c r="I27" s="9">
        <f>IFERROR(Inv_SY!H29/Inv_SY!$P29-1,"")</f>
        <v>-5.5972386022097309E-3</v>
      </c>
      <c r="J27" s="9">
        <f>IFERROR(Inv_SY!I29/Inv_SY!$P29-1,"")</f>
        <v>-0.11299679217797554</v>
      </c>
      <c r="K27" s="9">
        <f>IFERROR(Inv_SY!J29/Inv_SY!$P29-1,"")</f>
        <v>-3.2674998627030272E-3</v>
      </c>
      <c r="L27" s="9">
        <f>IFERROR(Inv_SY!K29/Inv_SY!$P29-1,"")</f>
        <v>6.5190877318732632E-4</v>
      </c>
      <c r="M27" s="9">
        <f>IFERROR(Inv_SY!L29/Inv_SY!$P29-1,"")</f>
        <v>3.8216531072809978E-4</v>
      </c>
      <c r="N27" s="9">
        <f>IFERROR(Inv_SY!M29/Inv_SY!$P29-1,"")</f>
        <v>4.7614949298675269E-2</v>
      </c>
      <c r="O27" s="9">
        <f>IFERROR(Inv_SY!N29/Inv_SY!$P29-1,"")</f>
        <v>1.9110068561474902E-2</v>
      </c>
      <c r="P27" s="9">
        <f>IFERROR(Inv_SY!O29/Inv_SY!$P29-1,"")</f>
        <v>5.4488190235872924E-2</v>
      </c>
      <c r="Q27" s="9">
        <f>IFERROR(Inv_SY!Q29/Inv_SY!$AA29-1,"")</f>
        <v>2.4289782359776968E-2</v>
      </c>
      <c r="R27" s="9">
        <f>IFERROR(Inv_SY!R29/Inv_SY!$AA29-1,"")</f>
        <v>-3.5091640926860679E-2</v>
      </c>
      <c r="S27" s="9">
        <f>IFERROR(Inv_SY!S29/Inv_SY!$AA29-1,"")</f>
        <v>3.9861328296637133E-2</v>
      </c>
      <c r="T27" s="9">
        <f>IFERROR(Inv_SY!T29/Inv_SY!$AA29-1,"")</f>
        <v>1.1879571721387094E-2</v>
      </c>
      <c r="U27" s="9">
        <f>IFERROR(Inv_SY!U29/Inv_SY!$AA29-1,"")</f>
        <v>3.4943602443642252E-3</v>
      </c>
      <c r="V27" s="9">
        <f>IFERROR(Inv_SY!V29/Inv_SY!$AA29-1,"")</f>
        <v>9.9181678505990689E-3</v>
      </c>
      <c r="W27" s="9">
        <f>IFERROR(Inv_SY!W29/Inv_SY!$AA29-1,"")</f>
        <v>1.0582088079929441E-2</v>
      </c>
      <c r="X27" s="9">
        <f>IFERROR(Inv_SY!X29/Inv_SY!$AA29-1,"")</f>
        <v>-2.3211040569970365E-4</v>
      </c>
      <c r="Y27" s="9">
        <f>IFERROR(Inv_SY!Y29/Inv_SY!$AA29-1,"")</f>
        <v>-1.5770595825887246E-2</v>
      </c>
      <c r="Z27" s="9">
        <f>IFERROR(Inv_SY!Z29/Inv_SY!$AA29-1,"")</f>
        <v>-4.893095139424819E-2</v>
      </c>
    </row>
    <row r="28" spans="1:26" x14ac:dyDescent="0.3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45855</v>
      </c>
      <c r="G28" s="9">
        <f>IFERROR(Inv_SY!F30/Inv_SY!$P30-1,"")</f>
        <v>-3.3462861931604637E-2</v>
      </c>
      <c r="H28" s="9">
        <f>IFERROR(Inv_SY!G30/Inv_SY!$P30-1,"")</f>
        <v>-0.15925654968297753</v>
      </c>
      <c r="I28" s="9">
        <f>IFERROR(Inv_SY!H30/Inv_SY!$P30-1,"")</f>
        <v>2.3746501380854879E-2</v>
      </c>
      <c r="J28" s="9">
        <f>IFERROR(Inv_SY!I30/Inv_SY!$P30-1,"")</f>
        <v>1.4877577441737344E-2</v>
      </c>
      <c r="K28" s="9">
        <f>IFERROR(Inv_SY!J30/Inv_SY!$P30-1,"")</f>
        <v>1.4584767984887614E-2</v>
      </c>
      <c r="L28" s="9">
        <f>IFERROR(Inv_SY!K30/Inv_SY!$P30-1,"")</f>
        <v>2.3808265875659318E-2</v>
      </c>
      <c r="M28" s="9">
        <f>IFERROR(Inv_SY!L30/Inv_SY!$P30-1,"")</f>
        <v>-6.0086316003168383E-2</v>
      </c>
      <c r="N28" s="9">
        <f>IFERROR(Inv_SY!M30/Inv_SY!$P30-1,"")</f>
        <v>6.0547846201735256E-2</v>
      </c>
      <c r="O28" s="9">
        <f>IFERROR(Inv_SY!N30/Inv_SY!$P30-1,"")</f>
        <v>3.5288577080130556E-2</v>
      </c>
      <c r="P28" s="9">
        <f>IFERROR(Inv_SY!O30/Inv_SY!$P30-1,"")</f>
        <v>7.995219165274503E-2</v>
      </c>
      <c r="Q28" s="9">
        <f>IFERROR(Inv_SY!Q30/Inv_SY!$AA30-1,"")</f>
        <v>5.5881188103528157E-3</v>
      </c>
      <c r="R28" s="9">
        <f>IFERROR(Inv_SY!R30/Inv_SY!$AA30-1,"")</f>
        <v>-4.2389385650743572E-2</v>
      </c>
      <c r="S28" s="9">
        <f>IFERROR(Inv_SY!S30/Inv_SY!$AA30-1,"")</f>
        <v>4.1658229731747154E-2</v>
      </c>
      <c r="T28" s="9">
        <f>IFERROR(Inv_SY!T30/Inv_SY!$AA30-1,"")</f>
        <v>1.2242454657817037E-2</v>
      </c>
      <c r="U28" s="9">
        <f>IFERROR(Inv_SY!U30/Inv_SY!$AA30-1,"")</f>
        <v>6.9878467526507393E-3</v>
      </c>
      <c r="V28" s="9">
        <f>IFERROR(Inv_SY!V30/Inv_SY!$AA30-1,"")</f>
        <v>5.4865870996667621E-3</v>
      </c>
      <c r="W28" s="9">
        <f>IFERROR(Inv_SY!W30/Inv_SY!$AA30-1,"")</f>
        <v>-4.1987207016446204E-3</v>
      </c>
      <c r="X28" s="9">
        <f>IFERROR(Inv_SY!X30/Inv_SY!$AA30-1,"")</f>
        <v>-2.4071600689987149E-2</v>
      </c>
      <c r="Y28" s="9">
        <f>IFERROR(Inv_SY!Y30/Inv_SY!$AA30-1,"")</f>
        <v>6.9547907781641882E-4</v>
      </c>
      <c r="Z28" s="9">
        <f>IFERROR(Inv_SY!Z30/Inv_SY!$AA30-1,"")</f>
        <v>-1.999009087675474E-3</v>
      </c>
    </row>
    <row r="29" spans="1:26" x14ac:dyDescent="0.3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45856</v>
      </c>
      <c r="G29" s="9">
        <f>IFERROR(Inv_SY!F31/Inv_SY!$P31-1,"")</f>
        <v>-2.18643103798839E-2</v>
      </c>
      <c r="H29" s="9">
        <f>IFERROR(Inv_SY!G31/Inv_SY!$P31-1,"")</f>
        <v>-1.6618396841802885E-2</v>
      </c>
      <c r="I29" s="9">
        <f>IFERROR(Inv_SY!H31/Inv_SY!$P31-1,"")</f>
        <v>-1.3603029217551854E-2</v>
      </c>
      <c r="J29" s="9">
        <f>IFERROR(Inv_SY!I31/Inv_SY!$P31-1,"")</f>
        <v>-1.3775315764868679E-2</v>
      </c>
      <c r="K29" s="9">
        <f>IFERROR(Inv_SY!J31/Inv_SY!$P31-1,"")</f>
        <v>-1.9505396866454805E-2</v>
      </c>
      <c r="L29" s="9">
        <f>IFERROR(Inv_SY!K31/Inv_SY!$P31-1,"")</f>
        <v>-1.8788383563522304E-2</v>
      </c>
      <c r="M29" s="9">
        <f>IFERROR(Inv_SY!L31/Inv_SY!$P31-1,"")</f>
        <v>1.8801420232765098E-2</v>
      </c>
      <c r="N29" s="9">
        <f>IFERROR(Inv_SY!M31/Inv_SY!$P31-1,"")</f>
        <v>3.6625560249427203E-2</v>
      </c>
      <c r="O29" s="9">
        <f>IFERROR(Inv_SY!N31/Inv_SY!$P31-1,"")</f>
        <v>2.5192057541592039E-3</v>
      </c>
      <c r="P29" s="9">
        <f>IFERROR(Inv_SY!O31/Inv_SY!$P31-1,"")</f>
        <v>4.6208646397732256E-2</v>
      </c>
      <c r="Q29" s="9">
        <f>IFERROR(Inv_SY!Q31/Inv_SY!$AA31-1,"")</f>
        <v>1.4669907134964522E-2</v>
      </c>
      <c r="R29" s="9">
        <f>IFERROR(Inv_SY!R31/Inv_SY!$AA31-1,"")</f>
        <v>-2.7487462773570948E-2</v>
      </c>
      <c r="S29" s="9">
        <f>IFERROR(Inv_SY!S31/Inv_SY!$AA31-1,"")</f>
        <v>4.1160880169876846E-2</v>
      </c>
      <c r="T29" s="9">
        <f>IFERROR(Inv_SY!T31/Inv_SY!$AA31-1,"")</f>
        <v>1.2441796808250638E-2</v>
      </c>
      <c r="U29" s="9">
        <f>IFERROR(Inv_SY!U31/Inv_SY!$AA31-1,"")</f>
        <v>5.8054478977187518E-3</v>
      </c>
      <c r="V29" s="9">
        <f>IFERROR(Inv_SY!V31/Inv_SY!$AA31-1,"")</f>
        <v>8.2906795583534976E-3</v>
      </c>
      <c r="W29" s="9">
        <f>IFERROR(Inv_SY!W31/Inv_SY!$AA31-1,"")</f>
        <v>4.1359923388235575E-3</v>
      </c>
      <c r="X29" s="9">
        <f>IFERROR(Inv_SY!X31/Inv_SY!$AA31-1,"")</f>
        <v>-1.2775886991528096E-2</v>
      </c>
      <c r="Y29" s="9">
        <f>IFERROR(Inv_SY!Y31/Inv_SY!$AA31-1,"")</f>
        <v>-2.0536385820474901E-2</v>
      </c>
      <c r="Z29" s="9">
        <f>IFERROR(Inv_SY!Z31/Inv_SY!$AA31-1,"")</f>
        <v>-2.5704968322412314E-2</v>
      </c>
    </row>
    <row r="30" spans="1:26" x14ac:dyDescent="0.3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45857</v>
      </c>
      <c r="G30" s="9">
        <f>IFERROR(Inv_SY!F32/Inv_SY!$P32-1,"")</f>
        <v>-1.0309660718858749E-2</v>
      </c>
      <c r="H30" s="9">
        <f>IFERROR(Inv_SY!G32/Inv_SY!$P32-1,"")</f>
        <v>-1.5229465451001456E-2</v>
      </c>
      <c r="I30" s="9">
        <f>IFERROR(Inv_SY!H32/Inv_SY!$P32-1,"")</f>
        <v>-1.0060556681788291E-2</v>
      </c>
      <c r="J30" s="9">
        <f>IFERROR(Inv_SY!I32/Inv_SY!$P32-1,"")</f>
        <v>-1.0410579790287366E-2</v>
      </c>
      <c r="K30" s="9">
        <f>IFERROR(Inv_SY!J32/Inv_SY!$P32-1,"")</f>
        <v>-2.0722209468406194E-2</v>
      </c>
      <c r="L30" s="9">
        <f>IFERROR(Inv_SY!K32/Inv_SY!$P32-1,"")</f>
        <v>-1.1827704978955245E-2</v>
      </c>
      <c r="M30" s="9">
        <f>IFERROR(Inv_SY!L32/Inv_SY!$P32-1,"")</f>
        <v>1.764780313918668E-2</v>
      </c>
      <c r="N30" s="9">
        <f>IFERROR(Inv_SY!M32/Inv_SY!$P32-1,"")</f>
        <v>3.4030857879692178E-2</v>
      </c>
      <c r="O30" s="9">
        <f>IFERROR(Inv_SY!N32/Inv_SY!$P32-1,"")</f>
        <v>-6.9002377722043873E-3</v>
      </c>
      <c r="P30" s="9">
        <f>IFERROR(Inv_SY!O32/Inv_SY!$P32-1,"")</f>
        <v>3.378175384262172E-2</v>
      </c>
      <c r="Q30" s="9">
        <f>IFERROR(Inv_SY!Q32/Inv_SY!$AA32-1,"")</f>
        <v>9.2022304253256415E-3</v>
      </c>
      <c r="R30" s="9">
        <f>IFERROR(Inv_SY!R32/Inv_SY!$AA32-1,"")</f>
        <v>-1.6123703877905515E-2</v>
      </c>
      <c r="S30" s="9">
        <f>IFERROR(Inv_SY!S32/Inv_SY!$AA32-1,"")</f>
        <v>3.6554234057475155E-2</v>
      </c>
      <c r="T30" s="9">
        <f>IFERROR(Inv_SY!T32/Inv_SY!$AA32-1,"")</f>
        <v>4.5435189830123068E-3</v>
      </c>
      <c r="U30" s="9">
        <f>IFERROR(Inv_SY!U32/Inv_SY!$AA32-1,"")</f>
        <v>2.0823301258752203E-3</v>
      </c>
      <c r="V30" s="9">
        <f>IFERROR(Inv_SY!V32/Inv_SY!$AA32-1,"")</f>
        <v>7.9899138371990475E-3</v>
      </c>
      <c r="W30" s="9">
        <f>IFERROR(Inv_SY!W32/Inv_SY!$AA32-1,"")</f>
        <v>2.8396909778609647E-3</v>
      </c>
      <c r="X30" s="9">
        <f>IFERROR(Inv_SY!X32/Inv_SY!$AA32-1,"")</f>
        <v>-1.1326126618846133E-2</v>
      </c>
      <c r="Y30" s="9">
        <f>IFERROR(Inv_SY!Y32/Inv_SY!$AA32-1,"")</f>
        <v>-1.7901747245385624E-2</v>
      </c>
      <c r="Z30" s="9">
        <f>IFERROR(Inv_SY!Z32/Inv_SY!$AA32-1,"")</f>
        <v>-1.786034066460962E-2</v>
      </c>
    </row>
    <row r="31" spans="1:26" x14ac:dyDescent="0.3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45858</v>
      </c>
      <c r="G31" s="9">
        <f>IFERROR(Inv_SY!F33/Inv_SY!$P33-1,"")</f>
        <v>-7.5093203949727627E-4</v>
      </c>
      <c r="H31" s="9">
        <f>IFERROR(Inv_SY!G33/Inv_SY!$P33-1,"")</f>
        <v>-0.18564898922362705</v>
      </c>
      <c r="I31" s="9">
        <f>IFERROR(Inv_SY!H33/Inv_SY!$P33-1,"")</f>
        <v>2.4851691825467093E-4</v>
      </c>
      <c r="J31" s="9">
        <f>IFERROR(Inv_SY!I33/Inv_SY!$P33-1,"")</f>
        <v>5.591212269848489E-3</v>
      </c>
      <c r="K31" s="9">
        <f>IFERROR(Inv_SY!J33/Inv_SY!$P33-1,"")</f>
        <v>6.2390602096424885E-3</v>
      </c>
      <c r="L31" s="9">
        <f>IFERROR(Inv_SY!K33/Inv_SY!$P33-1,"")</f>
        <v>2.072406541204419E-2</v>
      </c>
      <c r="M31" s="9">
        <f>IFERROR(Inv_SY!L33/Inv_SY!$P33-1,"")</f>
        <v>3.9608027336443641E-2</v>
      </c>
      <c r="N31" s="9">
        <f>IFERROR(Inv_SY!M33/Inv_SY!$P33-1,"")</f>
        <v>5.8216556467873826E-2</v>
      </c>
      <c r="O31" s="9">
        <f>IFERROR(Inv_SY!N33/Inv_SY!$P33-1,"")</f>
        <v>7.9501953417624449E-3</v>
      </c>
      <c r="P31" s="9">
        <f>IFERROR(Inv_SY!O33/Inv_SY!$P33-1,"")</f>
        <v>4.7822287307252465E-2</v>
      </c>
      <c r="Q31" s="9">
        <f>IFERROR(Inv_SY!Q33/Inv_SY!$AA33-1,"")</f>
        <v>1.7317621896176805E-2</v>
      </c>
      <c r="R31" s="9">
        <f>IFERROR(Inv_SY!R33/Inv_SY!$AA33-1,"")</f>
        <v>-9.5873862817305033E-3</v>
      </c>
      <c r="S31" s="9">
        <f>IFERROR(Inv_SY!S33/Inv_SY!$AA33-1,"")</f>
        <v>4.1838184154686875E-2</v>
      </c>
      <c r="T31" s="9">
        <f>IFERROR(Inv_SY!T33/Inv_SY!$AA33-1,"")</f>
        <v>6.4777718422714958E-3</v>
      </c>
      <c r="U31" s="9">
        <f>IFERROR(Inv_SY!U33/Inv_SY!$AA33-1,"")</f>
        <v>5.5956044593359344E-3</v>
      </c>
      <c r="V31" s="9">
        <f>IFERROR(Inv_SY!V33/Inv_SY!$AA33-1,"")</f>
        <v>1.6283438552936014E-2</v>
      </c>
      <c r="W31" s="9">
        <f>IFERROR(Inv_SY!W33/Inv_SY!$AA33-1,"")</f>
        <v>1.0391342892757338E-2</v>
      </c>
      <c r="X31" s="9">
        <f>IFERROR(Inv_SY!X33/Inv_SY!$AA33-1,"")</f>
        <v>-4.9605017310647703E-3</v>
      </c>
      <c r="Y31" s="9">
        <f>IFERROR(Inv_SY!Y33/Inv_SY!$AA33-1,"")</f>
        <v>-3.5406012021882316E-2</v>
      </c>
      <c r="Z31" s="9">
        <f>IFERROR(Inv_SY!Z33/Inv_SY!$AA33-1,"")</f>
        <v>-4.7950063763485318E-2</v>
      </c>
    </row>
    <row r="32" spans="1:26" x14ac:dyDescent="0.3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45859</v>
      </c>
      <c r="G32" s="9">
        <f>IFERROR(Inv_SY!F34/Inv_SY!$P34-1,"")</f>
        <v>1.5832226526235615E-5</v>
      </c>
      <c r="H32" s="9">
        <f>IFERROR(Inv_SY!G34/Inv_SY!$P34-1,"")</f>
        <v>-1.7004252812840126E-2</v>
      </c>
      <c r="I32" s="9">
        <f>IFERROR(Inv_SY!H34/Inv_SY!$P34-1,"")</f>
        <v>1.1930139007187979E-3</v>
      </c>
      <c r="J32" s="9">
        <f>IFERROR(Inv_SY!I34/Inv_SY!$P34-1,"")</f>
        <v>1.4487788472418384E-2</v>
      </c>
      <c r="K32" s="9">
        <f>IFERROR(Inv_SY!J34/Inv_SY!$P34-1,"")</f>
        <v>1.8244037689214787E-2</v>
      </c>
      <c r="L32" s="9">
        <f>IFERROR(Inv_SY!K34/Inv_SY!$P34-1,"")</f>
        <v>3.068790853356651E-3</v>
      </c>
      <c r="M32" s="9">
        <f>IFERROR(Inv_SY!L34/Inv_SY!$P34-1,"")</f>
        <v>4.3188729296588235E-2</v>
      </c>
      <c r="N32" s="9">
        <f>IFERROR(Inv_SY!M34/Inv_SY!$P34-1,"")</f>
        <v>3.0622555755531078E-2</v>
      </c>
      <c r="O32" s="9">
        <f>IFERROR(Inv_SY!N34/Inv_SY!$P34-1,"")</f>
        <v>-0.13444509536768279</v>
      </c>
      <c r="P32" s="9">
        <f>IFERROR(Inv_SY!O34/Inv_SY!$P34-1,"")</f>
        <v>4.0628599986167524E-2</v>
      </c>
      <c r="Q32" s="9">
        <f>IFERROR(Inv_SY!Q34/Inv_SY!$AA34-1,"")</f>
        <v>9.7804005067390065E-3</v>
      </c>
      <c r="R32" s="9">
        <f>IFERROR(Inv_SY!R34/Inv_SY!$AA34-1,"")</f>
        <v>-1.252147653000546E-2</v>
      </c>
      <c r="S32" s="9">
        <f>IFERROR(Inv_SY!S34/Inv_SY!$AA34-1,"")</f>
        <v>4.3389311646017337E-2</v>
      </c>
      <c r="T32" s="9">
        <f>IFERROR(Inv_SY!T34/Inv_SY!$AA34-1,"")</f>
        <v>1.430820981308667E-2</v>
      </c>
      <c r="U32" s="9">
        <f>IFERROR(Inv_SY!U34/Inv_SY!$AA34-1,"")</f>
        <v>6.6413881174243183E-3</v>
      </c>
      <c r="V32" s="9">
        <f>IFERROR(Inv_SY!V34/Inv_SY!$AA34-1,"")</f>
        <v>2.2067100430673392E-2</v>
      </c>
      <c r="W32" s="9">
        <f>IFERROR(Inv_SY!W34/Inv_SY!$AA34-1,"")</f>
        <v>-7.5208792744008157E-4</v>
      </c>
      <c r="X32" s="9">
        <f>IFERROR(Inv_SY!X34/Inv_SY!$AA34-1,"")</f>
        <v>-2.0999119212625761E-3</v>
      </c>
      <c r="Y32" s="9">
        <f>IFERROR(Inv_SY!Y34/Inv_SY!$AA34-1,"")</f>
        <v>-3.9391198710324704E-2</v>
      </c>
      <c r="Z32" s="9">
        <f>IFERROR(Inv_SY!Z34/Inv_SY!$AA34-1,"")</f>
        <v>-4.1421735424905903E-2</v>
      </c>
    </row>
    <row r="33" spans="1:26" x14ac:dyDescent="0.3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45860</v>
      </c>
      <c r="G33" s="9">
        <f>IFERROR(Inv_SY!F35/Inv_SY!$P35-1,"")</f>
        <v>-1.8418164518091973E-2</v>
      </c>
      <c r="H33" s="9">
        <f>IFERROR(Inv_SY!G35/Inv_SY!$P35-1,"")</f>
        <v>2.6609528812191474E-3</v>
      </c>
      <c r="I33" s="9">
        <f>IFERROR(Inv_SY!H35/Inv_SY!$P35-1,"")</f>
        <v>-1.7554855955662974E-2</v>
      </c>
      <c r="J33" s="9">
        <f>IFERROR(Inv_SY!I35/Inv_SY!$P35-1,"")</f>
        <v>8.9092437138393876E-4</v>
      </c>
      <c r="K33" s="9">
        <f>IFERROR(Inv_SY!J35/Inv_SY!$P35-1,"")</f>
        <v>-1.7971014954987652E-2</v>
      </c>
      <c r="L33" s="9">
        <f>IFERROR(Inv_SY!K35/Inv_SY!$P35-1,"")</f>
        <v>-2.740132873322576E-2</v>
      </c>
      <c r="M33" s="9">
        <f>IFERROR(Inv_SY!L35/Inv_SY!$P35-1,"")</f>
        <v>2.4951575253326697E-2</v>
      </c>
      <c r="N33" s="9">
        <f>IFERROR(Inv_SY!M35/Inv_SY!$P35-1,"")</f>
        <v>2.2445107436886325E-2</v>
      </c>
      <c r="O33" s="9">
        <f>IFERROR(Inv_SY!N35/Inv_SY!$P35-1,"")</f>
        <v>1.4570395760889365E-2</v>
      </c>
      <c r="P33" s="9">
        <f>IFERROR(Inv_SY!O35/Inv_SY!$P35-1,"")</f>
        <v>1.5826408458263108E-2</v>
      </c>
      <c r="Q33" s="9">
        <f>IFERROR(Inv_SY!Q35/Inv_SY!$AA35-1,"")</f>
        <v>8.0689584381130608E-3</v>
      </c>
      <c r="R33" s="9">
        <f>IFERROR(Inv_SY!R35/Inv_SY!$AA35-1,"")</f>
        <v>-4.6194090160944778E-3</v>
      </c>
      <c r="S33" s="9">
        <f>IFERROR(Inv_SY!S35/Inv_SY!$AA35-1,"")</f>
        <v>5.0687389709582087E-2</v>
      </c>
      <c r="T33" s="9">
        <f>IFERROR(Inv_SY!T35/Inv_SY!$AA35-1,"")</f>
        <v>2.9539406379048394E-2</v>
      </c>
      <c r="U33" s="9">
        <f>IFERROR(Inv_SY!U35/Inv_SY!$AA35-1,"")</f>
        <v>1.204966474988467E-2</v>
      </c>
      <c r="V33" s="9">
        <f>IFERROR(Inv_SY!V35/Inv_SY!$AA35-1,"")</f>
        <v>1.7943645436514055E-2</v>
      </c>
      <c r="W33" s="9">
        <f>IFERROR(Inv_SY!W35/Inv_SY!$AA35-1,"")</f>
        <v>-5.3347928209070972E-3</v>
      </c>
      <c r="X33" s="9">
        <f>IFERROR(Inv_SY!X35/Inv_SY!$AA35-1,"")</f>
        <v>-1.1278260120094807E-2</v>
      </c>
      <c r="Y33" s="9">
        <f>IFERROR(Inv_SY!Y35/Inv_SY!$AA35-1,"")</f>
        <v>-5.0530383434866821E-2</v>
      </c>
      <c r="Z33" s="9">
        <f>IFERROR(Inv_SY!Z35/Inv_SY!$AA35-1,"")</f>
        <v>-4.6526219321179951E-2</v>
      </c>
    </row>
    <row r="34" spans="1:26" x14ac:dyDescent="0.3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45861</v>
      </c>
      <c r="G34" s="9">
        <f>IFERROR(Inv_SY!F36/Inv_SY!$P36-1,"")</f>
        <v>-7.9914184629578111E-3</v>
      </c>
      <c r="H34" s="9">
        <f>IFERROR(Inv_SY!G36/Inv_SY!$P36-1,"")</f>
        <v>-1.2803400388323949E-2</v>
      </c>
      <c r="I34" s="9">
        <f>IFERROR(Inv_SY!H36/Inv_SY!$P36-1,"")</f>
        <v>-7.9988503603667382E-4</v>
      </c>
      <c r="J34" s="9">
        <f>IFERROR(Inv_SY!I36/Inv_SY!$P36-1,"")</f>
        <v>-9.2301411135676803E-3</v>
      </c>
      <c r="K34" s="9">
        <f>IFERROR(Inv_SY!J36/Inv_SY!$P36-1,"")</f>
        <v>-3.9368254086845633E-3</v>
      </c>
      <c r="L34" s="9">
        <f>IFERROR(Inv_SY!K36/Inv_SY!$P36-1,"")</f>
        <v>-3.9233269715501784E-3</v>
      </c>
      <c r="M34" s="9">
        <f>IFERROR(Inv_SY!L36/Inv_SY!$P36-1,"")</f>
        <v>1.05561880619085E-2</v>
      </c>
      <c r="N34" s="9">
        <f>IFERROR(Inv_SY!M36/Inv_SY!$P36-1,"")</f>
        <v>1.0198930793371863E-2</v>
      </c>
      <c r="O34" s="9">
        <f>IFERROR(Inv_SY!N36/Inv_SY!$P36-1,"")</f>
        <v>6.4618535983060887E-3</v>
      </c>
      <c r="P34" s="9">
        <f>IFERROR(Inv_SY!O36/Inv_SY!$P36-1,"")</f>
        <v>1.1468024927534293E-2</v>
      </c>
      <c r="Q34" s="9">
        <f>IFERROR(Inv_SY!Q36/Inv_SY!$AA36-1,"")</f>
        <v>-5.268657632613083E-3</v>
      </c>
      <c r="R34" s="9">
        <f>IFERROR(Inv_SY!R36/Inv_SY!$AA36-1,"")</f>
        <v>-2.7302835252257518E-2</v>
      </c>
      <c r="S34" s="9">
        <f>IFERROR(Inv_SY!S36/Inv_SY!$AA36-1,"")</f>
        <v>3.2453343653156885E-2</v>
      </c>
      <c r="T34" s="9">
        <f>IFERROR(Inv_SY!T36/Inv_SY!$AA36-1,"")</f>
        <v>4.1234776678704677E-3</v>
      </c>
      <c r="U34" s="9">
        <f>IFERROR(Inv_SY!U36/Inv_SY!$AA36-1,"")</f>
        <v>-3.9194201383970784E-3</v>
      </c>
      <c r="V34" s="9">
        <f>IFERROR(Inv_SY!V36/Inv_SY!$AA36-1,"")</f>
        <v>7.6861617561423401E-3</v>
      </c>
      <c r="W34" s="9">
        <f>IFERROR(Inv_SY!W36/Inv_SY!$AA36-1,"")</f>
        <v>-1.1429608411075876E-2</v>
      </c>
      <c r="X34" s="9">
        <f>IFERROR(Inv_SY!X36/Inv_SY!$AA36-1,"")</f>
        <v>-1.5402768734205541E-2</v>
      </c>
      <c r="Y34" s="9">
        <f>IFERROR(Inv_SY!Y36/Inv_SY!$AA36-1,"")</f>
        <v>3.7059460986055281E-3</v>
      </c>
      <c r="Z34" s="9">
        <f>IFERROR(Inv_SY!Z36/Inv_SY!$AA36-1,"")</f>
        <v>1.5354360992774208E-2</v>
      </c>
    </row>
    <row r="35" spans="1:26" x14ac:dyDescent="0.35">
      <c r="A35" s="325"/>
      <c r="B35" s="326"/>
      <c r="C35" s="326"/>
      <c r="D35" s="326"/>
      <c r="E35" s="326"/>
      <c r="F35" s="73">
        <f t="shared" si="0"/>
        <v>45862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35">
      <c r="A36" s="325"/>
      <c r="B36" s="326"/>
      <c r="C36" s="326"/>
      <c r="D36" s="326"/>
      <c r="E36" s="326"/>
      <c r="F36" s="73">
        <f t="shared" si="0"/>
        <v>45863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35">
      <c r="A37" s="325"/>
      <c r="B37" s="326"/>
      <c r="C37" s="326"/>
      <c r="D37" s="326"/>
      <c r="E37" s="326"/>
      <c r="F37" s="73">
        <f t="shared" si="0"/>
        <v>45864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35">
      <c r="A38" s="325"/>
      <c r="B38" s="326"/>
      <c r="C38" s="326"/>
      <c r="D38" s="326"/>
      <c r="E38" s="326"/>
      <c r="F38" s="73">
        <f t="shared" si="0"/>
        <v>45865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35">
      <c r="A39" s="325"/>
      <c r="B39" s="326"/>
      <c r="C39" s="326"/>
      <c r="D39" s="326"/>
      <c r="E39" s="326"/>
      <c r="F39" s="73">
        <f t="shared" si="0"/>
        <v>45866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35">
      <c r="A40" s="325"/>
      <c r="B40" s="326"/>
      <c r="C40" s="326"/>
      <c r="D40" s="326"/>
      <c r="E40" s="326"/>
      <c r="F40" s="73">
        <f t="shared" si="0"/>
        <v>45867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35">
      <c r="A41" s="325"/>
      <c r="B41" s="326"/>
      <c r="C41" s="326"/>
      <c r="D41" s="326"/>
      <c r="E41" s="326"/>
      <c r="F41" s="73">
        <f t="shared" si="0"/>
        <v>45868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35">
      <c r="A42" s="325"/>
      <c r="B42" s="326"/>
      <c r="C42" s="326"/>
      <c r="D42" s="326"/>
      <c r="E42" s="326"/>
      <c r="F42" s="73">
        <f t="shared" si="0"/>
        <v>45869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35">
      <c r="A43" s="325"/>
      <c r="B43" s="326"/>
      <c r="C43" s="326"/>
      <c r="D43" s="326"/>
      <c r="E43" s="326"/>
      <c r="F43" s="73">
        <f t="shared" si="0"/>
        <v>45870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abSelected="1" topLeftCell="E1" zoomScale="55" zoomScaleNormal="55" workbookViewId="0">
      <pane xSplit="1" topLeftCell="T1" activePane="topRight" state="frozen"/>
      <selection activeCell="E3" sqref="E3"/>
      <selection pane="topRight" activeCell="AB36" sqref="AB36"/>
    </sheetView>
  </sheetViews>
  <sheetFormatPr defaultColWidth="8.81640625" defaultRowHeight="14.5" x14ac:dyDescent="0.35"/>
  <cols>
    <col min="1" max="2" width="11.1796875" customWidth="1"/>
    <col min="4" max="4" width="14.1796875" customWidth="1"/>
    <col min="5" max="5" width="11.81640625" customWidth="1"/>
    <col min="6" max="6" width="10.1796875" style="2" bestFit="1" customWidth="1"/>
    <col min="7" max="28" width="10.1796875" style="2" customWidth="1"/>
    <col min="29" max="29" width="8.81640625" style="2"/>
  </cols>
  <sheetData>
    <row r="1" spans="1:29" x14ac:dyDescent="0.3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x14ac:dyDescent="0.3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5" thickBot="1" x14ac:dyDescent="0.4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3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45829</v>
      </c>
      <c r="F4" s="1">
        <f>VLOOKUP(Inv_Sy[[#This Row],[Date]],RD[#All],F$1,0)/F$2</f>
        <v>4.4382440476190474</v>
      </c>
      <c r="G4" s="1">
        <f>VLOOKUP(Inv_Sy[[#This Row],[Date]],RD[#All],G$1,0)/G$2</f>
        <v>4.3977864583333339</v>
      </c>
      <c r="H4" s="1">
        <f>VLOOKUP(Inv_Sy[[#This Row],[Date]],RD[#All],H$1,0)/H$2</f>
        <v>4.4577752976190474</v>
      </c>
      <c r="I4" s="1">
        <f>VLOOKUP(Inv_Sy[[#This Row],[Date]],RD[#All],I$1,0)/I$2</f>
        <v>4.35978835978836</v>
      </c>
      <c r="J4" s="1">
        <f>VLOOKUP(Inv_Sy[[#This Row],[Date]],RD[#All],J$1,0)/J$2</f>
        <v>4.3918269230769234</v>
      </c>
      <c r="K4" s="1">
        <f>VLOOKUP(Inv_Sy[[#This Row],[Date]],RD[#All],K$1,0)/K$2</f>
        <v>4.3808167141500478</v>
      </c>
      <c r="L4" s="1">
        <f>VLOOKUP(Inv_Sy[[#This Row],[Date]],RD[#All],L$1,0)/L$2</f>
        <v>4.5450081833060558</v>
      </c>
      <c r="M4" s="1">
        <f>VLOOKUP(Inv_Sy[[#This Row],[Date]],RD[#All],M$1,0)/M$2</f>
        <v>4.6819196428571423</v>
      </c>
      <c r="N4" s="1">
        <f>VLOOKUP(Inv_Sy[[#This Row],[Date]],RD[#All],N$1,0)/N$2</f>
        <v>4.6088379705400984</v>
      </c>
      <c r="O4" s="1">
        <f>VLOOKUP(Inv_Sy[[#This Row],[Date]],RD[#All],O$1,0)/O$2</f>
        <v>4.7312127976190474</v>
      </c>
      <c r="P4" s="1">
        <f>AVERAGEIFS(Inv_Sy[[#This Row],[G1 Inv1]:[G5 Inv10]],Inv_Sy[[#This Row],[G1 Inv1]:[G5 Inv10]],"&lt;&gt;"&amp;0)</f>
        <v>4.4993216394909101</v>
      </c>
      <c r="Q4" s="1">
        <f>VLOOKUP(Inv_Sy[[#This Row],[Date]],RD[#All],Q$1,0)/Q$2</f>
        <v>4.9849602581122188</v>
      </c>
      <c r="R4" s="1">
        <f>VLOOKUP(Inv_Sy[[#This Row],[Date]],RD[#All],R$1,0)/R$2</f>
        <v>4.8957002979991495</v>
      </c>
      <c r="S4" s="1">
        <f>VLOOKUP(Inv_Sy[[#This Row],[Date]],RD[#All],S$1,0)/S$2</f>
        <v>5.1599786611107143</v>
      </c>
      <c r="T4" s="1">
        <f>VLOOKUP(Inv_Sy[[#This Row],[Date]],RD[#All],T$1,0)/T$2</f>
        <v>5.0230454254116124</v>
      </c>
      <c r="U4" s="1">
        <f>VLOOKUP(Inv_Sy[[#This Row],[Date]],RD[#All],U$1,0)/U$2</f>
        <v>4.9772653458915226</v>
      </c>
      <c r="V4" s="1">
        <f>VLOOKUP(Inv_Sy[[#This Row],[Date]],RD[#All],V$1,0)/V$2</f>
        <v>4.9929294028064835</v>
      </c>
      <c r="W4" s="1">
        <f>VLOOKUP(Inv_Sy[[#This Row],[Date]],RD[#All],W$1,0)/W$2</f>
        <v>4.9342413227446462</v>
      </c>
      <c r="X4" s="1">
        <f>VLOOKUP(Inv_Sy[[#This Row],[Date]],RD[#All],X$1,0)/X$2</f>
        <v>4.8480103093624347</v>
      </c>
      <c r="Y4" s="1">
        <f>VLOOKUP(Inv_Sy[[#This Row],[Date]],RD[#All],Y$1,0)/Y$2</f>
        <v>4.8416158893030534</v>
      </c>
      <c r="Z4" s="1">
        <f>VLOOKUP(Inv_Sy[[#This Row],[Date]],RD[#All],Z$1,0)/Z$2</f>
        <v>4.715635067693638</v>
      </c>
      <c r="AA4" s="1">
        <f t="shared" ref="AA4:AA35" si="1">IFERROR(AVERAGEIF(Q4:Z4,"&gt;"&amp;0,Q4:Z4),"")</f>
        <v>4.9373381980435482</v>
      </c>
      <c r="AB4" s="1">
        <f>MAX(Inv_Sy[[#This Row],[G1 Inv1]:[IS1_Inv2]])</f>
        <v>5.1599786611107143</v>
      </c>
      <c r="AC4"/>
    </row>
    <row r="5" spans="1:29" ht="15" customHeight="1" x14ac:dyDescent="0.3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45830</v>
      </c>
      <c r="F5" s="1">
        <f>VLOOKUP(Inv_Sy[[#This Row],[Date]],RD[#All],F$1,0)/F$2</f>
        <v>3.6783854166666665</v>
      </c>
      <c r="G5" s="1">
        <f>VLOOKUP(Inv_Sy[[#This Row],[Date]],RD[#All],G$1,0)/G$2</f>
        <v>3.6555989583333335</v>
      </c>
      <c r="H5" s="1">
        <f>VLOOKUP(Inv_Sy[[#This Row],[Date]],RD[#All],H$1,0)/H$2</f>
        <v>3.671875</v>
      </c>
      <c r="I5" s="1">
        <f>VLOOKUP(Inv_Sy[[#This Row],[Date]],RD[#All],I$1,0)/I$2</f>
        <v>3.7102157102157101</v>
      </c>
      <c r="J5" s="1">
        <f>VLOOKUP(Inv_Sy[[#This Row],[Date]],RD[#All],J$1,0)/J$2</f>
        <v>3.5913461538461537</v>
      </c>
      <c r="K5" s="1">
        <f>VLOOKUP(Inv_Sy[[#This Row],[Date]],RD[#All],K$1,0)/K$2</f>
        <v>3.5992402659069325</v>
      </c>
      <c r="L5" s="1">
        <f>VLOOKUP(Inv_Sy[[#This Row],[Date]],RD[#All],L$1,0)/L$2</f>
        <v>3.7348608837970541</v>
      </c>
      <c r="M5" s="1">
        <f>VLOOKUP(Inv_Sy[[#This Row],[Date]],RD[#All],M$1,0)/M$2</f>
        <v>3.8299851190476191</v>
      </c>
      <c r="N5" s="1">
        <f>VLOOKUP(Inv_Sy[[#This Row],[Date]],RD[#All],N$1,0)/N$2</f>
        <v>3.7700490998363341</v>
      </c>
      <c r="O5" s="1">
        <f>VLOOKUP(Inv_Sy[[#This Row],[Date]],RD[#All],O$1,0)/O$2</f>
        <v>3.8513764880952381</v>
      </c>
      <c r="P5" s="1">
        <f>AVERAGEIFS(Inv_Sy[[#This Row],[G1 Inv1]:[G5 Inv10]],Inv_Sy[[#This Row],[G1 Inv1]:[G5 Inv10]],"&lt;&gt;"&amp;0)</f>
        <v>3.7092933095745044</v>
      </c>
      <c r="Q5" s="1">
        <f>VLOOKUP(Inv_Sy[[#This Row],[Date]],RD[#All],Q$1,0)/Q$2</f>
        <v>3.9615856425078566</v>
      </c>
      <c r="R5" s="1">
        <f>VLOOKUP(Inv_Sy[[#This Row],[Date]],RD[#All],R$1,0)/R$2</f>
        <v>3.8829944002357801</v>
      </c>
      <c r="S5" s="1">
        <f>VLOOKUP(Inv_Sy[[#This Row],[Date]],RD[#All],S$1,0)/S$2</f>
        <v>4.1098364718582898</v>
      </c>
      <c r="T5" s="1">
        <f>VLOOKUP(Inv_Sy[[#This Row],[Date]],RD[#All],T$1,0)/T$2</f>
        <v>3.9967177108891163</v>
      </c>
      <c r="U5" s="1">
        <f>VLOOKUP(Inv_Sy[[#This Row],[Date]],RD[#All],U$1,0)/U$2</f>
        <v>3.9590776226047413</v>
      </c>
      <c r="V5" s="1">
        <f>VLOOKUP(Inv_Sy[[#This Row],[Date]],RD[#All],V$1,0)/V$2</f>
        <v>3.9804533549774495</v>
      </c>
      <c r="W5" s="1">
        <f>VLOOKUP(Inv_Sy[[#This Row],[Date]],RD[#All],W$1,0)/W$2</f>
        <v>3.9377867147526571</v>
      </c>
      <c r="X5" s="1">
        <f>VLOOKUP(Inv_Sy[[#This Row],[Date]],RD[#All],X$1,0)/X$2</f>
        <v>3.870904597616776</v>
      </c>
      <c r="Y5" s="1">
        <f>VLOOKUP(Inv_Sy[[#This Row],[Date]],RD[#All],Y$1,0)/Y$2</f>
        <v>3.9757644113722943</v>
      </c>
      <c r="Z5" s="1">
        <f>VLOOKUP(Inv_Sy[[#This Row],[Date]],RD[#All],Z$1,0)/Z$2</f>
        <v>3.9518623013900269</v>
      </c>
      <c r="AA5" s="1">
        <f t="shared" si="1"/>
        <v>3.9626983228204993</v>
      </c>
      <c r="AB5" s="1">
        <f>MAX(Inv_Sy[[#This Row],[G1 Inv1]:[IS1_Inv2]])</f>
        <v>4.1098364718582898</v>
      </c>
      <c r="AC5"/>
    </row>
    <row r="6" spans="1:29" ht="15" customHeight="1" x14ac:dyDescent="0.3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45831</v>
      </c>
      <c r="F6" s="1">
        <f>VLOOKUP(Inv_Sy[[#This Row],[Date]],RD[#All],F$1,0)/F$2</f>
        <v>3.9443824404761902</v>
      </c>
      <c r="G6" s="1">
        <f>VLOOKUP(Inv_Sy[[#This Row],[Date]],RD[#All],G$1,0)/G$2</f>
        <v>3.93310546875</v>
      </c>
      <c r="H6" s="1">
        <f>VLOOKUP(Inv_Sy[[#This Row],[Date]],RD[#All],H$1,0)/H$2</f>
        <v>3.9211309523809521</v>
      </c>
      <c r="I6" s="1">
        <f>VLOOKUP(Inv_Sy[[#This Row],[Date]],RD[#All],I$1,0)/I$2</f>
        <v>3.9177859177859178</v>
      </c>
      <c r="J6" s="1">
        <f>VLOOKUP(Inv_Sy[[#This Row],[Date]],RD[#All],J$1,0)/J$2</f>
        <v>3.9078525641025643</v>
      </c>
      <c r="K6" s="1">
        <f>VLOOKUP(Inv_Sy[[#This Row],[Date]],RD[#All],K$1,0)/K$2</f>
        <v>3.9686609686609686</v>
      </c>
      <c r="L6" s="1">
        <f>VLOOKUP(Inv_Sy[[#This Row],[Date]],RD[#All],L$1,0)/L$2</f>
        <v>4.07037643207856</v>
      </c>
      <c r="M6" s="1">
        <f>VLOOKUP(Inv_Sy[[#This Row],[Date]],RD[#All],M$1,0)/M$2</f>
        <v>4.1852678571428568</v>
      </c>
      <c r="N6" s="1">
        <f>VLOOKUP(Inv_Sy[[#This Row],[Date]],RD[#All],N$1,0)/N$2</f>
        <v>4.0098199672667754</v>
      </c>
      <c r="O6" s="1">
        <f>VLOOKUP(Inv_Sy[[#This Row],[Date]],RD[#All],O$1,0)/O$2</f>
        <v>4.0997023809523805</v>
      </c>
      <c r="P6" s="1">
        <f>AVERAGEIFS(Inv_Sy[[#This Row],[G1 Inv1]:[G5 Inv10]],Inv_Sy[[#This Row],[G1 Inv1]:[G5 Inv10]],"&lt;&gt;"&amp;0)</f>
        <v>3.9958084949597166</v>
      </c>
      <c r="Q6" s="1">
        <f>VLOOKUP(Inv_Sy[[#This Row],[Date]],RD[#All],Q$1,0)/Q$2</f>
        <v>4.313633231948109</v>
      </c>
      <c r="R6" s="1">
        <f>VLOOKUP(Inv_Sy[[#This Row],[Date]],RD[#All],R$1,0)/R$2</f>
        <v>4.2194714608507722</v>
      </c>
      <c r="S6" s="1">
        <f>VLOOKUP(Inv_Sy[[#This Row],[Date]],RD[#All],S$1,0)/S$2</f>
        <v>4.4601639061928982</v>
      </c>
      <c r="T6" s="1">
        <f>VLOOKUP(Inv_Sy[[#This Row],[Date]],RD[#All],T$1,0)/T$2</f>
        <v>4.344542377863327</v>
      </c>
      <c r="U6" s="1">
        <f>VLOOKUP(Inv_Sy[[#This Row],[Date]],RD[#All],U$1,0)/U$2</f>
        <v>4.2944137707047734</v>
      </c>
      <c r="V6" s="1">
        <f>VLOOKUP(Inv_Sy[[#This Row],[Date]],RD[#All],V$1,0)/V$2</f>
        <v>4.2967475252909821</v>
      </c>
      <c r="W6" s="1">
        <f>VLOOKUP(Inv_Sy[[#This Row],[Date]],RD[#All],W$1,0)/W$2</f>
        <v>4.2503999251030846</v>
      </c>
      <c r="X6" s="1">
        <f>VLOOKUP(Inv_Sy[[#This Row],[Date]],RD[#All],X$1,0)/X$2</f>
        <v>4.1979658583930775</v>
      </c>
      <c r="Y6" s="1">
        <f>VLOOKUP(Inv_Sy[[#This Row],[Date]],RD[#All],Y$1,0)/Y$2</f>
        <v>4.2666740024483163</v>
      </c>
      <c r="Z6" s="1">
        <f>VLOOKUP(Inv_Sy[[#This Row],[Date]],RD[#All],Z$1,0)/Z$2</f>
        <v>4.2288348430166112</v>
      </c>
      <c r="AA6" s="1">
        <f t="shared" si="1"/>
        <v>4.2872846901811963</v>
      </c>
      <c r="AB6" s="1">
        <f>MAX(Inv_Sy[[#This Row],[G1 Inv1]:[IS1_Inv2]])</f>
        <v>4.4601639061928982</v>
      </c>
      <c r="AC6"/>
    </row>
    <row r="7" spans="1:29" ht="15" customHeight="1" x14ac:dyDescent="0.3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45832</v>
      </c>
      <c r="F7" s="1">
        <f>VLOOKUP(Inv_Sy[[#This Row],[Date]],RD[#All],F$1,0)/F$2</f>
        <v>2.825520833333333</v>
      </c>
      <c r="G7" s="1">
        <f>VLOOKUP(Inv_Sy[[#This Row],[Date]],RD[#All],G$1,0)/G$2</f>
        <v>2.814127604166667</v>
      </c>
      <c r="H7" s="1">
        <f>VLOOKUP(Inv_Sy[[#This Row],[Date]],RD[#All],H$1,0)/H$2</f>
        <v>2.8357514880952381</v>
      </c>
      <c r="I7" s="1">
        <f>VLOOKUP(Inv_Sy[[#This Row],[Date]],RD[#All],I$1,0)/I$2</f>
        <v>2.8400488400488402</v>
      </c>
      <c r="J7" s="1">
        <f>VLOOKUP(Inv_Sy[[#This Row],[Date]],RD[#All],J$1,0)/J$2</f>
        <v>2.8309294871794872</v>
      </c>
      <c r="K7" s="1">
        <f>VLOOKUP(Inv_Sy[[#This Row],[Date]],RD[#All],K$1,0)/K$2</f>
        <v>2.8110161443494777</v>
      </c>
      <c r="L7" s="1">
        <f>VLOOKUP(Inv_Sy[[#This Row],[Date]],RD[#All],L$1,0)/L$2</f>
        <v>2.8674304418985268</v>
      </c>
      <c r="M7" s="1">
        <f>VLOOKUP(Inv_Sy[[#This Row],[Date]],RD[#All],M$1,0)/M$2</f>
        <v>3.0180431547619047</v>
      </c>
      <c r="N7" s="1">
        <f>VLOOKUP(Inv_Sy[[#This Row],[Date]],RD[#All],N$1,0)/N$2</f>
        <v>2.8821603927986907</v>
      </c>
      <c r="O7" s="1">
        <f>VLOOKUP(Inv_Sy[[#This Row],[Date]],RD[#All],O$1,0)/O$2</f>
        <v>2.9315476190476191</v>
      </c>
      <c r="P7" s="1">
        <f>AVERAGEIFS(Inv_Sy[[#This Row],[G1 Inv1]:[G5 Inv10]],Inv_Sy[[#This Row],[G1 Inv1]:[G5 Inv10]],"&lt;&gt;"&amp;0)</f>
        <v>2.865657600567979</v>
      </c>
      <c r="Q7" s="1">
        <f>VLOOKUP(Inv_Sy[[#This Row],[Date]],RD[#All],Q$1,0)/Q$2</f>
        <v>3.0986909543094328</v>
      </c>
      <c r="R7" s="1">
        <f>VLOOKUP(Inv_Sy[[#This Row],[Date]],RD[#All],R$1,0)/R$2</f>
        <v>3.0463044830860926</v>
      </c>
      <c r="S7" s="1">
        <f>VLOOKUP(Inv_Sy[[#This Row],[Date]],RD[#All],S$1,0)/S$2</f>
        <v>3.2251966916320467</v>
      </c>
      <c r="T7" s="1">
        <f>VLOOKUP(Inv_Sy[[#This Row],[Date]],RD[#All],T$1,0)/T$2</f>
        <v>3.1369539213965241</v>
      </c>
      <c r="U7" s="1">
        <f>VLOOKUP(Inv_Sy[[#This Row],[Date]],RD[#All],U$1,0)/U$2</f>
        <v>3.1105878531990903</v>
      </c>
      <c r="V7" s="1">
        <f>VLOOKUP(Inv_Sy[[#This Row],[Date]],RD[#All],V$1,0)/V$2</f>
        <v>3.1177568216619669</v>
      </c>
      <c r="W7" s="1">
        <f>VLOOKUP(Inv_Sy[[#This Row],[Date]],RD[#All],W$1,0)/W$2</f>
        <v>3.0878695491124306</v>
      </c>
      <c r="X7" s="1">
        <f>VLOOKUP(Inv_Sy[[#This Row],[Date]],RD[#All],X$1,0)/X$2</f>
        <v>3.0283752151182233</v>
      </c>
      <c r="Y7" s="1">
        <f>VLOOKUP(Inv_Sy[[#This Row],[Date]],RD[#All],Y$1,0)/Y$2</f>
        <v>3.1332957374523738</v>
      </c>
      <c r="Z7" s="1">
        <f>VLOOKUP(Inv_Sy[[#This Row],[Date]],RD[#All],Z$1,0)/Z$2</f>
        <v>3.1280465365519818</v>
      </c>
      <c r="AA7" s="1">
        <f t="shared" si="1"/>
        <v>3.1113077763520165</v>
      </c>
      <c r="AB7" s="1">
        <f>MAX(Inv_Sy[[#This Row],[G1 Inv1]:[IS1_Inv2]])</f>
        <v>3.2251966916320467</v>
      </c>
      <c r="AC7"/>
    </row>
    <row r="8" spans="1:29" ht="15" customHeight="1" x14ac:dyDescent="0.3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45833</v>
      </c>
      <c r="F8" s="1">
        <f>VLOOKUP(Inv_Sy[[#This Row],[Date]],RD[#All],F$1,0)/F$2</f>
        <v>2.1502976190476191</v>
      </c>
      <c r="G8" s="1">
        <f>VLOOKUP(Inv_Sy[[#This Row],[Date]],RD[#All],G$1,0)/G$2</f>
        <v>2.1346028645833335</v>
      </c>
      <c r="H8" s="1">
        <f>VLOOKUP(Inv_Sy[[#This Row],[Date]],RD[#All],H$1,0)/H$2</f>
        <v>2.1409970238095237</v>
      </c>
      <c r="I8" s="1">
        <f>VLOOKUP(Inv_Sy[[#This Row],[Date]],RD[#All],I$1,0)/I$2</f>
        <v>1.9967439967439968</v>
      </c>
      <c r="J8" s="1">
        <f>VLOOKUP(Inv_Sy[[#This Row],[Date]],RD[#All],J$1,0)/J$2</f>
        <v>2.1330128205128207</v>
      </c>
      <c r="K8" s="1">
        <f>VLOOKUP(Inv_Sy[[#This Row],[Date]],RD[#All],K$1,0)/K$2</f>
        <v>2.1652421652421654</v>
      </c>
      <c r="L8" s="1">
        <f>VLOOKUP(Inv_Sy[[#This Row],[Date]],RD[#All],L$1,0)/L$2</f>
        <v>2.1898527004909982</v>
      </c>
      <c r="M8" s="1">
        <f>VLOOKUP(Inv_Sy[[#This Row],[Date]],RD[#All],M$1,0)/M$2</f>
        <v>2.2265625</v>
      </c>
      <c r="N8" s="1">
        <f>VLOOKUP(Inv_Sy[[#This Row],[Date]],RD[#All],N$1,0)/N$2</f>
        <v>2.1448445171849428</v>
      </c>
      <c r="O8" s="1">
        <f>VLOOKUP(Inv_Sy[[#This Row],[Date]],RD[#All],O$1,0)/O$2</f>
        <v>2.2098214285714284</v>
      </c>
      <c r="P8" s="1">
        <f>AVERAGEIFS(Inv_Sy[[#This Row],[G1 Inv1]:[G5 Inv10]],Inv_Sy[[#This Row],[G1 Inv1]:[G5 Inv10]],"&lt;&gt;"&amp;0)</f>
        <v>2.149197763618683</v>
      </c>
      <c r="Q8" s="1">
        <f>VLOOKUP(Inv_Sy[[#This Row],[Date]],RD[#All],Q$1,0)/Q$2</f>
        <v>2.2752860911794857</v>
      </c>
      <c r="R8" s="1">
        <f>VLOOKUP(Inv_Sy[[#This Row],[Date]],RD[#All],R$1,0)/R$2</f>
        <v>2.2169826767527923</v>
      </c>
      <c r="S8" s="1">
        <f>VLOOKUP(Inv_Sy[[#This Row],[Date]],RD[#All],S$1,0)/S$2</f>
        <v>2.3455975939142157</v>
      </c>
      <c r="T8" s="1">
        <f>VLOOKUP(Inv_Sy[[#This Row],[Date]],RD[#All],T$1,0)/T$2</f>
        <v>2.2763736420753538</v>
      </c>
      <c r="U8" s="1">
        <f>VLOOKUP(Inv_Sy[[#This Row],[Date]],RD[#All],U$1,0)/U$2</f>
        <v>2.2531666125365377</v>
      </c>
      <c r="V8" s="1">
        <f>VLOOKUP(Inv_Sy[[#This Row],[Date]],RD[#All],V$1,0)/V$2</f>
        <v>2.2793262432118087</v>
      </c>
      <c r="W8" s="1">
        <f>VLOOKUP(Inv_Sy[[#This Row],[Date]],RD[#All],W$1,0)/W$2</f>
        <v>2.2648175812366946</v>
      </c>
      <c r="X8" s="1">
        <f>VLOOKUP(Inv_Sy[[#This Row],[Date]],RD[#All],X$1,0)/X$2</f>
        <v>2.2372295219685663</v>
      </c>
      <c r="Y8" s="1">
        <f>VLOOKUP(Inv_Sy[[#This Row],[Date]],RD[#All],Y$1,0)/Y$2</f>
        <v>2.2722583662297287</v>
      </c>
      <c r="Z8" s="1">
        <f>VLOOKUP(Inv_Sy[[#This Row],[Date]],RD[#All],Z$1,0)/Z$2</f>
        <v>2.2674302242250897</v>
      </c>
      <c r="AA8" s="1">
        <f t="shared" si="1"/>
        <v>2.2688468553330274</v>
      </c>
      <c r="AB8" s="1">
        <f>MAX(Inv_Sy[[#This Row],[G1 Inv1]:[IS1_Inv2]])</f>
        <v>2.3455975939142157</v>
      </c>
      <c r="AC8"/>
    </row>
    <row r="9" spans="1:29" ht="15" customHeight="1" x14ac:dyDescent="0.3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45834</v>
      </c>
      <c r="F9" s="1">
        <f>VLOOKUP(Inv_Sy[[#This Row],[Date]],RD[#All],F$1,0)/F$2</f>
        <v>0.81845238095238093</v>
      </c>
      <c r="G9" s="1">
        <f>VLOOKUP(Inv_Sy[[#This Row],[Date]],RD[#All],G$1,0)/G$2</f>
        <v>0.80647786458333337</v>
      </c>
      <c r="H9" s="1">
        <f>VLOOKUP(Inv_Sy[[#This Row],[Date]],RD[#All],H$1,0)/H$2</f>
        <v>0</v>
      </c>
      <c r="I9" s="1">
        <f>VLOOKUP(Inv_Sy[[#This Row],[Date]],RD[#All],I$1,0)/I$2</f>
        <v>0</v>
      </c>
      <c r="J9" s="1">
        <f>VLOOKUP(Inv_Sy[[#This Row],[Date]],RD[#All],J$1,0)/J$2</f>
        <v>0</v>
      </c>
      <c r="K9" s="1">
        <f>VLOOKUP(Inv_Sy[[#This Row],[Date]],RD[#All],K$1,0)/K$2</f>
        <v>0</v>
      </c>
      <c r="L9" s="1">
        <f>VLOOKUP(Inv_Sy[[#This Row],[Date]],RD[#All],L$1,0)/L$2</f>
        <v>0.71603927986906712</v>
      </c>
      <c r="M9" s="1">
        <f>VLOOKUP(Inv_Sy[[#This Row],[Date]],RD[#All],M$1,0)/M$2</f>
        <v>0.84356398809523803</v>
      </c>
      <c r="N9" s="1">
        <f>VLOOKUP(Inv_Sy[[#This Row],[Date]],RD[#All],N$1,0)/N$2</f>
        <v>0.81260229132569561</v>
      </c>
      <c r="O9" s="1">
        <f>VLOOKUP(Inv_Sy[[#This Row],[Date]],RD[#All],O$1,0)/O$2</f>
        <v>0.83519345238095233</v>
      </c>
      <c r="P9" s="1">
        <f>AVERAGEIFS(Inv_Sy[[#This Row],[G1 Inv1]:[G5 Inv10]],Inv_Sy[[#This Row],[G1 Inv1]:[G5 Inv10]],"&lt;&gt;"&amp;0)</f>
        <v>0.80538820953444457</v>
      </c>
      <c r="Q9" s="1">
        <f>VLOOKUP(Inv_Sy[[#This Row],[Date]],RD[#All],Q$1,0)/Q$2</f>
        <v>0.88482414424708877</v>
      </c>
      <c r="R9" s="1">
        <f>VLOOKUP(Inv_Sy[[#This Row],[Date]],RD[#All],R$1,0)/R$2</f>
        <v>0.8845826374562008</v>
      </c>
      <c r="S9" s="1">
        <f>VLOOKUP(Inv_Sy[[#This Row],[Date]],RD[#All],S$1,0)/S$2</f>
        <v>0.89438509974250502</v>
      </c>
      <c r="T9" s="1">
        <f>VLOOKUP(Inv_Sy[[#This Row],[Date]],RD[#All],T$1,0)/T$2</f>
        <v>0.8589472996640144</v>
      </c>
      <c r="U9" s="1">
        <f>VLOOKUP(Inv_Sy[[#This Row],[Date]],RD[#All],U$1,0)/U$2</f>
        <v>0.86984410522897027</v>
      </c>
      <c r="V9" s="1">
        <f>VLOOKUP(Inv_Sy[[#This Row],[Date]],RD[#All],V$1,0)/V$2</f>
        <v>0.87658670058321964</v>
      </c>
      <c r="W9" s="1">
        <f>VLOOKUP(Inv_Sy[[#This Row],[Date]],RD[#All],W$1,0)/W$2</f>
        <v>0.86082606412641305</v>
      </c>
      <c r="X9" s="1">
        <f>VLOOKUP(Inv_Sy[[#This Row],[Date]],RD[#All],X$1,0)/X$2</f>
        <v>0.83600446956535923</v>
      </c>
      <c r="Y9" s="1">
        <f>VLOOKUP(Inv_Sy[[#This Row],[Date]],RD[#All],Y$1,0)/Y$2</f>
        <v>0.86791466651995075</v>
      </c>
      <c r="Z9" s="1">
        <f>VLOOKUP(Inv_Sy[[#This Row],[Date]],RD[#All],Z$1,0)/Z$2</f>
        <v>0.85654888339391422</v>
      </c>
      <c r="AA9" s="1">
        <f t="shared" si="1"/>
        <v>0.86904640705276359</v>
      </c>
      <c r="AB9" s="1">
        <f>MAX(Inv_Sy[[#This Row],[G1 Inv1]:[IS1_Inv2]])</f>
        <v>0.89438509974250502</v>
      </c>
      <c r="AC9"/>
    </row>
    <row r="10" spans="1:29" ht="15" customHeight="1" x14ac:dyDescent="0.3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45835</v>
      </c>
      <c r="F10" s="1">
        <f>VLOOKUP(Inv_Sy[[#This Row],[Date]],RD[#All],F$1,0)/F$2</f>
        <v>4.2261904761904763</v>
      </c>
      <c r="G10" s="1">
        <f>VLOOKUP(Inv_Sy[[#This Row],[Date]],RD[#All],G$1,0)/G$2</f>
        <v>4.1560872395833339</v>
      </c>
      <c r="H10" s="1">
        <f>VLOOKUP(Inv_Sy[[#This Row],[Date]],RD[#All],H$1,0)/H$2</f>
        <v>3.1212797619047619</v>
      </c>
      <c r="I10" s="1">
        <f>VLOOKUP(Inv_Sy[[#This Row],[Date]],RD[#All],I$1,0)/I$2</f>
        <v>2.9076109076109078</v>
      </c>
      <c r="J10" s="1">
        <f>VLOOKUP(Inv_Sy[[#This Row],[Date]],RD[#All],J$1,0)/J$2</f>
        <v>2.6522435897435899</v>
      </c>
      <c r="K10" s="1">
        <f>VLOOKUP(Inv_Sy[[#This Row],[Date]],RD[#All],K$1,0)/K$2</f>
        <v>2.5033238366571702</v>
      </c>
      <c r="L10" s="1">
        <f>VLOOKUP(Inv_Sy[[#This Row],[Date]],RD[#All],L$1,0)/L$2</f>
        <v>4.2242225859247133</v>
      </c>
      <c r="M10" s="1">
        <f>VLOOKUP(Inv_Sy[[#This Row],[Date]],RD[#All],M$1,0)/M$2</f>
        <v>4.3480282738095237</v>
      </c>
      <c r="N10" s="1">
        <f>VLOOKUP(Inv_Sy[[#This Row],[Date]],RD[#All],N$1,0)/N$2</f>
        <v>4.1898527004909987</v>
      </c>
      <c r="O10" s="1">
        <f>VLOOKUP(Inv_Sy[[#This Row],[Date]],RD[#All],O$1,0)/O$2</f>
        <v>4.3777901785714288</v>
      </c>
      <c r="P10" s="1">
        <f>AVERAGEIFS(Inv_Sy[[#This Row],[G1 Inv1]:[G5 Inv10]],Inv_Sy[[#This Row],[G1 Inv1]:[G5 Inv10]],"&lt;&gt;"&amp;0)</f>
        <v>3.6706629550486909</v>
      </c>
      <c r="Q10" s="1">
        <f>VLOOKUP(Inv_Sy[[#This Row],[Date]],RD[#All],Q$1,0)/Q$2</f>
        <v>4.7146650086541539</v>
      </c>
      <c r="R10" s="1">
        <f>VLOOKUP(Inv_Sy[[#This Row],[Date]],RD[#All],R$1,0)/R$2</f>
        <v>4.5875495300782667</v>
      </c>
      <c r="S10" s="1">
        <f>VLOOKUP(Inv_Sy[[#This Row],[Date]],RD[#All],S$1,0)/S$2</f>
        <v>4.8158680685364796</v>
      </c>
      <c r="T10" s="1">
        <f>VLOOKUP(Inv_Sy[[#This Row],[Date]],RD[#All],T$1,0)/T$2</f>
        <v>4.6971843348261482</v>
      </c>
      <c r="U10" s="1">
        <f>VLOOKUP(Inv_Sy[[#This Row],[Date]],RD[#All],U$1,0)/U$2</f>
        <v>4.6451770055212727</v>
      </c>
      <c r="V10" s="1">
        <f>VLOOKUP(Inv_Sy[[#This Row],[Date]],RD[#All],V$1,0)/V$2</f>
        <v>4.6671798776661175</v>
      </c>
      <c r="W10" s="1">
        <f>VLOOKUP(Inv_Sy[[#This Row],[Date]],RD[#All],W$1,0)/W$2</f>
        <v>4.6331068787117733</v>
      </c>
      <c r="X10" s="1">
        <f>VLOOKUP(Inv_Sy[[#This Row],[Date]],RD[#All],X$1,0)/X$2</f>
        <v>4.578531405221562</v>
      </c>
      <c r="Y10" s="1">
        <f>VLOOKUP(Inv_Sy[[#This Row],[Date]],RD[#All],Y$1,0)/Y$2</f>
        <v>4.5380520748799906</v>
      </c>
      <c r="Z10" s="1">
        <f>VLOOKUP(Inv_Sy[[#This Row],[Date]],RD[#All],Z$1,0)/Z$2</f>
        <v>4.4627442878448429</v>
      </c>
      <c r="AA10" s="1">
        <f t="shared" si="1"/>
        <v>4.6340058471940608</v>
      </c>
      <c r="AB10" s="1">
        <f>MAX(Inv_Sy[[#This Row],[G1 Inv1]:[IS1_Inv2]])</f>
        <v>4.8158680685364796</v>
      </c>
      <c r="AC10"/>
    </row>
    <row r="11" spans="1:29" ht="15" customHeight="1" x14ac:dyDescent="0.3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45836</v>
      </c>
      <c r="F11" s="1">
        <f>VLOOKUP(Inv_Sy[[#This Row],[Date]],RD[#All],F$1,0)/F$2</f>
        <v>4.2159598214285712</v>
      </c>
      <c r="G11" s="1">
        <f>VLOOKUP(Inv_Sy[[#This Row],[Date]],RD[#All],G$1,0)/G$2</f>
        <v>4.1780598958333339</v>
      </c>
      <c r="H11" s="1">
        <f>VLOOKUP(Inv_Sy[[#This Row],[Date]],RD[#All],H$1,0)/H$2</f>
        <v>4.1787574404761907</v>
      </c>
      <c r="I11" s="1">
        <f>VLOOKUP(Inv_Sy[[#This Row],[Date]],RD[#All],I$1,0)/I$2</f>
        <v>4.2002442002442004</v>
      </c>
      <c r="J11" s="1">
        <f>VLOOKUP(Inv_Sy[[#This Row],[Date]],RD[#All],J$1,0)/J$2</f>
        <v>4.1738782051282053</v>
      </c>
      <c r="K11" s="1">
        <f>VLOOKUP(Inv_Sy[[#This Row],[Date]],RD[#All],K$1,0)/K$2</f>
        <v>3.9477682811016144</v>
      </c>
      <c r="L11" s="1">
        <f>VLOOKUP(Inv_Sy[[#This Row],[Date]],RD[#All],L$1,0)/L$2</f>
        <v>4.2692307692307692</v>
      </c>
      <c r="M11" s="1">
        <f>VLOOKUP(Inv_Sy[[#This Row],[Date]],RD[#All],M$1,0)/M$2</f>
        <v>4.3926711309523805</v>
      </c>
      <c r="N11" s="1">
        <f>VLOOKUP(Inv_Sy[[#This Row],[Date]],RD[#All],N$1,0)/N$2</f>
        <v>4.2062193126022915</v>
      </c>
      <c r="O11" s="1">
        <f>VLOOKUP(Inv_Sy[[#This Row],[Date]],RD[#All],O$1,0)/O$2</f>
        <v>4.3303571428571423</v>
      </c>
      <c r="P11" s="1">
        <f>AVERAGEIFS(Inv_Sy[[#This Row],[G1 Inv1]:[G5 Inv10]],Inv_Sy[[#This Row],[G1 Inv1]:[G5 Inv10]],"&lt;&gt;"&amp;0)</f>
        <v>4.2093146199854701</v>
      </c>
      <c r="Q11" s="1">
        <f>VLOOKUP(Inv_Sy[[#This Row],[Date]],RD[#All],Q$1,0)/Q$2</f>
        <v>4.4489909089381445</v>
      </c>
      <c r="R11" s="1">
        <f>VLOOKUP(Inv_Sy[[#This Row],[Date]],RD[#All],R$1,0)/R$2</f>
        <v>4.3652781871172683</v>
      </c>
      <c r="S11" s="1">
        <f>VLOOKUP(Inv_Sy[[#This Row],[Date]],RD[#All],S$1,0)/S$2</f>
        <v>4.605503585185434</v>
      </c>
      <c r="T11" s="1">
        <f>VLOOKUP(Inv_Sy[[#This Row],[Date]],RD[#All],T$1,0)/T$2</f>
        <v>4.492653632767369</v>
      </c>
      <c r="U11" s="1">
        <f>VLOOKUP(Inv_Sy[[#This Row],[Date]],RD[#All],U$1,0)/U$2</f>
        <v>4.4332575511529715</v>
      </c>
      <c r="V11" s="1">
        <f>VLOOKUP(Inv_Sy[[#This Row],[Date]],RD[#All],V$1,0)/V$2</f>
        <v>4.4688684534219183</v>
      </c>
      <c r="W11" s="1">
        <f>VLOOKUP(Inv_Sy[[#This Row],[Date]],RD[#All],W$1,0)/W$2</f>
        <v>4.4255121687134418</v>
      </c>
      <c r="X11" s="1">
        <f>VLOOKUP(Inv_Sy[[#This Row],[Date]],RD[#All],X$1,0)/X$2</f>
        <v>4.3438792238616069</v>
      </c>
      <c r="Y11" s="1">
        <f>VLOOKUP(Inv_Sy[[#This Row],[Date]],RD[#All],Y$1,0)/Y$2</f>
        <v>4.4321417273014863</v>
      </c>
      <c r="Z11" s="1">
        <f>VLOOKUP(Inv_Sy[[#This Row],[Date]],RD[#All],Z$1,0)/Z$2</f>
        <v>4.3711302933068188</v>
      </c>
      <c r="AA11" s="1">
        <f t="shared" si="1"/>
        <v>4.4387215731766458</v>
      </c>
      <c r="AB11" s="1">
        <f>MAX(Inv_Sy[[#This Row],[G1 Inv1]:[IS1_Inv2]])</f>
        <v>4.605503585185434</v>
      </c>
      <c r="AC11"/>
    </row>
    <row r="12" spans="1:29" ht="15" customHeight="1" x14ac:dyDescent="0.3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45837</v>
      </c>
      <c r="F12" s="1">
        <f>VLOOKUP(Inv_Sy[[#This Row],[Date]],RD[#All],F$1,0)/F$2</f>
        <v>2.8087797619047619</v>
      </c>
      <c r="G12" s="1">
        <f>VLOOKUP(Inv_Sy[[#This Row],[Date]],RD[#All],G$1,0)/G$2</f>
        <v>2.7880859375</v>
      </c>
      <c r="H12" s="1">
        <f>VLOOKUP(Inv_Sy[[#This Row],[Date]],RD[#All],H$1,0)/H$2</f>
        <v>2.7976190476190474</v>
      </c>
      <c r="I12" s="1">
        <f>VLOOKUP(Inv_Sy[[#This Row],[Date]],RD[#All],I$1,0)/I$2</f>
        <v>2.774928774928775</v>
      </c>
      <c r="J12" s="1">
        <f>VLOOKUP(Inv_Sy[[#This Row],[Date]],RD[#All],J$1,0)/J$2</f>
        <v>2.8133012820512819</v>
      </c>
      <c r="K12" s="1">
        <f>VLOOKUP(Inv_Sy[[#This Row],[Date]],RD[#All],K$1,0)/K$2</f>
        <v>2.792022792022792</v>
      </c>
      <c r="L12" s="1">
        <f>VLOOKUP(Inv_Sy[[#This Row],[Date]],RD[#All],L$1,0)/L$2</f>
        <v>2.8772504091653026</v>
      </c>
      <c r="M12" s="1">
        <f>VLOOKUP(Inv_Sy[[#This Row],[Date]],RD[#All],M$1,0)/M$2</f>
        <v>2.9482886904761902</v>
      </c>
      <c r="N12" s="1">
        <f>VLOOKUP(Inv_Sy[[#This Row],[Date]],RD[#All],N$1,0)/N$2</f>
        <v>2.8387888707037643</v>
      </c>
      <c r="O12" s="1">
        <f>VLOOKUP(Inv_Sy[[#This Row],[Date]],RD[#All],O$1,0)/O$2</f>
        <v>2.9222470238095237</v>
      </c>
      <c r="P12" s="1">
        <f>AVERAGEIFS(Inv_Sy[[#This Row],[G1 Inv1]:[G5 Inv10]],Inv_Sy[[#This Row],[G1 Inv1]:[G5 Inv10]],"&lt;&gt;"&amp;0)</f>
        <v>2.8361312590181442</v>
      </c>
      <c r="Q12" s="1">
        <f>VLOOKUP(Inv_Sy[[#This Row],[Date]],RD[#All],Q$1,0)/Q$2</f>
        <v>3.0585289620057474</v>
      </c>
      <c r="R12" s="1">
        <f>VLOOKUP(Inv_Sy[[#This Row],[Date]],RD[#All],R$1,0)/R$2</f>
        <v>3.0029963650653309</v>
      </c>
      <c r="S12" s="1">
        <f>VLOOKUP(Inv_Sy[[#This Row],[Date]],RD[#All],S$1,0)/S$2</f>
        <v>3.1898279026980254</v>
      </c>
      <c r="T12" s="1">
        <f>VLOOKUP(Inv_Sy[[#This Row],[Date]],RD[#All],T$1,0)/T$2</f>
        <v>3.1087033733277267</v>
      </c>
      <c r="U12" s="1">
        <f>VLOOKUP(Inv_Sy[[#This Row],[Date]],RD[#All],U$1,0)/U$2</f>
        <v>3.0699090613835658</v>
      </c>
      <c r="V12" s="1">
        <f>VLOOKUP(Inv_Sy[[#This Row],[Date]],RD[#All],V$1,0)/V$2</f>
        <v>3.0672166949769473</v>
      </c>
      <c r="W12" s="1">
        <f>VLOOKUP(Inv_Sy[[#This Row],[Date]],RD[#All],W$1,0)/W$2</f>
        <v>3.0363372152187273</v>
      </c>
      <c r="X12" s="1">
        <f>VLOOKUP(Inv_Sy[[#This Row],[Date]],RD[#All],X$1,0)/X$2</f>
        <v>2.9809064735292443</v>
      </c>
      <c r="Y12" s="1">
        <f>VLOOKUP(Inv_Sy[[#This Row],[Date]],RD[#All],Y$1,0)/Y$2</f>
        <v>3.0729130847420318</v>
      </c>
      <c r="Z12" s="1">
        <f>VLOOKUP(Inv_Sy[[#This Row],[Date]],RD[#All],Z$1,0)/Z$2</f>
        <v>3.0412747193151222</v>
      </c>
      <c r="AA12" s="1">
        <f t="shared" si="1"/>
        <v>3.0628613852262463</v>
      </c>
      <c r="AB12" s="1">
        <f>MAX(Inv_Sy[[#This Row],[G1 Inv1]:[IS1_Inv2]])</f>
        <v>3.1898279026980254</v>
      </c>
      <c r="AC12"/>
    </row>
    <row r="13" spans="1:29" ht="15" customHeight="1" x14ac:dyDescent="0.3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45838</v>
      </c>
      <c r="F13" s="1">
        <f>VLOOKUP(Inv_Sy[[#This Row],[Date]],RD[#All],F$1,0)/F$2</f>
        <v>2.4990699404761902</v>
      </c>
      <c r="G13" s="1">
        <f>VLOOKUP(Inv_Sy[[#This Row],[Date]],RD[#All],G$1,0)/G$2</f>
        <v>2.4910481770833335</v>
      </c>
      <c r="H13" s="1">
        <f>VLOOKUP(Inv_Sy[[#This Row],[Date]],RD[#All],H$1,0)/H$2</f>
        <v>2.4888392857142856</v>
      </c>
      <c r="I13" s="1">
        <f>VLOOKUP(Inv_Sy[[#This Row],[Date]],RD[#All],I$1,0)/I$2</f>
        <v>2.4908424908424909</v>
      </c>
      <c r="J13" s="1">
        <f>VLOOKUP(Inv_Sy[[#This Row],[Date]],RD[#All],J$1,0)/J$2</f>
        <v>2.4479166666666665</v>
      </c>
      <c r="K13" s="1">
        <f>VLOOKUP(Inv_Sy[[#This Row],[Date]],RD[#All],K$1,0)/K$2</f>
        <v>2.4919278252611585</v>
      </c>
      <c r="L13" s="1">
        <f>VLOOKUP(Inv_Sy[[#This Row],[Date]],RD[#All],L$1,0)/L$2</f>
        <v>2.5458265139116203</v>
      </c>
      <c r="M13" s="1">
        <f>VLOOKUP(Inv_Sy[[#This Row],[Date]],RD[#All],M$1,0)/M$2</f>
        <v>2.5967261904761902</v>
      </c>
      <c r="N13" s="1">
        <f>VLOOKUP(Inv_Sy[[#This Row],[Date]],RD[#All],N$1,0)/N$2</f>
        <v>2.5171849427168578</v>
      </c>
      <c r="O13" s="1">
        <f>VLOOKUP(Inv_Sy[[#This Row],[Date]],RD[#All],O$1,0)/O$2</f>
        <v>2.5762648809523809</v>
      </c>
      <c r="P13" s="1">
        <f>AVERAGEIFS(Inv_Sy[[#This Row],[G1 Inv1]:[G5 Inv10]],Inv_Sy[[#This Row],[G1 Inv1]:[G5 Inv10]],"&lt;&gt;"&amp;0)</f>
        <v>2.5145646914101172</v>
      </c>
      <c r="Q13" s="1">
        <f>VLOOKUP(Inv_Sy[[#This Row],[Date]],RD[#All],Q$1,0)/Q$2</f>
        <v>2.7581542287721188</v>
      </c>
      <c r="R13" s="1">
        <f>VLOOKUP(Inv_Sy[[#This Row],[Date]],RD[#All],R$1,0)/R$2</f>
        <v>2.693208239185251</v>
      </c>
      <c r="S13" s="1">
        <f>VLOOKUP(Inv_Sy[[#This Row],[Date]],RD[#All],S$1,0)/S$2</f>
        <v>2.8401725593645377</v>
      </c>
      <c r="T13" s="1">
        <f>VLOOKUP(Inv_Sy[[#This Row],[Date]],RD[#All],T$1,0)/T$2</f>
        <v>2.7636547717706805</v>
      </c>
      <c r="U13" s="1">
        <f>VLOOKUP(Inv_Sy[[#This Row],[Date]],RD[#All],U$1,0)/U$2</f>
        <v>2.7387138681390057</v>
      </c>
      <c r="V13" s="1">
        <f>VLOOKUP(Inv_Sy[[#This Row],[Date]],RD[#All],V$1,0)/V$2</f>
        <v>2.7524286873791937</v>
      </c>
      <c r="W13" s="1">
        <f>VLOOKUP(Inv_Sy[[#This Row],[Date]],RD[#All],W$1,0)/W$2</f>
        <v>2.7429366917544198</v>
      </c>
      <c r="X13" s="1">
        <f>VLOOKUP(Inv_Sy[[#This Row],[Date]],RD[#All],X$1,0)/X$2</f>
        <v>2.7037607966918693</v>
      </c>
      <c r="Y13" s="1">
        <f>VLOOKUP(Inv_Sy[[#This Row],[Date]],RD[#All],Y$1,0)/Y$2</f>
        <v>2.7271914501464858</v>
      </c>
      <c r="Z13" s="1">
        <f>VLOOKUP(Inv_Sy[[#This Row],[Date]],RD[#All],Z$1,0)/Z$2</f>
        <v>2.7023223082336378</v>
      </c>
      <c r="AA13" s="1">
        <f t="shared" si="1"/>
        <v>2.7422543601437197</v>
      </c>
      <c r="AB13" s="1">
        <f>MAX(Inv_Sy[[#This Row],[G1 Inv1]:[IS1_Inv2]])</f>
        <v>2.8401725593645377</v>
      </c>
      <c r="AC13"/>
    </row>
    <row r="14" spans="1:29" ht="15" customHeight="1" x14ac:dyDescent="0.3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45839</v>
      </c>
      <c r="F14" s="1">
        <f>VLOOKUP(Inv_Sy[[#This Row],[Date]],RD[#All],F$1,0)/F$2</f>
        <v>1.7745535714285714</v>
      </c>
      <c r="G14" s="1">
        <f>VLOOKUP(Inv_Sy[[#This Row],[Date]],RD[#All],G$1,0)/G$2</f>
        <v>1.77734375</v>
      </c>
      <c r="H14" s="1">
        <f>VLOOKUP(Inv_Sy[[#This Row],[Date]],RD[#All],H$1,0)/H$2</f>
        <v>1.77734375</v>
      </c>
      <c r="I14" s="1">
        <f>VLOOKUP(Inv_Sy[[#This Row],[Date]],RD[#All],I$1,0)/I$2</f>
        <v>1.7826617826617828</v>
      </c>
      <c r="J14" s="1">
        <f>VLOOKUP(Inv_Sy[[#This Row],[Date]],RD[#All],J$1,0)/J$2</f>
        <v>1.78125</v>
      </c>
      <c r="K14" s="1">
        <f>VLOOKUP(Inv_Sy[[#This Row],[Date]],RD[#All],K$1,0)/K$2</f>
        <v>1.7825261158594492</v>
      </c>
      <c r="L14" s="1">
        <f>VLOOKUP(Inv_Sy[[#This Row],[Date]],RD[#All],L$1,0)/L$2</f>
        <v>1.8322422258592472</v>
      </c>
      <c r="M14" s="1">
        <f>VLOOKUP(Inv_Sy[[#This Row],[Date]],RD[#All],M$1,0)/M$2</f>
        <v>1.8656994047619047</v>
      </c>
      <c r="N14" s="1">
        <f>VLOOKUP(Inv_Sy[[#This Row],[Date]],RD[#All],N$1,0)/N$2</f>
        <v>1.7995090016366613</v>
      </c>
      <c r="O14" s="1">
        <f>VLOOKUP(Inv_Sy[[#This Row],[Date]],RD[#All],O$1,0)/O$2</f>
        <v>1.8405877976190474</v>
      </c>
      <c r="P14" s="1">
        <f>AVERAGEIFS(Inv_Sy[[#This Row],[G1 Inv1]:[G5 Inv10]],Inv_Sy[[#This Row],[G1 Inv1]:[G5 Inv10]],"&lt;&gt;"&amp;0)</f>
        <v>1.8013717399826663</v>
      </c>
      <c r="Q14" s="1">
        <f>VLOOKUP(Inv_Sy[[#This Row],[Date]],RD[#All],Q$1,0)/Q$2</f>
        <v>1.9429834142734714</v>
      </c>
      <c r="R14" s="1">
        <f>VLOOKUP(Inv_Sy[[#This Row],[Date]],RD[#All],R$1,0)/R$2</f>
        <v>1.9003995153420445</v>
      </c>
      <c r="S14" s="1">
        <f>VLOOKUP(Inv_Sy[[#This Row],[Date]],RD[#All],S$1,0)/S$2</f>
        <v>2.0110642981059637</v>
      </c>
      <c r="T14" s="1">
        <f>VLOOKUP(Inv_Sy[[#This Row],[Date]],RD[#All],T$1,0)/T$2</f>
        <v>1.9584325028270957</v>
      </c>
      <c r="U14" s="1">
        <f>VLOOKUP(Inv_Sy[[#This Row],[Date]],RD[#All],U$1,0)/U$2</f>
        <v>1.9396719714192918</v>
      </c>
      <c r="V14" s="1">
        <f>VLOOKUP(Inv_Sy[[#This Row],[Date]],RD[#All],V$1,0)/V$2</f>
        <v>1.9431172547674234</v>
      </c>
      <c r="W14" s="1">
        <f>VLOOKUP(Inv_Sy[[#This Row],[Date]],RD[#All],W$1,0)/W$2</f>
        <v>1.9355967940864001</v>
      </c>
      <c r="X14" s="1">
        <f>VLOOKUP(Inv_Sy[[#This Row],[Date]],RD[#All],X$1,0)/X$2</f>
        <v>1.9051114536690403</v>
      </c>
      <c r="Y14" s="1">
        <f>VLOOKUP(Inv_Sy[[#This Row],[Date]],RD[#All],Y$1,0)/Y$2</f>
        <v>1.9663562714055809</v>
      </c>
      <c r="Z14" s="1">
        <f>VLOOKUP(Inv_Sy[[#This Row],[Date]],RD[#All],Z$1,0)/Z$2</f>
        <v>1.9515911394611622</v>
      </c>
      <c r="AA14" s="1">
        <f t="shared" si="1"/>
        <v>1.9454324615357474</v>
      </c>
      <c r="AB14" s="1">
        <f>MAX(Inv_Sy[[#This Row],[G1 Inv1]:[IS1_Inv2]])</f>
        <v>2.0110642981059637</v>
      </c>
      <c r="AC14"/>
    </row>
    <row r="15" spans="1:29" ht="15" customHeight="1" x14ac:dyDescent="0.3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45840</v>
      </c>
      <c r="F15" s="1">
        <f>VLOOKUP(Inv_Sy[[#This Row],[Date]],RD[#All],F$1,0)/F$2</f>
        <v>2.28515625</v>
      </c>
      <c r="G15" s="1">
        <f>VLOOKUP(Inv_Sy[[#This Row],[Date]],RD[#All],G$1,0)/G$2</f>
        <v>2.277018229166667</v>
      </c>
      <c r="H15" s="1">
        <f>VLOOKUP(Inv_Sy[[#This Row],[Date]],RD[#All],H$1,0)/H$2</f>
        <v>2.2628348214285712</v>
      </c>
      <c r="I15" s="1">
        <f>VLOOKUP(Inv_Sy[[#This Row],[Date]],RD[#All],I$1,0)/I$2</f>
        <v>2.2759462759462759</v>
      </c>
      <c r="J15" s="1">
        <f>VLOOKUP(Inv_Sy[[#This Row],[Date]],RD[#All],J$1,0)/J$2</f>
        <v>2.2956730769230771</v>
      </c>
      <c r="K15" s="1">
        <f>VLOOKUP(Inv_Sy[[#This Row],[Date]],RD[#All],K$1,0)/K$2</f>
        <v>2.2830009496676165</v>
      </c>
      <c r="L15" s="1">
        <f>VLOOKUP(Inv_Sy[[#This Row],[Date]],RD[#All],L$1,0)/L$2</f>
        <v>2.3404255319148937</v>
      </c>
      <c r="M15" s="1">
        <f>VLOOKUP(Inv_Sy[[#This Row],[Date]],RD[#All],M$1,0)/M$2</f>
        <v>2.40234375</v>
      </c>
      <c r="N15" s="1">
        <f>VLOOKUP(Inv_Sy[[#This Row],[Date]],RD[#All],N$1,0)/N$2</f>
        <v>2.3445171849427169</v>
      </c>
      <c r="O15" s="1">
        <f>VLOOKUP(Inv_Sy[[#This Row],[Date]],RD[#All],O$1,0)/O$2</f>
        <v>2.421875</v>
      </c>
      <c r="P15" s="1">
        <f>AVERAGEIFS(Inv_Sy[[#This Row],[G1 Inv1]:[G5 Inv10]],Inv_Sy[[#This Row],[G1 Inv1]:[G5 Inv10]],"&lt;&gt;"&amp;0)</f>
        <v>2.318879106998982</v>
      </c>
      <c r="Q15" s="1">
        <f>VLOOKUP(Inv_Sy[[#This Row],[Date]],RD[#All],Q$1,0)/Q$2</f>
        <v>2.6171671511872159</v>
      </c>
      <c r="R15" s="1">
        <f>VLOOKUP(Inv_Sy[[#This Row],[Date]],RD[#All],R$1,0)/R$2</f>
        <v>2.5647575072862434</v>
      </c>
      <c r="S15" s="1">
        <f>VLOOKUP(Inv_Sy[[#This Row],[Date]],RD[#All],S$1,0)/S$2</f>
        <v>2.7151636331559295</v>
      </c>
      <c r="T15" s="1">
        <f>VLOOKUP(Inv_Sy[[#This Row],[Date]],RD[#All],T$1,0)/T$2</f>
        <v>2.6457536405240232</v>
      </c>
      <c r="U15" s="1">
        <f>VLOOKUP(Inv_Sy[[#This Row],[Date]],RD[#All],U$1,0)/U$2</f>
        <v>2.6194381292627473</v>
      </c>
      <c r="V15" s="1">
        <f>VLOOKUP(Inv_Sy[[#This Row],[Date]],RD[#All],V$1,0)/V$2</f>
        <v>2.6159536101883543</v>
      </c>
      <c r="W15" s="1">
        <f>VLOOKUP(Inv_Sy[[#This Row],[Date]],RD[#All],W$1,0)/W$2</f>
        <v>2.6034818924496581</v>
      </c>
      <c r="X15" s="1">
        <f>VLOOKUP(Inv_Sy[[#This Row],[Date]],RD[#All],X$1,0)/X$2</f>
        <v>2.5585814839283239</v>
      </c>
      <c r="Y15" s="1">
        <f>VLOOKUP(Inv_Sy[[#This Row],[Date]],RD[#All],Y$1,0)/Y$2</f>
        <v>2.5465936756392438</v>
      </c>
      <c r="Z15" s="1">
        <f>VLOOKUP(Inv_Sy[[#This Row],[Date]],RD[#All],Z$1,0)/Z$2</f>
        <v>2.5016624808733994</v>
      </c>
      <c r="AA15" s="1">
        <f t="shared" si="1"/>
        <v>2.598855320449514</v>
      </c>
      <c r="AB15" s="1">
        <f>MAX(Inv_Sy[[#This Row],[G1 Inv1]:[IS1_Inv2]])</f>
        <v>2.7151636331559295</v>
      </c>
      <c r="AC15"/>
    </row>
    <row r="16" spans="1:29" ht="15" customHeight="1" x14ac:dyDescent="0.3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45841</v>
      </c>
      <c r="F16" s="1">
        <f>VLOOKUP(Inv_Sy[[#This Row],[Date]],RD[#All],F$1,0)/F$2</f>
        <v>2.6990327380952381</v>
      </c>
      <c r="G16" s="1">
        <f>VLOOKUP(Inv_Sy[[#This Row],[Date]],RD[#All],G$1,0)/G$2</f>
        <v>2.6888020833333335</v>
      </c>
      <c r="H16" s="1">
        <f>VLOOKUP(Inv_Sy[[#This Row],[Date]],RD[#All],H$1,0)/H$2</f>
        <v>2.6990327380952381</v>
      </c>
      <c r="I16" s="1">
        <f>VLOOKUP(Inv_Sy[[#This Row],[Date]],RD[#All],I$1,0)/I$2</f>
        <v>2.6845746845746845</v>
      </c>
      <c r="J16" s="1">
        <f>VLOOKUP(Inv_Sy[[#This Row],[Date]],RD[#All],J$1,0)/J$2</f>
        <v>2.6802884615384617</v>
      </c>
      <c r="K16" s="1">
        <f>VLOOKUP(Inv_Sy[[#This Row],[Date]],RD[#All],K$1,0)/K$2</f>
        <v>2.6970560303893638</v>
      </c>
      <c r="L16" s="1">
        <f>VLOOKUP(Inv_Sy[[#This Row],[Date]],RD[#All],L$1,0)/L$2</f>
        <v>2.7675941080196398</v>
      </c>
      <c r="M16" s="1">
        <f>VLOOKUP(Inv_Sy[[#This Row],[Date]],RD[#All],M$1,0)/M$2</f>
        <v>2.8199404761904763</v>
      </c>
      <c r="N16" s="1">
        <f>VLOOKUP(Inv_Sy[[#This Row],[Date]],RD[#All],N$1,0)/N$2</f>
        <v>2.7242225859247138</v>
      </c>
      <c r="O16" s="1">
        <f>VLOOKUP(Inv_Sy[[#This Row],[Date]],RD[#All],O$1,0)/O$2</f>
        <v>2.7790178571428572</v>
      </c>
      <c r="P16" s="1">
        <f>AVERAGEIFS(Inv_Sy[[#This Row],[G1 Inv1]:[G5 Inv10]],Inv_Sy[[#This Row],[G1 Inv1]:[G5 Inv10]],"&lt;&gt;"&amp;0)</f>
        <v>2.7239561763304008</v>
      </c>
      <c r="Q16" s="1">
        <f>VLOOKUP(Inv_Sy[[#This Row],[Date]],RD[#All],Q$1,0)/Q$2</f>
        <v>3.0086205447915448</v>
      </c>
      <c r="R16" s="1">
        <f>VLOOKUP(Inv_Sy[[#This Row],[Date]],RD[#All],R$1,0)/R$2</f>
        <v>2.9203916560238401</v>
      </c>
      <c r="S16" s="1">
        <f>VLOOKUP(Inv_Sy[[#This Row],[Date]],RD[#All],S$1,0)/S$2</f>
        <v>3.0745642960056787</v>
      </c>
      <c r="T16" s="1">
        <f>VLOOKUP(Inv_Sy[[#This Row],[Date]],RD[#All],T$1,0)/T$2</f>
        <v>2.9883527725953352</v>
      </c>
      <c r="U16" s="1">
        <f>VLOOKUP(Inv_Sy[[#This Row],[Date]],RD[#All],U$1,0)/U$2</f>
        <v>2.9657356284507954</v>
      </c>
      <c r="V16" s="1">
        <f>VLOOKUP(Inv_Sy[[#This Row],[Date]],RD[#All],V$1,0)/V$2</f>
        <v>2.9884778552242928</v>
      </c>
      <c r="W16" s="1">
        <f>VLOOKUP(Inv_Sy[[#This Row],[Date]],RD[#All],W$1,0)/W$2</f>
        <v>2.9764196832348953</v>
      </c>
      <c r="X16" s="1">
        <f>VLOOKUP(Inv_Sy[[#This Row],[Date]],RD[#All],X$1,0)/X$2</f>
        <v>2.9522784180348594</v>
      </c>
      <c r="Y16" s="1">
        <f>VLOOKUP(Inv_Sy[[#This Row],[Date]],RD[#All],Y$1,0)/Y$2</f>
        <v>2.9608819443489258</v>
      </c>
      <c r="Z16" s="1">
        <f>VLOOKUP(Inv_Sy[[#This Row],[Date]],RD[#All],Z$1,0)/Z$2</f>
        <v>2.9783909767640044</v>
      </c>
      <c r="AA16" s="1">
        <f t="shared" si="1"/>
        <v>2.9814113775474169</v>
      </c>
      <c r="AB16" s="1">
        <f>MAX(Inv_Sy[[#This Row],[G1 Inv1]:[IS1_Inv2]])</f>
        <v>3.0745642960056787</v>
      </c>
      <c r="AC16"/>
    </row>
    <row r="17" spans="1:29" ht="15" customHeight="1" x14ac:dyDescent="0.3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45842</v>
      </c>
      <c r="F17" s="1">
        <f>VLOOKUP(Inv_Sy[[#This Row],[Date]],RD[#All],F$1,0)/F$2</f>
        <v>3.216145833333333</v>
      </c>
      <c r="G17" s="1">
        <f>VLOOKUP(Inv_Sy[[#This Row],[Date]],RD[#All],G$1,0)/G$2</f>
        <v>3.212076822916667</v>
      </c>
      <c r="H17" s="1">
        <f>VLOOKUP(Inv_Sy[[#This Row],[Date]],RD[#All],H$1,0)/H$2</f>
        <v>3.2021949404761902</v>
      </c>
      <c r="I17" s="1">
        <f>VLOOKUP(Inv_Sy[[#This Row],[Date]],RD[#All],I$1,0)/I$2</f>
        <v>3.1949531949531949</v>
      </c>
      <c r="J17" s="1">
        <f>VLOOKUP(Inv_Sy[[#This Row],[Date]],RD[#All],J$1,0)/J$2</f>
        <v>3.1907051282051282</v>
      </c>
      <c r="K17" s="1">
        <f>VLOOKUP(Inv_Sy[[#This Row],[Date]],RD[#All],K$1,0)/K$2</f>
        <v>3.2222222222222223</v>
      </c>
      <c r="L17" s="1">
        <f>VLOOKUP(Inv_Sy[[#This Row],[Date]],RD[#All],L$1,0)/L$2</f>
        <v>3.2839607201309331</v>
      </c>
      <c r="M17" s="1">
        <f>VLOOKUP(Inv_Sy[[#This Row],[Date]],RD[#All],M$1,0)/M$2</f>
        <v>3.3621651785714284</v>
      </c>
      <c r="N17" s="1">
        <f>VLOOKUP(Inv_Sy[[#This Row],[Date]],RD[#All],N$1,0)/N$2</f>
        <v>3.2725040916530279</v>
      </c>
      <c r="O17" s="1">
        <f>VLOOKUP(Inv_Sy[[#This Row],[Date]],RD[#All],O$1,0)/O$2</f>
        <v>3.3761160714285712</v>
      </c>
      <c r="P17" s="1">
        <f>AVERAGEIFS(Inv_Sy[[#This Row],[G1 Inv1]:[G5 Inv10]],Inv_Sy[[#This Row],[G1 Inv1]:[G5 Inv10]],"&lt;&gt;"&amp;0)</f>
        <v>3.2533044203890698</v>
      </c>
      <c r="Q17" s="1">
        <f>VLOOKUP(Inv_Sy[[#This Row],[Date]],RD[#All],Q$1,0)/Q$2</f>
        <v>3.7648927053050802</v>
      </c>
      <c r="R17" s="1">
        <f>VLOOKUP(Inv_Sy[[#This Row],[Date]],RD[#All],R$1,0)/R$2</f>
        <v>3.6615417362543807</v>
      </c>
      <c r="S17" s="1">
        <f>VLOOKUP(Inv_Sy[[#This Row],[Date]],RD[#All],S$1,0)/S$2</f>
        <v>3.8440244809147162</v>
      </c>
      <c r="T17" s="1">
        <f>VLOOKUP(Inv_Sy[[#This Row],[Date]],RD[#All],T$1,0)/T$2</f>
        <v>3.7241734061097929</v>
      </c>
      <c r="U17" s="1">
        <f>VLOOKUP(Inv_Sy[[#This Row],[Date]],RD[#All],U$1,0)/U$2</f>
        <v>3.7153296524845727</v>
      </c>
      <c r="V17" s="1">
        <f>VLOOKUP(Inv_Sy[[#This Row],[Date]],RD[#All],V$1,0)/V$2</f>
        <v>3.7436511057744606</v>
      </c>
      <c r="W17" s="1">
        <f>VLOOKUP(Inv_Sy[[#This Row],[Date]],RD[#All],W$1,0)/W$2</f>
        <v>3.7275054849778768</v>
      </c>
      <c r="X17" s="1">
        <f>VLOOKUP(Inv_Sy[[#This Row],[Date]],RD[#All],X$1,0)/X$2</f>
        <v>3.6837211578458002</v>
      </c>
      <c r="Y17" s="1">
        <f>VLOOKUP(Inv_Sy[[#This Row],[Date]],RD[#All],Y$1,0)/Y$2</f>
        <v>3.5806637965420949</v>
      </c>
      <c r="Z17" s="1">
        <f>VLOOKUP(Inv_Sy[[#This Row],[Date]],RD[#All],Z$1,0)/Z$2</f>
        <v>3.5044451187624679</v>
      </c>
      <c r="AA17" s="1">
        <f t="shared" si="1"/>
        <v>3.6949948644971244</v>
      </c>
      <c r="AB17" s="1">
        <f>MAX(Inv_Sy[[#This Row],[G1 Inv1]:[IS1_Inv2]])</f>
        <v>3.8440244809147162</v>
      </c>
      <c r="AC17"/>
    </row>
    <row r="18" spans="1:29" ht="15" customHeight="1" x14ac:dyDescent="0.3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45843</v>
      </c>
      <c r="F18" s="1">
        <f>VLOOKUP(Inv_Sy[[#This Row],[Date]],RD[#All],F$1,0)/F$2</f>
        <v>3.1110491071428572</v>
      </c>
      <c r="G18" s="1">
        <f>VLOOKUP(Inv_Sy[[#This Row],[Date]],RD[#All],G$1,0)/G$2</f>
        <v>3.109537760416667</v>
      </c>
      <c r="H18" s="1">
        <f>VLOOKUP(Inv_Sy[[#This Row],[Date]],RD[#All],H$1,0)/H$2</f>
        <v>3.1129092261904763</v>
      </c>
      <c r="I18" s="1">
        <f>VLOOKUP(Inv_Sy[[#This Row],[Date]],RD[#All],I$1,0)/I$2</f>
        <v>3.0866910866910868</v>
      </c>
      <c r="J18" s="1">
        <f>VLOOKUP(Inv_Sy[[#This Row],[Date]],RD[#All],J$1,0)/J$2</f>
        <v>3.1073717948717947</v>
      </c>
      <c r="K18" s="1">
        <f>VLOOKUP(Inv_Sy[[#This Row],[Date]],RD[#All],K$1,0)/K$2</f>
        <v>3.0978157644824313</v>
      </c>
      <c r="L18" s="1">
        <f>VLOOKUP(Inv_Sy[[#This Row],[Date]],RD[#All],L$1,0)/L$2</f>
        <v>3.1890343698854338</v>
      </c>
      <c r="M18" s="1">
        <f>VLOOKUP(Inv_Sy[[#This Row],[Date]],RD[#All],M$1,0)/M$2</f>
        <v>3.2570684523809521</v>
      </c>
      <c r="N18" s="1">
        <f>VLOOKUP(Inv_Sy[[#This Row],[Date]],RD[#All],N$1,0)/N$2</f>
        <v>3.1440261865793779</v>
      </c>
      <c r="O18" s="1">
        <f>VLOOKUP(Inv_Sy[[#This Row],[Date]],RD[#All],O$1,0)/O$2</f>
        <v>3.2263764880952381</v>
      </c>
      <c r="P18" s="1">
        <f>AVERAGEIFS(Inv_Sy[[#This Row],[G1 Inv1]:[G5 Inv10]],Inv_Sy[[#This Row],[G1 Inv1]:[G5 Inv10]],"&lt;&gt;"&amp;0)</f>
        <v>3.1441880236736313</v>
      </c>
      <c r="Q18" s="1">
        <f>VLOOKUP(Inv_Sy[[#This Row],[Date]],RD[#All],Q$1,0)/Q$2</f>
        <v>3.4263724814733911</v>
      </c>
      <c r="R18" s="1">
        <f>VLOOKUP(Inv_Sy[[#This Row],[Date]],RD[#All],R$1,0)/R$2</f>
        <v>3.3601041359662056</v>
      </c>
      <c r="S18" s="1">
        <f>VLOOKUP(Inv_Sy[[#This Row],[Date]],RD[#All],S$1,0)/S$2</f>
        <v>3.5581337713126358</v>
      </c>
      <c r="T18" s="1">
        <f>VLOOKUP(Inv_Sy[[#This Row],[Date]],RD[#All],T$1,0)/T$2</f>
        <v>3.4674690040048826</v>
      </c>
      <c r="U18" s="1">
        <f>VLOOKUP(Inv_Sy[[#This Row],[Date]],RD[#All],U$1,0)/U$2</f>
        <v>3.4253004222150047</v>
      </c>
      <c r="V18" s="1">
        <f>VLOOKUP(Inv_Sy[[#This Row],[Date]],RD[#All],V$1,0)/V$2</f>
        <v>3.4277753139930884</v>
      </c>
      <c r="W18" s="1">
        <f>VLOOKUP(Inv_Sy[[#This Row],[Date]],RD[#All],W$1,0)/W$2</f>
        <v>3.3977148299962145</v>
      </c>
      <c r="X18" s="1">
        <f>VLOOKUP(Inv_Sy[[#This Row],[Date]],RD[#All],X$1,0)/X$2</f>
        <v>3.3417341587348193</v>
      </c>
      <c r="Y18" s="1">
        <f>VLOOKUP(Inv_Sy[[#This Row],[Date]],RD[#All],Y$1,0)/Y$2</f>
        <v>3.4558408868960004</v>
      </c>
      <c r="Z18" s="1">
        <f>VLOOKUP(Inv_Sy[[#This Row],[Date]],RD[#All],Z$1,0)/Z$2</f>
        <v>3.3447178301880696</v>
      </c>
      <c r="AA18" s="1">
        <f t="shared" si="1"/>
        <v>3.4205162834780309</v>
      </c>
      <c r="AB18" s="1">
        <f>MAX(Inv_Sy[[#This Row],[G1 Inv1]:[IS1_Inv2]])</f>
        <v>3.5581337713126358</v>
      </c>
      <c r="AC18"/>
    </row>
    <row r="19" spans="1:29" ht="15" customHeight="1" x14ac:dyDescent="0.3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45844</v>
      </c>
      <c r="F19" s="1">
        <f>VLOOKUP(Inv_Sy[[#This Row],[Date]],RD[#All],F$1,0)/F$2</f>
        <v>2.6050967261904763</v>
      </c>
      <c r="G19" s="1">
        <f>VLOOKUP(Inv_Sy[[#This Row],[Date]],RD[#All],G$1,0)/G$2</f>
        <v>2.6082356770833335</v>
      </c>
      <c r="H19" s="1">
        <f>VLOOKUP(Inv_Sy[[#This Row],[Date]],RD[#All],H$1,0)/H$2</f>
        <v>2.6190476190476191</v>
      </c>
      <c r="I19" s="1">
        <f>VLOOKUP(Inv_Sy[[#This Row],[Date]],RD[#All],I$1,0)/I$2</f>
        <v>2.6056166056166057</v>
      </c>
      <c r="J19" s="1">
        <f>VLOOKUP(Inv_Sy[[#This Row],[Date]],RD[#All],J$1,0)/J$2</f>
        <v>2.6065705128205128</v>
      </c>
      <c r="K19" s="1">
        <f>VLOOKUP(Inv_Sy[[#This Row],[Date]],RD[#All],K$1,0)/K$2</f>
        <v>2.6049382716049383</v>
      </c>
      <c r="L19" s="1">
        <f>VLOOKUP(Inv_Sy[[#This Row],[Date]],RD[#All],L$1,0)/L$2</f>
        <v>2.6456628477905073</v>
      </c>
      <c r="M19" s="1">
        <f>VLOOKUP(Inv_Sy[[#This Row],[Date]],RD[#All],M$1,0)/M$2</f>
        <v>2.7036830357142856</v>
      </c>
      <c r="N19" s="1">
        <f>VLOOKUP(Inv_Sy[[#This Row],[Date]],RD[#All],N$1,0)/N$2</f>
        <v>2.6276595744680851</v>
      </c>
      <c r="O19" s="1">
        <f>VLOOKUP(Inv_Sy[[#This Row],[Date]],RD[#All],O$1,0)/O$2</f>
        <v>2.6943824404761902</v>
      </c>
      <c r="P19" s="1">
        <f>AVERAGEIFS(Inv_Sy[[#This Row],[G1 Inv1]:[G5 Inv10]],Inv_Sy[[#This Row],[G1 Inv1]:[G5 Inv10]],"&lt;&gt;"&amp;0)</f>
        <v>2.632089331081255</v>
      </c>
      <c r="Q19" s="1">
        <f>VLOOKUP(Inv_Sy[[#This Row],[Date]],RD[#All],Q$1,0)/Q$2</f>
        <v>2.8658690282142203</v>
      </c>
      <c r="R19" s="1">
        <f>VLOOKUP(Inv_Sy[[#This Row],[Date]],RD[#All],R$1,0)/R$2</f>
        <v>2.8024200150636935</v>
      </c>
      <c r="S19" s="1">
        <f>VLOOKUP(Inv_Sy[[#This Row],[Date]],RD[#All],S$1,0)/S$2</f>
        <v>2.9661056106996884</v>
      </c>
      <c r="T19" s="1">
        <f>VLOOKUP(Inv_Sy[[#This Row],[Date]],RD[#All],T$1,0)/T$2</f>
        <v>2.8890676094402554</v>
      </c>
      <c r="U19" s="1">
        <f>VLOOKUP(Inv_Sy[[#This Row],[Date]],RD[#All],U$1,0)/U$2</f>
        <v>2.8544982137057482</v>
      </c>
      <c r="V19" s="1">
        <f>VLOOKUP(Inv_Sy[[#This Row],[Date]],RD[#All],V$1,0)/V$2</f>
        <v>2.8600356458509402</v>
      </c>
      <c r="W19" s="1">
        <f>VLOOKUP(Inv_Sy[[#This Row],[Date]],RD[#All],W$1,0)/W$2</f>
        <v>2.8398956327771696</v>
      </c>
      <c r="X19" s="1">
        <f>VLOOKUP(Inv_Sy[[#This Row],[Date]],RD[#All],X$1,0)/X$2</f>
        <v>2.8015529292781003</v>
      </c>
      <c r="Y19" s="1">
        <f>VLOOKUP(Inv_Sy[[#This Row],[Date]],RD[#All],Y$1,0)/Y$2</f>
        <v>2.8518768138866339</v>
      </c>
      <c r="Z19" s="1">
        <f>VLOOKUP(Inv_Sy[[#This Row],[Date]],RD[#All],Z$1,0)/Z$2</f>
        <v>2.7242089496348991</v>
      </c>
      <c r="AA19" s="1">
        <f t="shared" si="1"/>
        <v>2.8455530448551345</v>
      </c>
      <c r="AB19" s="1">
        <f>MAX(Inv_Sy[[#This Row],[G1 Inv1]:[IS1_Inv2]])</f>
        <v>2.9661056106996884</v>
      </c>
      <c r="AC19"/>
    </row>
    <row r="20" spans="1:29" ht="15" customHeight="1" x14ac:dyDescent="0.3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45845</v>
      </c>
      <c r="F20" s="1">
        <f>VLOOKUP(Inv_Sy[[#This Row],[Date]],RD[#All],F$1,0)/F$2</f>
        <v>1.4322916666666665</v>
      </c>
      <c r="G20" s="1">
        <f>VLOOKUP(Inv_Sy[[#This Row],[Date]],RD[#All],G$1,0)/G$2</f>
        <v>1.4314778645833335</v>
      </c>
      <c r="H20" s="1">
        <f>VLOOKUP(Inv_Sy[[#This Row],[Date]],RD[#All],H$1,0)/H$2</f>
        <v>1.4322916666666665</v>
      </c>
      <c r="I20" s="1">
        <f>VLOOKUP(Inv_Sy[[#This Row],[Date]],RD[#All],I$1,0)/I$2</f>
        <v>1.4318274318274318</v>
      </c>
      <c r="J20" s="1">
        <f>VLOOKUP(Inv_Sy[[#This Row],[Date]],RD[#All],J$1,0)/J$2</f>
        <v>1.4326923076923077</v>
      </c>
      <c r="K20" s="1">
        <f>VLOOKUP(Inv_Sy[[#This Row],[Date]],RD[#All],K$1,0)/K$2</f>
        <v>1.4529914529914529</v>
      </c>
      <c r="L20" s="1">
        <f>VLOOKUP(Inv_Sy[[#This Row],[Date]],RD[#All],L$1,0)/L$2</f>
        <v>1.4599018003273323</v>
      </c>
      <c r="M20" s="1">
        <f>VLOOKUP(Inv_Sy[[#This Row],[Date]],RD[#All],M$1,0)/M$2</f>
        <v>1.4834449404761905</v>
      </c>
      <c r="N20" s="1">
        <f>VLOOKUP(Inv_Sy[[#This Row],[Date]],RD[#All],N$1,0)/N$2</f>
        <v>1.4500818330605565</v>
      </c>
      <c r="O20" s="1">
        <f>VLOOKUP(Inv_Sy[[#This Row],[Date]],RD[#All],O$1,0)/O$2</f>
        <v>1.470424107142857</v>
      </c>
      <c r="P20" s="1">
        <f>AVERAGEIFS(Inv_Sy[[#This Row],[G1 Inv1]:[G5 Inv10]],Inv_Sy[[#This Row],[G1 Inv1]:[G5 Inv10]],"&lt;&gt;"&amp;0)</f>
        <v>1.4477425071434795</v>
      </c>
      <c r="Q20" s="1">
        <f>VLOOKUP(Inv_Sy[[#This Row],[Date]],RD[#All],Q$1,0)/Q$2</f>
        <v>1.5122082374094676</v>
      </c>
      <c r="R20" s="1">
        <f>VLOOKUP(Inv_Sy[[#This Row],[Date]],RD[#All],R$1,0)/R$2</f>
        <v>1.4758325965222521</v>
      </c>
      <c r="S20" s="1">
        <f>VLOOKUP(Inv_Sy[[#This Row],[Date]],RD[#All],S$1,0)/S$2</f>
        <v>1.5581589747251778</v>
      </c>
      <c r="T20" s="1">
        <f>VLOOKUP(Inv_Sy[[#This Row],[Date]],RD[#All],T$1,0)/T$2</f>
        <v>1.5155684198064101</v>
      </c>
      <c r="U20" s="1">
        <f>VLOOKUP(Inv_Sy[[#This Row],[Date]],RD[#All],U$1,0)/U$2</f>
        <v>1.5043845404352061</v>
      </c>
      <c r="V20" s="1">
        <f>VLOOKUP(Inv_Sy[[#This Row],[Date]],RD[#All],V$1,0)/V$2</f>
        <v>1.5081709327330999</v>
      </c>
      <c r="W20" s="1">
        <f>VLOOKUP(Inv_Sy[[#This Row],[Date]],RD[#All],W$1,0)/W$2</f>
        <v>1.5069747752074929</v>
      </c>
      <c r="X20" s="1">
        <f>VLOOKUP(Inv_Sy[[#This Row],[Date]],RD[#All],X$1,0)/X$2</f>
        <v>1.4852333064180676</v>
      </c>
      <c r="Y20" s="1">
        <f>VLOOKUP(Inv_Sy[[#This Row],[Date]],RD[#All],Y$1,0)/Y$2</f>
        <v>1.5173376614445069</v>
      </c>
      <c r="Z20" s="1">
        <f>VLOOKUP(Inv_Sy[[#This Row],[Date]],RD[#All],Z$1,0)/Z$2</f>
        <v>1.4562686827340867</v>
      </c>
      <c r="AA20" s="1">
        <f t="shared" si="1"/>
        <v>1.5040138127435767</v>
      </c>
      <c r="AB20" s="1">
        <f>MAX(Inv_Sy[[#This Row],[G1 Inv1]:[IS1_Inv2]])</f>
        <v>1.5581589747251778</v>
      </c>
      <c r="AC20"/>
    </row>
    <row r="21" spans="1:29" ht="15" customHeight="1" x14ac:dyDescent="0.3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45846</v>
      </c>
      <c r="F21" s="1">
        <f>VLOOKUP(Inv_Sy[[#This Row],[Date]],RD[#All],F$1,0)/F$2</f>
        <v>2.0070684523809521</v>
      </c>
      <c r="G21" s="1">
        <f>VLOOKUP(Inv_Sy[[#This Row],[Date]],RD[#All],G$1,0)/G$2</f>
        <v>1.9661458333333335</v>
      </c>
      <c r="H21" s="1">
        <f>VLOOKUP(Inv_Sy[[#This Row],[Date]],RD[#All],H$1,0)/H$2</f>
        <v>1.9996279761904761</v>
      </c>
      <c r="I21" s="1">
        <f>VLOOKUP(Inv_Sy[[#This Row],[Date]],RD[#All],I$1,0)/I$2</f>
        <v>1.982905982905983</v>
      </c>
      <c r="J21" s="1">
        <f>VLOOKUP(Inv_Sy[[#This Row],[Date]],RD[#All],J$1,0)/J$2</f>
        <v>1.8693910256410255</v>
      </c>
      <c r="K21" s="1">
        <f>VLOOKUP(Inv_Sy[[#This Row],[Date]],RD[#All],K$1,0)/K$2</f>
        <v>1.8945868945868947</v>
      </c>
      <c r="L21" s="1">
        <f>VLOOKUP(Inv_Sy[[#This Row],[Date]],RD[#All],L$1,0)/L$2</f>
        <v>2.0286415711947625</v>
      </c>
      <c r="M21" s="1">
        <f>VLOOKUP(Inv_Sy[[#This Row],[Date]],RD[#All],M$1,0)/M$2</f>
        <v>2.0665922619047619</v>
      </c>
      <c r="N21" s="1">
        <f>VLOOKUP(Inv_Sy[[#This Row],[Date]],RD[#All],N$1,0)/N$2</f>
        <v>2.0302782324058919</v>
      </c>
      <c r="O21" s="1">
        <f>VLOOKUP(Inv_Sy[[#This Row],[Date]],RD[#All],O$1,0)/O$2</f>
        <v>2.063802083333333</v>
      </c>
      <c r="P21" s="1">
        <f>AVERAGEIFS(Inv_Sy[[#This Row],[G1 Inv1]:[G5 Inv10]],Inv_Sy[[#This Row],[G1 Inv1]:[G5 Inv10]],"&lt;&gt;"&amp;0)</f>
        <v>1.9909040313877413</v>
      </c>
      <c r="Q21" s="1">
        <f>VLOOKUP(Inv_Sy[[#This Row],[Date]],RD[#All],Q$1,0)/Q$2</f>
        <v>2.1994152145053691</v>
      </c>
      <c r="R21" s="1">
        <f>VLOOKUP(Inv_Sy[[#This Row],[Date]],RD[#All],R$1,0)/R$2</f>
        <v>2.1473130955889581</v>
      </c>
      <c r="S21" s="1">
        <f>VLOOKUP(Inv_Sy[[#This Row],[Date]],RD[#All],S$1,0)/S$2</f>
        <v>2.2654507420304708</v>
      </c>
      <c r="T21" s="1">
        <f>VLOOKUP(Inv_Sy[[#This Row],[Date]],RD[#All],T$1,0)/T$2</f>
        <v>2.2032161534347683</v>
      </c>
      <c r="U21" s="1">
        <f>VLOOKUP(Inv_Sy[[#This Row],[Date]],RD[#All],U$1,0)/U$2</f>
        <v>2.1856122117570638</v>
      </c>
      <c r="V21" s="1">
        <f>VLOOKUP(Inv_Sy[[#This Row],[Date]],RD[#All],V$1,0)/V$2</f>
        <v>2.191801454283778</v>
      </c>
      <c r="W21" s="1">
        <f>VLOOKUP(Inv_Sy[[#This Row],[Date]],RD[#All],W$1,0)/W$2</f>
        <v>2.1824309747589257</v>
      </c>
      <c r="X21" s="1">
        <f>VLOOKUP(Inv_Sy[[#This Row],[Date]],RD[#All],X$1,0)/X$2</f>
        <v>2.1512637940737478</v>
      </c>
      <c r="Y21" s="1">
        <f>VLOOKUP(Inv_Sy[[#This Row],[Date]],RD[#All],Y$1,0)/Y$2</f>
        <v>2.163459554626356</v>
      </c>
      <c r="Z21" s="1">
        <f>VLOOKUP(Inv_Sy[[#This Row],[Date]],RD[#All],Z$1,0)/Z$2</f>
        <v>2.063154904479982</v>
      </c>
      <c r="AA21" s="1">
        <f t="shared" si="1"/>
        <v>2.1753118099539424</v>
      </c>
      <c r="AB21" s="1">
        <f>MAX(Inv_Sy[[#This Row],[G1 Inv1]:[IS1_Inv2]])</f>
        <v>2.2654507420304708</v>
      </c>
      <c r="AC21"/>
    </row>
    <row r="22" spans="1:29" ht="15" customHeight="1" x14ac:dyDescent="0.3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45847</v>
      </c>
      <c r="F22" s="1">
        <f>VLOOKUP(Inv_Sy[[#This Row],[Date]],RD[#All],F$1,0)/F$2</f>
        <v>1.89453125</v>
      </c>
      <c r="G22" s="1">
        <f>VLOOKUP(Inv_Sy[[#This Row],[Date]],RD[#All],G$1,0)/G$2</f>
        <v>1.884765625</v>
      </c>
      <c r="H22" s="1">
        <f>VLOOKUP(Inv_Sy[[#This Row],[Date]],RD[#All],H$1,0)/H$2</f>
        <v>1.8954613095238095</v>
      </c>
      <c r="I22" s="1">
        <f>VLOOKUP(Inv_Sy[[#This Row],[Date]],RD[#All],I$1,0)/I$2</f>
        <v>1.8860398860398861</v>
      </c>
      <c r="J22" s="1">
        <f>VLOOKUP(Inv_Sy[[#This Row],[Date]],RD[#All],J$1,0)/J$2</f>
        <v>1.8886217948717949</v>
      </c>
      <c r="K22" s="1">
        <f>VLOOKUP(Inv_Sy[[#This Row],[Date]],RD[#All],K$1,0)/K$2</f>
        <v>1.895536562203229</v>
      </c>
      <c r="L22" s="1">
        <f>VLOOKUP(Inv_Sy[[#This Row],[Date]],RD[#All],L$1,0)/L$2</f>
        <v>1.9320785597381342</v>
      </c>
      <c r="M22" s="1">
        <f>VLOOKUP(Inv_Sy[[#This Row],[Date]],RD[#All],M$1,0)/M$2</f>
        <v>1.9698660714285714</v>
      </c>
      <c r="N22" s="1">
        <f>VLOOKUP(Inv_Sy[[#This Row],[Date]],RD[#All],N$1,0)/N$2</f>
        <v>1.927986906710311</v>
      </c>
      <c r="O22" s="1">
        <f>VLOOKUP(Inv_Sy[[#This Row],[Date]],RD[#All],O$1,0)/O$2</f>
        <v>1.9707961309523809</v>
      </c>
      <c r="P22" s="1">
        <f>AVERAGEIFS(Inv_Sy[[#This Row],[G1 Inv1]:[G5 Inv10]],Inv_Sy[[#This Row],[G1 Inv1]:[G5 Inv10]],"&lt;&gt;"&amp;0)</f>
        <v>1.9145684096468116</v>
      </c>
      <c r="Q22" s="1">
        <f>VLOOKUP(Inv_Sy[[#This Row],[Date]],RD[#All],Q$1,0)/Q$2</f>
        <v>2.1108571812666996</v>
      </c>
      <c r="R22" s="1">
        <f>VLOOKUP(Inv_Sy[[#This Row],[Date]],RD[#All],R$1,0)/R$2</f>
        <v>2.0598781805678361</v>
      </c>
      <c r="S22" s="1">
        <f>VLOOKUP(Inv_Sy[[#This Row],[Date]],RD[#All],S$1,0)/S$2</f>
        <v>2.1734582862519582</v>
      </c>
      <c r="T22" s="1">
        <f>VLOOKUP(Inv_Sy[[#This Row],[Date]],RD[#All],T$1,0)/T$2</f>
        <v>2.1125857824626149</v>
      </c>
      <c r="U22" s="1">
        <f>VLOOKUP(Inv_Sy[[#This Row],[Date]],RD[#All],U$1,0)/U$2</f>
        <v>2.0955667424488467</v>
      </c>
      <c r="V22" s="1">
        <f>VLOOKUP(Inv_Sy[[#This Row],[Date]],RD[#All],V$1,0)/V$2</f>
        <v>2.1034399082914259</v>
      </c>
      <c r="W22" s="1">
        <f>VLOOKUP(Inv_Sy[[#This Row],[Date]],RD[#All],W$1,0)/W$2</f>
        <v>2.0957296547007993</v>
      </c>
      <c r="X22" s="1">
        <f>VLOOKUP(Inv_Sy[[#This Row],[Date]],RD[#All],X$1,0)/X$2</f>
        <v>2.0660321188839137</v>
      </c>
      <c r="Y22" s="1">
        <f>VLOOKUP(Inv_Sy[[#This Row],[Date]],RD[#All],Y$1,0)/Y$2</f>
        <v>2.0739171698554388</v>
      </c>
      <c r="Z22" s="1">
        <f>VLOOKUP(Inv_Sy[[#This Row],[Date]],RD[#All],Z$1,0)/Z$2</f>
        <v>1.977480647431386</v>
      </c>
      <c r="AA22" s="1">
        <f t="shared" si="1"/>
        <v>2.0868945672160915</v>
      </c>
      <c r="AB22" s="1">
        <f>MAX(Inv_Sy[[#This Row],[G1 Inv1]:[IS1_Inv2]])</f>
        <v>2.1734582862519582</v>
      </c>
      <c r="AC22"/>
    </row>
    <row r="23" spans="1:29" ht="15" customHeight="1" x14ac:dyDescent="0.3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45848</v>
      </c>
      <c r="F23" s="1">
        <f>VLOOKUP(Inv_Sy[[#This Row],[Date]],RD[#All],F$1,0)/F$2</f>
        <v>1.5959821428571428</v>
      </c>
      <c r="G23" s="1">
        <f>VLOOKUP(Inv_Sy[[#This Row],[Date]],RD[#All],G$1,0)/G$2</f>
        <v>1.5494791666666667</v>
      </c>
      <c r="H23" s="1">
        <f>VLOOKUP(Inv_Sy[[#This Row],[Date]],RD[#All],H$1,0)/H$2</f>
        <v>1.5792410714285714</v>
      </c>
      <c r="I23" s="1">
        <f>VLOOKUP(Inv_Sy[[#This Row],[Date]],RD[#All],I$1,0)/I$2</f>
        <v>1.3658933658933659</v>
      </c>
      <c r="J23" s="1">
        <f>VLOOKUP(Inv_Sy[[#This Row],[Date]],RD[#All],J$1,0)/J$2</f>
        <v>1.5528846153846154</v>
      </c>
      <c r="K23" s="1">
        <f>VLOOKUP(Inv_Sy[[#This Row],[Date]],RD[#All],K$1,0)/K$2</f>
        <v>1.5830959164292497</v>
      </c>
      <c r="L23" s="1">
        <f>VLOOKUP(Inv_Sy[[#This Row],[Date]],RD[#All],L$1,0)/L$2</f>
        <v>1.2422258592471358</v>
      </c>
      <c r="M23" s="1">
        <f>VLOOKUP(Inv_Sy[[#This Row],[Date]],RD[#All],M$1,0)/M$2</f>
        <v>1.4109002976190474</v>
      </c>
      <c r="N23" s="1">
        <f>VLOOKUP(Inv_Sy[[#This Row],[Date]],RD[#All],N$1,0)/N$2</f>
        <v>1.3527004909983633</v>
      </c>
      <c r="O23" s="1">
        <f>VLOOKUP(Inv_Sy[[#This Row],[Date]],RD[#All],O$1,0)/O$2</f>
        <v>1.3039434523809523</v>
      </c>
      <c r="P23" s="1">
        <f>AVERAGEIFS(Inv_Sy[[#This Row],[G1 Inv1]:[G5 Inv10]],Inv_Sy[[#This Row],[G1 Inv1]:[G5 Inv10]],"&lt;&gt;"&amp;0)</f>
        <v>1.4536346378905107</v>
      </c>
      <c r="Q23" s="1">
        <f>VLOOKUP(Inv_Sy[[#This Row],[Date]],RD[#All],Q$1,0)/Q$2</f>
        <v>1.8444268934110808</v>
      </c>
      <c r="R23" s="1">
        <f>VLOOKUP(Inv_Sy[[#This Row],[Date]],RD[#All],R$1,0)/R$2</f>
        <v>1.7997838687493863</v>
      </c>
      <c r="S23" s="1">
        <f>VLOOKUP(Inv_Sy[[#This Row],[Date]],RD[#All],S$1,0)/S$2</f>
        <v>1.9026056127999729</v>
      </c>
      <c r="T23" s="1">
        <f>VLOOKUP(Inv_Sy[[#This Row],[Date]],RD[#All],T$1,0)/T$2</f>
        <v>1.8530236659576811</v>
      </c>
      <c r="U23" s="1">
        <f>VLOOKUP(Inv_Sy[[#This Row],[Date]],RD[#All],U$1,0)/U$2</f>
        <v>1.8394771029555048</v>
      </c>
      <c r="V23" s="1">
        <f>VLOOKUP(Inv_Sy[[#This Row],[Date]],RD[#All],V$1,0)/V$2</f>
        <v>1.8389410002593947</v>
      </c>
      <c r="W23" s="1">
        <f>VLOOKUP(Inv_Sy[[#This Row],[Date]],RD[#All],W$1,0)/W$2</f>
        <v>1.8294385580715671</v>
      </c>
      <c r="X23" s="1">
        <f>VLOOKUP(Inv_Sy[[#This Row],[Date]],RD[#All],X$1,0)/X$2</f>
        <v>1.8001419168562969</v>
      </c>
      <c r="Y23" s="1">
        <f>VLOOKUP(Inv_Sy[[#This Row],[Date]],RD[#All],Y$1,0)/Y$2</f>
        <v>1.8252341719048728</v>
      </c>
      <c r="Z23" s="1">
        <f>VLOOKUP(Inv_Sy[[#This Row],[Date]],RD[#All],Z$1,0)/Z$2</f>
        <v>1.7393100865781297</v>
      </c>
      <c r="AA23" s="1">
        <f t="shared" si="1"/>
        <v>1.8272382877543887</v>
      </c>
      <c r="AB23" s="1">
        <f>MAX(Inv_Sy[[#This Row],[G1 Inv1]:[IS1_Inv2]])</f>
        <v>1.9026056127999729</v>
      </c>
      <c r="AC23"/>
    </row>
    <row r="24" spans="1:29" ht="15" customHeight="1" x14ac:dyDescent="0.3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45849</v>
      </c>
      <c r="F24" s="1">
        <f>VLOOKUP(Inv_Sy[[#This Row],[Date]],RD[#All],F$1,0)/F$2</f>
        <v>3.26171875</v>
      </c>
      <c r="G24" s="1">
        <f>VLOOKUP(Inv_Sy[[#This Row],[Date]],RD[#All],G$1,0)/G$2</f>
        <v>3.207194010416667</v>
      </c>
      <c r="H24" s="1">
        <f>VLOOKUP(Inv_Sy[[#This Row],[Date]],RD[#All],H$1,0)/H$2</f>
        <v>3.2607886904761902</v>
      </c>
      <c r="I24" s="1">
        <f>VLOOKUP(Inv_Sy[[#This Row],[Date]],RD[#All],I$1,0)/I$2</f>
        <v>2.6992266992266991</v>
      </c>
      <c r="J24" s="1">
        <f>VLOOKUP(Inv_Sy[[#This Row],[Date]],RD[#All],J$1,0)/J$2</f>
        <v>3.2628205128205128</v>
      </c>
      <c r="K24" s="1">
        <f>VLOOKUP(Inv_Sy[[#This Row],[Date]],RD[#All],K$1,0)/K$2</f>
        <v>3.2687559354226021</v>
      </c>
      <c r="L24" s="1">
        <f>VLOOKUP(Inv_Sy[[#This Row],[Date]],RD[#All],L$1,0)/L$2</f>
        <v>3.3698854337152211</v>
      </c>
      <c r="M24" s="1">
        <f>VLOOKUP(Inv_Sy[[#This Row],[Date]],RD[#All],M$1,0)/M$2</f>
        <v>3.4170386904761902</v>
      </c>
      <c r="N24" s="1">
        <f>VLOOKUP(Inv_Sy[[#This Row],[Date]],RD[#All],N$1,0)/N$2</f>
        <v>3.3117839607201311</v>
      </c>
      <c r="O24" s="1">
        <f>VLOOKUP(Inv_Sy[[#This Row],[Date]],RD[#All],O$1,0)/O$2</f>
        <v>3.4579613095238093</v>
      </c>
      <c r="P24" s="1">
        <f>AVERAGEIFS(Inv_Sy[[#This Row],[G1 Inv1]:[G5 Inv10]],Inv_Sy[[#This Row],[G1 Inv1]:[G5 Inv10]],"&lt;&gt;"&amp;0)</f>
        <v>3.2517173992798023</v>
      </c>
      <c r="Q24" s="1">
        <f>VLOOKUP(Inv_Sy[[#This Row],[Date]],RD[#All],Q$1,0)/Q$2</f>
        <v>3.8296728225982628</v>
      </c>
      <c r="R24" s="1">
        <f>VLOOKUP(Inv_Sy[[#This Row],[Date]],RD[#All],R$1,0)/R$2</f>
        <v>3.7175393784589192</v>
      </c>
      <c r="S24" s="1">
        <f>VLOOKUP(Inv_Sy[[#This Row],[Date]],RD[#All],S$1,0)/S$2</f>
        <v>3.9424018012038826</v>
      </c>
      <c r="T24" s="1">
        <f>VLOOKUP(Inv_Sy[[#This Row],[Date]],RD[#All],T$1,0)/T$2</f>
        <v>3.5065788667937663</v>
      </c>
      <c r="U24" s="1">
        <f>VLOOKUP(Inv_Sy[[#This Row],[Date]],RD[#All],U$1,0)/U$2</f>
        <v>3.8559597271841501</v>
      </c>
      <c r="V24" s="1">
        <f>VLOOKUP(Inv_Sy[[#This Row],[Date]],RD[#All],V$1,0)/V$2</f>
        <v>3.8666543942297236</v>
      </c>
      <c r="W24" s="1">
        <f>VLOOKUP(Inv_Sy[[#This Row],[Date]],RD[#All],W$1,0)/W$2</f>
        <v>3.8371643376711124</v>
      </c>
      <c r="X24" s="1">
        <f>VLOOKUP(Inv_Sy[[#This Row],[Date]],RD[#All],X$1,0)/X$2</f>
        <v>3.7796373779637382</v>
      </c>
      <c r="Y24" s="1">
        <f>VLOOKUP(Inv_Sy[[#This Row],[Date]],RD[#All],Y$1,0)/Y$2</f>
        <v>3.7220609878546957</v>
      </c>
      <c r="Z24" s="1">
        <f>VLOOKUP(Inv_Sy[[#This Row],[Date]],RD[#All],Z$1,0)/Z$2</f>
        <v>3.5797248352045652</v>
      </c>
      <c r="AA24" s="1">
        <f t="shared" si="1"/>
        <v>3.7637394529162811</v>
      </c>
      <c r="AB24" s="1">
        <f>MAX(Inv_Sy[[#This Row],[G1 Inv1]:[IS1_Inv2]])</f>
        <v>3.9424018012038826</v>
      </c>
      <c r="AC24"/>
    </row>
    <row r="25" spans="1:29" ht="15" customHeight="1" x14ac:dyDescent="0.3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45850</v>
      </c>
      <c r="F25" s="1">
        <f>VLOOKUP(Inv_Sy[[#This Row],[Date]],RD[#All],F$1,0)/F$2</f>
        <v>3.5342261904761902</v>
      </c>
      <c r="G25" s="1">
        <f>VLOOKUP(Inv_Sy[[#This Row],[Date]],RD[#All],G$1,0)/G$2</f>
        <v>3.507486979166667</v>
      </c>
      <c r="H25" s="1">
        <f>VLOOKUP(Inv_Sy[[#This Row],[Date]],RD[#All],H$1,0)/H$2</f>
        <v>3.5370163690476191</v>
      </c>
      <c r="I25" s="1">
        <f>VLOOKUP(Inv_Sy[[#This Row],[Date]],RD[#All],I$1,0)/I$2</f>
        <v>3.5335775335775335</v>
      </c>
      <c r="J25" s="1">
        <f>VLOOKUP(Inv_Sy[[#This Row],[Date]],RD[#All],J$1,0)/J$2</f>
        <v>3.5496794871794872</v>
      </c>
      <c r="K25" s="1">
        <f>VLOOKUP(Inv_Sy[[#This Row],[Date]],RD[#All],K$1,0)/K$2</f>
        <v>3.5280151946818612</v>
      </c>
      <c r="L25" s="1">
        <f>VLOOKUP(Inv_Sy[[#This Row],[Date]],RD[#All],L$1,0)/L$2</f>
        <v>3.5949263502454993</v>
      </c>
      <c r="M25" s="1">
        <f>VLOOKUP(Inv_Sy[[#This Row],[Date]],RD[#All],M$1,0)/M$2</f>
        <v>3.6328125</v>
      </c>
      <c r="N25" s="1">
        <f>VLOOKUP(Inv_Sy[[#This Row],[Date]],RD[#All],N$1,0)/N$2</f>
        <v>3.513911620294599</v>
      </c>
      <c r="O25" s="1">
        <f>VLOOKUP(Inv_Sy[[#This Row],[Date]],RD[#All],O$1,0)/O$2</f>
        <v>3.6197916666666665</v>
      </c>
      <c r="P25" s="1">
        <f>AVERAGEIFS(Inv_Sy[[#This Row],[G1 Inv1]:[G5 Inv10]],Inv_Sy[[#This Row],[G1 Inv1]:[G5 Inv10]],"&lt;&gt;"&amp;0)</f>
        <v>3.5551443891336119</v>
      </c>
      <c r="Q25" s="1">
        <f>VLOOKUP(Inv_Sy[[#This Row],[Date]],RD[#All],Q$1,0)/Q$2</f>
        <v>3.9914970844746183</v>
      </c>
      <c r="R25" s="1">
        <f>VLOOKUP(Inv_Sy[[#This Row],[Date]],RD[#All],R$1,0)/R$2</f>
        <v>3.883894947113339</v>
      </c>
      <c r="S25" s="1">
        <f>VLOOKUP(Inv_Sy[[#This Row],[Date]],RD[#All],S$1,0)/S$2</f>
        <v>4.0911859465771663</v>
      </c>
      <c r="T25" s="1">
        <f>VLOOKUP(Inv_Sy[[#This Row],[Date]],RD[#All],T$1,0)/T$2</f>
        <v>3.9233969242828151</v>
      </c>
      <c r="U25" s="1">
        <f>VLOOKUP(Inv_Sy[[#This Row],[Date]],RD[#All],U$1,0)/U$2</f>
        <v>3.9509581032802852</v>
      </c>
      <c r="V25" s="1">
        <f>VLOOKUP(Inv_Sy[[#This Row],[Date]],RD[#All],V$1,0)/V$2</f>
        <v>3.9786961651423742</v>
      </c>
      <c r="W25" s="1">
        <f>VLOOKUP(Inv_Sy[[#This Row],[Date]],RD[#All],W$1,0)/W$2</f>
        <v>3.9479629260270848</v>
      </c>
      <c r="X25" s="1">
        <f>VLOOKUP(Inv_Sy[[#This Row],[Date]],RD[#All],X$1,0)/X$2</f>
        <v>3.8987986004061761</v>
      </c>
      <c r="Y25" s="1">
        <f>VLOOKUP(Inv_Sy[[#This Row],[Date]],RD[#All],Y$1,0)/Y$2</f>
        <v>4.0054055541036808</v>
      </c>
      <c r="Z25" s="1">
        <f>VLOOKUP(Inv_Sy[[#This Row],[Date]],RD[#All],Z$1,0)/Z$2</f>
        <v>3.844301402940169</v>
      </c>
      <c r="AA25" s="1">
        <f t="shared" si="1"/>
        <v>3.951609765434771</v>
      </c>
      <c r="AB25" s="1">
        <f>MAX(Inv_Sy[[#This Row],[G1 Inv1]:[IS1_Inv2]])</f>
        <v>4.0911859465771663</v>
      </c>
      <c r="AC25"/>
    </row>
    <row r="26" spans="1:29" ht="15" customHeight="1" x14ac:dyDescent="0.3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45851</v>
      </c>
      <c r="F26" s="1">
        <f>VLOOKUP(Inv_Sy[[#This Row],[Date]],RD[#All],F$1,0)/F$2</f>
        <v>3.3035714285714284</v>
      </c>
      <c r="G26" s="1">
        <f>VLOOKUP(Inv_Sy[[#This Row],[Date]],RD[#All],G$1,0)/G$2</f>
        <v>3.287760416666667</v>
      </c>
      <c r="H26" s="1">
        <f>VLOOKUP(Inv_Sy[[#This Row],[Date]],RD[#All],H$1,0)/H$2</f>
        <v>3.3165922619047619</v>
      </c>
      <c r="I26" s="1">
        <f>VLOOKUP(Inv_Sy[[#This Row],[Date]],RD[#All],I$1,0)/I$2</f>
        <v>3.2926332926332926</v>
      </c>
      <c r="J26" s="1">
        <f>VLOOKUP(Inv_Sy[[#This Row],[Date]],RD[#All],J$1,0)/J$2</f>
        <v>3.3141025641025643</v>
      </c>
      <c r="K26" s="1">
        <f>VLOOKUP(Inv_Sy[[#This Row],[Date]],RD[#All],K$1,0)/K$2</f>
        <v>3.3551756885090218</v>
      </c>
      <c r="L26" s="1">
        <f>VLOOKUP(Inv_Sy[[#This Row],[Date]],RD[#All],L$1,0)/L$2</f>
        <v>3.3813420621931258</v>
      </c>
      <c r="M26" s="1">
        <f>VLOOKUP(Inv_Sy[[#This Row],[Date]],RD[#All],M$1,0)/M$2</f>
        <v>3.4375</v>
      </c>
      <c r="N26" s="1">
        <f>VLOOKUP(Inv_Sy[[#This Row],[Date]],RD[#All],N$1,0)/N$2</f>
        <v>3.3518821603927988</v>
      </c>
      <c r="O26" s="1">
        <f>VLOOKUP(Inv_Sy[[#This Row],[Date]],RD[#All],O$1,0)/O$2</f>
        <v>3.4765625</v>
      </c>
      <c r="P26" s="1">
        <f>AVERAGEIFS(Inv_Sy[[#This Row],[G1 Inv1]:[G5 Inv10]],Inv_Sy[[#This Row],[G1 Inv1]:[G5 Inv10]],"&lt;&gt;"&amp;0)</f>
        <v>3.3517122374973658</v>
      </c>
      <c r="Q26" s="1">
        <f>VLOOKUP(Inv_Sy[[#This Row],[Date]],RD[#All],Q$1,0)/Q$2</f>
        <v>3.8046345930867602</v>
      </c>
      <c r="R26" s="1">
        <f>VLOOKUP(Inv_Sy[[#This Row],[Date]],RD[#All],R$1,0)/R$2</f>
        <v>3.7218783770507913</v>
      </c>
      <c r="S26" s="1">
        <f>VLOOKUP(Inv_Sy[[#This Row],[Date]],RD[#All],S$1,0)/S$2</f>
        <v>3.950802938717902</v>
      </c>
      <c r="T26" s="1">
        <f>VLOOKUP(Inv_Sy[[#This Row],[Date]],RD[#All],T$1,0)/T$2</f>
        <v>3.7965144049218007</v>
      </c>
      <c r="U26" s="1">
        <f>VLOOKUP(Inv_Sy[[#This Row],[Date]],RD[#All],U$1,0)/U$2</f>
        <v>3.8162552776875609</v>
      </c>
      <c r="V26" s="1">
        <f>VLOOKUP(Inv_Sy[[#This Row],[Date]],RD[#All],V$1,0)/V$2</f>
        <v>3.8072446426628961</v>
      </c>
      <c r="W26" s="1">
        <f>VLOOKUP(Inv_Sy[[#This Row],[Date]],RD[#All],W$1,0)/W$2</f>
        <v>3.7652795812285538</v>
      </c>
      <c r="X26" s="1">
        <f>VLOOKUP(Inv_Sy[[#This Row],[Date]],RD[#All],X$1,0)/X$2</f>
        <v>3.6981575277104897</v>
      </c>
      <c r="Y26" s="1">
        <f>VLOOKUP(Inv_Sy[[#This Row],[Date]],RD[#All],Y$1,0)/Y$2</f>
        <v>3.7779733986217887</v>
      </c>
      <c r="Z26" s="1">
        <f>VLOOKUP(Inv_Sy[[#This Row],[Date]],RD[#All],Z$1,0)/Z$2</f>
        <v>3.6024507873380287</v>
      </c>
      <c r="AA26" s="1">
        <f t="shared" si="1"/>
        <v>3.7741191529026565</v>
      </c>
      <c r="AB26" s="1">
        <f>MAX(Inv_Sy[[#This Row],[G1 Inv1]:[IS1_Inv2]])</f>
        <v>3.950802938717902</v>
      </c>
      <c r="AC26"/>
    </row>
    <row r="27" spans="1:29" ht="15" customHeight="1" x14ac:dyDescent="0.3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45852</v>
      </c>
      <c r="F27" s="1">
        <f>VLOOKUP(Inv_Sy[[#This Row],[Date]],RD[#All],F$1,0)/F$2</f>
        <v>3.5212053571428572</v>
      </c>
      <c r="G27" s="1">
        <f>VLOOKUP(Inv_Sy[[#This Row],[Date]],RD[#All],G$1,0)/G$2</f>
        <v>3.419596354166667</v>
      </c>
      <c r="H27" s="1">
        <f>VLOOKUP(Inv_Sy[[#This Row],[Date]],RD[#All],H$1,0)/H$2</f>
        <v>3.4951636904761902</v>
      </c>
      <c r="I27" s="1">
        <f>VLOOKUP(Inv_Sy[[#This Row],[Date]],RD[#All],I$1,0)/I$2</f>
        <v>3.4708994708994707</v>
      </c>
      <c r="J27" s="1">
        <f>VLOOKUP(Inv_Sy[[#This Row],[Date]],RD[#All],J$1,0)/J$2</f>
        <v>2.4254807692307692</v>
      </c>
      <c r="K27" s="1">
        <f>VLOOKUP(Inv_Sy[[#This Row],[Date]],RD[#All],K$1,0)/K$2</f>
        <v>2.5061728395061729</v>
      </c>
      <c r="L27" s="1">
        <f>VLOOKUP(Inv_Sy[[#This Row],[Date]],RD[#All],L$1,0)/L$2</f>
        <v>2.8625204582651391</v>
      </c>
      <c r="M27" s="1">
        <f>VLOOKUP(Inv_Sy[[#This Row],[Date]],RD[#All],M$1,0)/M$2</f>
        <v>3.5146949404761902</v>
      </c>
      <c r="N27" s="1">
        <f>VLOOKUP(Inv_Sy[[#This Row],[Date]],RD[#All],N$1,0)/N$2</f>
        <v>3.4852700490998365</v>
      </c>
      <c r="O27" s="1">
        <f>VLOOKUP(Inv_Sy[[#This Row],[Date]],RD[#All],O$1,0)/O$2</f>
        <v>3.5565476190476191</v>
      </c>
      <c r="P27" s="1">
        <f>AVERAGEIFS(Inv_Sy[[#This Row],[G1 Inv1]:[G5 Inv10]],Inv_Sy[[#This Row],[G1 Inv1]:[G5 Inv10]],"&lt;&gt;"&amp;0)</f>
        <v>3.2257551548310905</v>
      </c>
      <c r="Q27" s="1">
        <f>VLOOKUP(Inv_Sy[[#This Row],[Date]],RD[#All],Q$1,0)/Q$2</f>
        <v>3.9725083600799884</v>
      </c>
      <c r="R27" s="1">
        <f>VLOOKUP(Inv_Sy[[#This Row],[Date]],RD[#All],R$1,0)/R$2</f>
        <v>3.8283885122965593</v>
      </c>
      <c r="S27" s="1">
        <f>VLOOKUP(Inv_Sy[[#This Row],[Date]],RD[#All],S$1,0)/S$2</f>
        <v>4.1168094159949256</v>
      </c>
      <c r="T27" s="1">
        <f>VLOOKUP(Inv_Sy[[#This Row],[Date]],RD[#All],T$1,0)/T$2</f>
        <v>4.0114145278035194</v>
      </c>
      <c r="U27" s="1">
        <f>VLOOKUP(Inv_Sy[[#This Row],[Date]],RD[#All],U$1,0)/U$2</f>
        <v>3.9702825592724906</v>
      </c>
      <c r="V27" s="1">
        <f>VLOOKUP(Inv_Sy[[#This Row],[Date]],RD[#All],V$1,0)/V$2</f>
        <v>3.9803696792710173</v>
      </c>
      <c r="W27" s="1">
        <f>VLOOKUP(Inv_Sy[[#This Row],[Date]],RD[#All],W$1,0)/W$2</f>
        <v>3.9263893581252978</v>
      </c>
      <c r="X27" s="1">
        <f>VLOOKUP(Inv_Sy[[#This Row],[Date]],RD[#All],X$1,0)/X$2</f>
        <v>3.8754720366700113</v>
      </c>
      <c r="Y27" s="1">
        <f>VLOOKUP(Inv_Sy[[#This Row],[Date]],RD[#All],Y$1,0)/Y$2</f>
        <v>3.9481176842771264</v>
      </c>
      <c r="Z27" s="1">
        <f>VLOOKUP(Inv_Sy[[#This Row],[Date]],RD[#All],Z$1,0)/Z$2</f>
        <v>3.7630819490086442</v>
      </c>
      <c r="AA27" s="1">
        <f t="shared" si="1"/>
        <v>3.9392834082799579</v>
      </c>
      <c r="AB27" s="1">
        <f>MAX(Inv_Sy[[#This Row],[G1 Inv1]:[IS1_Inv2]])</f>
        <v>4.1168094159949256</v>
      </c>
      <c r="AC27"/>
    </row>
    <row r="28" spans="1:29" ht="15" customHeight="1" x14ac:dyDescent="0.3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45853</v>
      </c>
      <c r="F28" s="1">
        <f>VLOOKUP(Inv_Sy[[#This Row],[Date]],RD[#All],F$1,0)/F$2</f>
        <v>3.1538318452380949</v>
      </c>
      <c r="G28" s="1">
        <f>VLOOKUP(Inv_Sy[[#This Row],[Date]],RD[#All],G$1,0)/G$2</f>
        <v>3.2039388020833335</v>
      </c>
      <c r="H28" s="1">
        <f>VLOOKUP(Inv_Sy[[#This Row],[Date]],RD[#All],H$1,0)/H$2</f>
        <v>3.2040550595238093</v>
      </c>
      <c r="I28" s="1">
        <f>VLOOKUP(Inv_Sy[[#This Row],[Date]],RD[#All],I$1,0)/I$2</f>
        <v>3.1859991859991861</v>
      </c>
      <c r="J28" s="1">
        <f>VLOOKUP(Inv_Sy[[#This Row],[Date]],RD[#All],J$1,0)/J$2</f>
        <v>3.2179487179487181</v>
      </c>
      <c r="K28" s="1">
        <f>VLOOKUP(Inv_Sy[[#This Row],[Date]],RD[#All],K$1,0)/K$2</f>
        <v>3.1908831908831909</v>
      </c>
      <c r="L28" s="1">
        <f>VLOOKUP(Inv_Sy[[#This Row],[Date]],RD[#All],L$1,0)/L$2</f>
        <v>3.257774140752864</v>
      </c>
      <c r="M28" s="1">
        <f>VLOOKUP(Inv_Sy[[#This Row],[Date]],RD[#All],M$1,0)/M$2</f>
        <v>3.2635788690476191</v>
      </c>
      <c r="N28" s="1">
        <f>VLOOKUP(Inv_Sy[[#This Row],[Date]],RD[#All],N$1,0)/N$2</f>
        <v>3.1865793780687399</v>
      </c>
      <c r="O28" s="1">
        <f>VLOOKUP(Inv_Sy[[#This Row],[Date]],RD[#All],O$1,0)/O$2</f>
        <v>3.2468377976190474</v>
      </c>
      <c r="P28" s="1">
        <f>AVERAGEIFS(Inv_Sy[[#This Row],[G1 Inv1]:[G5 Inv10]],Inv_Sy[[#This Row],[G1 Inv1]:[G5 Inv10]],"&lt;&gt;"&amp;0)</f>
        <v>3.2111426987164604</v>
      </c>
      <c r="Q28" s="1">
        <f>VLOOKUP(Inv_Sy[[#This Row],[Date]],RD[#All],Q$1,0)/Q$2</f>
        <v>3.4851871145541016</v>
      </c>
      <c r="R28" s="1">
        <f>VLOOKUP(Inv_Sy[[#This Row],[Date]],RD[#All],R$1,0)/R$2</f>
        <v>3.2928087238432071</v>
      </c>
      <c r="S28" s="1">
        <f>VLOOKUP(Inv_Sy[[#This Row],[Date]],RD[#All],S$1,0)/S$2</f>
        <v>3.558889873688897</v>
      </c>
      <c r="T28" s="1">
        <f>VLOOKUP(Inv_Sy[[#This Row],[Date]],RD[#All],T$1,0)/T$2</f>
        <v>3.457671126061947</v>
      </c>
      <c r="U28" s="1">
        <f>VLOOKUP(Inv_Sy[[#This Row],[Date]],RD[#All],U$1,0)/U$2</f>
        <v>3.4316336472880797</v>
      </c>
      <c r="V28" s="1">
        <f>VLOOKUP(Inv_Sy[[#This Row],[Date]],RD[#All],V$1,0)/V$2</f>
        <v>3.4584842982536883</v>
      </c>
      <c r="W28" s="1">
        <f>VLOOKUP(Inv_Sy[[#This Row],[Date]],RD[#All],W$1,0)/W$2</f>
        <v>3.4455837278311234</v>
      </c>
      <c r="X28" s="1">
        <f>VLOOKUP(Inv_Sy[[#This Row],[Date]],RD[#All],X$1,0)/X$2</f>
        <v>3.400539936545222</v>
      </c>
      <c r="Y28" s="1">
        <f>VLOOKUP(Inv_Sy[[#This Row],[Date]],RD[#All],Y$1,0)/Y$2</f>
        <v>3.4830749762733304</v>
      </c>
      <c r="Z28" s="1">
        <f>VLOOKUP(Inv_Sy[[#This Row],[Date]],RD[#All],Z$1,0)/Z$2</f>
        <v>3.3780320100200782</v>
      </c>
      <c r="AA28" s="1">
        <f t="shared" si="1"/>
        <v>3.4391905434359673</v>
      </c>
      <c r="AB28" s="1">
        <f>MAX(Inv_Sy[[#This Row],[G1 Inv1]:[IS1_Inv2]])</f>
        <v>3.558889873688897</v>
      </c>
      <c r="AC28"/>
    </row>
    <row r="29" spans="1:29" ht="15" customHeight="1" x14ac:dyDescent="0.3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45854</v>
      </c>
      <c r="F29" s="1">
        <f>VLOOKUP(Inv_Sy[[#This Row],[Date]],RD[#All],F$1,0)/F$2</f>
        <v>4.1871279761904763</v>
      </c>
      <c r="G29" s="1">
        <f>VLOOKUP(Inv_Sy[[#This Row],[Date]],RD[#All],G$1,0)/G$2</f>
        <v>4.200846354166667</v>
      </c>
      <c r="H29" s="1">
        <f>VLOOKUP(Inv_Sy[[#This Row],[Date]],RD[#All],H$1,0)/H$2</f>
        <v>4.1713169642857144</v>
      </c>
      <c r="I29" s="1">
        <f>VLOOKUP(Inv_Sy[[#This Row],[Date]],RD[#All],I$1,0)/I$2</f>
        <v>3.7207977207977208</v>
      </c>
      <c r="J29" s="1">
        <f>VLOOKUP(Inv_Sy[[#This Row],[Date]],RD[#All],J$1,0)/J$2</f>
        <v>4.1810897435897436</v>
      </c>
      <c r="K29" s="1">
        <f>VLOOKUP(Inv_Sy[[#This Row],[Date]],RD[#All],K$1,0)/K$2</f>
        <v>4.1975308641975309</v>
      </c>
      <c r="L29" s="1">
        <f>VLOOKUP(Inv_Sy[[#This Row],[Date]],RD[#All],L$1,0)/L$2</f>
        <v>4.1963993453355153</v>
      </c>
      <c r="M29" s="1">
        <f>VLOOKUP(Inv_Sy[[#This Row],[Date]],RD[#All],M$1,0)/M$2</f>
        <v>4.39453125</v>
      </c>
      <c r="N29" s="1">
        <f>VLOOKUP(Inv_Sy[[#This Row],[Date]],RD[#All],N$1,0)/N$2</f>
        <v>4.2749590834697218</v>
      </c>
      <c r="O29" s="1">
        <f>VLOOKUP(Inv_Sy[[#This Row],[Date]],RD[#All],O$1,0)/O$2</f>
        <v>4.4233630952380949</v>
      </c>
      <c r="P29" s="1">
        <f>AVERAGEIFS(Inv_Sy[[#This Row],[G1 Inv1]:[G5 Inv10]],Inv_Sy[[#This Row],[G1 Inv1]:[G5 Inv10]],"&lt;&gt;"&amp;0)</f>
        <v>4.1947962397271192</v>
      </c>
      <c r="Q29" s="1">
        <f>VLOOKUP(Inv_Sy[[#This Row],[Date]],RD[#All],Q$1,0)/Q$2</f>
        <v>4.8490144347913766</v>
      </c>
      <c r="R29" s="1">
        <f>VLOOKUP(Inv_Sy[[#This Row],[Date]],RD[#All],R$1,0)/R$2</f>
        <v>4.567901234567902</v>
      </c>
      <c r="S29" s="1">
        <f>VLOOKUP(Inv_Sy[[#This Row],[Date]],RD[#All],S$1,0)/S$2</f>
        <v>4.9227305377148065</v>
      </c>
      <c r="T29" s="1">
        <f>VLOOKUP(Inv_Sy[[#This Row],[Date]],RD[#All],T$1,0)/T$2</f>
        <v>4.7902641752840358</v>
      </c>
      <c r="U29" s="1">
        <f>VLOOKUP(Inv_Sy[[#This Row],[Date]],RD[#All],U$1,0)/U$2</f>
        <v>4.7505683663527112</v>
      </c>
      <c r="V29" s="1">
        <f>VLOOKUP(Inv_Sy[[#This Row],[Date]],RD[#All],V$1,0)/V$2</f>
        <v>4.7809788384138434</v>
      </c>
      <c r="W29" s="1">
        <f>VLOOKUP(Inv_Sy[[#This Row],[Date]],RD[#All],W$1,0)/W$2</f>
        <v>4.7841218540242849</v>
      </c>
      <c r="X29" s="1">
        <f>VLOOKUP(Inv_Sy[[#This Row],[Date]],RD[#All],X$1,0)/X$2</f>
        <v>4.7329271575032417</v>
      </c>
      <c r="Y29" s="1">
        <f>VLOOKUP(Inv_Sy[[#This Row],[Date]],RD[#All],Y$1,0)/Y$2</f>
        <v>4.6593675639244587</v>
      </c>
      <c r="Z29" s="1">
        <f>VLOOKUP(Inv_Sy[[#This Row],[Date]],RD[#All],Z$1,0)/Z$2</f>
        <v>4.5023855793503724</v>
      </c>
      <c r="AA29" s="1">
        <f t="shared" si="1"/>
        <v>4.7340259741927042</v>
      </c>
      <c r="AB29" s="1">
        <f>MAX(Inv_Sy[[#This Row],[G1 Inv1]:[IS1_Inv2]])</f>
        <v>4.9227305377148065</v>
      </c>
      <c r="AC29"/>
    </row>
    <row r="30" spans="1:29" ht="15" customHeight="1" x14ac:dyDescent="0.3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45855</v>
      </c>
      <c r="F30" s="1">
        <f>VLOOKUP(Inv_Sy[[#This Row],[Date]],RD[#All],F$1,0)/F$2</f>
        <v>2.686941964285714</v>
      </c>
      <c r="G30" s="1">
        <f>VLOOKUP(Inv_Sy[[#This Row],[Date]],RD[#All],G$1,0)/G$2</f>
        <v>2.3372395833333335</v>
      </c>
      <c r="H30" s="1">
        <f>VLOOKUP(Inv_Sy[[#This Row],[Date]],RD[#All],H$1,0)/H$2</f>
        <v>2.8459821428571428</v>
      </c>
      <c r="I30" s="1">
        <f>VLOOKUP(Inv_Sy[[#This Row],[Date]],RD[#All],I$1,0)/I$2</f>
        <v>2.8213268213268212</v>
      </c>
      <c r="J30" s="1">
        <f>VLOOKUP(Inv_Sy[[#This Row],[Date]],RD[#All],J$1,0)/J$2</f>
        <v>2.8205128205128207</v>
      </c>
      <c r="K30" s="1">
        <f>VLOOKUP(Inv_Sy[[#This Row],[Date]],RD[#All],K$1,0)/K$2</f>
        <v>2.8461538461538463</v>
      </c>
      <c r="L30" s="1">
        <f>VLOOKUP(Inv_Sy[[#This Row],[Date]],RD[#All],L$1,0)/L$2</f>
        <v>2.6129296235679216</v>
      </c>
      <c r="M30" s="1">
        <f>VLOOKUP(Inv_Sy[[#This Row],[Date]],RD[#All],M$1,0)/M$2</f>
        <v>2.9482886904761902</v>
      </c>
      <c r="N30" s="1">
        <f>VLOOKUP(Inv_Sy[[#This Row],[Date]],RD[#All],N$1,0)/N$2</f>
        <v>2.8780687397708675</v>
      </c>
      <c r="O30" s="1">
        <f>VLOOKUP(Inv_Sy[[#This Row],[Date]],RD[#All],O$1,0)/O$2</f>
        <v>3.0022321428571428</v>
      </c>
      <c r="P30" s="1">
        <f>AVERAGEIFS(Inv_Sy[[#This Row],[G1 Inv1]:[G5 Inv10]],Inv_Sy[[#This Row],[G1 Inv1]:[G5 Inv10]],"&lt;&gt;"&amp;0)</f>
        <v>2.7799676375141802</v>
      </c>
      <c r="Q30" s="1">
        <f>VLOOKUP(Inv_Sy[[#This Row],[Date]],RD[#All],Q$1,0)/Q$2</f>
        <v>3.2989967904014526</v>
      </c>
      <c r="R30" s="1">
        <f>VLOOKUP(Inv_Sy[[#This Row],[Date]],RD[#All],R$1,0)/R$2</f>
        <v>3.1415987163113606</v>
      </c>
      <c r="S30" s="1">
        <f>VLOOKUP(Inv_Sy[[#This Row],[Date]],RD[#All],S$1,0)/S$2</f>
        <v>3.4173307065776704</v>
      </c>
      <c r="T30" s="1">
        <f>VLOOKUP(Inv_Sy[[#This Row],[Date]],RD[#All],T$1,0)/T$2</f>
        <v>3.3208274307922805</v>
      </c>
      <c r="U30" s="1">
        <f>VLOOKUP(Inv_Sy[[#This Row],[Date]],RD[#All],U$1,0)/U$2</f>
        <v>3.3035888275414091</v>
      </c>
      <c r="V30" s="1">
        <f>VLOOKUP(Inv_Sy[[#This Row],[Date]],RD[#All],V$1,0)/V$2</f>
        <v>3.2986636989682787</v>
      </c>
      <c r="W30" s="1">
        <f>VLOOKUP(Inv_Sy[[#This Row],[Date]],RD[#All],W$1,0)/W$2</f>
        <v>3.2668894578521681</v>
      </c>
      <c r="X30" s="1">
        <f>VLOOKUP(Inv_Sy[[#This Row],[Date]],RD[#All],X$1,0)/X$2</f>
        <v>3.2016932149061637</v>
      </c>
      <c r="Y30" s="1">
        <f>VLOOKUP(Inv_Sy[[#This Row],[Date]],RD[#All],Y$1,0)/Y$2</f>
        <v>3.2829456831217412</v>
      </c>
      <c r="Z30" s="1">
        <f>VLOOKUP(Inv_Sy[[#This Row],[Date]],RD[#All],Z$1,0)/Z$2</f>
        <v>3.274105972664294</v>
      </c>
      <c r="AA30" s="1">
        <f t="shared" si="1"/>
        <v>3.2806640499136819</v>
      </c>
      <c r="AB30" s="1">
        <f>MAX(Inv_Sy[[#This Row],[G1 Inv1]:[IS1_Inv2]])</f>
        <v>3.4173307065776704</v>
      </c>
      <c r="AC30"/>
    </row>
    <row r="31" spans="1:29" ht="15" customHeight="1" x14ac:dyDescent="0.3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45856</v>
      </c>
      <c r="F31" s="1">
        <f>VLOOKUP(Inv_Sy[[#This Row],[Date]],RD[#All],F$1,0)/F$2</f>
        <v>2.7529761904761902</v>
      </c>
      <c r="G31" s="1">
        <f>VLOOKUP(Inv_Sy[[#This Row],[Date]],RD[#All],G$1,0)/G$2</f>
        <v>2.767740885416667</v>
      </c>
      <c r="H31" s="1">
        <f>VLOOKUP(Inv_Sy[[#This Row],[Date]],RD[#All],H$1,0)/H$2</f>
        <v>2.7762276785714284</v>
      </c>
      <c r="I31" s="1">
        <f>VLOOKUP(Inv_Sy[[#This Row],[Date]],RD[#All],I$1,0)/I$2</f>
        <v>2.7757427757427759</v>
      </c>
      <c r="J31" s="1">
        <f>VLOOKUP(Inv_Sy[[#This Row],[Date]],RD[#All],J$1,0)/J$2</f>
        <v>2.7596153846153846</v>
      </c>
      <c r="K31" s="1">
        <f>VLOOKUP(Inv_Sy[[#This Row],[Date]],RD[#All],K$1,0)/K$2</f>
        <v>2.7616334283000952</v>
      </c>
      <c r="L31" s="1">
        <f>VLOOKUP(Inv_Sy[[#This Row],[Date]],RD[#All],L$1,0)/L$2</f>
        <v>2.8674304418985268</v>
      </c>
      <c r="M31" s="1">
        <f>VLOOKUP(Inv_Sy[[#This Row],[Date]],RD[#All],M$1,0)/M$2</f>
        <v>2.9175967261904763</v>
      </c>
      <c r="N31" s="1">
        <f>VLOOKUP(Inv_Sy[[#This Row],[Date]],RD[#All],N$1,0)/N$2</f>
        <v>2.8216039279869065</v>
      </c>
      <c r="O31" s="1">
        <f>VLOOKUP(Inv_Sy[[#This Row],[Date]],RD[#All],O$1,0)/O$2</f>
        <v>2.9445684523809521</v>
      </c>
      <c r="P31" s="1">
        <f>AVERAGEIFS(Inv_Sy[[#This Row],[G1 Inv1]:[G5 Inv10]],Inv_Sy[[#This Row],[G1 Inv1]:[G5 Inv10]],"&lt;&gt;"&amp;0)</f>
        <v>2.8145135891579405</v>
      </c>
      <c r="Q31" s="1">
        <f>VLOOKUP(Inv_Sy[[#This Row],[Date]],RD[#All],Q$1,0)/Q$2</f>
        <v>3.2648002823102389</v>
      </c>
      <c r="R31" s="1">
        <f>VLOOKUP(Inv_Sy[[#This Row],[Date]],RD[#All],R$1,0)/R$2</f>
        <v>3.1291547958214627</v>
      </c>
      <c r="S31" s="1">
        <f>VLOOKUP(Inv_Sy[[#This Row],[Date]],RD[#All],S$1,0)/S$2</f>
        <v>3.3500375950903751</v>
      </c>
      <c r="T31" s="1">
        <f>VLOOKUP(Inv_Sy[[#This Row],[Date]],RD[#All],T$1,0)/T$2</f>
        <v>3.2576311180603468</v>
      </c>
      <c r="U31" s="1">
        <f>VLOOKUP(Inv_Sy[[#This Row],[Date]],RD[#All],U$1,0)/U$2</f>
        <v>3.236278012341669</v>
      </c>
      <c r="V31" s="1">
        <f>VLOOKUP(Inv_Sy[[#This Row],[Date]],RD[#All],V$1,0)/V$2</f>
        <v>3.2442744897873803</v>
      </c>
      <c r="W31" s="1">
        <f>VLOOKUP(Inv_Sy[[#This Row],[Date]],RD[#All],W$1,0)/W$2</f>
        <v>3.2309063747857905</v>
      </c>
      <c r="X31" s="1">
        <f>VLOOKUP(Inv_Sy[[#This Row],[Date]],RD[#All],X$1,0)/X$2</f>
        <v>3.1764907387017054</v>
      </c>
      <c r="Y31" s="1">
        <f>VLOOKUP(Inv_Sy[[#This Row],[Date]],RD[#All],Y$1,0)/Y$2</f>
        <v>3.1515205699902333</v>
      </c>
      <c r="Z31" s="1">
        <f>VLOOKUP(Inv_Sy[[#This Row],[Date]],RD[#All],Z$1,0)/Z$2</f>
        <v>3.1348901471376274</v>
      </c>
      <c r="AA31" s="1">
        <f t="shared" si="1"/>
        <v>3.2175984124026824</v>
      </c>
      <c r="AB31" s="1">
        <f>MAX(Inv_Sy[[#This Row],[G1 Inv1]:[IS1_Inv2]])</f>
        <v>3.3500375950903751</v>
      </c>
      <c r="AC31"/>
    </row>
    <row r="32" spans="1:29" ht="15" customHeight="1" x14ac:dyDescent="0.3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45857</v>
      </c>
      <c r="F32" s="1">
        <f>VLOOKUP(Inv_Sy[[#This Row],[Date]],RD[#All],F$1,0)/F$2</f>
        <v>3.6951264880952381</v>
      </c>
      <c r="G32" s="1">
        <f>VLOOKUP(Inv_Sy[[#This Row],[Date]],RD[#All],G$1,0)/G$2</f>
        <v>3.6767578125</v>
      </c>
      <c r="H32" s="1">
        <f>VLOOKUP(Inv_Sy[[#This Row],[Date]],RD[#All],H$1,0)/H$2</f>
        <v>3.6960565476190474</v>
      </c>
      <c r="I32" s="1">
        <f>VLOOKUP(Inv_Sy[[#This Row],[Date]],RD[#All],I$1,0)/I$2</f>
        <v>3.6947496947496949</v>
      </c>
      <c r="J32" s="1">
        <f>VLOOKUP(Inv_Sy[[#This Row],[Date]],RD[#All],J$1,0)/J$2</f>
        <v>3.65625</v>
      </c>
      <c r="K32" s="1">
        <f>VLOOKUP(Inv_Sy[[#This Row],[Date]],RD[#All],K$1,0)/K$2</f>
        <v>3.6894586894586894</v>
      </c>
      <c r="L32" s="1">
        <f>VLOOKUP(Inv_Sy[[#This Row],[Date]],RD[#All],L$1,0)/L$2</f>
        <v>3.7995090016366611</v>
      </c>
      <c r="M32" s="1">
        <f>VLOOKUP(Inv_Sy[[#This Row],[Date]],RD[#All],M$1,0)/M$2</f>
        <v>3.860677083333333</v>
      </c>
      <c r="N32" s="1">
        <f>VLOOKUP(Inv_Sy[[#This Row],[Date]],RD[#All],N$1,0)/N$2</f>
        <v>3.7078559738134205</v>
      </c>
      <c r="O32" s="1">
        <f>VLOOKUP(Inv_Sy[[#This Row],[Date]],RD[#All],O$1,0)/O$2</f>
        <v>3.8597470238095237</v>
      </c>
      <c r="P32" s="1">
        <f>AVERAGEIFS(Inv_Sy[[#This Row],[G1 Inv1]:[G5 Inv10]],Inv_Sy[[#This Row],[G1 Inv1]:[G5 Inv10]],"&lt;&gt;"&amp;0)</f>
        <v>3.7336188315015613</v>
      </c>
      <c r="Q32" s="1">
        <f>VLOOKUP(Inv_Sy[[#This Row],[Date]],RD[#All],Q$1,0)/Q$2</f>
        <v>4.1734023425028157</v>
      </c>
      <c r="R32" s="1">
        <f>VLOOKUP(Inv_Sy[[#This Row],[Date]],RD[#All],R$1,0)/R$2</f>
        <v>4.0686707928087245</v>
      </c>
      <c r="S32" s="1">
        <f>VLOOKUP(Inv_Sy[[#This Row],[Date]],RD[#All],S$1,0)/S$2</f>
        <v>4.2865123937781178</v>
      </c>
      <c r="T32" s="1">
        <f>VLOOKUP(Inv_Sy[[#This Row],[Date]],RD[#All],T$1,0)/T$2</f>
        <v>4.1541369498389473</v>
      </c>
      <c r="U32" s="1">
        <f>VLOOKUP(Inv_Sy[[#This Row],[Date]],RD[#All],U$1,0)/U$2</f>
        <v>4.1439590776226041</v>
      </c>
      <c r="V32" s="1">
        <f>VLOOKUP(Inv_Sy[[#This Row],[Date]],RD[#All],V$1,0)/V$2</f>
        <v>4.1683889916240622</v>
      </c>
      <c r="W32" s="1">
        <f>VLOOKUP(Inv_Sy[[#This Row],[Date]],RD[#All],W$1,0)/W$2</f>
        <v>4.1470910282450921</v>
      </c>
      <c r="X32" s="1">
        <f>VLOOKUP(Inv_Sy[[#This Row],[Date]],RD[#All],X$1,0)/X$2</f>
        <v>4.0885104439387643</v>
      </c>
      <c r="Y32" s="1">
        <f>VLOOKUP(Inv_Sy[[#This Row],[Date]],RD[#All],Y$1,0)/Y$2</f>
        <v>4.0613179648707742</v>
      </c>
      <c r="Z32" s="1">
        <f>VLOOKUP(Inv_Sy[[#This Row],[Date]],RD[#All],Z$1,0)/Z$2</f>
        <v>4.0614891954883809</v>
      </c>
      <c r="AA32" s="1">
        <f t="shared" si="1"/>
        <v>4.1353479180718278</v>
      </c>
      <c r="AB32" s="1">
        <f>MAX(Inv_Sy[[#This Row],[G1 Inv1]:[IS1_Inv2]])</f>
        <v>4.2865123937781178</v>
      </c>
      <c r="AC32"/>
    </row>
    <row r="33" spans="1:29" ht="15" customHeight="1" x14ac:dyDescent="0.3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45858</v>
      </c>
      <c r="F33" s="1">
        <f>VLOOKUP(Inv_Sy[[#This Row],[Date]],RD[#All],F$1,0)/F$2</f>
        <v>4.6493675595238093</v>
      </c>
      <c r="G33" s="1">
        <f>VLOOKUP(Inv_Sy[[#This Row],[Date]],RD[#All],G$1,0)/G$2</f>
        <v>3.7890625</v>
      </c>
      <c r="H33" s="1">
        <f>VLOOKUP(Inv_Sy[[#This Row],[Date]],RD[#All],H$1,0)/H$2</f>
        <v>4.6540178571428568</v>
      </c>
      <c r="I33" s="1">
        <f>VLOOKUP(Inv_Sy[[#This Row],[Date]],RD[#All],I$1,0)/I$2</f>
        <v>4.6788766788766791</v>
      </c>
      <c r="J33" s="1">
        <f>VLOOKUP(Inv_Sy[[#This Row],[Date]],RD[#All],J$1,0)/J$2</f>
        <v>4.6818910256410255</v>
      </c>
      <c r="K33" s="1">
        <f>VLOOKUP(Inv_Sy[[#This Row],[Date]],RD[#All],K$1,0)/K$2</f>
        <v>4.749287749287749</v>
      </c>
      <c r="L33" s="1">
        <f>VLOOKUP(Inv_Sy[[#This Row],[Date]],RD[#All],L$1,0)/L$2</f>
        <v>4.8371522094926354</v>
      </c>
      <c r="M33" s="1">
        <f>VLOOKUP(Inv_Sy[[#This Row],[Date]],RD[#All],M$1,0)/M$2</f>
        <v>4.9237351190476186</v>
      </c>
      <c r="N33" s="1">
        <f>VLOOKUP(Inv_Sy[[#This Row],[Date]],RD[#All],N$1,0)/N$2</f>
        <v>4.6898527004909987</v>
      </c>
      <c r="O33" s="1">
        <f>VLOOKUP(Inv_Sy[[#This Row],[Date]],RD[#All],O$1,0)/O$2</f>
        <v>4.8753720238095237</v>
      </c>
      <c r="P33" s="1">
        <f>AVERAGEIFS(Inv_Sy[[#This Row],[G1 Inv1]:[G5 Inv10]],Inv_Sy[[#This Row],[G1 Inv1]:[G5 Inv10]],"&lt;&gt;"&amp;0)</f>
        <v>4.6528615423312907</v>
      </c>
      <c r="Q33" s="1">
        <f>VLOOKUP(Inv_Sy[[#This Row],[Date]],RD[#All],Q$1,0)/Q$2</f>
        <v>5.5749550488161459</v>
      </c>
      <c r="R33" s="1">
        <f>VLOOKUP(Inv_Sy[[#This Row],[Date]],RD[#All],R$1,0)/R$2</f>
        <v>5.4275141631463484</v>
      </c>
      <c r="S33" s="1">
        <f>VLOOKUP(Inv_Sy[[#This Row],[Date]],RD[#All],S$1,0)/S$2</f>
        <v>5.7093290431524419</v>
      </c>
      <c r="T33" s="1">
        <f>VLOOKUP(Inv_Sy[[#This Row],[Date]],RD[#All],T$1,0)/T$2</f>
        <v>5.5155520900098383</v>
      </c>
      <c r="U33" s="1">
        <f>VLOOKUP(Inv_Sy[[#This Row],[Date]],RD[#All],U$1,0)/U$2</f>
        <v>5.5107177655082813</v>
      </c>
      <c r="V33" s="1">
        <f>VLOOKUP(Inv_Sy[[#This Row],[Date]],RD[#All],V$1,0)/V$2</f>
        <v>5.5692876687111434</v>
      </c>
      <c r="W33" s="1">
        <f>VLOOKUP(Inv_Sy[[#This Row],[Date]],RD[#All],W$1,0)/W$2</f>
        <v>5.5369986689515649</v>
      </c>
      <c r="X33" s="1">
        <f>VLOOKUP(Inv_Sy[[#This Row],[Date]],RD[#All],X$1,0)/X$2</f>
        <v>5.4528697382694302</v>
      </c>
      <c r="Y33" s="1">
        <f>VLOOKUP(Inv_Sy[[#This Row],[Date]],RD[#All],Y$1,0)/Y$2</f>
        <v>5.2860267114149329</v>
      </c>
      <c r="Z33" s="1">
        <f>VLOOKUP(Inv_Sy[[#This Row],[Date]],RD[#All],Z$1,0)/Z$2</f>
        <v>5.2172846360942344</v>
      </c>
      <c r="AA33" s="1">
        <f t="shared" si="1"/>
        <v>5.4800535534074353</v>
      </c>
      <c r="AB33" s="1">
        <f>MAX(Inv_Sy[[#This Row],[G1 Inv1]:[IS1_Inv2]])</f>
        <v>5.7093290431524419</v>
      </c>
      <c r="AC33"/>
    </row>
    <row r="34" spans="1:29" ht="15" customHeight="1" x14ac:dyDescent="0.3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45859</v>
      </c>
      <c r="F34" s="1">
        <f>VLOOKUP(Inv_Sy[[#This Row],[Date]],RD[#All],F$1,0)/F$2</f>
        <v>4.7405133928571423</v>
      </c>
      <c r="G34" s="1">
        <f>VLOOKUP(Inv_Sy[[#This Row],[Date]],RD[#All],G$1,0)/G$2</f>
        <v>4.659830729166667</v>
      </c>
      <c r="H34" s="1">
        <f>VLOOKUP(Inv_Sy[[#This Row],[Date]],RD[#All],H$1,0)/H$2</f>
        <v>4.74609375</v>
      </c>
      <c r="I34" s="1">
        <f>VLOOKUP(Inv_Sy[[#This Row],[Date]],RD[#All],I$1,0)/I$2</f>
        <v>4.8091168091168095</v>
      </c>
      <c r="J34" s="1">
        <f>VLOOKUP(Inv_Sy[[#This Row],[Date]],RD[#All],J$1,0)/J$2</f>
        <v>4.8269230769230766</v>
      </c>
      <c r="K34" s="1">
        <f>VLOOKUP(Inv_Sy[[#This Row],[Date]],RD[#All],K$1,0)/K$2</f>
        <v>4.7549857549857553</v>
      </c>
      <c r="L34" s="1">
        <f>VLOOKUP(Inv_Sy[[#This Row],[Date]],RD[#All],L$1,0)/L$2</f>
        <v>4.9451718494271688</v>
      </c>
      <c r="M34" s="1">
        <f>VLOOKUP(Inv_Sy[[#This Row],[Date]],RD[#All],M$1,0)/M$2</f>
        <v>4.8856026785714279</v>
      </c>
      <c r="N34" s="1">
        <f>VLOOKUP(Inv_Sy[[#This Row],[Date]],RD[#All],N$1,0)/N$2</f>
        <v>4.1031096563011458</v>
      </c>
      <c r="O34" s="1">
        <f>VLOOKUP(Inv_Sy[[#This Row],[Date]],RD[#All],O$1,0)/O$2</f>
        <v>4.9330357142857144</v>
      </c>
      <c r="P34" s="1">
        <f>AVERAGEIFS(Inv_Sy[[#This Row],[G1 Inv1]:[G5 Inv10]],Inv_Sy[[#This Row],[G1 Inv1]:[G5 Inv10]],"&lt;&gt;"&amp;0)</f>
        <v>4.7404383411634914</v>
      </c>
      <c r="Q34" s="1">
        <f>VLOOKUP(Inv_Sy[[#This Row],[Date]],RD[#All],Q$1,0)/Q$2</f>
        <v>5.4134668705573956</v>
      </c>
      <c r="R34" s="1">
        <f>VLOOKUP(Inv_Sy[[#This Row],[Date]],RD[#All],R$1,0)/R$2</f>
        <v>5.2939057536758689</v>
      </c>
      <c r="S34" s="1">
        <f>VLOOKUP(Inv_Sy[[#This Row],[Date]],RD[#All],S$1,0)/S$2</f>
        <v>5.5936453795843954</v>
      </c>
      <c r="T34" s="1">
        <f>VLOOKUP(Inv_Sy[[#This Row],[Date]],RD[#All],T$1,0)/T$2</f>
        <v>5.4377406093463581</v>
      </c>
      <c r="U34" s="1">
        <f>VLOOKUP(Inv_Sy[[#This Row],[Date]],RD[#All],U$1,0)/U$2</f>
        <v>5.3966385189996746</v>
      </c>
      <c r="V34" s="1">
        <f>VLOOKUP(Inv_Sy[[#This Row],[Date]],RD[#All],V$1,0)/V$2</f>
        <v>5.4793362842965809</v>
      </c>
      <c r="W34" s="1">
        <f>VLOOKUP(Inv_Sy[[#This Row],[Date]],RD[#All],W$1,0)/W$2</f>
        <v>5.3570018439294831</v>
      </c>
      <c r="X34" s="1">
        <f>VLOOKUP(Inv_Sy[[#This Row],[Date]],RD[#All],X$1,0)/X$2</f>
        <v>5.34977611392498</v>
      </c>
      <c r="Y34" s="1">
        <f>VLOOKUP(Inv_Sy[[#This Row],[Date]],RD[#All],Y$1,0)/Y$2</f>
        <v>5.1498562645282844</v>
      </c>
      <c r="Z34" s="1">
        <f>VLOOKUP(Inv_Sy[[#This Row],[Date]],RD[#All],Z$1,0)/Z$2</f>
        <v>5.1389704885434071</v>
      </c>
      <c r="AA34" s="1">
        <f t="shared" si="1"/>
        <v>5.3610338127386417</v>
      </c>
      <c r="AB34" s="1">
        <f>MAX(Inv_Sy[[#This Row],[G1 Inv1]:[IS1_Inv2]])</f>
        <v>5.5936453795843954</v>
      </c>
      <c r="AC34"/>
    </row>
    <row r="35" spans="1:29" ht="15" customHeight="1" x14ac:dyDescent="0.3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45860</v>
      </c>
      <c r="F35" s="1">
        <f>VLOOKUP(Inv_Sy[[#This Row],[Date]],RD[#All],F$1,0)/F$2</f>
        <v>3.1724330357142856</v>
      </c>
      <c r="G35" s="1">
        <f>VLOOKUP(Inv_Sy[[#This Row],[Date]],RD[#All],G$1,0)/G$2</f>
        <v>3.2405598958333335</v>
      </c>
      <c r="H35" s="1">
        <f>VLOOKUP(Inv_Sy[[#This Row],[Date]],RD[#All],H$1,0)/H$2</f>
        <v>3.175223214285714</v>
      </c>
      <c r="I35" s="1">
        <f>VLOOKUP(Inv_Sy[[#This Row],[Date]],RD[#All],I$1,0)/I$2</f>
        <v>3.2348392348392347</v>
      </c>
      <c r="J35" s="1">
        <f>VLOOKUP(Inv_Sy[[#This Row],[Date]],RD[#All],J$1,0)/J$2</f>
        <v>3.1738782051282053</v>
      </c>
      <c r="K35" s="1">
        <f>VLOOKUP(Inv_Sy[[#This Row],[Date]],RD[#All],K$1,0)/K$2</f>
        <v>3.1433998100664766</v>
      </c>
      <c r="L35" s="1">
        <f>VLOOKUP(Inv_Sy[[#This Row],[Date]],RD[#All],L$1,0)/L$2</f>
        <v>3.3126022913256956</v>
      </c>
      <c r="M35" s="1">
        <f>VLOOKUP(Inv_Sy[[#This Row],[Date]],RD[#All],M$1,0)/M$2</f>
        <v>3.3045014880952381</v>
      </c>
      <c r="N35" s="1">
        <f>VLOOKUP(Inv_Sy[[#This Row],[Date]],RD[#All],N$1,0)/N$2</f>
        <v>3.279050736497545</v>
      </c>
      <c r="O35" s="1">
        <f>VLOOKUP(Inv_Sy[[#This Row],[Date]],RD[#All],O$1,0)/O$2</f>
        <v>3.2831101190476191</v>
      </c>
      <c r="P35" s="1">
        <f>AVERAGEIFS(Inv_Sy[[#This Row],[G1 Inv1]:[G5 Inv10]],Inv_Sy[[#This Row],[G1 Inv1]:[G5 Inv10]],"&lt;&gt;"&amp;0)</f>
        <v>3.2319598030833347</v>
      </c>
      <c r="Q35" s="1">
        <f>VLOOKUP(Inv_Sy[[#This Row],[Date]],RD[#All],Q$1,0)/Q$2</f>
        <v>3.6168478717504917</v>
      </c>
      <c r="R35" s="1">
        <f>VLOOKUP(Inv_Sy[[#This Row],[Date]],RD[#All],R$1,0)/R$2</f>
        <v>3.5713233127026238</v>
      </c>
      <c r="S35" s="1">
        <f>VLOOKUP(Inv_Sy[[#This Row],[Date]],RD[#All],S$1,0)/S$2</f>
        <v>3.7697584252907839</v>
      </c>
      <c r="T35" s="1">
        <f>VLOOKUP(Inv_Sy[[#This Row],[Date]],RD[#All],T$1,0)/T$2</f>
        <v>3.6938816334695512</v>
      </c>
      <c r="U35" s="1">
        <f>VLOOKUP(Inv_Sy[[#This Row],[Date]],RD[#All],U$1,0)/U$2</f>
        <v>3.6311302370899643</v>
      </c>
      <c r="V35" s="1">
        <f>VLOOKUP(Inv_Sy[[#This Row],[Date]],RD[#All],V$1,0)/V$2</f>
        <v>3.6522772343505516</v>
      </c>
      <c r="W35" s="1">
        <f>VLOOKUP(Inv_Sy[[#This Row],[Date]],RD[#All],W$1,0)/W$2</f>
        <v>3.5687565890967998</v>
      </c>
      <c r="X35" s="1">
        <f>VLOOKUP(Inv_Sy[[#This Row],[Date]],RD[#All],X$1,0)/X$2</f>
        <v>3.5474320389537302</v>
      </c>
      <c r="Y35" s="1">
        <f>VLOOKUP(Inv_Sy[[#This Row],[Date]],RD[#All],Y$1,0)/Y$2</f>
        <v>3.4065994525672934</v>
      </c>
      <c r="Z35" s="1">
        <f>VLOOKUP(Inv_Sy[[#This Row],[Date]],RD[#All],Z$1,0)/Z$2</f>
        <v>3.4209659820903995</v>
      </c>
      <c r="AA35" s="1">
        <f t="shared" si="1"/>
        <v>3.5878972777362192</v>
      </c>
      <c r="AB35" s="1">
        <f>MAX(Inv_Sy[[#This Row],[G1 Inv1]:[IS1_Inv2]])</f>
        <v>3.7697584252907839</v>
      </c>
      <c r="AC35"/>
    </row>
    <row r="36" spans="1:29" ht="15" customHeight="1" x14ac:dyDescent="0.3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45861</v>
      </c>
      <c r="F36" s="1">
        <f>VLOOKUP(Inv_Sy[[#This Row],[Date]],RD[#All],F$1,0)/F$2</f>
        <v>2.180989583333333</v>
      </c>
      <c r="G36" s="1">
        <f>VLOOKUP(Inv_Sy[[#This Row],[Date]],RD[#All],G$1,0)/G$2</f>
        <v>2.17041015625</v>
      </c>
      <c r="H36" s="1">
        <f>VLOOKUP(Inv_Sy[[#This Row],[Date]],RD[#All],H$1,0)/H$2</f>
        <v>2.1968005952380953</v>
      </c>
      <c r="I36" s="1">
        <f>VLOOKUP(Inv_Sy[[#This Row],[Date]],RD[#All],I$1,0)/I$2</f>
        <v>2.1782661782661781</v>
      </c>
      <c r="J36" s="1">
        <f>VLOOKUP(Inv_Sy[[#This Row],[Date]],RD[#All],J$1,0)/J$2</f>
        <v>2.1899038461538463</v>
      </c>
      <c r="K36" s="1">
        <f>VLOOKUP(Inv_Sy[[#This Row],[Date]],RD[#All],K$1,0)/K$2</f>
        <v>2.1899335232668564</v>
      </c>
      <c r="L36" s="1">
        <f>VLOOKUP(Inv_Sy[[#This Row],[Date]],RD[#All],L$1,0)/L$2</f>
        <v>2.2217675941080195</v>
      </c>
      <c r="M36" s="1">
        <f>VLOOKUP(Inv_Sy[[#This Row],[Date]],RD[#All],M$1,0)/M$2</f>
        <v>2.2209821428571428</v>
      </c>
      <c r="N36" s="1">
        <f>VLOOKUP(Inv_Sy[[#This Row],[Date]],RD[#All],N$1,0)/N$2</f>
        <v>2.2127659574468086</v>
      </c>
      <c r="O36" s="1">
        <f>VLOOKUP(Inv_Sy[[#This Row],[Date]],RD[#All],O$1,0)/O$2</f>
        <v>2.2237723214285712</v>
      </c>
      <c r="P36" s="1">
        <f>AVERAGEIFS(Inv_Sy[[#This Row],[G1 Inv1]:[G5 Inv10]],Inv_Sy[[#This Row],[G1 Inv1]:[G5 Inv10]],"&lt;&gt;"&amp;0)</f>
        <v>2.1985591898348851</v>
      </c>
      <c r="Q36" s="1">
        <f>VLOOKUP(Inv_Sy[[#This Row],[Date]],RD[#All],Q$1,0)/Q$2</f>
        <v>2.4274479490497236</v>
      </c>
      <c r="R36" s="1">
        <f>VLOOKUP(Inv_Sy[[#This Row],[Date]],RD[#All],R$1,0)/R$2</f>
        <v>2.3736778334479487</v>
      </c>
      <c r="S36" s="1">
        <f>VLOOKUP(Inv_Sy[[#This Row],[Date]],RD[#All],S$1,0)/S$2</f>
        <v>2.5195011404544174</v>
      </c>
      <c r="T36" s="1">
        <f>VLOOKUP(Inv_Sy[[#This Row],[Date]],RD[#All],T$1,0)/T$2</f>
        <v>2.4503676245453168</v>
      </c>
      <c r="U36" s="1">
        <f>VLOOKUP(Inv_Sy[[#This Row],[Date]],RD[#All],U$1,0)/U$2</f>
        <v>2.4307405001623898</v>
      </c>
      <c r="V36" s="1">
        <f>VLOOKUP(Inv_Sy[[#This Row],[Date]],RD[#All],V$1,0)/V$2</f>
        <v>2.4590616606280702</v>
      </c>
      <c r="W36" s="1">
        <f>VLOOKUP(Inv_Sy[[#This Row],[Date]],RD[#All],W$1,0)/W$2</f>
        <v>2.4124133495609983</v>
      </c>
      <c r="X36" s="1">
        <f>VLOOKUP(Inv_Sy[[#This Row],[Date]],RD[#All],X$1,0)/X$2</f>
        <v>2.402717626236675</v>
      </c>
      <c r="Y36" s="1">
        <f>VLOOKUP(Inv_Sy[[#This Row],[Date]],RD[#All],Y$1,0)/Y$2</f>
        <v>2.4493487201353443</v>
      </c>
      <c r="Z36" s="1">
        <f>VLOOKUP(Inv_Sy[[#This Row],[Date]],RD[#All],Z$1,0)/Z$2</f>
        <v>2.4777744061876565</v>
      </c>
      <c r="AA36" s="1">
        <f t="shared" ref="AA36:AA65" si="4">IFERROR(AVERAGEIF(Q36:Z36,"&gt;"&amp;0,Q36:Z36),"")</f>
        <v>2.440305081040854</v>
      </c>
      <c r="AB36" s="1">
        <f>MAX(Inv_Sy[[#This Row],[G1 Inv1]:[IS1_Inv2]])</f>
        <v>2.5195011404544174</v>
      </c>
      <c r="AC36"/>
    </row>
    <row r="37" spans="1:29" ht="15" customHeight="1" x14ac:dyDescent="0.3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45862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3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45863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3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45864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3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45865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3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45866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3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45867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3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45868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3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45869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3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45870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3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45871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 x14ac:dyDescent="0.3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45872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 x14ac:dyDescent="0.3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45873</v>
      </c>
      <c r="F48" s="1">
        <f>VLOOKUP(Inv_Sy[[#This Row],[Date]],RD[#All],F$1,0)/F$2</f>
        <v>0</v>
      </c>
      <c r="G48" s="1">
        <f>VLOOKUP(Inv_Sy[[#This Row],[Date]],RD[#All],G$1,0)/G$2</f>
        <v>0</v>
      </c>
      <c r="H48" s="1">
        <f>VLOOKUP(Inv_Sy[[#This Row],[Date]],RD[#All],H$1,0)/H$2</f>
        <v>0</v>
      </c>
      <c r="I48" s="1">
        <f>VLOOKUP(Inv_Sy[[#This Row],[Date]],RD[#All],I$1,0)/I$2</f>
        <v>0</v>
      </c>
      <c r="J48" s="1">
        <f>VLOOKUP(Inv_Sy[[#This Row],[Date]],RD[#All],J$1,0)/J$2</f>
        <v>0</v>
      </c>
      <c r="K48" s="1">
        <f>VLOOKUP(Inv_Sy[[#This Row],[Date]],RD[#All],K$1,0)/K$2</f>
        <v>0</v>
      </c>
      <c r="L48" s="1">
        <f>VLOOKUP(Inv_Sy[[#This Row],[Date]],RD[#All],L$1,0)/L$2</f>
        <v>0</v>
      </c>
      <c r="M48" s="1">
        <f>VLOOKUP(Inv_Sy[[#This Row],[Date]],RD[#All],M$1,0)/M$2</f>
        <v>0</v>
      </c>
      <c r="N48" s="1">
        <f>VLOOKUP(Inv_Sy[[#This Row],[Date]],RD[#All],N$1,0)/N$2</f>
        <v>0</v>
      </c>
      <c r="O48" s="1">
        <f>VLOOKUP(Inv_Sy[[#This Row],[Date]],RD[#All],O$1,0)/O$2</f>
        <v>0</v>
      </c>
      <c r="P48" s="1" t="e">
        <f>AVERAGEIFS(Inv_Sy[[#This Row],[G1 Inv1]:[G5 Inv10]],Inv_Sy[[#This Row],[G1 Inv1]:[G5 Inv10]],"&lt;&gt;"&amp;0)</f>
        <v>#DIV/0!</v>
      </c>
      <c r="Q48" s="1">
        <f>VLOOKUP(Inv_Sy[[#This Row],[Date]],RD[#All],Q$1,0)/Q$2</f>
        <v>0</v>
      </c>
      <c r="R48" s="1">
        <f>VLOOKUP(Inv_Sy[[#This Row],[Date]],RD[#All],R$1,0)/R$2</f>
        <v>0</v>
      </c>
      <c r="S48" s="1">
        <f>VLOOKUP(Inv_Sy[[#This Row],[Date]],RD[#All],S$1,0)/S$2</f>
        <v>0</v>
      </c>
      <c r="T48" s="1">
        <f>VLOOKUP(Inv_Sy[[#This Row],[Date]],RD[#All],T$1,0)/T$2</f>
        <v>0</v>
      </c>
      <c r="U48" s="1">
        <f>VLOOKUP(Inv_Sy[[#This Row],[Date]],RD[#All],U$1,0)/U$2</f>
        <v>0</v>
      </c>
      <c r="V48" s="1">
        <f>VLOOKUP(Inv_Sy[[#This Row],[Date]],RD[#All],V$1,0)/V$2</f>
        <v>0</v>
      </c>
      <c r="W48" s="1">
        <f>VLOOKUP(Inv_Sy[[#This Row],[Date]],RD[#All],W$1,0)/W$2</f>
        <v>0</v>
      </c>
      <c r="X48" s="1">
        <f>VLOOKUP(Inv_Sy[[#This Row],[Date]],RD[#All],X$1,0)/X$2</f>
        <v>0</v>
      </c>
      <c r="Y48" s="1">
        <f>VLOOKUP(Inv_Sy[[#This Row],[Date]],RD[#All],Y$1,0)/Y$2</f>
        <v>0</v>
      </c>
      <c r="Z48" s="1">
        <f>VLOOKUP(Inv_Sy[[#This Row],[Date]],RD[#All],Z$1,0)/Z$2</f>
        <v>0</v>
      </c>
      <c r="AA48" s="1" t="str">
        <f t="shared" si="4"/>
        <v/>
      </c>
      <c r="AB48" s="1" t="e">
        <f>MAX(Inv_Sy[[#This Row],[G1 Inv1]:[IS1_Inv2]])</f>
        <v>#DIV/0!</v>
      </c>
      <c r="AC48"/>
    </row>
    <row r="49" spans="1:29" ht="15" customHeight="1" x14ac:dyDescent="0.3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45874</v>
      </c>
      <c r="F49" s="1">
        <f>VLOOKUP(Inv_Sy[[#This Row],[Date]],RD[#All],F$1,0)/F$2</f>
        <v>0</v>
      </c>
      <c r="G49" s="1">
        <f>VLOOKUP(Inv_Sy[[#This Row],[Date]],RD[#All],G$1,0)/G$2</f>
        <v>0</v>
      </c>
      <c r="H49" s="1">
        <f>VLOOKUP(Inv_Sy[[#This Row],[Date]],RD[#All],H$1,0)/H$2</f>
        <v>0</v>
      </c>
      <c r="I49" s="1">
        <f>VLOOKUP(Inv_Sy[[#This Row],[Date]],RD[#All],I$1,0)/I$2</f>
        <v>0</v>
      </c>
      <c r="J49" s="1">
        <f>VLOOKUP(Inv_Sy[[#This Row],[Date]],RD[#All],J$1,0)/J$2</f>
        <v>0</v>
      </c>
      <c r="K49" s="1">
        <f>VLOOKUP(Inv_Sy[[#This Row],[Date]],RD[#All],K$1,0)/K$2</f>
        <v>0</v>
      </c>
      <c r="L49" s="1">
        <f>VLOOKUP(Inv_Sy[[#This Row],[Date]],RD[#All],L$1,0)/L$2</f>
        <v>0</v>
      </c>
      <c r="M49" s="1">
        <f>VLOOKUP(Inv_Sy[[#This Row],[Date]],RD[#All],M$1,0)/M$2</f>
        <v>0</v>
      </c>
      <c r="N49" s="1">
        <f>VLOOKUP(Inv_Sy[[#This Row],[Date]],RD[#All],N$1,0)/N$2</f>
        <v>0</v>
      </c>
      <c r="O49" s="1">
        <f>VLOOKUP(Inv_Sy[[#This Row],[Date]],RD[#All],O$1,0)/O$2</f>
        <v>0</v>
      </c>
      <c r="P49" s="1" t="e">
        <f>AVERAGEIFS(Inv_Sy[[#This Row],[G1 Inv1]:[G5 Inv10]],Inv_Sy[[#This Row],[G1 Inv1]:[G5 Inv10]],"&lt;&gt;"&amp;0)</f>
        <v>#DIV/0!</v>
      </c>
      <c r="Q49" s="1">
        <f>VLOOKUP(Inv_Sy[[#This Row],[Date]],RD[#All],Q$1,0)/Q$2</f>
        <v>0</v>
      </c>
      <c r="R49" s="1">
        <f>VLOOKUP(Inv_Sy[[#This Row],[Date]],RD[#All],R$1,0)/R$2</f>
        <v>0</v>
      </c>
      <c r="S49" s="1">
        <f>VLOOKUP(Inv_Sy[[#This Row],[Date]],RD[#All],S$1,0)/S$2</f>
        <v>0</v>
      </c>
      <c r="T49" s="1">
        <f>VLOOKUP(Inv_Sy[[#This Row],[Date]],RD[#All],T$1,0)/T$2</f>
        <v>0</v>
      </c>
      <c r="U49" s="1">
        <f>VLOOKUP(Inv_Sy[[#This Row],[Date]],RD[#All],U$1,0)/U$2</f>
        <v>0</v>
      </c>
      <c r="V49" s="1">
        <f>VLOOKUP(Inv_Sy[[#This Row],[Date]],RD[#All],V$1,0)/V$2</f>
        <v>0</v>
      </c>
      <c r="W49" s="1">
        <f>VLOOKUP(Inv_Sy[[#This Row],[Date]],RD[#All],W$1,0)/W$2</f>
        <v>0</v>
      </c>
      <c r="X49" s="1">
        <f>VLOOKUP(Inv_Sy[[#This Row],[Date]],RD[#All],X$1,0)/X$2</f>
        <v>0</v>
      </c>
      <c r="Y49" s="1">
        <f>VLOOKUP(Inv_Sy[[#This Row],[Date]],RD[#All],Y$1,0)/Y$2</f>
        <v>0</v>
      </c>
      <c r="Z49" s="1">
        <f>VLOOKUP(Inv_Sy[[#This Row],[Date]],RD[#All],Z$1,0)/Z$2</f>
        <v>0</v>
      </c>
      <c r="AA49" s="1" t="str">
        <f t="shared" si="4"/>
        <v/>
      </c>
      <c r="AB49" s="1" t="e">
        <f>MAX(Inv_Sy[[#This Row],[G1 Inv1]:[IS1_Inv2]])</f>
        <v>#DIV/0!</v>
      </c>
      <c r="AC49"/>
    </row>
    <row r="50" spans="1:29" ht="15" customHeight="1" x14ac:dyDescent="0.3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45875</v>
      </c>
      <c r="F50" s="1">
        <f>VLOOKUP(Inv_Sy[[#This Row],[Date]],RD[#All],F$1,0)/F$2</f>
        <v>0</v>
      </c>
      <c r="G50" s="1">
        <f>VLOOKUP(Inv_Sy[[#This Row],[Date]],RD[#All],G$1,0)/G$2</f>
        <v>0</v>
      </c>
      <c r="H50" s="1">
        <f>VLOOKUP(Inv_Sy[[#This Row],[Date]],RD[#All],H$1,0)/H$2</f>
        <v>0</v>
      </c>
      <c r="I50" s="1">
        <f>VLOOKUP(Inv_Sy[[#This Row],[Date]],RD[#All],I$1,0)/I$2</f>
        <v>0</v>
      </c>
      <c r="J50" s="1">
        <f>VLOOKUP(Inv_Sy[[#This Row],[Date]],RD[#All],J$1,0)/J$2</f>
        <v>0</v>
      </c>
      <c r="K50" s="1">
        <f>VLOOKUP(Inv_Sy[[#This Row],[Date]],RD[#All],K$1,0)/K$2</f>
        <v>0</v>
      </c>
      <c r="L50" s="1">
        <f>VLOOKUP(Inv_Sy[[#This Row],[Date]],RD[#All],L$1,0)/L$2</f>
        <v>0</v>
      </c>
      <c r="M50" s="1">
        <f>VLOOKUP(Inv_Sy[[#This Row],[Date]],RD[#All],M$1,0)/M$2</f>
        <v>0</v>
      </c>
      <c r="N50" s="1">
        <f>VLOOKUP(Inv_Sy[[#This Row],[Date]],RD[#All],N$1,0)/N$2</f>
        <v>0</v>
      </c>
      <c r="O50" s="1">
        <f>VLOOKUP(Inv_Sy[[#This Row],[Date]],RD[#All],O$1,0)/O$2</f>
        <v>0</v>
      </c>
      <c r="P50" s="1" t="e">
        <f>AVERAGEIFS(Inv_Sy[[#This Row],[G1 Inv1]:[G5 Inv10]],Inv_Sy[[#This Row],[G1 Inv1]:[G5 Inv10]],"&lt;&gt;"&amp;0)</f>
        <v>#DIV/0!</v>
      </c>
      <c r="Q50" s="1">
        <f>VLOOKUP(Inv_Sy[[#This Row],[Date]],RD[#All],Q$1,0)/Q$2</f>
        <v>0</v>
      </c>
      <c r="R50" s="1">
        <f>VLOOKUP(Inv_Sy[[#This Row],[Date]],RD[#All],R$1,0)/R$2</f>
        <v>0</v>
      </c>
      <c r="S50" s="1">
        <f>VLOOKUP(Inv_Sy[[#This Row],[Date]],RD[#All],S$1,0)/S$2</f>
        <v>0</v>
      </c>
      <c r="T50" s="1">
        <f>VLOOKUP(Inv_Sy[[#This Row],[Date]],RD[#All],T$1,0)/T$2</f>
        <v>0</v>
      </c>
      <c r="U50" s="1">
        <f>VLOOKUP(Inv_Sy[[#This Row],[Date]],RD[#All],U$1,0)/U$2</f>
        <v>0</v>
      </c>
      <c r="V50" s="1">
        <f>VLOOKUP(Inv_Sy[[#This Row],[Date]],RD[#All],V$1,0)/V$2</f>
        <v>0</v>
      </c>
      <c r="W50" s="1">
        <f>VLOOKUP(Inv_Sy[[#This Row],[Date]],RD[#All],W$1,0)/W$2</f>
        <v>0</v>
      </c>
      <c r="X50" s="1">
        <f>VLOOKUP(Inv_Sy[[#This Row],[Date]],RD[#All],X$1,0)/X$2</f>
        <v>0</v>
      </c>
      <c r="Y50" s="1">
        <f>VLOOKUP(Inv_Sy[[#This Row],[Date]],RD[#All],Y$1,0)/Y$2</f>
        <v>0</v>
      </c>
      <c r="Z50" s="1">
        <f>VLOOKUP(Inv_Sy[[#This Row],[Date]],RD[#All],Z$1,0)/Z$2</f>
        <v>0</v>
      </c>
      <c r="AA50" s="1" t="str">
        <f t="shared" si="4"/>
        <v/>
      </c>
      <c r="AB50" s="1" t="e">
        <f>MAX(Inv_Sy[[#This Row],[G1 Inv1]:[IS1_Inv2]])</f>
        <v>#DIV/0!</v>
      </c>
      <c r="AC50"/>
    </row>
    <row r="51" spans="1:29" ht="15" customHeight="1" x14ac:dyDescent="0.3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45876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3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45877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3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45878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3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45879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3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45880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3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45881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3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45882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3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45883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3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45884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3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45885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3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45886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3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45887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3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45888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3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45889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3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45890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1640625" defaultRowHeight="12.65" customHeight="1" x14ac:dyDescent="0.35"/>
  <cols>
    <col min="1" max="1" width="8.81640625" style="6"/>
    <col min="2" max="2" width="19.1796875" style="6" customWidth="1"/>
    <col min="3" max="3" width="18.453125" style="6" customWidth="1"/>
    <col min="4" max="4" width="13.81640625" style="6" customWidth="1"/>
    <col min="5" max="5" width="14.453125" style="6" customWidth="1"/>
    <col min="6" max="6" width="13.453125" style="6" customWidth="1"/>
    <col min="7" max="7" width="11.1796875" style="6" customWidth="1"/>
    <col min="8" max="8" width="9.81640625" style="6" customWidth="1"/>
    <col min="9" max="9" width="9.1796875" style="6" customWidth="1"/>
    <col min="10" max="10" width="16.453125" style="6" customWidth="1"/>
    <col min="11" max="11" width="12.81640625" style="6" customWidth="1"/>
    <col min="12" max="12" width="17.81640625" style="6" customWidth="1"/>
    <col min="13" max="13" width="11.453125" style="6" customWidth="1"/>
    <col min="14" max="14" width="14.81640625" style="6" customWidth="1"/>
    <col min="15" max="15" width="13.81640625" style="6" customWidth="1"/>
    <col min="16" max="16" width="11.1796875" style="6" customWidth="1"/>
    <col min="17" max="17" width="10.1796875" style="6" customWidth="1"/>
    <col min="18" max="18" width="61.1796875" style="6" customWidth="1"/>
    <col min="19" max="19" width="35.1796875" style="6" customWidth="1"/>
    <col min="20" max="20" width="18" style="6" customWidth="1"/>
    <col min="21" max="22" width="16.453125" style="6" customWidth="1"/>
    <col min="23" max="23" width="13.1796875" style="6" customWidth="1"/>
    <col min="24" max="24" width="14.1796875" style="6" customWidth="1"/>
    <col min="25" max="25" width="12.453125" style="6" customWidth="1"/>
    <col min="26" max="26" width="48.453125" style="6" customWidth="1"/>
    <col min="27" max="27" width="14" style="6" customWidth="1"/>
    <col min="28" max="28" width="20.1796875" style="6" customWidth="1"/>
    <col min="29" max="29" width="22.453125" style="6" customWidth="1"/>
    <col min="30" max="30" width="11.453125" style="6" customWidth="1"/>
    <col min="31" max="31" width="15.453125" style="6" customWidth="1"/>
    <col min="32" max="16384" width="8.81640625" style="6"/>
  </cols>
  <sheetData>
    <row r="2" spans="1:30" ht="12.65" customHeight="1" x14ac:dyDescent="0.3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5" customHeight="1" x14ac:dyDescent="0.3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5" customHeight="1" x14ac:dyDescent="0.3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5" customHeight="1" x14ac:dyDescent="0.3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5" customHeight="1" x14ac:dyDescent="0.3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5" customHeight="1" x14ac:dyDescent="0.3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5" customHeight="1" x14ac:dyDescent="0.3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1640625" defaultRowHeight="14.5" x14ac:dyDescent="0.35"/>
  <cols>
    <col min="1" max="1" width="22" style="8" bestFit="1" customWidth="1"/>
    <col min="2" max="2" width="19.81640625" style="2" bestFit="1" customWidth="1"/>
    <col min="3" max="3" width="18.1796875" style="2" customWidth="1"/>
    <col min="5" max="5" width="27.453125" bestFit="1" customWidth="1"/>
    <col min="7" max="7" width="19.81640625" hidden="1" customWidth="1"/>
    <col min="8" max="8" width="0" hidden="1" customWidth="1"/>
    <col min="9" max="9" width="18.1796875" style="8" hidden="1" customWidth="1"/>
    <col min="10" max="10" width="14.81640625" style="2" hidden="1" customWidth="1"/>
    <col min="11" max="11" width="19.81640625" style="2" hidden="1" customWidth="1"/>
    <col min="12" max="12" width="0" hidden="1" customWidth="1"/>
    <col min="13" max="13" width="6.453125" bestFit="1" customWidth="1"/>
    <col min="14" max="14" width="10" bestFit="1" customWidth="1"/>
    <col min="15" max="15" width="11" bestFit="1" customWidth="1"/>
    <col min="21" max="21" width="17.54296875" bestFit="1" customWidth="1"/>
    <col min="22" max="22" width="10.453125" bestFit="1" customWidth="1"/>
    <col min="34" max="35" width="13.1796875" bestFit="1" customWidth="1"/>
    <col min="38" max="38" width="9.1796875" bestFit="1" customWidth="1"/>
    <col min="40" max="40" width="9.453125" customWidth="1"/>
    <col min="42" max="42" width="10.1796875" customWidth="1"/>
    <col min="48" max="48" width="8.453125" customWidth="1"/>
  </cols>
  <sheetData>
    <row r="1" spans="1:51" s="11" customFormat="1" ht="29" x14ac:dyDescent="0.3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29" x14ac:dyDescent="0.3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58" x14ac:dyDescent="0.3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3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45861</v>
      </c>
      <c r="AI4" s="221">
        <f>AH4</f>
        <v>45861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2.589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24.974999999999998</v>
      </c>
      <c r="AQ4" s="45">
        <f t="shared" ref="AQ4:AQ9" si="2">AO4/AM4/AJ4</f>
        <v>0.71045083599275849</v>
      </c>
      <c r="AR4" s="46">
        <f t="shared" ref="AR4:AR9" si="3">AP4/AN4/AJ4</f>
        <v>0.83860713127529829</v>
      </c>
      <c r="AS4" s="45">
        <f>AO4/AJ4/24*AL4</f>
        <v>0.13044030133953066</v>
      </c>
      <c r="AT4" s="46">
        <f>AP4/AJ4/(24*AL4)</f>
        <v>9.0464744286322799E-2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1</v>
      </c>
    </row>
    <row r="5" spans="1:51" x14ac:dyDescent="0.3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45861</v>
      </c>
      <c r="AJ5" s="214">
        <v>11.5031</v>
      </c>
      <c r="AK5" s="47"/>
      <c r="AL5" s="43">
        <f>AI5-AH5+1</f>
        <v>23</v>
      </c>
      <c r="AM5" s="223">
        <f>_xlfn.XLOOKUP($AH$2,'Modelling New'!$D:$D,'Modelling New'!$R:$R)</f>
        <v>101.34838709677419</v>
      </c>
      <c r="AN5" s="68">
        <f>SUMIF('Raw Data'!F:F,'Basic Data'!AH2,'Raw Data'!AP:AP)</f>
        <v>90.997000000000028</v>
      </c>
      <c r="AO5" s="43">
        <f>_xlfn.XLOOKUP($AH$2,$AM$11:$AM$47,$AT$11:$AT$47)</f>
        <v>828.25824234699292</v>
      </c>
      <c r="AP5" s="44">
        <f>(SUMIF('Raw Data'!$F:$F,'Basic Data'!$AH2,'Raw Data'!BN:BN)/1000)-(SUMIF('Raw Data'!$F:$F,'Basic Data'!$AH2,'Raw Data'!BO:BO)/1000)</f>
        <v>765.82500000000005</v>
      </c>
      <c r="AQ5" s="45">
        <f t="shared" si="2"/>
        <v>0.71045083599275849</v>
      </c>
      <c r="AR5" s="46">
        <f t="shared" si="3"/>
        <v>0.7316233701458662</v>
      </c>
      <c r="AS5" s="45">
        <f>AO5/AJ5/(24*AL5)</f>
        <v>0.13044030133953069</v>
      </c>
      <c r="AT5" s="46">
        <f t="shared" ref="AT5:AT9" si="4">AP5/AJ5/(24*AL5)</f>
        <v>0.12060784748761487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0.96143711648399977</v>
      </c>
    </row>
    <row r="6" spans="1:51" x14ac:dyDescent="0.3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45861</v>
      </c>
      <c r="AJ6" s="214">
        <v>11.5031</v>
      </c>
      <c r="AK6" s="47"/>
      <c r="AL6" s="43">
        <f>AI6-AH6+1</f>
        <v>114</v>
      </c>
      <c r="AM6" s="223">
        <f>_xlfn.XLOOKUP($AH$2,'Modelling New'!$D:$D,'Modelling New'!$S:$S)</f>
        <v>656.14838709677417</v>
      </c>
      <c r="AN6" s="68">
        <f>SUMIFS('Raw Data'!AP:AP,'Raw Data'!$A:$A,"&gt;="&amp;'Basic Data'!$AH6,'Raw Data'!$A:$A,"&lt;="&amp;'Basic Data'!$AI6)</f>
        <v>583.23317599999996</v>
      </c>
      <c r="AO6" s="43">
        <f>_xlfn.XLOOKUP($AH$2,$AM$11:$AM$47,$AU$11:$AU$47)</f>
        <v>5136.8677988468871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4542.165</v>
      </c>
      <c r="AQ6" s="45">
        <f t="shared" si="2"/>
        <v>0.68058351912646398</v>
      </c>
      <c r="AR6" s="46">
        <f t="shared" si="3"/>
        <v>0.6770266920650686</v>
      </c>
      <c r="AS6" s="45">
        <f>AO6/AJ6/(24*AL6)</f>
        <v>0.16321775524834647</v>
      </c>
      <c r="AT6" s="46">
        <f t="shared" si="4"/>
        <v>0.14432179380478213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0.99154489844377758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0.96921292954735694</v>
      </c>
    </row>
    <row r="7" spans="1:51" x14ac:dyDescent="0.3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45861</v>
      </c>
      <c r="AI7" s="221">
        <f>$AI$4</f>
        <v>45861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2.5779999999999998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31.1112</v>
      </c>
      <c r="AQ7" s="45">
        <f t="shared" si="2"/>
        <v>0.73660958057312542</v>
      </c>
      <c r="AR7" s="46">
        <f t="shared" si="3"/>
        <v>0.94465437641096806</v>
      </c>
      <c r="AS7" s="45">
        <f>AO7/AJ7/(24*AL7)</f>
        <v>0.13524310309985074</v>
      </c>
      <c r="AT7" s="46">
        <f t="shared" si="4"/>
        <v>0.10147162426614481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1</v>
      </c>
    </row>
    <row r="8" spans="1:51" x14ac:dyDescent="0.3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45861</v>
      </c>
      <c r="AJ8" s="214">
        <v>12.775</v>
      </c>
      <c r="AK8" s="47"/>
      <c r="AL8" s="43">
        <f>AL5</f>
        <v>23</v>
      </c>
      <c r="AM8" s="223">
        <f>_xlfn.XLOOKUP($AH$2,'Modelling New'!$D:$D,'Modelling New'!$R:$R)</f>
        <v>101.34838709677419</v>
      </c>
      <c r="AN8" s="68">
        <f>SUMIF('Raw Data'!F:F,'Basic Data'!$AH2,'Raw Data'!AQ:AQ)</f>
        <v>88.023999999999987</v>
      </c>
      <c r="AO8" s="43">
        <f>_xlfn.XLOOKUP($AH$2,$AM$11:$AM$47,$AX$11:$AX$47)</f>
        <v>953.70731443952741</v>
      </c>
      <c r="AP8" s="44">
        <f>(SUMIF('Raw Data'!$F:$F,'Basic Data'!$AH2,'Raw Data'!BP:BP)/1000)-(SUMIF('Raw Data'!$F:$F,'Basic Data'!$AH2,'Raw Data'!BQ:BQ)/1000)</f>
        <v>968.87760000000003</v>
      </c>
      <c r="AQ8" s="45">
        <f t="shared" si="2"/>
        <v>0.73660958057312553</v>
      </c>
      <c r="AR8" s="46">
        <f t="shared" si="3"/>
        <v>0.86160241300495721</v>
      </c>
      <c r="AS8" s="45">
        <f>AO8/AJ8/(24*AL8)</f>
        <v>0.13524310309985074</v>
      </c>
      <c r="AT8" s="46">
        <f t="shared" si="4"/>
        <v>0.13739436739555858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0.96143711648399977</v>
      </c>
    </row>
    <row r="9" spans="1:51" x14ac:dyDescent="0.3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45861</v>
      </c>
      <c r="AJ9" s="214">
        <v>12.775</v>
      </c>
      <c r="AK9" s="47"/>
      <c r="AL9" s="43">
        <f>AI9-AH9+1</f>
        <v>114</v>
      </c>
      <c r="AM9" s="223">
        <f>_xlfn.XLOOKUP($AH$2,'Modelling New'!$D:$D,'Modelling New'!$S:$S)</f>
        <v>656.14838709677417</v>
      </c>
      <c r="AN9" s="68">
        <f>SUMIFS('Raw Data'!AQ:AQ,'Raw Data'!$A:$A,"&gt;="&amp;'Basic Data'!$AH9,'Raw Data'!$A:$A,"&lt;="&amp;'Basic Data'!$AI9)</f>
        <v>573.71382166666672</v>
      </c>
      <c r="AO9" s="43">
        <f>_xlfn.XLOOKUP($AH$2,$AM$11:$AM$47,$AY$11:$AY$47)</f>
        <v>6709.92391930758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6183.1377000000002</v>
      </c>
      <c r="AQ9" s="45">
        <f t="shared" si="2"/>
        <v>0.8004876233613768</v>
      </c>
      <c r="AR9" s="46">
        <f t="shared" si="3"/>
        <v>0.84363132418575637</v>
      </c>
      <c r="AS9" s="45">
        <f>AO9/AJ9/(24*AL9)</f>
        <v>0.1919731955261321</v>
      </c>
      <c r="AT9" s="46">
        <f t="shared" si="4"/>
        <v>0.17690166340508806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0.99154489844377758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0.96921292954735694</v>
      </c>
    </row>
    <row r="10" spans="1:51" x14ac:dyDescent="0.3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3.5" x14ac:dyDescent="0.3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3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3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3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3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3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3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3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3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3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3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3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3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3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3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3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3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3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3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3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3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3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3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3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3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3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3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3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3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23</v>
      </c>
      <c r="AR39" s="266">
        <v>1116.3480657720338</v>
      </c>
      <c r="AS39" s="185">
        <f t="shared" si="8"/>
        <v>36.011227928130126</v>
      </c>
      <c r="AT39">
        <f t="shared" si="10"/>
        <v>828.25824234699292</v>
      </c>
      <c r="AU39" s="185">
        <f>SUMIF($AO$12:$AO39,$AO39,$AT$12:AT39)</f>
        <v>5136.8677988468871</v>
      </c>
      <c r="AV39" s="267">
        <v>1285.4315977228412</v>
      </c>
      <c r="AW39" s="185">
        <f t="shared" si="9"/>
        <v>41.465535410414233</v>
      </c>
      <c r="AX39" s="185">
        <f t="shared" si="11"/>
        <v>953.70731443952741</v>
      </c>
      <c r="AY39" s="185">
        <f>SUMIF($AO$12:$AO39,$AO39,$AX$12:AX39)</f>
        <v>6709.92391930758</v>
      </c>
    </row>
    <row r="40" spans="1:51" x14ac:dyDescent="0.3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5136.8677988468871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6709.92391930758</v>
      </c>
    </row>
    <row r="41" spans="1:51" x14ac:dyDescent="0.3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5136.8677988468871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6709.92391930758</v>
      </c>
    </row>
    <row r="42" spans="1:51" x14ac:dyDescent="0.3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5136.8677988468871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6709.92391930758</v>
      </c>
    </row>
    <row r="43" spans="1:51" x14ac:dyDescent="0.3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5136.8677988468871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6709.92391930758</v>
      </c>
    </row>
    <row r="44" spans="1:51" x14ac:dyDescent="0.3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5136.8677988468871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6709.92391930758</v>
      </c>
    </row>
    <row r="45" spans="1:51" x14ac:dyDescent="0.3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5136.8677988468871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6709.92391930758</v>
      </c>
    </row>
    <row r="46" spans="1:51" x14ac:dyDescent="0.3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5136.8677988468871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6709.92391930758</v>
      </c>
    </row>
    <row r="47" spans="1:51" x14ac:dyDescent="0.3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5136.8677988468871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6709.92391930758</v>
      </c>
    </row>
    <row r="48" spans="1:51" x14ac:dyDescent="0.3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3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3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3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3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3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3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3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3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3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3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3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3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3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3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3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3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3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3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3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3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3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3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3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3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3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3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3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3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3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3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3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3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3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3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3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3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3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3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3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3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3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3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35">
      <c r="A91" s="7" t="s">
        <v>499</v>
      </c>
      <c r="B91" s="4">
        <v>0</v>
      </c>
      <c r="C91" s="141">
        <f t="shared" si="18"/>
        <v>0</v>
      </c>
    </row>
    <row r="92" spans="1:18" x14ac:dyDescent="0.3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3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3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3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3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3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3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3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3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3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3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3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3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3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3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3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3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3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3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3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3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3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3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3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3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3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3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3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3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3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3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3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3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3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3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3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3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3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3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3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3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3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3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3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3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3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3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3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3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3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3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3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3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3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3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3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3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3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3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3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3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3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3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3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3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3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3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3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3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3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3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3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3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3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3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3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3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3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3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3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3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3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3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3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3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3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3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3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3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3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3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3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3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3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3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4296875" defaultRowHeight="14.5" x14ac:dyDescent="0.35"/>
  <cols>
    <col min="1" max="2" width="9.453125" style="6" customWidth="1"/>
    <col min="3" max="3" width="15.81640625" style="6" customWidth="1"/>
    <col min="4" max="6" width="8.54296875" style="6"/>
    <col min="7" max="7" width="20.54296875" style="6" customWidth="1"/>
    <col min="8" max="8" width="8.54296875" style="6"/>
    <col min="9" max="9" width="9.453125" style="6" bestFit="1" customWidth="1"/>
    <col min="10" max="14" width="8.54296875" style="6"/>
    <col min="15" max="15" width="9.81640625" style="6" bestFit="1" customWidth="1"/>
    <col min="16" max="16" width="11" style="6" customWidth="1"/>
    <col min="17" max="17" width="15.453125" style="6" customWidth="1"/>
    <col min="18" max="19" width="10.81640625" style="6" customWidth="1"/>
    <col min="20" max="20" width="13" style="6" customWidth="1"/>
    <col min="21" max="25" width="12.81640625" style="6" customWidth="1"/>
    <col min="26" max="27" width="14.54296875" style="6" customWidth="1"/>
    <col min="28" max="29" width="15.54296875" style="6" customWidth="1"/>
    <col min="30" max="38" width="9.81640625" style="6" customWidth="1"/>
    <col min="39" max="39" width="11.453125" style="6" customWidth="1"/>
    <col min="40" max="40" width="12.453125" style="6" bestFit="1" customWidth="1"/>
    <col min="41" max="41" width="9.81640625" style="6" customWidth="1"/>
    <col min="42" max="42" width="8.1796875" style="6" customWidth="1"/>
    <col min="43" max="16384" width="8.54296875" style="6"/>
  </cols>
  <sheetData>
    <row r="1" spans="1:45" ht="43.5" x14ac:dyDescent="0.3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3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3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3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3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3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3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3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3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3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3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3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3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3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3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3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3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3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3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3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3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3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3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3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3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3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3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3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3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23</v>
      </c>
      <c r="R29" s="247">
        <f t="shared" si="4"/>
        <v>101.34838709677419</v>
      </c>
      <c r="S29" s="247">
        <f>SUMIF($F$2:F29,F29,$R$2:R29)</f>
        <v>656.14838709677417</v>
      </c>
      <c r="T29" s="246">
        <f t="shared" si="28"/>
        <v>77.476763338544359</v>
      </c>
      <c r="U29" s="247">
        <f t="shared" si="29"/>
        <v>1781.9655567865202</v>
      </c>
      <c r="V29" s="247">
        <f>SUMIF($F$2:F29,F29,$U$2:U29)</f>
        <v>11846.791718154465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0.17816524366206743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3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656.14838709677417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11846.791718154465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0.17816524366206743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3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656.14838709677417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11846.791718154465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0.17816524366206743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3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656.14838709677417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11846.791718154465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0.17816524366206743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3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656.14838709677417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11846.791718154465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0.17816524366206743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3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656.14838709677417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11846.791718154465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0.17816524366206743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3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656.14838709677417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11846.791718154465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0.17816524366206743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3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656.14838709677417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11846.791718154465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0.17816524366206743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3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656.14838709677417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11846.791718154465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0.17816524366206743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1640625" defaultRowHeight="14.5" x14ac:dyDescent="0.35"/>
  <cols>
    <col min="1" max="1" width="16" customWidth="1"/>
    <col min="2" max="3" width="11.1796875" customWidth="1"/>
    <col min="4" max="4" width="12.453125" customWidth="1"/>
    <col min="5" max="5" width="14.1796875" customWidth="1"/>
    <col min="6" max="6" width="13" customWidth="1"/>
    <col min="7" max="7" width="10.81640625" customWidth="1"/>
    <col min="8" max="8" width="11.453125" customWidth="1"/>
    <col min="9" max="9" width="11.1796875" customWidth="1"/>
    <col min="10" max="10" width="10.453125" customWidth="1"/>
    <col min="11" max="11" width="9.81640625" customWidth="1"/>
    <col min="12" max="12" width="11.453125" bestFit="1" customWidth="1"/>
    <col min="13" max="14" width="21.81640625" customWidth="1"/>
    <col min="15" max="15" width="22" customWidth="1"/>
    <col min="16" max="16" width="15.81640625" customWidth="1"/>
    <col min="17" max="17" width="15.453125" customWidth="1"/>
    <col min="18" max="18" width="15" customWidth="1"/>
    <col min="19" max="20" width="16.453125" customWidth="1"/>
    <col min="21" max="22" width="15.81640625" customWidth="1"/>
    <col min="23" max="23" width="13.81640625" customWidth="1"/>
    <col min="25" max="25" width="11.453125" bestFit="1" customWidth="1"/>
    <col min="26" max="27" width="11.1796875" customWidth="1"/>
    <col min="28" max="28" width="12.453125" customWidth="1"/>
    <col min="29" max="29" width="14.1796875" customWidth="1"/>
    <col min="30" max="30" width="13" customWidth="1"/>
    <col min="31" max="31" width="10.81640625" customWidth="1"/>
    <col min="32" max="32" width="11.453125" customWidth="1"/>
    <col min="33" max="33" width="11.1796875" customWidth="1"/>
    <col min="34" max="34" width="10.453125" customWidth="1"/>
    <col min="35" max="35" width="9.81640625" customWidth="1"/>
    <col min="36" max="36" width="11.453125" bestFit="1" customWidth="1"/>
    <col min="37" max="37" width="21.81640625" customWidth="1"/>
    <col min="38" max="38" width="20.81640625" bestFit="1" customWidth="1"/>
    <col min="39" max="39" width="22" customWidth="1"/>
    <col min="40" max="40" width="15.81640625" customWidth="1"/>
    <col min="41" max="41" width="15.453125" customWidth="1"/>
    <col min="42" max="42" width="15" customWidth="1"/>
    <col min="43" max="44" width="16.453125" customWidth="1"/>
    <col min="45" max="45" width="15.81640625" customWidth="1"/>
    <col min="46" max="46" width="11.453125" customWidth="1"/>
    <col min="47" max="47" width="12.453125" customWidth="1"/>
    <col min="48" max="48" width="15.81640625" customWidth="1"/>
    <col min="49" max="49" width="12.1796875" customWidth="1"/>
    <col min="56" max="56" width="14.1796875" customWidth="1"/>
    <col min="57" max="58" width="11.1796875" customWidth="1"/>
    <col min="59" max="59" width="12.453125" customWidth="1"/>
    <col min="60" max="60" width="14.1796875" customWidth="1"/>
    <col min="61" max="61" width="13" customWidth="1"/>
    <col min="62" max="62" width="10.81640625" customWidth="1"/>
    <col min="63" max="63" width="11.453125" customWidth="1"/>
    <col min="64" max="64" width="11.1796875" customWidth="1"/>
    <col min="65" max="65" width="10.453125" customWidth="1"/>
    <col min="66" max="66" width="9.81640625" customWidth="1"/>
    <col min="67" max="67" width="11.453125" bestFit="1" customWidth="1"/>
    <col min="68" max="68" width="16.453125" customWidth="1"/>
    <col min="69" max="69" width="13.1796875" customWidth="1"/>
    <col min="70" max="70" width="14.453125" customWidth="1"/>
    <col min="71" max="71" width="15.81640625" customWidth="1"/>
    <col min="72" max="72" width="15.453125" customWidth="1"/>
    <col min="73" max="73" width="15" customWidth="1"/>
    <col min="74" max="75" width="16.453125" customWidth="1"/>
    <col min="76" max="76" width="15.81640625" customWidth="1"/>
    <col min="77" max="77" width="13.453125" customWidth="1"/>
    <col min="78" max="78" width="12.453125" customWidth="1"/>
    <col min="79" max="79" width="15.81640625" customWidth="1"/>
    <col min="80" max="80" width="12.1796875" customWidth="1"/>
    <col min="85" max="85" width="10.1796875" bestFit="1" customWidth="1"/>
    <col min="86" max="86" width="9.453125" bestFit="1" customWidth="1"/>
  </cols>
  <sheetData>
    <row r="1" spans="1:76" ht="29" x14ac:dyDescent="0.3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3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3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3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3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3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3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3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3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3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3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3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3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3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3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 x14ac:dyDescent="0.3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3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3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3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3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3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3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3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3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3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3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3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3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3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3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3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3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3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3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3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3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3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3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3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3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3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3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3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3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3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3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3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3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3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3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3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3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3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3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3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3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3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3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3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3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3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3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3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3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3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3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3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3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3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3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3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3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3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3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3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3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3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3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3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3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3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3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3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3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3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3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3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3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3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3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3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3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3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3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3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3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3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3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3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3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3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3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3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3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3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3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3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3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3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3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3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3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3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3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3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3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3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3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3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3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3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3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3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3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3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3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3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3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3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3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3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3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3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3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3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3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3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3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3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3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3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3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3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3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3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3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3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3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3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3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3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3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3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3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3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3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3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3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3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3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3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3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3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3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3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3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3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3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3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3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3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3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3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3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3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3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3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3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3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3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3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3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3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3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3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3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3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3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3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3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3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3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3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3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3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3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3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3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3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3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3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3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3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3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3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3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3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3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3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3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3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3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3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3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3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3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3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3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3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3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3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3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3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3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3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3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3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3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3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3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3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3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3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3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3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3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3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3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3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3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3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3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3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3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3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3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3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3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3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3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3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3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3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3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3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3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3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3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3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3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3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3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3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3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3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3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3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3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3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3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3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3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3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3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3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3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3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3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3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3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3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3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3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3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3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3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3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3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3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3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3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3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3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3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3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3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3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3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3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3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3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3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3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3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3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3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3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3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3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3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3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3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3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3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3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3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3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3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3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3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3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3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3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3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3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3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3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3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3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3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3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3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3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3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3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3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3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3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3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3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3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3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3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3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3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3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3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3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3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3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3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3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3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3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3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3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3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3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3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3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3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3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3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3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3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3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3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3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3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3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3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3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3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3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3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3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3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3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3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3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3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3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3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3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3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3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3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3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3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3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3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3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3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3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3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3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3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3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3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3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3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3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3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3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3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3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3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3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3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3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3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3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3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3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3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3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3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3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3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3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3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3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3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3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3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3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3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3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3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3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3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3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3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3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3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3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3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3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3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3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3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3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3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3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3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3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3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3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3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3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3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3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3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3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3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3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3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3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3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3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3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3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3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3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3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3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3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3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3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3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3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3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3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3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3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3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3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3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3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3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3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3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3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3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3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3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3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3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3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3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3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3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3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3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3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3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3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3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3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3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3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3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3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3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3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3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3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3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3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3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3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3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3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3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3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3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3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3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3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3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3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3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3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3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3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3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3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3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3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3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3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3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3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3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3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3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3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3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3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3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3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3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3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3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3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3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3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3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3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3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3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3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3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3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3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3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3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3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3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3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3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3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3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3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3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3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3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3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3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3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3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3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3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3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3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3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3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3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3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3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3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3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3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3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3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3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3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3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3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3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3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3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3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3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3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3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3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3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3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3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3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3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3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3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3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3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3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3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3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3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3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3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3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3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3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3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3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3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3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3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3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3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3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3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3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3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3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3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3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3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3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3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3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3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3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3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3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3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3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3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3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3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3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3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3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3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3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3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3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3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3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3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3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3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3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3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3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3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3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3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3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3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3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3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3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3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3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3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3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3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3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3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3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3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3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3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3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3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3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3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3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3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3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3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3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3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3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3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3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3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3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3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3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3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3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3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3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3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3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3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3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3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3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3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3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3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3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3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3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3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3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3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3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3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3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3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3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3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3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3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3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3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3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3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3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3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3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3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3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3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3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3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3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3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3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3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3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3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3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3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3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3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3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3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3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3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3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115" activePane="bottomRight" state="frozen"/>
      <selection pane="topRight" activeCell="H3" sqref="H3"/>
      <selection pane="bottomLeft" activeCell="A4" sqref="A4"/>
      <selection pane="bottomRight" activeCell="A123" sqref="A123"/>
    </sheetView>
  </sheetViews>
  <sheetFormatPr defaultColWidth="8.81640625" defaultRowHeight="21.75" customHeight="1" x14ac:dyDescent="0.35"/>
  <cols>
    <col min="1" max="1" width="12" customWidth="1"/>
    <col min="2" max="2" width="10.81640625" customWidth="1"/>
    <col min="3" max="3" width="9.81640625" style="2" customWidth="1"/>
    <col min="4" max="5" width="12.1796875" style="2" customWidth="1"/>
    <col min="6" max="7" width="9" style="2" customWidth="1"/>
    <col min="9" max="9" width="9" style="2" customWidth="1"/>
    <col min="10" max="10" width="9.1796875" customWidth="1"/>
    <col min="11" max="11" width="9.26953125" style="2" customWidth="1"/>
    <col min="12" max="20" width="9" style="2" customWidth="1"/>
    <col min="21" max="21" width="10.81640625" style="2" customWidth="1"/>
    <col min="22" max="28" width="10.1796875" style="2" customWidth="1"/>
    <col min="29" max="30" width="9" style="2" customWidth="1"/>
    <col min="31" max="31" width="12.81640625" style="2" customWidth="1"/>
    <col min="32" max="32" width="9.81640625" style="2" customWidth="1"/>
    <col min="33" max="33" width="9" style="2" customWidth="1"/>
    <col min="34" max="34" width="13" style="2" customWidth="1"/>
    <col min="35" max="38" width="9" style="2" customWidth="1"/>
    <col min="39" max="39" width="12.81640625" style="2" customWidth="1"/>
    <col min="40" max="40" width="13.453125" style="2" customWidth="1"/>
    <col min="41" max="41" width="15.1796875" style="2" customWidth="1"/>
    <col min="42" max="42" width="14.81640625" style="2" customWidth="1"/>
    <col min="43" max="43" width="19.81640625" style="2" customWidth="1"/>
    <col min="44" max="44" width="9.81640625" style="2" customWidth="1"/>
    <col min="45" max="45" width="11.81640625" style="2" customWidth="1"/>
    <col min="46" max="47" width="9.81640625" style="2" customWidth="1"/>
    <col min="48" max="48" width="21.453125" style="2" customWidth="1"/>
    <col min="49" max="49" width="22.453125" style="2" customWidth="1"/>
    <col min="50" max="50" width="23.1796875" style="2" customWidth="1"/>
    <col min="51" max="51" width="17.453125" style="2" customWidth="1"/>
    <col min="52" max="52" width="12" style="2" customWidth="1"/>
    <col min="53" max="53" width="9.81640625" style="2" customWidth="1"/>
    <col min="54" max="54" width="11.81640625" style="2" customWidth="1"/>
    <col min="55" max="55" width="14" style="2" customWidth="1"/>
    <col min="56" max="56" width="13.81640625" style="2" customWidth="1"/>
    <col min="57" max="57" width="11.1796875" style="2" customWidth="1"/>
    <col min="58" max="61" width="12.1796875" style="2" customWidth="1"/>
    <col min="62" max="62" width="14.81640625" style="2" customWidth="1"/>
    <col min="63" max="63" width="11.453125" style="2" customWidth="1"/>
    <col min="64" max="64" width="14" style="2" customWidth="1"/>
    <col min="65" max="65" width="20.1796875" style="2" customWidth="1"/>
    <col min="66" max="66" width="22.453125" customWidth="1"/>
    <col min="67" max="67" width="16.81640625" customWidth="1"/>
    <col min="68" max="68" width="20.453125" customWidth="1"/>
    <col min="69" max="69" width="24.1796875" customWidth="1"/>
    <col min="71" max="71" width="9.1796875" customWidth="1"/>
  </cols>
  <sheetData>
    <row r="1" spans="1:70" ht="21.75" customHeight="1" x14ac:dyDescent="0.3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3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3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3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3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3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3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3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3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3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3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3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3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3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3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3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3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3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3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3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3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3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3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3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3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3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3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3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3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3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3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3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3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3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3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3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3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3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3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3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3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3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3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3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3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3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3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3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3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3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3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3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3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3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3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3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3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3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3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3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3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3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3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3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3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3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3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3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3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3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3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3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3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3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3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3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3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3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3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3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3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3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3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3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3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3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3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3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3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3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3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3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3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3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3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3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3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3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3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3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3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3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3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3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3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3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3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3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3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3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3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3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3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3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3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3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3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3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3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3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3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136"/>
      <c r="J121" s="136"/>
      <c r="K121" s="79"/>
      <c r="L121" s="79"/>
      <c r="M121" s="79"/>
      <c r="N121" s="179"/>
      <c r="O121" s="179"/>
      <c r="P121" s="179"/>
      <c r="Q121" s="179"/>
      <c r="R121" s="179"/>
      <c r="S121" s="179"/>
      <c r="T121" s="1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80"/>
      <c r="AN121" s="80"/>
      <c r="AO121" s="80"/>
      <c r="AP121" s="80"/>
      <c r="AQ121" s="82"/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1" s="82">
        <f>SUM(RD[[#This Row],[G1 Inv1]:[G5 Inv10]])</f>
        <v>0</v>
      </c>
      <c r="AT121" s="82">
        <f>SUM(RD[[#This Row],[IS1_Inv1_M1]:[IS1_Inv2_M4]])</f>
        <v>0</v>
      </c>
      <c r="AU121" s="82">
        <f>SUM(RD[[#This Row],[IS2_Inv1]:[IS2_Inv2]])</f>
        <v>0</v>
      </c>
      <c r="AV121" s="80"/>
      <c r="AW121" s="83"/>
      <c r="AX121" s="80"/>
      <c r="AY121" s="80"/>
      <c r="AZ121" s="80"/>
      <c r="BA121" s="83">
        <f>IFERROR(SUM(RD[[#This Row],[PSEGPL]:[O2R10]]),"")</f>
        <v>0</v>
      </c>
      <c r="BB121" s="80"/>
      <c r="BC121" s="83"/>
      <c r="BD121" s="83"/>
      <c r="BE121" s="83"/>
      <c r="BF121" s="83"/>
      <c r="BG121" s="83"/>
      <c r="BH121" s="83"/>
      <c r="BI121" s="83"/>
      <c r="BJ121" s="101">
        <f>IF((RD[[#This Row],[33 kV F5 Export Reading_Gss End]]-AM120)*1000&lt;0,0,(RD[[#This Row],[33 kV F5 Export Reading_Gss End]]-AM120)*1000)</f>
        <v>0</v>
      </c>
      <c r="BK121" s="83">
        <f>IF((RD[[#This Row],[33 kV F5 Import Reading_GSS End2]]-AN120)*1000&lt;0,0,(RD[[#This Row],[33 kV F5 Import Reading_GSS End2]]-AN120)*1000)</f>
        <v>0</v>
      </c>
      <c r="BL121" s="84">
        <f>RD[[#This Row],[Export  (kWh)]]-RD[[#This Row],[Import (kWh)]]</f>
        <v>0</v>
      </c>
      <c r="BM121" s="84">
        <f>RD[[#This Row],[Inverters Generation ( kWh)]]-RD[[#This Row],[Export  (kWh)]]</f>
        <v>0</v>
      </c>
      <c r="BN121" t="str">
        <f t="shared" si="21"/>
        <v/>
      </c>
      <c r="BO121" t="str">
        <f t="shared" si="22"/>
        <v/>
      </c>
      <c r="BP121" s="185" t="str">
        <f t="shared" si="23"/>
        <v/>
      </c>
      <c r="BQ121" s="185" t="str">
        <f t="shared" si="24"/>
        <v/>
      </c>
      <c r="BR121" s="185">
        <f t="shared" si="20"/>
        <v>0</v>
      </c>
    </row>
    <row r="122" spans="1:70" ht="15" customHeight="1" x14ac:dyDescent="0.3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136"/>
      <c r="J122" s="136"/>
      <c r="K122" s="79"/>
      <c r="L122" s="79"/>
      <c r="M122" s="79"/>
      <c r="N122" s="179"/>
      <c r="O122" s="179"/>
      <c r="P122" s="179"/>
      <c r="Q122" s="179"/>
      <c r="R122" s="179"/>
      <c r="S122" s="179"/>
      <c r="T122" s="1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80"/>
      <c r="AN122" s="80"/>
      <c r="AO122" s="80"/>
      <c r="AP122" s="80"/>
      <c r="AQ122" s="82"/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2" s="82">
        <f>SUM(RD[[#This Row],[G1 Inv1]:[G5 Inv10]])</f>
        <v>0</v>
      </c>
      <c r="AT122" s="82">
        <f>SUM(RD[[#This Row],[IS1_Inv1_M1]:[IS1_Inv2_M4]])</f>
        <v>0</v>
      </c>
      <c r="AU122" s="82">
        <f>SUM(RD[[#This Row],[IS2_Inv1]:[IS2_Inv2]])</f>
        <v>0</v>
      </c>
      <c r="AV122" s="80"/>
      <c r="AW122" s="83"/>
      <c r="AX122" s="80"/>
      <c r="AY122" s="80"/>
      <c r="AZ122" s="80"/>
      <c r="BA122" s="83">
        <f>IFERROR(SUM(RD[[#This Row],[PSEGPL]:[O2R10]]),"")</f>
        <v>0</v>
      </c>
      <c r="BB122" s="80"/>
      <c r="BC122" s="83"/>
      <c r="BD122" s="83"/>
      <c r="BE122" s="83"/>
      <c r="BF122" s="83"/>
      <c r="BG122" s="83"/>
      <c r="BH122" s="83"/>
      <c r="BI122" s="83"/>
      <c r="BJ122" s="101">
        <f>IF((RD[[#This Row],[33 kV F5 Export Reading_Gss End]]-AM121)*1000&lt;0,0,(RD[[#This Row],[33 kV F5 Export Reading_Gss End]]-AM121)*1000)</f>
        <v>0</v>
      </c>
      <c r="BK122" s="83">
        <f>IF((RD[[#This Row],[33 kV F5 Import Reading_GSS End2]]-AN121)*1000&lt;0,0,(RD[[#This Row],[33 kV F5 Import Reading_GSS End2]]-AN121)*1000)</f>
        <v>0</v>
      </c>
      <c r="BL122" s="84">
        <f>RD[[#This Row],[Export  (kWh)]]-RD[[#This Row],[Import (kWh)]]</f>
        <v>0</v>
      </c>
      <c r="BM122" s="84">
        <f>RD[[#This Row],[Inverters Generation ( kWh)]]-RD[[#This Row],[Export  (kWh)]]</f>
        <v>0</v>
      </c>
      <c r="BN122" t="str">
        <f t="shared" si="21"/>
        <v/>
      </c>
      <c r="BO122" t="str">
        <f t="shared" si="22"/>
        <v/>
      </c>
      <c r="BP122" s="185" t="str">
        <f t="shared" si="23"/>
        <v/>
      </c>
      <c r="BQ122" s="185" t="str">
        <f t="shared" si="24"/>
        <v/>
      </c>
      <c r="BR122" s="185">
        <f t="shared" si="20"/>
        <v>0</v>
      </c>
    </row>
    <row r="123" spans="1:70" ht="15" customHeight="1" x14ac:dyDescent="0.3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136"/>
      <c r="J123" s="136"/>
      <c r="K123" s="79"/>
      <c r="L123" s="79"/>
      <c r="M123" s="79"/>
      <c r="N123" s="179"/>
      <c r="O123" s="179"/>
      <c r="P123" s="179"/>
      <c r="Q123" s="179"/>
      <c r="R123" s="179"/>
      <c r="S123" s="179"/>
      <c r="T123" s="1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80"/>
      <c r="AN123" s="80"/>
      <c r="AO123" s="80"/>
      <c r="AP123" s="80"/>
      <c r="AQ123" s="82"/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3" s="82">
        <f>SUM(RD[[#This Row],[G1 Inv1]:[G5 Inv10]])</f>
        <v>0</v>
      </c>
      <c r="AT123" s="82">
        <f>SUM(RD[[#This Row],[IS1_Inv1_M1]:[IS1_Inv2_M4]])</f>
        <v>0</v>
      </c>
      <c r="AU123" s="82">
        <f>SUM(RD[[#This Row],[IS2_Inv1]:[IS2_Inv2]])</f>
        <v>0</v>
      </c>
      <c r="AV123" s="80"/>
      <c r="AW123" s="83"/>
      <c r="AX123" s="80"/>
      <c r="AY123" s="80"/>
      <c r="AZ123" s="80"/>
      <c r="BA123" s="80"/>
      <c r="BB123" s="80"/>
      <c r="BC123" s="83"/>
      <c r="BD123" s="83"/>
      <c r="BE123" s="83"/>
      <c r="BF123" s="83"/>
      <c r="BG123" s="83"/>
      <c r="BH123" s="83"/>
      <c r="BI123" s="83"/>
      <c r="BJ123" s="101">
        <f>IF((RD[[#This Row],[33 kV F5 Export Reading_Gss End]]-AM122)*1000&lt;0,0,(RD[[#This Row],[33 kV F5 Export Reading_Gss End]]-AM122)*1000)</f>
        <v>0</v>
      </c>
      <c r="BK123" s="83">
        <f>IF((RD[[#This Row],[33 kV F5 Import Reading_GSS End2]]-AN122)*1000&lt;0,0,(RD[[#This Row],[33 kV F5 Import Reading_GSS End2]]-AN122)*1000)</f>
        <v>0</v>
      </c>
      <c r="BL123" s="84">
        <f>RD[[#This Row],[Export  (kWh)]]-RD[[#This Row],[Import (kWh)]]</f>
        <v>0</v>
      </c>
      <c r="BM123" s="84">
        <f>RD[[#This Row],[Inverters Generation ( kWh)]]-RD[[#This Row],[Export  (kWh)]]</f>
        <v>0</v>
      </c>
      <c r="BN123" t="str">
        <f t="shared" si="21"/>
        <v/>
      </c>
      <c r="BO123" t="str">
        <f t="shared" si="22"/>
        <v/>
      </c>
      <c r="BP123" s="185" t="str">
        <f t="shared" si="23"/>
        <v/>
      </c>
      <c r="BQ123" s="185" t="str">
        <f t="shared" si="24"/>
        <v/>
      </c>
      <c r="BR123" s="185">
        <f t="shared" si="20"/>
        <v>0</v>
      </c>
    </row>
    <row r="124" spans="1:70" ht="15" customHeight="1" x14ac:dyDescent="0.3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 x14ac:dyDescent="0.3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 x14ac:dyDescent="0.3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 x14ac:dyDescent="0.3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 x14ac:dyDescent="0.3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3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3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3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3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3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3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3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76" activePane="bottomRight" state="frozen"/>
      <selection pane="topRight" activeCell="I3" sqref="I3"/>
      <selection pane="bottomLeft" activeCell="A4" sqref="A4"/>
      <selection pane="bottomRight" activeCell="L188" sqref="L188"/>
    </sheetView>
  </sheetViews>
  <sheetFormatPr defaultColWidth="8.81640625" defaultRowHeight="14.5" x14ac:dyDescent="0.35"/>
  <cols>
    <col min="1" max="1" width="9" style="2" customWidth="1"/>
    <col min="2" max="2" width="11.453125" style="6" customWidth="1"/>
    <col min="3" max="3" width="9.81640625" style="6" customWidth="1"/>
    <col min="4" max="7" width="9" customWidth="1"/>
    <col min="8" max="8" width="9" style="6" customWidth="1"/>
    <col min="9" max="9" width="12.453125" customWidth="1"/>
    <col min="10" max="11" width="10.1796875" customWidth="1"/>
    <col min="12" max="12" width="24.26953125" style="2" customWidth="1"/>
    <col min="13" max="13" width="11" customWidth="1"/>
    <col min="14" max="14" width="11.1796875" style="2" customWidth="1"/>
    <col min="15" max="15" width="20.26953125" customWidth="1"/>
    <col min="16" max="16" width="17.1796875" style="2" customWidth="1"/>
    <col min="17" max="17" width="28.1796875" customWidth="1"/>
    <col min="18" max="18" width="90.453125" customWidth="1"/>
    <col min="19" max="19" width="18.1796875" customWidth="1"/>
    <col min="20" max="20" width="11.81640625" customWidth="1"/>
    <col min="21" max="21" width="11.1796875" customWidth="1"/>
    <col min="22" max="22" width="9.81640625" customWidth="1"/>
    <col min="23" max="23" width="12" customWidth="1"/>
    <col min="24" max="24" width="10" style="2" customWidth="1"/>
    <col min="25" max="26" width="10.1796875" style="2" customWidth="1"/>
    <col min="27" max="27" width="118.81640625" style="2" customWidth="1"/>
    <col min="28" max="28" width="20.453125" style="2" customWidth="1"/>
    <col min="29" max="29" width="9.81640625" style="2" customWidth="1"/>
    <col min="30" max="30" width="15.1796875" style="2" customWidth="1"/>
    <col min="31" max="31" width="14.81640625" style="2" bestFit="1" customWidth="1"/>
    <col min="32" max="32" width="13.1796875" style="2" customWidth="1"/>
    <col min="35" max="35" width="12" bestFit="1" customWidth="1"/>
    <col min="36" max="36" width="13" customWidth="1"/>
  </cols>
  <sheetData>
    <row r="1" spans="1:34" x14ac:dyDescent="0.3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3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3.5" x14ac:dyDescent="0.3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3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29" x14ac:dyDescent="0.3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29" x14ac:dyDescent="0.3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29" x14ac:dyDescent="0.3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29" x14ac:dyDescent="0.3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29" x14ac:dyDescent="0.3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29" x14ac:dyDescent="0.3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29" x14ac:dyDescent="0.3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3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29" x14ac:dyDescent="0.3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29" x14ac:dyDescent="0.3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29" x14ac:dyDescent="0.3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29" x14ac:dyDescent="0.3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29" x14ac:dyDescent="0.3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29" x14ac:dyDescent="0.3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29" x14ac:dyDescent="0.3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29" x14ac:dyDescent="0.3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29" x14ac:dyDescent="0.3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29" x14ac:dyDescent="0.3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29" x14ac:dyDescent="0.3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29" x14ac:dyDescent="0.3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29" x14ac:dyDescent="0.3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29" x14ac:dyDescent="0.3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29" x14ac:dyDescent="0.3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29" x14ac:dyDescent="0.3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29" x14ac:dyDescent="0.3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29" x14ac:dyDescent="0.3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29" x14ac:dyDescent="0.3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29" x14ac:dyDescent="0.3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29" x14ac:dyDescent="0.3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29" x14ac:dyDescent="0.3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29" x14ac:dyDescent="0.3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29" x14ac:dyDescent="0.3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29" x14ac:dyDescent="0.3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29" x14ac:dyDescent="0.3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29" x14ac:dyDescent="0.3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29" x14ac:dyDescent="0.3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29" x14ac:dyDescent="0.3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29" x14ac:dyDescent="0.3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29" x14ac:dyDescent="0.3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3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29" x14ac:dyDescent="0.3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29" x14ac:dyDescent="0.3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3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3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29" x14ac:dyDescent="0.3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29" x14ac:dyDescent="0.3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29" x14ac:dyDescent="0.3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3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3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3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29" x14ac:dyDescent="0.3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29" x14ac:dyDescent="0.3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3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29" x14ac:dyDescent="0.3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3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29" x14ac:dyDescent="0.3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29" x14ac:dyDescent="0.3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29" x14ac:dyDescent="0.3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29" x14ac:dyDescent="0.3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3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29" x14ac:dyDescent="0.3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3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29" x14ac:dyDescent="0.3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29" x14ac:dyDescent="0.3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3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3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3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3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3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3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3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3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3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3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3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3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3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3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3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3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3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3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3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3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3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3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3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3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3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3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3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3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3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3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3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3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3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3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29" x14ac:dyDescent="0.3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29" x14ac:dyDescent="0.3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3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3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29" x14ac:dyDescent="0.3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29" x14ac:dyDescent="0.3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3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3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3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3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3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3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3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3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3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3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3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3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3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3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3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3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3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3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3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3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3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3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3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3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3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3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3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3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3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3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3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3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3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3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3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3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3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3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3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3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3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3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3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3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3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3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3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3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3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3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3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3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3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3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3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3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3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3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3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3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3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3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3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3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3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3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3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35">
      <c r="A186" s="147">
        <f t="shared" si="3"/>
        <v>183</v>
      </c>
      <c r="B186" s="183"/>
      <c r="C186" s="180"/>
      <c r="D186" s="155">
        <f>YEAR(PA[[#This Row],[Date]])</f>
        <v>1900</v>
      </c>
      <c r="E186" s="154"/>
      <c r="F186" s="154"/>
      <c r="G186" s="314">
        <f>PA[[#This Row],[Date]]-DAY(PA[[#This Row],[Date]])+1</f>
        <v>1</v>
      </c>
      <c r="H186" s="155">
        <f>DAY(EOMONTH(PA[[#This Row],[Month Year]],0))</f>
        <v>31</v>
      </c>
      <c r="I186" s="151">
        <f>_xlfn.XLOOKUP(PA[[#This Row],[Date]],RD[Date],RD[Sunrise Time (POA&gt;20 W/m2)],0)</f>
        <v>0</v>
      </c>
      <c r="J186" s="151">
        <f>_xlfn.XLOOKUP(PA[[#This Row],[Date]],RD[Date],RD[Sunset Time (POA&lt;20 W/m2)],0)</f>
        <v>0</v>
      </c>
      <c r="K186" s="152">
        <f>IFERROR((PA[[#This Row],[Sunset Time (POA&lt;20 W/m2)]]-PA[[#This Row],[Sunrise Time (POA&gt;20 W/m2)]])*24,"")</f>
        <v>0</v>
      </c>
      <c r="L186" s="166"/>
      <c r="M186" s="180" t="str">
        <f>IFERROR(VLOOKUP(PA[[#This Row],[Affceted Equipment]],'Basic Data'!$A$2:$B$125,2,0),"")</f>
        <v/>
      </c>
      <c r="N186" s="181" t="str">
        <f>IFERROR(VLOOKUP(PA[[#This Row],[Affceted Equipment]],'Basic Data'!$A$1:$C$128,3,0),"")</f>
        <v/>
      </c>
      <c r="O186" s="166"/>
      <c r="P186" s="149"/>
      <c r="Q186" s="149"/>
      <c r="R186" s="154"/>
      <c r="S186" s="187"/>
      <c r="T186" s="187"/>
      <c r="U186" s="187"/>
      <c r="V186" s="187"/>
      <c r="W186" s="182">
        <f>IF(PA[[#This Row],[Acknowledgemnet Time ]]="NA","",(PA[[#This Row],[Acknowledgemnet Time ]]-PA[[#This Row],[Fault Time]])*24)</f>
        <v>0</v>
      </c>
      <c r="X186" s="182">
        <f>IF(PA[[#This Row],[Work Start time on Fault]]="NA","",(PA[[#This Row],[Work Start time on Fault]]-PA[[#This Row],[Fault Time]])*24)</f>
        <v>0</v>
      </c>
      <c r="Y186" s="153">
        <f>(PA[[#This Row],[Work Completiuon time on fualt]]-PA[[#This Row],[Fault Time]])*24</f>
        <v>0</v>
      </c>
      <c r="Z186" s="153">
        <f>IFERROR((PA[[#This Row],[Work Completiuon time on fualt]]-PA[[#This Row],[Fault Time]])*24,"")</f>
        <v>0</v>
      </c>
      <c r="AA186" s="149"/>
      <c r="AB186" s="149"/>
      <c r="AC186" s="152">
        <f>IFERROR(PA[[#This Row],[Breakdown Time]]*PA[[#This Row],[Plant Equivalent Weightage]],)</f>
        <v>0</v>
      </c>
      <c r="AD186" s="153"/>
      <c r="AE186" s="328" t="str">
        <f>IFERROR(((VLOOKUP(PA[[#This Row],[Date]],Modelling_old[#All],16,0))*PA[[#This Row],[Lost PoA(kWh/m2)]]*PA[[#This Row],[DC Capacity Affceted (kW)]])/1000,"")</f>
        <v/>
      </c>
      <c r="AF186" s="150"/>
      <c r="AG186" s="150"/>
      <c r="AH186" s="150"/>
    </row>
    <row r="187" spans="1:34" x14ac:dyDescent="0.35">
      <c r="A187" s="147">
        <f t="shared" si="3"/>
        <v>184</v>
      </c>
      <c r="B187" s="183"/>
      <c r="C187" s="180"/>
      <c r="D187" s="155">
        <f>YEAR(PA[[#This Row],[Date]])</f>
        <v>1900</v>
      </c>
      <c r="E187" s="154"/>
      <c r="F187" s="154"/>
      <c r="G187" s="314">
        <f>PA[[#This Row],[Date]]-DAY(PA[[#This Row],[Date]])+1</f>
        <v>1</v>
      </c>
      <c r="H187" s="155">
        <f>DAY(EOMONTH(PA[[#This Row],[Month Year]],0))</f>
        <v>31</v>
      </c>
      <c r="I187" s="151">
        <f>_xlfn.XLOOKUP(PA[[#This Row],[Date]],RD[Date],RD[Sunrise Time (POA&gt;20 W/m2)],0)</f>
        <v>0</v>
      </c>
      <c r="J187" s="151">
        <f>_xlfn.XLOOKUP(PA[[#This Row],[Date]],RD[Date],RD[Sunset Time (POA&lt;20 W/m2)],0)</f>
        <v>0</v>
      </c>
      <c r="K187" s="152">
        <f>IFERROR((PA[[#This Row],[Sunset Time (POA&lt;20 W/m2)]]-PA[[#This Row],[Sunrise Time (POA&gt;20 W/m2)]])*24,"")</f>
        <v>0</v>
      </c>
      <c r="L187" s="166"/>
      <c r="M187" s="180" t="str">
        <f>IFERROR(VLOOKUP(PA[[#This Row],[Affceted Equipment]],'Basic Data'!$A$2:$B$125,2,0),"")</f>
        <v/>
      </c>
      <c r="N187" s="181" t="str">
        <f>IFERROR(VLOOKUP(PA[[#This Row],[Affceted Equipment]],'Basic Data'!$A$1:$C$128,3,0),"")</f>
        <v/>
      </c>
      <c r="O187" s="166"/>
      <c r="P187" s="149"/>
      <c r="Q187" s="149"/>
      <c r="R187" s="154"/>
      <c r="S187" s="187"/>
      <c r="T187" s="187"/>
      <c r="U187" s="187"/>
      <c r="V187" s="187"/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0</v>
      </c>
      <c r="Z187" s="153">
        <f>IFERROR((PA[[#This Row],[Work Completiuon time on fualt]]-PA[[#This Row],[Fault Time]])*24,"")</f>
        <v>0</v>
      </c>
      <c r="AA187" s="149"/>
      <c r="AB187" s="149"/>
      <c r="AC187" s="152">
        <f>IFERROR(PA[[#This Row],[Breakdown Time]]*PA[[#This Row],[Plant Equivalent Weightage]],)</f>
        <v>0</v>
      </c>
      <c r="AD187" s="153"/>
      <c r="AE187" s="328" t="str">
        <f>IFERROR(((VLOOKUP(PA[[#This Row],[Date]],Modelling_old[#All],16,0))*PA[[#This Row],[Lost PoA(kWh/m2)]]*PA[[#This Row],[DC Capacity Affceted (kW)]])/1000,"")</f>
        <v/>
      </c>
      <c r="AF187" s="150"/>
      <c r="AG187" s="150"/>
      <c r="AH187" s="150"/>
    </row>
    <row r="188" spans="1:34" x14ac:dyDescent="0.35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187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  <c r="AH188" s="150"/>
    </row>
    <row r="189" spans="1:34" x14ac:dyDescent="0.35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187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  <c r="AH189" s="150"/>
    </row>
    <row r="190" spans="1:34" x14ac:dyDescent="0.35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  <c r="AH190" s="150"/>
    </row>
    <row r="191" spans="1:34" x14ac:dyDescent="0.3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 x14ac:dyDescent="0.3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3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3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3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3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3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3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3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3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3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3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3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3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3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3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3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3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3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3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3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3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3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3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3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3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3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3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3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3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3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3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3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3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3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3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3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3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3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3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3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3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3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3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3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3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3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3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3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3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3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3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3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1640625" defaultRowHeight="14.5" x14ac:dyDescent="0.35"/>
  <cols>
    <col min="2" max="2" width="11.1796875" bestFit="1" customWidth="1"/>
    <col min="3" max="3" width="12.453125" bestFit="1" customWidth="1"/>
    <col min="4" max="4" width="14.81640625" bestFit="1" customWidth="1"/>
    <col min="5" max="5" width="13.453125" bestFit="1" customWidth="1"/>
    <col min="6" max="6" width="10.81640625" bestFit="1" customWidth="1"/>
    <col min="7" max="7" width="8.1796875" customWidth="1"/>
    <col min="8" max="8" width="10.1796875" bestFit="1" customWidth="1"/>
    <col min="9" max="9" width="56.1796875" customWidth="1"/>
    <col min="10" max="10" width="14.453125" customWidth="1"/>
    <col min="11" max="11" width="18.1796875" customWidth="1"/>
    <col min="12" max="12" width="17.81640625" customWidth="1"/>
    <col min="13" max="13" width="24.1796875" bestFit="1" customWidth="1"/>
  </cols>
  <sheetData>
    <row r="1" spans="1:14" ht="29" x14ac:dyDescent="0.3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3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3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3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3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3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3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3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3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3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3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3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3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3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3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3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3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3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3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3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3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3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3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3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3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3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3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3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3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3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3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3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3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3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3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3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3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3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3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3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3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3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3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3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3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3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3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3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3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3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3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3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3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3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3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3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3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3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3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3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3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3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3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3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3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3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3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3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3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3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3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3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3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3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3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3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3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3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3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3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3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3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3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3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3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3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3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3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3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3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3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3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3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3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3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3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3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3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3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3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3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3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3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3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3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3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3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3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3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3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3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3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3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3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3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3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3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3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3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3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3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3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3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3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3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3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3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3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3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3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3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3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3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3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3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3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3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3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3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3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3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3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3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3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3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3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3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3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3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3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3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3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3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3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3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3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3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3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3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3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3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3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3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3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3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3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3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3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3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3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3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3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3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3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3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3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3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3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3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3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3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3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3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3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3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3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3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3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3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3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3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3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3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3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3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3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3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3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3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3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3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3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3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3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3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3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3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3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3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3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3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3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3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3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3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3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3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3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3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3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3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3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3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3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3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3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3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3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3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3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3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3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3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3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3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3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3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3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3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3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3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3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3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3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3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3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3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3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3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3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3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3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3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3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3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3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3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3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3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3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3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3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3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3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3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3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3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3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3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3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3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3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3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3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3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3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3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3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3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3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3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3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3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3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3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3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3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3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3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3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3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3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3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3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3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3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3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3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3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3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3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3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3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3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3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3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3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3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3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3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3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3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3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3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3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3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3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3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3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3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3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3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3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3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3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3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3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3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3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3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3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3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3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3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3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3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3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3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3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3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3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3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3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3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3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3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3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3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3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3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3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3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3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3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3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3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3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3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3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3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3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3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3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3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3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3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3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3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3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3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3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3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3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3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3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3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3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3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3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3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3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3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3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3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3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3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3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3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3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3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3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3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3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3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3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3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3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3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3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3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3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3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3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3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3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3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3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3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3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3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3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3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3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3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3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3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3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3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3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3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3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3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3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3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3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3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3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3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3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3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3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3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3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3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3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3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3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3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3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3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3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3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3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3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3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3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3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3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3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3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3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3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3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3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3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3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3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3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3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3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3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3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3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3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3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3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3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3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3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3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3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3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3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3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3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3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3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3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3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3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3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3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3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3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3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3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3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3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3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1640625" defaultRowHeight="14.5" x14ac:dyDescent="0.35"/>
  <cols>
    <col min="1" max="5" width="13.453125" customWidth="1"/>
    <col min="6" max="6" width="10.81640625" style="2" customWidth="1"/>
    <col min="7" max="7" width="9.1796875" style="2"/>
    <col min="8" max="8" width="11.453125" customWidth="1"/>
    <col min="9" max="27" width="13.453125" customWidth="1"/>
    <col min="28" max="30" width="18.453125" customWidth="1"/>
    <col min="31" max="31" width="11.1796875" style="2" customWidth="1"/>
    <col min="32" max="37" width="13.453125" customWidth="1"/>
    <col min="38" max="38" width="40.453125" bestFit="1" customWidth="1"/>
  </cols>
  <sheetData>
    <row r="1" spans="1:38" hidden="1" x14ac:dyDescent="0.35"/>
    <row r="2" spans="1:38" s="11" customFormat="1" ht="39" x14ac:dyDescent="0.3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3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3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3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3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3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3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3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3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3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3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3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3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3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3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3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3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3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3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3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3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3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3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3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3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3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3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3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3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3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3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3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3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3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3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3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3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3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3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3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3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3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3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3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3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3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3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3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3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3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3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3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3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3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3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3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3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3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3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3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3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3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3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1640625" defaultRowHeight="14.5" x14ac:dyDescent="0.35"/>
  <cols>
    <col min="1" max="4" width="13.453125" customWidth="1"/>
    <col min="5" max="5" width="10.81640625" style="2" customWidth="1"/>
    <col min="6" max="7" width="9.1796875" style="2"/>
    <col min="8" max="8" width="10.1796875" customWidth="1"/>
    <col min="10" max="10" width="10.453125" customWidth="1"/>
    <col min="11" max="11" width="20" customWidth="1"/>
    <col min="12" max="12" width="10.453125" customWidth="1"/>
    <col min="13" max="13" width="20.81640625" customWidth="1"/>
    <col min="14" max="20" width="12.453125" customWidth="1"/>
    <col min="21" max="21" width="18.81640625" bestFit="1" customWidth="1"/>
    <col min="22" max="22" width="45.81640625" customWidth="1"/>
    <col min="23" max="23" width="19.81640625" customWidth="1"/>
  </cols>
  <sheetData>
    <row r="1" spans="1:22" hidden="1" x14ac:dyDescent="0.35"/>
    <row r="2" spans="1:22" ht="26" x14ac:dyDescent="0.3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5" customHeight="1" x14ac:dyDescent="0.3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3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3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3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3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3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3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3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3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3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3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3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3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3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3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3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3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3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3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3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3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3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3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3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3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3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3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3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3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3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3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3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3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3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3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3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3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3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3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3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3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3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3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3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3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3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3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3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3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3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3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3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3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3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3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3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3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3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3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3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3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3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Sachin Gupta</cp:lastModifiedBy>
  <cp:revision/>
  <dcterms:created xsi:type="dcterms:W3CDTF">2015-06-05T18:17:20Z</dcterms:created>
  <dcterms:modified xsi:type="dcterms:W3CDTF">2025-07-24T05:02:24Z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