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OneDrive_1_17-07-2025\"/>
    </mc:Choice>
  </mc:AlternateContent>
  <xr:revisionPtr revIDLastSave="0" documentId="13_ncr:1_{9201095F-48DF-4D6D-B403-30C05EE072F7}" xr6:coauthVersionLast="47" xr6:coauthVersionMax="47" xr10:uidLastSave="{00000000-0000-0000-0000-000000000000}"/>
  <bookViews>
    <workbookView xWindow="-108" yWindow="-108" windowWidth="23256" windowHeight="12456" tabRatio="852" firstSheet="5" activeTab="8" xr2:uid="{00000000-000D-0000-FFFF-FFFF00000000}"/>
  </bookViews>
  <sheets>
    <sheet name="Daily Dashboard" sheetId="13" r:id="rId1"/>
    <sheet name="Modelling New" sheetId="20" state="hidden" r:id="rId2"/>
    <sheet name="CMS_Data" sheetId="18" r:id="rId3"/>
    <sheet name="Monthly KPI" sheetId="10" r:id="rId4"/>
    <sheet name="Daily KPI" sheetId="19" r:id="rId5"/>
    <sheet name="Annual KPI" sheetId="12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Sheet1" sheetId="21" r:id="rId16"/>
    <sheet name="Basic Data" sheetId="2" state="hidden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03" i="6" l="1"/>
  <c r="K1203" i="6"/>
  <c r="L1203" i="6"/>
  <c r="M1203" i="6"/>
  <c r="N1203" i="6"/>
  <c r="O1203" i="6"/>
  <c r="P1203" i="6"/>
  <c r="Q1203" i="6"/>
  <c r="J1204" i="6"/>
  <c r="P1204" i="6" s="1"/>
  <c r="K1204" i="6"/>
  <c r="L1204" i="6"/>
  <c r="M1204" i="6"/>
  <c r="N1204" i="6"/>
  <c r="O1204" i="6"/>
  <c r="J1205" i="6"/>
  <c r="K1205" i="6"/>
  <c r="L1205" i="6"/>
  <c r="M1205" i="6"/>
  <c r="N1205" i="6"/>
  <c r="O1205" i="6"/>
  <c r="P1205" i="6"/>
  <c r="Q1205" i="6"/>
  <c r="J1206" i="6"/>
  <c r="P1206" i="6" s="1"/>
  <c r="K1206" i="6"/>
  <c r="L1206" i="6"/>
  <c r="M1206" i="6"/>
  <c r="N1206" i="6"/>
  <c r="O1206" i="6"/>
  <c r="J1207" i="6"/>
  <c r="K1207" i="6"/>
  <c r="L1207" i="6"/>
  <c r="M1207" i="6"/>
  <c r="N1207" i="6"/>
  <c r="O1207" i="6"/>
  <c r="P1207" i="6"/>
  <c r="Q1207" i="6"/>
  <c r="J1208" i="6"/>
  <c r="P1208" i="6" s="1"/>
  <c r="K1208" i="6"/>
  <c r="L1208" i="6"/>
  <c r="M1208" i="6"/>
  <c r="N1208" i="6"/>
  <c r="O1208" i="6"/>
  <c r="J1209" i="6"/>
  <c r="K1209" i="6"/>
  <c r="L1209" i="6"/>
  <c r="M1209" i="6"/>
  <c r="N1209" i="6"/>
  <c r="O1209" i="6"/>
  <c r="P1209" i="6"/>
  <c r="Q1209" i="6"/>
  <c r="J1210" i="6"/>
  <c r="P1210" i="6" s="1"/>
  <c r="K1210" i="6"/>
  <c r="L1210" i="6"/>
  <c r="M1210" i="6"/>
  <c r="N1210" i="6"/>
  <c r="O1210" i="6"/>
  <c r="J1211" i="6"/>
  <c r="K1211" i="6"/>
  <c r="L1211" i="6"/>
  <c r="M1211" i="6"/>
  <c r="N1211" i="6"/>
  <c r="O1211" i="6"/>
  <c r="P1211" i="6"/>
  <c r="Q1211" i="6"/>
  <c r="J1212" i="6"/>
  <c r="P1212" i="6" s="1"/>
  <c r="K1212" i="6"/>
  <c r="L1212" i="6"/>
  <c r="M1212" i="6"/>
  <c r="N1212" i="6"/>
  <c r="O1212" i="6"/>
  <c r="J1213" i="6"/>
  <c r="K1213" i="6"/>
  <c r="L1213" i="6"/>
  <c r="M1213" i="6"/>
  <c r="N1213" i="6"/>
  <c r="O1213" i="6"/>
  <c r="P1213" i="6"/>
  <c r="Q1213" i="6"/>
  <c r="J1214" i="6"/>
  <c r="P1214" i="6" s="1"/>
  <c r="K1214" i="6"/>
  <c r="L1214" i="6"/>
  <c r="M1214" i="6"/>
  <c r="N1214" i="6"/>
  <c r="O1214" i="6"/>
  <c r="J1215" i="6"/>
  <c r="K1215" i="6"/>
  <c r="L1215" i="6"/>
  <c r="M1215" i="6"/>
  <c r="N1215" i="6"/>
  <c r="O1215" i="6"/>
  <c r="P1215" i="6"/>
  <c r="Q1215" i="6"/>
  <c r="J1216" i="6"/>
  <c r="P1216" i="6" s="1"/>
  <c r="K1216" i="6"/>
  <c r="L1216" i="6"/>
  <c r="M1216" i="6"/>
  <c r="N1216" i="6"/>
  <c r="O1216" i="6"/>
  <c r="J1217" i="6"/>
  <c r="K1217" i="6"/>
  <c r="L1217" i="6"/>
  <c r="M1217" i="6"/>
  <c r="N1217" i="6"/>
  <c r="O1217" i="6"/>
  <c r="P1217" i="6"/>
  <c r="Q1217" i="6"/>
  <c r="J1218" i="6"/>
  <c r="P1218" i="6" s="1"/>
  <c r="K1218" i="6"/>
  <c r="L1218" i="6"/>
  <c r="M1218" i="6"/>
  <c r="N1218" i="6"/>
  <c r="O1218" i="6"/>
  <c r="J1219" i="6"/>
  <c r="K1219" i="6"/>
  <c r="L1219" i="6"/>
  <c r="M1219" i="6"/>
  <c r="N1219" i="6"/>
  <c r="O1219" i="6"/>
  <c r="P1219" i="6"/>
  <c r="Q1219" i="6"/>
  <c r="J1220" i="6"/>
  <c r="P1220" i="6" s="1"/>
  <c r="K1220" i="6"/>
  <c r="L1220" i="6"/>
  <c r="M1220" i="6"/>
  <c r="N1220" i="6"/>
  <c r="O1220" i="6"/>
  <c r="J1221" i="6"/>
  <c r="K1221" i="6"/>
  <c r="L1221" i="6"/>
  <c r="M1221" i="6"/>
  <c r="N1221" i="6"/>
  <c r="O1221" i="6"/>
  <c r="P1221" i="6"/>
  <c r="Q1221" i="6"/>
  <c r="J1222" i="6"/>
  <c r="P1222" i="6" s="1"/>
  <c r="K1222" i="6"/>
  <c r="L1222" i="6"/>
  <c r="M1222" i="6"/>
  <c r="N1222" i="6"/>
  <c r="O1222" i="6"/>
  <c r="J1223" i="6"/>
  <c r="K1223" i="6"/>
  <c r="L1223" i="6"/>
  <c r="M1223" i="6"/>
  <c r="N1223" i="6"/>
  <c r="O1223" i="6"/>
  <c r="P1223" i="6"/>
  <c r="Q1223" i="6"/>
  <c r="J1224" i="6"/>
  <c r="P1224" i="6" s="1"/>
  <c r="K1224" i="6"/>
  <c r="L1224" i="6"/>
  <c r="M1224" i="6"/>
  <c r="N1224" i="6"/>
  <c r="O1224" i="6"/>
  <c r="J1225" i="6"/>
  <c r="K1225" i="6"/>
  <c r="L1225" i="6"/>
  <c r="M1225" i="6"/>
  <c r="N1225" i="6"/>
  <c r="O1225" i="6"/>
  <c r="P1225" i="6"/>
  <c r="Q1225" i="6"/>
  <c r="J1226" i="6"/>
  <c r="P1226" i="6" s="1"/>
  <c r="K1226" i="6"/>
  <c r="L1226" i="6"/>
  <c r="M1226" i="6"/>
  <c r="N1226" i="6"/>
  <c r="O1226" i="6"/>
  <c r="J1227" i="6"/>
  <c r="K1227" i="6"/>
  <c r="L1227" i="6"/>
  <c r="M1227" i="6"/>
  <c r="N1227" i="6"/>
  <c r="O1227" i="6"/>
  <c r="P1227" i="6"/>
  <c r="Q1227" i="6"/>
  <c r="J1228" i="6"/>
  <c r="P1228" i="6" s="1"/>
  <c r="K1228" i="6"/>
  <c r="L1228" i="6"/>
  <c r="M1228" i="6"/>
  <c r="N1228" i="6"/>
  <c r="O1228" i="6"/>
  <c r="J1229" i="6"/>
  <c r="K1229" i="6"/>
  <c r="L1229" i="6"/>
  <c r="M1229" i="6"/>
  <c r="N1229" i="6"/>
  <c r="O1229" i="6"/>
  <c r="P1229" i="6"/>
  <c r="Q1229" i="6"/>
  <c r="J1230" i="6"/>
  <c r="P1230" i="6" s="1"/>
  <c r="K1230" i="6"/>
  <c r="L1230" i="6"/>
  <c r="M1230" i="6"/>
  <c r="N1230" i="6"/>
  <c r="O1230" i="6"/>
  <c r="J1231" i="6"/>
  <c r="K1231" i="6"/>
  <c r="L1231" i="6"/>
  <c r="M1231" i="6"/>
  <c r="N1231" i="6"/>
  <c r="O1231" i="6"/>
  <c r="P1231" i="6"/>
  <c r="Q1231" i="6"/>
  <c r="J1232" i="6"/>
  <c r="P1232" i="6" s="1"/>
  <c r="K1232" i="6"/>
  <c r="L1232" i="6"/>
  <c r="M1232" i="6"/>
  <c r="N1232" i="6"/>
  <c r="O1232" i="6"/>
  <c r="J1233" i="6"/>
  <c r="K1233" i="6"/>
  <c r="L1233" i="6"/>
  <c r="M1233" i="6"/>
  <c r="N1233" i="6"/>
  <c r="O1233" i="6"/>
  <c r="P1233" i="6"/>
  <c r="Q1233" i="6"/>
  <c r="J1234" i="6"/>
  <c r="P1234" i="6" s="1"/>
  <c r="K1234" i="6"/>
  <c r="L1234" i="6"/>
  <c r="M1234" i="6"/>
  <c r="N1234" i="6"/>
  <c r="O1234" i="6"/>
  <c r="J1235" i="6"/>
  <c r="K1235" i="6"/>
  <c r="L1235" i="6"/>
  <c r="M1235" i="6"/>
  <c r="N1235" i="6"/>
  <c r="O1235" i="6"/>
  <c r="P1235" i="6"/>
  <c r="Q1235" i="6"/>
  <c r="J1236" i="6"/>
  <c r="P1236" i="6" s="1"/>
  <c r="K1236" i="6"/>
  <c r="L1236" i="6"/>
  <c r="M1236" i="6"/>
  <c r="N1236" i="6"/>
  <c r="O1236" i="6"/>
  <c r="J1237" i="6"/>
  <c r="K1237" i="6"/>
  <c r="L1237" i="6"/>
  <c r="M1237" i="6"/>
  <c r="N1237" i="6"/>
  <c r="O1237" i="6"/>
  <c r="P1237" i="6"/>
  <c r="Q1237" i="6"/>
  <c r="A1627" i="16"/>
  <c r="H1205" i="15"/>
  <c r="C1205" i="15"/>
  <c r="G1205" i="15"/>
  <c r="Q1205" i="15"/>
  <c r="H1204" i="15"/>
  <c r="C1204" i="15"/>
  <c r="G1204" i="15"/>
  <c r="Q1204" i="15"/>
  <c r="AD116" i="4"/>
  <c r="AI116" i="4" s="1"/>
  <c r="AC116" i="4"/>
  <c r="G116" i="4"/>
  <c r="I116" i="4"/>
  <c r="J116" i="4"/>
  <c r="K116" i="4" s="1"/>
  <c r="AA116" i="4"/>
  <c r="AB116" i="4"/>
  <c r="Q1236" i="6" l="1"/>
  <c r="Q1234" i="6"/>
  <c r="Q1232" i="6"/>
  <c r="Q1230" i="6"/>
  <c r="Q1228" i="6"/>
  <c r="Q1226" i="6"/>
  <c r="Q1224" i="6"/>
  <c r="Q1222" i="6"/>
  <c r="Q1220" i="6"/>
  <c r="Q1218" i="6"/>
  <c r="Q1216" i="6"/>
  <c r="Q1214" i="6"/>
  <c r="Q1212" i="6"/>
  <c r="Q1210" i="6"/>
  <c r="Q1208" i="6"/>
  <c r="Q1206" i="6"/>
  <c r="Q1204" i="6"/>
  <c r="F113" i="1"/>
  <c r="H113" i="1"/>
  <c r="AB113" i="1"/>
  <c r="AC113" i="1"/>
  <c r="AE113" i="1" s="1"/>
  <c r="AD113" i="1"/>
  <c r="AF113" i="1"/>
  <c r="AG113" i="1" s="1"/>
  <c r="AI113" i="1"/>
  <c r="H1203" i="15"/>
  <c r="C1203" i="15"/>
  <c r="G1203" i="15"/>
  <c r="Q1203" i="15"/>
  <c r="C1204" i="14"/>
  <c r="G1204" i="14"/>
  <c r="H1204" i="14"/>
  <c r="Q1204" i="14"/>
  <c r="AI112" i="1"/>
  <c r="F112" i="1" l="1"/>
  <c r="H112" i="1"/>
  <c r="AB112" i="1"/>
  <c r="AC112" i="1"/>
  <c r="AD112" i="1"/>
  <c r="AF112" i="1"/>
  <c r="AG112" i="1" s="1"/>
  <c r="G1203" i="14"/>
  <c r="H1203" i="14"/>
  <c r="C1203" i="14" s="1"/>
  <c r="Q1203" i="14"/>
  <c r="J1201" i="6"/>
  <c r="K1201" i="6"/>
  <c r="L1201" i="6"/>
  <c r="M1201" i="6"/>
  <c r="N1201" i="6"/>
  <c r="O1201" i="6"/>
  <c r="J1202" i="6"/>
  <c r="K1202" i="6"/>
  <c r="L1202" i="6"/>
  <c r="M1202" i="6"/>
  <c r="N1202" i="6"/>
  <c r="O1202" i="6"/>
  <c r="F111" i="1"/>
  <c r="H111" i="1"/>
  <c r="AB111" i="1"/>
  <c r="AC111" i="1"/>
  <c r="AD111" i="1"/>
  <c r="AF111" i="1"/>
  <c r="AG111" i="1" s="1"/>
  <c r="AI111" i="1"/>
  <c r="AD115" i="4"/>
  <c r="AC115" i="4"/>
  <c r="G1202" i="14"/>
  <c r="H1202" i="14"/>
  <c r="C1202" i="14" s="1"/>
  <c r="Q1202" i="14"/>
  <c r="C1202" i="15"/>
  <c r="G1202" i="15"/>
  <c r="H1202" i="15"/>
  <c r="Q1202" i="15"/>
  <c r="Q1202" i="6" l="1"/>
  <c r="Q1201" i="6"/>
  <c r="AE112" i="1"/>
  <c r="K1204" i="7"/>
  <c r="P1201" i="6"/>
  <c r="P1202" i="6"/>
  <c r="AE111" i="1"/>
  <c r="F110" i="1"/>
  <c r="H110" i="1"/>
  <c r="AB110" i="1"/>
  <c r="AC110" i="1"/>
  <c r="AD110" i="1"/>
  <c r="AF110" i="1"/>
  <c r="AG110" i="1" s="1"/>
  <c r="AI110" i="1"/>
  <c r="C1201" i="15"/>
  <c r="G1201" i="15"/>
  <c r="H1201" i="15"/>
  <c r="Q1201" i="15"/>
  <c r="G1201" i="14"/>
  <c r="H1201" i="14"/>
  <c r="C1201" i="14" s="1"/>
  <c r="Q1201" i="14"/>
  <c r="O1201" i="7"/>
  <c r="G1199" i="7"/>
  <c r="G1200" i="7"/>
  <c r="G1201" i="7"/>
  <c r="G1202" i="7"/>
  <c r="G1203" i="7"/>
  <c r="G1204" i="7"/>
  <c r="G1205" i="7"/>
  <c r="G1206" i="7"/>
  <c r="G1207" i="7"/>
  <c r="G1208" i="7"/>
  <c r="I1199" i="7"/>
  <c r="I1200" i="7"/>
  <c r="I1201" i="7"/>
  <c r="I1202" i="7"/>
  <c r="I1203" i="7"/>
  <c r="I1204" i="7"/>
  <c r="I1205" i="7"/>
  <c r="I1206" i="7"/>
  <c r="I1207" i="7"/>
  <c r="I1208" i="7"/>
  <c r="H1199" i="7"/>
  <c r="H1200" i="7"/>
  <c r="H1201" i="7" s="1"/>
  <c r="H1202" i="7" s="1"/>
  <c r="H1203" i="7" s="1"/>
  <c r="H1204" i="7" s="1"/>
  <c r="H1205" i="7" s="1"/>
  <c r="H1206" i="7" s="1"/>
  <c r="H1207" i="7" s="1"/>
  <c r="H1208" i="7" s="1"/>
  <c r="J1196" i="6"/>
  <c r="K1196" i="6"/>
  <c r="L1196" i="6"/>
  <c r="M1196" i="6"/>
  <c r="N1196" i="6"/>
  <c r="O1196" i="6"/>
  <c r="J1197" i="6"/>
  <c r="K1197" i="6"/>
  <c r="L1197" i="6"/>
  <c r="M1197" i="6"/>
  <c r="N1197" i="6"/>
  <c r="O1197" i="6"/>
  <c r="J1198" i="6"/>
  <c r="K1198" i="6"/>
  <c r="L1198" i="6"/>
  <c r="M1198" i="6"/>
  <c r="N1198" i="6"/>
  <c r="O1198" i="6"/>
  <c r="J1199" i="6"/>
  <c r="K1199" i="6"/>
  <c r="L1199" i="6"/>
  <c r="M1199" i="6"/>
  <c r="N1199" i="6"/>
  <c r="O1199" i="6"/>
  <c r="J1200" i="6"/>
  <c r="K1200" i="6"/>
  <c r="L1200" i="6"/>
  <c r="M1200" i="6"/>
  <c r="N1200" i="6"/>
  <c r="O1200" i="6"/>
  <c r="F109" i="1"/>
  <c r="H109" i="1"/>
  <c r="AB109" i="1"/>
  <c r="AC109" i="1"/>
  <c r="AD109" i="1"/>
  <c r="AF109" i="1"/>
  <c r="AG109" i="1" s="1"/>
  <c r="AI109" i="1"/>
  <c r="AE109" i="1" l="1"/>
  <c r="Q1198" i="6"/>
  <c r="AE110" i="1"/>
  <c r="P1199" i="6"/>
  <c r="O1204" i="7"/>
  <c r="J1204" i="7"/>
  <c r="L1204" i="7"/>
  <c r="Q1196" i="6"/>
  <c r="Q1195" i="7" s="1"/>
  <c r="P1200" i="7"/>
  <c r="Q1197" i="6"/>
  <c r="S1196" i="7" s="1"/>
  <c r="Q1203" i="7"/>
  <c r="P1201" i="7"/>
  <c r="N1203" i="7"/>
  <c r="L1205" i="7"/>
  <c r="U1204" i="7"/>
  <c r="P1200" i="6"/>
  <c r="M1199" i="7" s="1"/>
  <c r="Q1199" i="6"/>
  <c r="N1204" i="7"/>
  <c r="P1195" i="7"/>
  <c r="M1206" i="7"/>
  <c r="R1205" i="7"/>
  <c r="T1203" i="7"/>
  <c r="R1203" i="7"/>
  <c r="U1203" i="7"/>
  <c r="S1203" i="7"/>
  <c r="S1206" i="7"/>
  <c r="K1203" i="7"/>
  <c r="P1198" i="6"/>
  <c r="M1204" i="7"/>
  <c r="L1199" i="7"/>
  <c r="N1201" i="7"/>
  <c r="L1201" i="7"/>
  <c r="J1201" i="7"/>
  <c r="M1201" i="7"/>
  <c r="R1200" i="7"/>
  <c r="R1202" i="7"/>
  <c r="T1201" i="7"/>
  <c r="K1201" i="7"/>
  <c r="T1200" i="7"/>
  <c r="P1197" i="6"/>
  <c r="Q1196" i="7"/>
  <c r="Q1200" i="6"/>
  <c r="R1199" i="7" s="1"/>
  <c r="P1196" i="6"/>
  <c r="T1196" i="7"/>
  <c r="U1195" i="7"/>
  <c r="R1195" i="7" l="1"/>
  <c r="S1195" i="7"/>
  <c r="P1196" i="7"/>
  <c r="T1206" i="7"/>
  <c r="S1199" i="7"/>
  <c r="T1195" i="7"/>
  <c r="P1199" i="7"/>
  <c r="U1196" i="7"/>
  <c r="R1204" i="7"/>
  <c r="Q1200" i="7"/>
  <c r="Q1201" i="7"/>
  <c r="J1205" i="7"/>
  <c r="R1201" i="7"/>
  <c r="O1205" i="7"/>
  <c r="P1203" i="7"/>
  <c r="S1205" i="7"/>
  <c r="O1206" i="7"/>
  <c r="K1205" i="7"/>
  <c r="R1196" i="7"/>
  <c r="U1200" i="7"/>
  <c r="U1201" i="7"/>
  <c r="S1201" i="7"/>
  <c r="M1205" i="7"/>
  <c r="T1199" i="7"/>
  <c r="L1206" i="7"/>
  <c r="S1200" i="7"/>
  <c r="Q1206" i="7"/>
  <c r="K1199" i="7"/>
  <c r="J1199" i="7"/>
  <c r="P1204" i="7"/>
  <c r="T1204" i="7"/>
  <c r="O1199" i="7"/>
  <c r="R1206" i="7"/>
  <c r="T1205" i="7"/>
  <c r="J1206" i="7"/>
  <c r="U1206" i="7"/>
  <c r="Q1204" i="7"/>
  <c r="P1205" i="7"/>
  <c r="N1199" i="7"/>
  <c r="P1206" i="7"/>
  <c r="Q1199" i="7"/>
  <c r="U1199" i="7"/>
  <c r="S1204" i="7"/>
  <c r="J1203" i="7"/>
  <c r="M1203" i="7"/>
  <c r="O1203" i="7"/>
  <c r="Q1205" i="7"/>
  <c r="U1205" i="7"/>
  <c r="K1206" i="7"/>
  <c r="N1205" i="7"/>
  <c r="L1203" i="7"/>
  <c r="N1206" i="7"/>
  <c r="J1200" i="7"/>
  <c r="L1200" i="7"/>
  <c r="N1200" i="7"/>
  <c r="O1200" i="7"/>
  <c r="K1200" i="7"/>
  <c r="U1202" i="7"/>
  <c r="P1202" i="7"/>
  <c r="T1202" i="7"/>
  <c r="Q1202" i="7"/>
  <c r="S1202" i="7"/>
  <c r="N1202" i="7"/>
  <c r="O1202" i="7"/>
  <c r="K1202" i="7"/>
  <c r="M1202" i="7"/>
  <c r="L1202" i="7"/>
  <c r="J1202" i="7"/>
  <c r="M1200" i="7"/>
  <c r="O1196" i="7"/>
  <c r="N1196" i="7"/>
  <c r="N1195" i="7"/>
  <c r="O1195" i="7"/>
  <c r="M1196" i="7"/>
  <c r="M1195" i="7"/>
  <c r="C1200" i="15" l="1"/>
  <c r="G1200" i="15"/>
  <c r="H1200" i="15"/>
  <c r="G1200" i="14"/>
  <c r="H1200" i="14"/>
  <c r="C1200" i="14" s="1"/>
  <c r="Q1200" i="14"/>
  <c r="G115" i="4"/>
  <c r="I115" i="4"/>
  <c r="J115" i="4"/>
  <c r="AA115" i="4"/>
  <c r="AB115" i="4"/>
  <c r="AI115" i="4"/>
  <c r="F108" i="1"/>
  <c r="H108" i="1"/>
  <c r="AB108" i="1"/>
  <c r="AC108" i="1"/>
  <c r="AD108" i="1"/>
  <c r="AF108" i="1"/>
  <c r="AG108" i="1" s="1"/>
  <c r="AI108" i="1"/>
  <c r="K115" i="4" l="1"/>
  <c r="AE108" i="1"/>
  <c r="A1626" i="16" l="1"/>
  <c r="A1625" i="16"/>
  <c r="Q1200" i="15"/>
  <c r="Q1199" i="15"/>
  <c r="H1199" i="15"/>
  <c r="C1199" i="15" s="1"/>
  <c r="G1199" i="15"/>
  <c r="Q1199" i="14"/>
  <c r="H1199" i="14"/>
  <c r="G1199" i="14"/>
  <c r="C1199" i="14"/>
  <c r="AD114" i="4"/>
  <c r="AI114" i="4" s="1"/>
  <c r="AC114" i="4"/>
  <c r="I114" i="4"/>
  <c r="J114" i="4"/>
  <c r="AA114" i="4"/>
  <c r="AB114" i="4"/>
  <c r="AD113" i="4"/>
  <c r="AC113" i="4"/>
  <c r="K11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AB3" i="11"/>
  <c r="AB4" i="11"/>
  <c r="AB5" i="11"/>
  <c r="AB6" i="11"/>
  <c r="AB7" i="11"/>
  <c r="AB8" i="11"/>
  <c r="AB9" i="11"/>
  <c r="AB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W11" i="11"/>
  <c r="X11" i="11"/>
  <c r="Y11" i="11"/>
  <c r="W12" i="11"/>
  <c r="X12" i="11"/>
  <c r="Y12" i="11"/>
  <c r="K114" i="4" l="1"/>
  <c r="F107" i="1"/>
  <c r="H107" i="1"/>
  <c r="AB107" i="1"/>
  <c r="AC107" i="1"/>
  <c r="AD107" i="1"/>
  <c r="AF107" i="1"/>
  <c r="AG107" i="1" s="1"/>
  <c r="AI107" i="1"/>
  <c r="AA113" i="4"/>
  <c r="AB113" i="4"/>
  <c r="AI113" i="4"/>
  <c r="Q1198" i="14"/>
  <c r="H1198" i="14"/>
  <c r="G1198" i="14"/>
  <c r="C1198" i="14"/>
  <c r="G1198" i="15"/>
  <c r="H1198" i="15"/>
  <c r="Q1198" i="15"/>
  <c r="C1198" i="15"/>
  <c r="AE107" i="1" l="1"/>
  <c r="F106" i="1"/>
  <c r="F105" i="1"/>
  <c r="H106" i="1"/>
  <c r="AB106" i="1"/>
  <c r="AC106" i="1"/>
  <c r="AD106" i="1"/>
  <c r="AF106" i="1"/>
  <c r="AG106" i="1" s="1"/>
  <c r="AI106" i="1"/>
  <c r="C1196" i="14"/>
  <c r="C1197" i="14"/>
  <c r="G1196" i="14"/>
  <c r="G1197" i="14"/>
  <c r="Q1196" i="14"/>
  <c r="Q1197" i="14"/>
  <c r="H1196" i="14"/>
  <c r="H1197" i="14" s="1"/>
  <c r="Q1197" i="15"/>
  <c r="H1197" i="15"/>
  <c r="G1197" i="15"/>
  <c r="C1197" i="15"/>
  <c r="AE106" i="1" l="1"/>
  <c r="AB105" i="1"/>
  <c r="AC105" i="1"/>
  <c r="AD105" i="1"/>
  <c r="AF105" i="1"/>
  <c r="AG105" i="1" s="1"/>
  <c r="AI105" i="1"/>
  <c r="H105" i="1"/>
  <c r="C1196" i="15"/>
  <c r="G1196" i="15"/>
  <c r="H1196" i="15"/>
  <c r="Q1196" i="15"/>
  <c r="C1195" i="14"/>
  <c r="G1195" i="14"/>
  <c r="H1195" i="14"/>
  <c r="Q1195" i="14"/>
  <c r="G1198" i="7"/>
  <c r="H1198" i="7"/>
  <c r="I1198" i="7"/>
  <c r="J1195" i="6"/>
  <c r="K1195" i="6"/>
  <c r="L1195" i="6"/>
  <c r="M1195" i="6"/>
  <c r="N1195" i="6"/>
  <c r="O1195" i="6"/>
  <c r="F104" i="1"/>
  <c r="H104" i="1"/>
  <c r="AB104" i="1"/>
  <c r="AC104" i="1"/>
  <c r="AD104" i="1"/>
  <c r="AF104" i="1"/>
  <c r="AG104" i="1" s="1"/>
  <c r="AI104" i="1"/>
  <c r="A1624" i="16"/>
  <c r="A1623" i="16"/>
  <c r="AD112" i="4"/>
  <c r="AI112" i="4" s="1"/>
  <c r="AC112" i="4"/>
  <c r="I112" i="4"/>
  <c r="J112" i="4"/>
  <c r="AA112" i="4"/>
  <c r="AB112" i="4"/>
  <c r="Q1195" i="15"/>
  <c r="H1195" i="15"/>
  <c r="G1195" i="15"/>
  <c r="C1195" i="15"/>
  <c r="AD111" i="4"/>
  <c r="AI111" i="4" s="1"/>
  <c r="AC111" i="4"/>
  <c r="I111" i="4"/>
  <c r="J111" i="4"/>
  <c r="AA111" i="4"/>
  <c r="AB111" i="4"/>
  <c r="P1198" i="7" l="1"/>
  <c r="Q1195" i="6"/>
  <c r="T1197" i="7"/>
  <c r="AE105" i="1"/>
  <c r="Q1197" i="7"/>
  <c r="S1198" i="7"/>
  <c r="R1197" i="7"/>
  <c r="P1197" i="7"/>
  <c r="P1195" i="6"/>
  <c r="AE104" i="1"/>
  <c r="R1198" i="7"/>
  <c r="S1197" i="7"/>
  <c r="U1198" i="7"/>
  <c r="Q1198" i="7"/>
  <c r="T1198" i="7"/>
  <c r="U1197" i="7"/>
  <c r="K112" i="4"/>
  <c r="K111" i="4"/>
  <c r="K1198" i="7" l="1"/>
  <c r="N1198" i="7"/>
  <c r="O1198" i="7"/>
  <c r="J1198" i="7"/>
  <c r="M1198" i="7"/>
  <c r="O1197" i="7"/>
  <c r="N1197" i="7"/>
  <c r="L1198" i="7"/>
  <c r="M1197" i="7"/>
  <c r="H103" i="1"/>
  <c r="F103" i="1"/>
  <c r="AB103" i="1"/>
  <c r="AC103" i="1"/>
  <c r="AD103" i="1"/>
  <c r="AF103" i="1"/>
  <c r="AG103" i="1" s="1"/>
  <c r="AI103" i="1"/>
  <c r="G1194" i="14"/>
  <c r="H1194" i="14"/>
  <c r="C1194" i="14" s="1"/>
  <c r="Q1194" i="14"/>
  <c r="AE103" i="1" l="1"/>
  <c r="F102" i="1"/>
  <c r="H102" i="1"/>
  <c r="AB102" i="1"/>
  <c r="AC102" i="1"/>
  <c r="AD102" i="1"/>
  <c r="AF102" i="1"/>
  <c r="AG102" i="1" s="1"/>
  <c r="AI102" i="1"/>
  <c r="C1193" i="15"/>
  <c r="C1193" i="14"/>
  <c r="G1193" i="14"/>
  <c r="H1193" i="14"/>
  <c r="Q1193" i="14"/>
  <c r="J1192" i="6"/>
  <c r="K1192" i="6"/>
  <c r="L1192" i="6"/>
  <c r="M1192" i="6"/>
  <c r="N1192" i="6"/>
  <c r="O1192" i="6"/>
  <c r="J1193" i="6"/>
  <c r="K1193" i="6"/>
  <c r="L1193" i="6"/>
  <c r="M1193" i="6"/>
  <c r="N1193" i="6"/>
  <c r="O1193" i="6"/>
  <c r="J1194" i="6"/>
  <c r="K1194" i="6"/>
  <c r="L1194" i="6"/>
  <c r="M1194" i="6"/>
  <c r="N1194" i="6"/>
  <c r="O1194" i="6"/>
  <c r="Q1193" i="6" l="1"/>
  <c r="Q1192" i="6"/>
  <c r="AE102" i="1"/>
  <c r="Q1194" i="6"/>
  <c r="P1194" i="6"/>
  <c r="P1192" i="6"/>
  <c r="P1193" i="6"/>
  <c r="W9" i="11" l="1"/>
  <c r="X9" i="11"/>
  <c r="Y9" i="11"/>
  <c r="W10" i="11"/>
  <c r="X10" i="11"/>
  <c r="Y10" i="11"/>
  <c r="F101" i="1" l="1"/>
  <c r="H101" i="1"/>
  <c r="AB101" i="1"/>
  <c r="AC101" i="1"/>
  <c r="AD101" i="1"/>
  <c r="AF101" i="1"/>
  <c r="AG101" i="1" s="1"/>
  <c r="AI101" i="1"/>
  <c r="C1192" i="14"/>
  <c r="G1192" i="14"/>
  <c r="H1192" i="14"/>
  <c r="Q1192" i="14"/>
  <c r="F100" i="1"/>
  <c r="H100" i="1"/>
  <c r="AB100" i="1"/>
  <c r="AC100" i="1"/>
  <c r="AD100" i="1"/>
  <c r="AF100" i="1"/>
  <c r="AG100" i="1" s="1"/>
  <c r="AI100" i="1"/>
  <c r="G1191" i="14"/>
  <c r="H1191" i="14"/>
  <c r="C1191" i="14" s="1"/>
  <c r="Q1191" i="14"/>
  <c r="A1622" i="16"/>
  <c r="AC110" i="4"/>
  <c r="AD110" i="4"/>
  <c r="G1191" i="7"/>
  <c r="G1192" i="7"/>
  <c r="G1193" i="7"/>
  <c r="G1194" i="7"/>
  <c r="G1195" i="7"/>
  <c r="G1196" i="7"/>
  <c r="G1197" i="7"/>
  <c r="I1191" i="7"/>
  <c r="I1192" i="7"/>
  <c r="I1193" i="7"/>
  <c r="I1194" i="7"/>
  <c r="I1195" i="7"/>
  <c r="I1196" i="7"/>
  <c r="I1197" i="7"/>
  <c r="H1191" i="7"/>
  <c r="H1192" i="7" s="1"/>
  <c r="H1193" i="7" s="1"/>
  <c r="H1194" i="7" s="1"/>
  <c r="H1195" i="7" s="1"/>
  <c r="H1196" i="7" s="1"/>
  <c r="H1197" i="7" s="1"/>
  <c r="J1191" i="6"/>
  <c r="K1191" i="6"/>
  <c r="L1191" i="6"/>
  <c r="M1191" i="6"/>
  <c r="N1191" i="6"/>
  <c r="O1191" i="6"/>
  <c r="T1191" i="7"/>
  <c r="N1192" i="7"/>
  <c r="T1194" i="7"/>
  <c r="F99" i="1"/>
  <c r="H99" i="1"/>
  <c r="AB99" i="1"/>
  <c r="AC99" i="1"/>
  <c r="AD99" i="1"/>
  <c r="AF99" i="1"/>
  <c r="AG99" i="1" s="1"/>
  <c r="AI99" i="1"/>
  <c r="AE101" i="1" l="1"/>
  <c r="R1191" i="7"/>
  <c r="Q1191" i="6"/>
  <c r="S1193" i="7"/>
  <c r="AE100" i="1"/>
  <c r="U1194" i="7"/>
  <c r="Q1194" i="7"/>
  <c r="O1192" i="7"/>
  <c r="K1192" i="7"/>
  <c r="U1193" i="7"/>
  <c r="Q1193" i="7"/>
  <c r="L1195" i="7"/>
  <c r="R1194" i="7"/>
  <c r="T1193" i="7"/>
  <c r="L1192" i="7"/>
  <c r="R1193" i="7"/>
  <c r="S1194" i="7"/>
  <c r="P1191" i="7"/>
  <c r="U1191" i="7"/>
  <c r="P1194" i="7"/>
  <c r="J1192" i="7"/>
  <c r="AE99" i="1"/>
  <c r="Q1191" i="7"/>
  <c r="P1191" i="6"/>
  <c r="P1193" i="7"/>
  <c r="M1192" i="7"/>
  <c r="L1194" i="7"/>
  <c r="M1191" i="7"/>
  <c r="S1191" i="7"/>
  <c r="T1192" i="7"/>
  <c r="O1191" i="7" l="1"/>
  <c r="L1191" i="7"/>
  <c r="M1194" i="7"/>
  <c r="K1195" i="7"/>
  <c r="J1195" i="7"/>
  <c r="N1194" i="7"/>
  <c r="S1192" i="7"/>
  <c r="R1192" i="7"/>
  <c r="J1191" i="7"/>
  <c r="N1193" i="7"/>
  <c r="J1193" i="7"/>
  <c r="O1193" i="7"/>
  <c r="L1193" i="7"/>
  <c r="K1193" i="7"/>
  <c r="U1192" i="7"/>
  <c r="Q1192" i="7"/>
  <c r="M1193" i="7"/>
  <c r="O1194" i="7"/>
  <c r="K1194" i="7"/>
  <c r="K1191" i="7"/>
  <c r="P1192" i="7"/>
  <c r="N1191" i="7"/>
  <c r="J1194" i="7"/>
  <c r="G1190" i="14"/>
  <c r="H1190" i="14"/>
  <c r="C1190" i="14" s="1"/>
  <c r="Q1190" i="14"/>
  <c r="J1183" i="6"/>
  <c r="K1183" i="6"/>
  <c r="L1183" i="6"/>
  <c r="M1183" i="6"/>
  <c r="N1183" i="6"/>
  <c r="O1183" i="6"/>
  <c r="J1184" i="6"/>
  <c r="K1184" i="6"/>
  <c r="L1184" i="6"/>
  <c r="M1184" i="6"/>
  <c r="N1184" i="6"/>
  <c r="O1184" i="6"/>
  <c r="J1185" i="6"/>
  <c r="K1185" i="6"/>
  <c r="L1185" i="6"/>
  <c r="M1185" i="6"/>
  <c r="N1185" i="6"/>
  <c r="O1185" i="6"/>
  <c r="J1186" i="6"/>
  <c r="K1186" i="6"/>
  <c r="L1186" i="6"/>
  <c r="M1186" i="6"/>
  <c r="N1186" i="6"/>
  <c r="O1186" i="6"/>
  <c r="J1187" i="6"/>
  <c r="K1187" i="6"/>
  <c r="L1187" i="6"/>
  <c r="M1187" i="6"/>
  <c r="N1187" i="6"/>
  <c r="O1187" i="6"/>
  <c r="J1188" i="6"/>
  <c r="K1188" i="6"/>
  <c r="L1188" i="6"/>
  <c r="M1188" i="6"/>
  <c r="N1188" i="6"/>
  <c r="O1188" i="6"/>
  <c r="J1189" i="6"/>
  <c r="K1189" i="6"/>
  <c r="L1189" i="6"/>
  <c r="M1189" i="6"/>
  <c r="N1189" i="6"/>
  <c r="O1189" i="6"/>
  <c r="J1190" i="6"/>
  <c r="K1190" i="6"/>
  <c r="L1190" i="6"/>
  <c r="M1190" i="6"/>
  <c r="N1190" i="6"/>
  <c r="O1190" i="6"/>
  <c r="Q1189" i="6" l="1"/>
  <c r="P1190" i="6"/>
  <c r="Q1183" i="6"/>
  <c r="P1183" i="6"/>
  <c r="Q1184" i="6"/>
  <c r="Q1185" i="6"/>
  <c r="P1186" i="6"/>
  <c r="Q1190" i="6"/>
  <c r="Q1188" i="6"/>
  <c r="P1187" i="6"/>
  <c r="Q1186" i="6"/>
  <c r="P1184" i="6"/>
  <c r="P1188" i="6"/>
  <c r="P1185" i="6"/>
  <c r="P1189" i="6"/>
  <c r="Q1187" i="6"/>
  <c r="F98" i="1" l="1"/>
  <c r="H98" i="1"/>
  <c r="AB98" i="1"/>
  <c r="AC98" i="1"/>
  <c r="AD98" i="1"/>
  <c r="AF98" i="1"/>
  <c r="AG98" i="1" s="1"/>
  <c r="AI98" i="1"/>
  <c r="G1189" i="14"/>
  <c r="H1189" i="14"/>
  <c r="C1189" i="14" s="1"/>
  <c r="Q1189" i="14"/>
  <c r="A1621" i="16"/>
  <c r="AC109" i="4"/>
  <c r="AD109" i="4"/>
  <c r="AI109" i="4" s="1"/>
  <c r="A110" i="4"/>
  <c r="A111" i="4" s="1"/>
  <c r="A112" i="4" s="1"/>
  <c r="A113" i="4" s="1"/>
  <c r="A114" i="4" s="1"/>
  <c r="I110" i="4"/>
  <c r="J110" i="4"/>
  <c r="AA110" i="4"/>
  <c r="AB110" i="4"/>
  <c r="AI110" i="4"/>
  <c r="I109" i="4"/>
  <c r="J109" i="4"/>
  <c r="AA109" i="4"/>
  <c r="AB109" i="4"/>
  <c r="K109" i="4" l="1"/>
  <c r="AE98" i="1"/>
  <c r="K110" i="4"/>
  <c r="F97" i="1"/>
  <c r="H97" i="1"/>
  <c r="AB97" i="1"/>
  <c r="AC97" i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AI108" i="4" s="1"/>
  <c r="I108" i="4"/>
  <c r="J108" i="4"/>
  <c r="AA108" i="4"/>
  <c r="AB108" i="4"/>
  <c r="I107" i="4"/>
  <c r="J107" i="4"/>
  <c r="AA107" i="4"/>
  <c r="AB107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AE97" i="1" l="1"/>
  <c r="K108" i="4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I102" i="4" s="1"/>
  <c r="AC103" i="4"/>
  <c r="AD103" i="4"/>
  <c r="AI103" i="4" s="1"/>
  <c r="AC104" i="4"/>
  <c r="AD104" i="4"/>
  <c r="AI104" i="4" s="1"/>
  <c r="I104" i="4"/>
  <c r="J104" i="4"/>
  <c r="AA104" i="4"/>
  <c r="AB104" i="4"/>
  <c r="I103" i="4"/>
  <c r="J103" i="4"/>
  <c r="AA103" i="4"/>
  <c r="AB103" i="4"/>
  <c r="I102" i="4"/>
  <c r="J102" i="4"/>
  <c r="AA102" i="4"/>
  <c r="AB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I100" i="4"/>
  <c r="J100" i="4"/>
  <c r="AA100" i="4"/>
  <c r="AB100" i="4"/>
  <c r="K100" i="4" l="1"/>
  <c r="AE86" i="1"/>
  <c r="A1610" i="16"/>
  <c r="A1611" i="16" s="1"/>
  <c r="AC98" i="4"/>
  <c r="AD98" i="4"/>
  <c r="AI98" i="4" s="1"/>
  <c r="AC99" i="4"/>
  <c r="AD99" i="4"/>
  <c r="AI99" i="4" s="1"/>
  <c r="I99" i="4"/>
  <c r="J99" i="4"/>
  <c r="AA99" i="4"/>
  <c r="AB99" i="4"/>
  <c r="I98" i="4"/>
  <c r="J98" i="4"/>
  <c r="AA98" i="4"/>
  <c r="AB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I97" i="4"/>
  <c r="J97" i="4"/>
  <c r="AA97" i="4"/>
  <c r="AB97" i="4"/>
  <c r="I96" i="4"/>
  <c r="J96" i="4"/>
  <c r="AA96" i="4"/>
  <c r="AB96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AE84" i="1" l="1"/>
  <c r="Q1175" i="6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Q1175" i="7"/>
  <c r="P1175" i="7"/>
  <c r="T1175" i="7"/>
  <c r="R1173" i="7"/>
  <c r="R1175" i="7"/>
  <c r="Q1174" i="7"/>
  <c r="P1173" i="6"/>
  <c r="O1172" i="7" s="1"/>
  <c r="O1174" i="7"/>
  <c r="M1174" i="7"/>
  <c r="Q1170" i="6"/>
  <c r="S1169" i="7" s="1"/>
  <c r="S1175" i="7"/>
  <c r="T1174" i="7"/>
  <c r="Q1173" i="7"/>
  <c r="M1173" i="7"/>
  <c r="P1172" i="6"/>
  <c r="P1171" i="6"/>
  <c r="P1169" i="6"/>
  <c r="S1174" i="7"/>
  <c r="T1173" i="7"/>
  <c r="P1170" i="6"/>
  <c r="M1169" i="7" s="1"/>
  <c r="P1168" i="6"/>
  <c r="U1175" i="7"/>
  <c r="T1170" i="7" l="1"/>
  <c r="T1167" i="7"/>
  <c r="S1170" i="7"/>
  <c r="M1172" i="7"/>
  <c r="P1167" i="7"/>
  <c r="Q1171" i="7"/>
  <c r="R1168" i="7"/>
  <c r="R1167" i="7"/>
  <c r="R1170" i="7"/>
  <c r="Q1170" i="7"/>
  <c r="U1170" i="7"/>
  <c r="U1167" i="7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I94" i="4" l="1"/>
  <c r="J94" i="4"/>
  <c r="AA94" i="4"/>
  <c r="AB94" i="4"/>
  <c r="AI94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I91" i="4"/>
  <c r="J91" i="4"/>
  <c r="AA91" i="4"/>
  <c r="AB91" i="4"/>
  <c r="AI91" i="4"/>
  <c r="A1602" i="16"/>
  <c r="AC90" i="4"/>
  <c r="AD90" i="4"/>
  <c r="I90" i="4"/>
  <c r="J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I89" i="4"/>
  <c r="J89" i="4"/>
  <c r="AA89" i="4"/>
  <c r="AB89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I87" i="4"/>
  <c r="J87" i="4"/>
  <c r="AA87" i="4"/>
  <c r="AB87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I85" i="4"/>
  <c r="J85" i="4"/>
  <c r="AA85" i="4"/>
  <c r="AB85" i="4"/>
  <c r="I84" i="4"/>
  <c r="J84" i="4"/>
  <c r="AA84" i="4"/>
  <c r="AB84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M1186" i="7" l="1"/>
  <c r="R1183" i="7"/>
  <c r="J1197" i="7"/>
  <c r="T1181" i="7"/>
  <c r="R1182" i="7"/>
  <c r="O1184" i="7"/>
  <c r="S1181" i="7"/>
  <c r="L1196" i="7"/>
  <c r="Q1207" i="7"/>
  <c r="J1174" i="7"/>
  <c r="O1208" i="7"/>
  <c r="N1179" i="7"/>
  <c r="N1181" i="7"/>
  <c r="Q1208" i="7"/>
  <c r="P1187" i="7"/>
  <c r="K1167" i="7"/>
  <c r="M1190" i="7"/>
  <c r="L1188" i="7"/>
  <c r="L1164" i="7"/>
  <c r="L1167" i="7"/>
  <c r="L1182" i="7"/>
  <c r="U1185" i="7"/>
  <c r="K1185" i="7"/>
  <c r="M1207" i="7"/>
  <c r="U1186" i="7"/>
  <c r="J1165" i="7"/>
  <c r="J1164" i="7"/>
  <c r="Q1184" i="7"/>
  <c r="N1187" i="7"/>
  <c r="J1175" i="7"/>
  <c r="J1163" i="7"/>
  <c r="S1180" i="7"/>
  <c r="O1183" i="7"/>
  <c r="O1165" i="7"/>
  <c r="K1173" i="7"/>
  <c r="Q1179" i="7"/>
  <c r="P1190" i="7"/>
  <c r="K1169" i="7"/>
  <c r="S1189" i="7"/>
  <c r="S1165" i="7"/>
  <c r="M1180" i="7"/>
  <c r="L1162" i="7"/>
  <c r="K1164" i="7"/>
  <c r="J1167" i="7"/>
  <c r="U1188" i="7"/>
  <c r="O1189" i="7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T1207" i="7" l="1"/>
  <c r="U1207" i="7"/>
  <c r="T1208" i="7"/>
  <c r="N1208" i="7"/>
  <c r="P1208" i="7"/>
  <c r="S1208" i="7"/>
  <c r="P1207" i="7"/>
  <c r="J1208" i="7"/>
  <c r="M1208" i="7"/>
  <c r="R1207" i="7"/>
  <c r="K1207" i="7"/>
  <c r="K1208" i="7"/>
  <c r="R1208" i="7"/>
  <c r="S1207" i="7"/>
  <c r="U1208" i="7"/>
  <c r="J1207" i="7"/>
  <c r="N1207" i="7"/>
  <c r="O1207" i="7"/>
  <c r="L1207" i="7"/>
  <c r="L1208" i="7"/>
  <c r="K1196" i="7"/>
  <c r="J1196" i="7"/>
  <c r="K1197" i="7"/>
  <c r="L1197" i="7"/>
  <c r="R1186" i="7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AA81" i="4"/>
  <c r="AB81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A4" i="4"/>
  <c r="AB4" i="4"/>
  <c r="AC4" i="4"/>
  <c r="AD4" i="4"/>
  <c r="AI4" i="4" s="1"/>
  <c r="AA5" i="4"/>
  <c r="AB5" i="4"/>
  <c r="AC5" i="4"/>
  <c r="AD5" i="4"/>
  <c r="AI5" i="4" s="1"/>
  <c r="AA6" i="4"/>
  <c r="AB6" i="4"/>
  <c r="AC6" i="4"/>
  <c r="AD6" i="4"/>
  <c r="AI6" i="4" s="1"/>
  <c r="AA7" i="4"/>
  <c r="AB7" i="4"/>
  <c r="AC7" i="4"/>
  <c r="AD7" i="4"/>
  <c r="AI7" i="4" s="1"/>
  <c r="AA8" i="4"/>
  <c r="AB8" i="4"/>
  <c r="AC8" i="4"/>
  <c r="AD8" i="4"/>
  <c r="AI8" i="4" s="1"/>
  <c r="AA9" i="4"/>
  <c r="AB9" i="4"/>
  <c r="AC9" i="4"/>
  <c r="AD9" i="4"/>
  <c r="AI9" i="4" s="1"/>
  <c r="AA10" i="4"/>
  <c r="AB10" i="4"/>
  <c r="AC10" i="4"/>
  <c r="AD10" i="4"/>
  <c r="AI10" i="4" s="1"/>
  <c r="AA11" i="4"/>
  <c r="AB11" i="4"/>
  <c r="AC11" i="4"/>
  <c r="AD11" i="4"/>
  <c r="AI11" i="4" s="1"/>
  <c r="AA12" i="4"/>
  <c r="AB12" i="4"/>
  <c r="AC12" i="4"/>
  <c r="AD12" i="4"/>
  <c r="AI12" i="4" s="1"/>
  <c r="AA13" i="4"/>
  <c r="AB13" i="4"/>
  <c r="AC13" i="4"/>
  <c r="AD13" i="4"/>
  <c r="AI13" i="4" s="1"/>
  <c r="AA14" i="4"/>
  <c r="AB14" i="4"/>
  <c r="AC14" i="4"/>
  <c r="AD14" i="4"/>
  <c r="AI14" i="4" s="1"/>
  <c r="AA15" i="4"/>
  <c r="AB15" i="4"/>
  <c r="AC15" i="4"/>
  <c r="AD15" i="4"/>
  <c r="AI15" i="4" s="1"/>
  <c r="AA16" i="4"/>
  <c r="AB16" i="4"/>
  <c r="AC16" i="4"/>
  <c r="AD16" i="4"/>
  <c r="AI16" i="4" s="1"/>
  <c r="AA17" i="4"/>
  <c r="AB17" i="4"/>
  <c r="AC17" i="4"/>
  <c r="AD17" i="4"/>
  <c r="AI17" i="4" s="1"/>
  <c r="AA18" i="4"/>
  <c r="AB18" i="4"/>
  <c r="AC18" i="4"/>
  <c r="AD18" i="4"/>
  <c r="AI18" i="4" s="1"/>
  <c r="AA19" i="4"/>
  <c r="AB19" i="4"/>
  <c r="AC19" i="4"/>
  <c r="AD19" i="4"/>
  <c r="AI19" i="4" s="1"/>
  <c r="AA20" i="4"/>
  <c r="AB20" i="4"/>
  <c r="AC20" i="4"/>
  <c r="AD20" i="4"/>
  <c r="AI20" i="4" s="1"/>
  <c r="AA21" i="4"/>
  <c r="AB21" i="4"/>
  <c r="AC21" i="4"/>
  <c r="AD21" i="4"/>
  <c r="AI21" i="4" s="1"/>
  <c r="AA22" i="4"/>
  <c r="AB22" i="4"/>
  <c r="AC22" i="4"/>
  <c r="AD22" i="4"/>
  <c r="AI22" i="4" s="1"/>
  <c r="AA23" i="4"/>
  <c r="AB23" i="4"/>
  <c r="AC23" i="4"/>
  <c r="AD23" i="4"/>
  <c r="AI23" i="4" s="1"/>
  <c r="AA24" i="4"/>
  <c r="AB24" i="4"/>
  <c r="AC24" i="4"/>
  <c r="AD24" i="4"/>
  <c r="AI24" i="4" s="1"/>
  <c r="AA25" i="4"/>
  <c r="AB25" i="4"/>
  <c r="AC25" i="4"/>
  <c r="AD25" i="4"/>
  <c r="AI25" i="4" s="1"/>
  <c r="AA26" i="4"/>
  <c r="AB26" i="4"/>
  <c r="AC26" i="4"/>
  <c r="AD26" i="4"/>
  <c r="AI26" i="4" s="1"/>
  <c r="AA27" i="4"/>
  <c r="AB27" i="4"/>
  <c r="AC27" i="4"/>
  <c r="AD27" i="4"/>
  <c r="AI27" i="4" s="1"/>
  <c r="AA28" i="4"/>
  <c r="AB28" i="4"/>
  <c r="AC28" i="4"/>
  <c r="AD28" i="4"/>
  <c r="AI28" i="4" s="1"/>
  <c r="AA29" i="4"/>
  <c r="AB29" i="4"/>
  <c r="AC29" i="4"/>
  <c r="AD29" i="4"/>
  <c r="AI29" i="4" s="1"/>
  <c r="AA30" i="4"/>
  <c r="AB30" i="4"/>
  <c r="AC30" i="4"/>
  <c r="AD30" i="4"/>
  <c r="AI30" i="4" s="1"/>
  <c r="AA31" i="4"/>
  <c r="AB31" i="4"/>
  <c r="AC31" i="4"/>
  <c r="AD31" i="4"/>
  <c r="AI31" i="4" s="1"/>
  <c r="AA32" i="4"/>
  <c r="AB32" i="4"/>
  <c r="AC32" i="4"/>
  <c r="AD32" i="4"/>
  <c r="AI32" i="4" s="1"/>
  <c r="AA33" i="4"/>
  <c r="AB33" i="4"/>
  <c r="AC33" i="4"/>
  <c r="AD33" i="4"/>
  <c r="AI33" i="4" s="1"/>
  <c r="AA34" i="4"/>
  <c r="AB34" i="4"/>
  <c r="AC34" i="4"/>
  <c r="AD34" i="4"/>
  <c r="AI34" i="4" s="1"/>
  <c r="AA35" i="4"/>
  <c r="AB35" i="4"/>
  <c r="AC35" i="4"/>
  <c r="AD35" i="4"/>
  <c r="AI35" i="4" s="1"/>
  <c r="AA36" i="4"/>
  <c r="AB36" i="4"/>
  <c r="AC36" i="4"/>
  <c r="AD36" i="4"/>
  <c r="AI36" i="4" s="1"/>
  <c r="AA37" i="4"/>
  <c r="AB37" i="4"/>
  <c r="AC37" i="4"/>
  <c r="AD37" i="4"/>
  <c r="AI37" i="4" s="1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AA41" i="4"/>
  <c r="AB41" i="4"/>
  <c r="AC41" i="4"/>
  <c r="AD41" i="4"/>
  <c r="AI41" i="4" s="1"/>
  <c r="AA42" i="4"/>
  <c r="AB42" i="4"/>
  <c r="AC42" i="4"/>
  <c r="AD42" i="4"/>
  <c r="AI42" i="4" s="1"/>
  <c r="AA43" i="4"/>
  <c r="AB43" i="4"/>
  <c r="AC43" i="4"/>
  <c r="AD43" i="4"/>
  <c r="AI43" i="4" s="1"/>
  <c r="AA44" i="4"/>
  <c r="AB44" i="4"/>
  <c r="AC44" i="4"/>
  <c r="AD44" i="4"/>
  <c r="AI44" i="4" s="1"/>
  <c r="AA45" i="4"/>
  <c r="AB45" i="4"/>
  <c r="AC45" i="4"/>
  <c r="AD45" i="4"/>
  <c r="AI45" i="4" s="1"/>
  <c r="AA46" i="4"/>
  <c r="AB46" i="4"/>
  <c r="AC46" i="4"/>
  <c r="AD46" i="4"/>
  <c r="AI46" i="4" s="1"/>
  <c r="AA47" i="4"/>
  <c r="AB47" i="4"/>
  <c r="AC47" i="4"/>
  <c r="AD47" i="4"/>
  <c r="AI47" i="4" s="1"/>
  <c r="AA48" i="4"/>
  <c r="AB48" i="4"/>
  <c r="AC48" i="4"/>
  <c r="AD48" i="4"/>
  <c r="AI48" i="4" s="1"/>
  <c r="AA49" i="4"/>
  <c r="AB49" i="4"/>
  <c r="AC49" i="4"/>
  <c r="AD49" i="4"/>
  <c r="AI49" i="4" s="1"/>
  <c r="AA50" i="4"/>
  <c r="AB50" i="4"/>
  <c r="AC50" i="4"/>
  <c r="AD50" i="4"/>
  <c r="AI50" i="4" s="1"/>
  <c r="AA51" i="4"/>
  <c r="AB51" i="4"/>
  <c r="AC51" i="4"/>
  <c r="AD51" i="4"/>
  <c r="AI51" i="4" s="1"/>
  <c r="AA52" i="4"/>
  <c r="AB52" i="4"/>
  <c r="AC52" i="4"/>
  <c r="AD52" i="4"/>
  <c r="AI52" i="4" s="1"/>
  <c r="AA53" i="4"/>
  <c r="AB53" i="4"/>
  <c r="AC53" i="4"/>
  <c r="AD53" i="4"/>
  <c r="AI53" i="4" s="1"/>
  <c r="AA54" i="4"/>
  <c r="AB54" i="4"/>
  <c r="AC54" i="4"/>
  <c r="AD54" i="4"/>
  <c r="AI54" i="4" s="1"/>
  <c r="AA55" i="4"/>
  <c r="AB55" i="4"/>
  <c r="AC55" i="4"/>
  <c r="AD55" i="4"/>
  <c r="AI55" i="4" s="1"/>
  <c r="AA56" i="4"/>
  <c r="AB56" i="4"/>
  <c r="AC56" i="4"/>
  <c r="AD56" i="4"/>
  <c r="AI56" i="4" s="1"/>
  <c r="AA57" i="4"/>
  <c r="AB57" i="4"/>
  <c r="AC57" i="4"/>
  <c r="AD57" i="4"/>
  <c r="AI57" i="4" s="1"/>
  <c r="AA58" i="4"/>
  <c r="AB58" i="4"/>
  <c r="AC58" i="4"/>
  <c r="AD58" i="4"/>
  <c r="AI58" i="4" s="1"/>
  <c r="AA59" i="4"/>
  <c r="AB59" i="4"/>
  <c r="AC59" i="4"/>
  <c r="AD59" i="4"/>
  <c r="AI59" i="4" s="1"/>
  <c r="AA60" i="4"/>
  <c r="AB60" i="4"/>
  <c r="AC60" i="4"/>
  <c r="AD60" i="4"/>
  <c r="AI60" i="4" s="1"/>
  <c r="AA61" i="4"/>
  <c r="AB61" i="4"/>
  <c r="AC61" i="4"/>
  <c r="AD61" i="4"/>
  <c r="AI61" i="4" s="1"/>
  <c r="AA62" i="4"/>
  <c r="AB62" i="4"/>
  <c r="AC62" i="4"/>
  <c r="AD62" i="4"/>
  <c r="AI62" i="4" s="1"/>
  <c r="AA63" i="4"/>
  <c r="AB63" i="4"/>
  <c r="AC63" i="4"/>
  <c r="AD63" i="4"/>
  <c r="AI63" i="4" s="1"/>
  <c r="AA64" i="4"/>
  <c r="AB64" i="4"/>
  <c r="AC64" i="4"/>
  <c r="AD64" i="4"/>
  <c r="AI64" i="4" s="1"/>
  <c r="AA65" i="4"/>
  <c r="AB65" i="4"/>
  <c r="AC65" i="4"/>
  <c r="AD65" i="4"/>
  <c r="AI65" i="4" s="1"/>
  <c r="AA66" i="4"/>
  <c r="AB66" i="4"/>
  <c r="AC66" i="4"/>
  <c r="AD66" i="4"/>
  <c r="AI66" i="4" s="1"/>
  <c r="AA67" i="4"/>
  <c r="AB67" i="4"/>
  <c r="AC67" i="4"/>
  <c r="AD67" i="4"/>
  <c r="AI67" i="4" s="1"/>
  <c r="AA68" i="4"/>
  <c r="AB68" i="4"/>
  <c r="AC68" i="4"/>
  <c r="AD68" i="4"/>
  <c r="AI68" i="4" s="1"/>
  <c r="AA69" i="4"/>
  <c r="AB69" i="4"/>
  <c r="AC69" i="4"/>
  <c r="AD69" i="4"/>
  <c r="AI69" i="4" s="1"/>
  <c r="AA70" i="4"/>
  <c r="AB70" i="4"/>
  <c r="AC70" i="4"/>
  <c r="AD70" i="4"/>
  <c r="AI70" i="4" s="1"/>
  <c r="AA71" i="4"/>
  <c r="AB71" i="4"/>
  <c r="AC71" i="4"/>
  <c r="AD71" i="4"/>
  <c r="AI71" i="4" s="1"/>
  <c r="AA72" i="4"/>
  <c r="AB72" i="4"/>
  <c r="AC72" i="4"/>
  <c r="AD72" i="4"/>
  <c r="AI72" i="4" s="1"/>
  <c r="AA73" i="4"/>
  <c r="AB73" i="4"/>
  <c r="AC73" i="4"/>
  <c r="AD73" i="4"/>
  <c r="AI73" i="4" s="1"/>
  <c r="AA74" i="4"/>
  <c r="AB74" i="4"/>
  <c r="AC74" i="4"/>
  <c r="AD74" i="4"/>
  <c r="AI74" i="4" s="1"/>
  <c r="AA75" i="4"/>
  <c r="AB75" i="4"/>
  <c r="AC75" i="4"/>
  <c r="AD75" i="4"/>
  <c r="AI75" i="4" s="1"/>
  <c r="AA76" i="4"/>
  <c r="AB76" i="4"/>
  <c r="AC76" i="4"/>
  <c r="AD76" i="4"/>
  <c r="AI76" i="4" s="1"/>
  <c r="AA77" i="4"/>
  <c r="AB77" i="4"/>
  <c r="AC77" i="4"/>
  <c r="AD77" i="4"/>
  <c r="AI77" i="4" s="1"/>
  <c r="AA78" i="4"/>
  <c r="AB78" i="4"/>
  <c r="AC78" i="4"/>
  <c r="AD78" i="4"/>
  <c r="AI78" i="4" s="1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AE63" i="1"/>
  <c r="P1154" i="6"/>
  <c r="J1153" i="7" s="1"/>
  <c r="C1154" i="14"/>
  <c r="G1154" i="14"/>
  <c r="H1154" i="14"/>
  <c r="Q1154" i="14"/>
  <c r="Q1154" i="7" l="1"/>
  <c r="P1154" i="7"/>
  <c r="S1152" i="7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M896" i="11"/>
  <c r="P895" i="11"/>
  <c r="M895" i="11"/>
  <c r="P894" i="11"/>
  <c r="M894" i="11"/>
  <c r="P893" i="11"/>
  <c r="M893" i="11"/>
  <c r="P892" i="11"/>
  <c r="M892" i="11"/>
  <c r="P891" i="11"/>
  <c r="M891" i="11"/>
  <c r="P890" i="11"/>
  <c r="M890" i="11"/>
  <c r="P889" i="11"/>
  <c r="M889" i="11"/>
  <c r="P888" i="11"/>
  <c r="M888" i="11"/>
  <c r="P887" i="11"/>
  <c r="M887" i="11"/>
  <c r="P886" i="11"/>
  <c r="M886" i="11"/>
  <c r="P885" i="11"/>
  <c r="M885" i="11"/>
  <c r="P884" i="11"/>
  <c r="M884" i="11"/>
  <c r="P883" i="11"/>
  <c r="M883" i="11"/>
  <c r="P882" i="11"/>
  <c r="M882" i="11"/>
  <c r="P881" i="11"/>
  <c r="M881" i="11"/>
  <c r="P880" i="11"/>
  <c r="M880" i="11"/>
  <c r="P879" i="11"/>
  <c r="M879" i="11"/>
  <c r="P878" i="11"/>
  <c r="M878" i="11"/>
  <c r="P877" i="11"/>
  <c r="M877" i="11"/>
  <c r="P876" i="11"/>
  <c r="M876" i="11"/>
  <c r="P875" i="11"/>
  <c r="M875" i="11"/>
  <c r="P874" i="11"/>
  <c r="M874" i="11"/>
  <c r="P873" i="11"/>
  <c r="M873" i="11"/>
  <c r="P872" i="11"/>
  <c r="M872" i="11"/>
  <c r="P871" i="11"/>
  <c r="M871" i="11"/>
  <c r="P870" i="11"/>
  <c r="M870" i="11"/>
  <c r="P869" i="11"/>
  <c r="M869" i="11"/>
  <c r="P868" i="11"/>
  <c r="M868" i="11"/>
  <c r="P867" i="11"/>
  <c r="M867" i="11"/>
  <c r="P866" i="11"/>
  <c r="M866" i="11"/>
  <c r="P865" i="11"/>
  <c r="M865" i="11"/>
  <c r="P864" i="11"/>
  <c r="M864" i="11"/>
  <c r="P863" i="11"/>
  <c r="M863" i="11"/>
  <c r="P862" i="11"/>
  <c r="M862" i="11"/>
  <c r="P861" i="11"/>
  <c r="M861" i="11"/>
  <c r="P860" i="11"/>
  <c r="M860" i="11"/>
  <c r="P859" i="11"/>
  <c r="M859" i="11"/>
  <c r="P858" i="11"/>
  <c r="M858" i="11"/>
  <c r="P857" i="11"/>
  <c r="M857" i="11"/>
  <c r="P856" i="11"/>
  <c r="M856" i="11"/>
  <c r="P855" i="11"/>
  <c r="M855" i="11"/>
  <c r="P854" i="11"/>
  <c r="M854" i="11"/>
  <c r="P853" i="11"/>
  <c r="M853" i="11"/>
  <c r="P852" i="11"/>
  <c r="M852" i="11"/>
  <c r="P851" i="11"/>
  <c r="M851" i="11"/>
  <c r="P850" i="11"/>
  <c r="M850" i="11"/>
  <c r="P849" i="11"/>
  <c r="M849" i="11"/>
  <c r="P848" i="11"/>
  <c r="M848" i="11"/>
  <c r="P847" i="11"/>
  <c r="M847" i="11"/>
  <c r="P846" i="11"/>
  <c r="M846" i="11"/>
  <c r="P845" i="11"/>
  <c r="M845" i="11"/>
  <c r="P844" i="11"/>
  <c r="M844" i="11"/>
  <c r="P843" i="11"/>
  <c r="M843" i="11"/>
  <c r="P842" i="11"/>
  <c r="M842" i="11"/>
  <c r="P841" i="11"/>
  <c r="M841" i="11"/>
  <c r="P840" i="11"/>
  <c r="M840" i="11"/>
  <c r="P839" i="11"/>
  <c r="M839" i="11"/>
  <c r="P838" i="11"/>
  <c r="M838" i="11"/>
  <c r="P837" i="11"/>
  <c r="M837" i="11"/>
  <c r="P836" i="11"/>
  <c r="M836" i="11"/>
  <c r="P835" i="11"/>
  <c r="M835" i="11"/>
  <c r="P834" i="11"/>
  <c r="M834" i="11"/>
  <c r="P833" i="11"/>
  <c r="M833" i="11"/>
  <c r="P832" i="11"/>
  <c r="M832" i="11"/>
  <c r="P831" i="11"/>
  <c r="M831" i="11"/>
  <c r="P830" i="11"/>
  <c r="M830" i="11"/>
  <c r="P829" i="11"/>
  <c r="M829" i="11"/>
  <c r="P828" i="11"/>
  <c r="M828" i="11"/>
  <c r="P827" i="11"/>
  <c r="M827" i="11"/>
  <c r="P826" i="11"/>
  <c r="M826" i="11"/>
  <c r="P825" i="11"/>
  <c r="M825" i="11"/>
  <c r="P824" i="11"/>
  <c r="M824" i="11"/>
  <c r="P823" i="11"/>
  <c r="M823" i="11"/>
  <c r="P822" i="11"/>
  <c r="M822" i="11"/>
  <c r="P821" i="11"/>
  <c r="M821" i="11"/>
  <c r="P820" i="11"/>
  <c r="M820" i="11"/>
  <c r="P819" i="11"/>
  <c r="M819" i="11"/>
  <c r="P818" i="11"/>
  <c r="M818" i="11"/>
  <c r="P817" i="11"/>
  <c r="M817" i="11"/>
  <c r="P816" i="11"/>
  <c r="M816" i="11"/>
  <c r="P815" i="11"/>
  <c r="M815" i="11"/>
  <c r="P814" i="11"/>
  <c r="M814" i="11"/>
  <c r="P813" i="11"/>
  <c r="M813" i="11"/>
  <c r="P812" i="11"/>
  <c r="M812" i="11"/>
  <c r="P811" i="11"/>
  <c r="M811" i="11"/>
  <c r="P810" i="11"/>
  <c r="M810" i="11"/>
  <c r="P809" i="11"/>
  <c r="M809" i="11"/>
  <c r="P808" i="11"/>
  <c r="M808" i="11"/>
  <c r="P807" i="11"/>
  <c r="M807" i="11"/>
  <c r="P806" i="11"/>
  <c r="M806" i="11"/>
  <c r="P805" i="11"/>
  <c r="M805" i="11"/>
  <c r="P804" i="11"/>
  <c r="M804" i="11"/>
  <c r="P803" i="11"/>
  <c r="M803" i="11"/>
  <c r="P802" i="11"/>
  <c r="M802" i="11"/>
  <c r="P801" i="11"/>
  <c r="M801" i="11"/>
  <c r="P800" i="11"/>
  <c r="M800" i="11"/>
  <c r="P799" i="11"/>
  <c r="M799" i="11"/>
  <c r="P798" i="11"/>
  <c r="M798" i="11"/>
  <c r="P797" i="11"/>
  <c r="M797" i="11"/>
  <c r="P796" i="11"/>
  <c r="M796" i="11"/>
  <c r="P795" i="11"/>
  <c r="M795" i="11"/>
  <c r="P794" i="11"/>
  <c r="M794" i="11"/>
  <c r="P793" i="11"/>
  <c r="M793" i="11"/>
  <c r="P792" i="11"/>
  <c r="M792" i="11"/>
  <c r="P791" i="11"/>
  <c r="M791" i="11"/>
  <c r="P790" i="11"/>
  <c r="M790" i="11"/>
  <c r="P789" i="11"/>
  <c r="M789" i="11"/>
  <c r="P788" i="11"/>
  <c r="M788" i="11"/>
  <c r="P787" i="11"/>
  <c r="M787" i="11"/>
  <c r="P786" i="11"/>
  <c r="M786" i="11"/>
  <c r="P785" i="11"/>
  <c r="M785" i="11"/>
  <c r="P784" i="11"/>
  <c r="M784" i="11"/>
  <c r="P783" i="11"/>
  <c r="M783" i="11"/>
  <c r="P782" i="11"/>
  <c r="M782" i="11"/>
  <c r="P781" i="11"/>
  <c r="M781" i="11"/>
  <c r="P780" i="11"/>
  <c r="M780" i="11"/>
  <c r="P779" i="11"/>
  <c r="M779" i="11"/>
  <c r="P778" i="11"/>
  <c r="M778" i="11"/>
  <c r="P777" i="11"/>
  <c r="M777" i="11"/>
  <c r="P776" i="11"/>
  <c r="M776" i="11"/>
  <c r="P775" i="11"/>
  <c r="M775" i="11"/>
  <c r="P774" i="11"/>
  <c r="M774" i="11"/>
  <c r="P773" i="11"/>
  <c r="M773" i="11"/>
  <c r="P772" i="11"/>
  <c r="M772" i="11"/>
  <c r="P771" i="11"/>
  <c r="M771" i="11"/>
  <c r="P770" i="11"/>
  <c r="M770" i="11"/>
  <c r="P769" i="11"/>
  <c r="M769" i="11"/>
  <c r="P768" i="11"/>
  <c r="M768" i="11"/>
  <c r="P767" i="11"/>
  <c r="M767" i="11"/>
  <c r="P766" i="11"/>
  <c r="M766" i="11"/>
  <c r="P765" i="11"/>
  <c r="M765" i="11"/>
  <c r="P764" i="11"/>
  <c r="M764" i="11"/>
  <c r="P763" i="11"/>
  <c r="M763" i="11"/>
  <c r="P762" i="11"/>
  <c r="M762" i="11"/>
  <c r="P761" i="11"/>
  <c r="M761" i="11"/>
  <c r="P760" i="11"/>
  <c r="M760" i="11"/>
  <c r="P759" i="11"/>
  <c r="M759" i="11"/>
  <c r="P758" i="11"/>
  <c r="M758" i="11"/>
  <c r="P757" i="11"/>
  <c r="M757" i="11"/>
  <c r="P756" i="11"/>
  <c r="M756" i="11"/>
  <c r="P755" i="11"/>
  <c r="M755" i="11"/>
  <c r="P754" i="11"/>
  <c r="M754" i="11"/>
  <c r="P753" i="11"/>
  <c r="M753" i="11"/>
  <c r="P752" i="11"/>
  <c r="M752" i="11"/>
  <c r="P751" i="11"/>
  <c r="M751" i="11"/>
  <c r="P750" i="11"/>
  <c r="M750" i="11"/>
  <c r="P749" i="11"/>
  <c r="M749" i="11"/>
  <c r="P748" i="11"/>
  <c r="M748" i="11"/>
  <c r="P747" i="11"/>
  <c r="M747" i="11"/>
  <c r="P746" i="11"/>
  <c r="M746" i="11"/>
  <c r="P745" i="11"/>
  <c r="M745" i="11"/>
  <c r="P744" i="11"/>
  <c r="M744" i="11"/>
  <c r="P743" i="11"/>
  <c r="M743" i="11"/>
  <c r="P742" i="11"/>
  <c r="M742" i="11"/>
  <c r="P741" i="11"/>
  <c r="M741" i="11"/>
  <c r="P740" i="11"/>
  <c r="M740" i="11"/>
  <c r="P739" i="11"/>
  <c r="M739" i="11"/>
  <c r="P738" i="11"/>
  <c r="M738" i="11"/>
  <c r="P737" i="11"/>
  <c r="M737" i="11"/>
  <c r="P736" i="11"/>
  <c r="M736" i="11"/>
  <c r="P735" i="11"/>
  <c r="M735" i="11"/>
  <c r="P734" i="11"/>
  <c r="M734" i="11"/>
  <c r="P733" i="11"/>
  <c r="M733" i="11"/>
  <c r="P732" i="11"/>
  <c r="M732" i="11"/>
  <c r="P731" i="11"/>
  <c r="M731" i="11"/>
  <c r="P730" i="11"/>
  <c r="M730" i="11"/>
  <c r="P729" i="11"/>
  <c r="M729" i="11"/>
  <c r="P728" i="11"/>
  <c r="M728" i="11"/>
  <c r="P727" i="11"/>
  <c r="M727" i="11"/>
  <c r="P726" i="11"/>
  <c r="M726" i="11"/>
  <c r="P725" i="11"/>
  <c r="M725" i="11"/>
  <c r="P724" i="11"/>
  <c r="M724" i="11"/>
  <c r="P723" i="11"/>
  <c r="M723" i="11"/>
  <c r="P722" i="11"/>
  <c r="M722" i="11"/>
  <c r="P721" i="11"/>
  <c r="M721" i="11"/>
  <c r="P720" i="11"/>
  <c r="M720" i="11"/>
  <c r="P719" i="11"/>
  <c r="M719" i="11"/>
  <c r="P718" i="11"/>
  <c r="M718" i="11"/>
  <c r="P717" i="11"/>
  <c r="M717" i="11"/>
  <c r="P716" i="11"/>
  <c r="M716" i="11"/>
  <c r="P715" i="11"/>
  <c r="M715" i="11"/>
  <c r="P714" i="11"/>
  <c r="M714" i="11"/>
  <c r="P713" i="11"/>
  <c r="M713" i="11"/>
  <c r="P712" i="11"/>
  <c r="M712" i="11"/>
  <c r="P711" i="11"/>
  <c r="M711" i="11"/>
  <c r="P710" i="11"/>
  <c r="M710" i="11"/>
  <c r="P709" i="11"/>
  <c r="M709" i="11"/>
  <c r="P708" i="11"/>
  <c r="M708" i="11"/>
  <c r="P707" i="11"/>
  <c r="M707" i="11"/>
  <c r="P706" i="11"/>
  <c r="M706" i="11"/>
  <c r="P705" i="11"/>
  <c r="M705" i="11"/>
  <c r="P704" i="11"/>
  <c r="M704" i="11"/>
  <c r="P703" i="11"/>
  <c r="M703" i="11"/>
  <c r="P702" i="11"/>
  <c r="M702" i="11"/>
  <c r="P701" i="11"/>
  <c r="M701" i="11"/>
  <c r="P700" i="11"/>
  <c r="M700" i="11"/>
  <c r="P699" i="11"/>
  <c r="M699" i="11"/>
  <c r="P698" i="11"/>
  <c r="M698" i="11"/>
  <c r="P697" i="11"/>
  <c r="M697" i="11"/>
  <c r="P696" i="11"/>
  <c r="M696" i="11"/>
  <c r="P695" i="11"/>
  <c r="M695" i="11"/>
  <c r="P694" i="11"/>
  <c r="M694" i="11"/>
  <c r="P693" i="11"/>
  <c r="M693" i="11"/>
  <c r="P692" i="11"/>
  <c r="M692" i="11"/>
  <c r="P691" i="11"/>
  <c r="M691" i="11"/>
  <c r="P690" i="11"/>
  <c r="M690" i="11"/>
  <c r="P689" i="11"/>
  <c r="M689" i="11"/>
  <c r="P688" i="11"/>
  <c r="M688" i="11"/>
  <c r="P687" i="11"/>
  <c r="M687" i="11"/>
  <c r="P686" i="11"/>
  <c r="M686" i="11"/>
  <c r="P685" i="11"/>
  <c r="M685" i="11"/>
  <c r="P684" i="11"/>
  <c r="M684" i="11"/>
  <c r="P683" i="11"/>
  <c r="M683" i="11"/>
  <c r="P682" i="11"/>
  <c r="M682" i="11"/>
  <c r="P681" i="11"/>
  <c r="M681" i="11"/>
  <c r="P680" i="11"/>
  <c r="M680" i="11"/>
  <c r="P679" i="11"/>
  <c r="M679" i="11"/>
  <c r="P678" i="11"/>
  <c r="M678" i="11"/>
  <c r="P677" i="11"/>
  <c r="M677" i="11"/>
  <c r="P676" i="11"/>
  <c r="M676" i="11"/>
  <c r="P675" i="11"/>
  <c r="M675" i="11"/>
  <c r="P674" i="11"/>
  <c r="M674" i="11"/>
  <c r="P673" i="11"/>
  <c r="M673" i="11"/>
  <c r="P672" i="11"/>
  <c r="M672" i="11"/>
  <c r="P671" i="11"/>
  <c r="M671" i="11"/>
  <c r="P670" i="11"/>
  <c r="M670" i="11"/>
  <c r="P669" i="11"/>
  <c r="M669" i="11"/>
  <c r="P668" i="11"/>
  <c r="M668" i="11"/>
  <c r="P667" i="11"/>
  <c r="M667" i="11"/>
  <c r="P666" i="11"/>
  <c r="M666" i="11"/>
  <c r="P665" i="11"/>
  <c r="M665" i="11"/>
  <c r="P664" i="11"/>
  <c r="M664" i="11"/>
  <c r="P663" i="11"/>
  <c r="M663" i="11"/>
  <c r="P662" i="11"/>
  <c r="M662" i="11"/>
  <c r="P661" i="11"/>
  <c r="M661" i="11"/>
  <c r="P660" i="11"/>
  <c r="M660" i="11"/>
  <c r="P659" i="11"/>
  <c r="M659" i="11"/>
  <c r="P658" i="11"/>
  <c r="M658" i="11"/>
  <c r="P657" i="11"/>
  <c r="M657" i="11"/>
  <c r="P656" i="11"/>
  <c r="M656" i="11"/>
  <c r="P655" i="11"/>
  <c r="M655" i="11"/>
  <c r="P654" i="11"/>
  <c r="M654" i="11"/>
  <c r="P653" i="11"/>
  <c r="M653" i="11"/>
  <c r="P652" i="11"/>
  <c r="M652" i="11"/>
  <c r="P651" i="11"/>
  <c r="M651" i="11"/>
  <c r="P650" i="11"/>
  <c r="M650" i="11"/>
  <c r="P649" i="11"/>
  <c r="M649" i="11"/>
  <c r="P648" i="11"/>
  <c r="M648" i="11"/>
  <c r="P647" i="11"/>
  <c r="M647" i="11"/>
  <c r="P646" i="11"/>
  <c r="M646" i="11"/>
  <c r="P645" i="11"/>
  <c r="M645" i="11"/>
  <c r="P644" i="11"/>
  <c r="M644" i="11"/>
  <c r="P643" i="11"/>
  <c r="M643" i="11"/>
  <c r="P642" i="11"/>
  <c r="M642" i="11"/>
  <c r="P641" i="11"/>
  <c r="M641" i="11"/>
  <c r="P640" i="11"/>
  <c r="M640" i="11"/>
  <c r="P639" i="11"/>
  <c r="M639" i="11"/>
  <c r="P638" i="11"/>
  <c r="M638" i="11"/>
  <c r="P637" i="11"/>
  <c r="M637" i="11"/>
  <c r="P636" i="11"/>
  <c r="M636" i="11"/>
  <c r="P635" i="11"/>
  <c r="M635" i="11"/>
  <c r="P634" i="11"/>
  <c r="M634" i="11"/>
  <c r="P633" i="11"/>
  <c r="M633" i="11"/>
  <c r="P632" i="11"/>
  <c r="M632" i="11"/>
  <c r="P631" i="11"/>
  <c r="M631" i="11"/>
  <c r="P630" i="11"/>
  <c r="M630" i="11"/>
  <c r="P629" i="11"/>
  <c r="M629" i="11"/>
  <c r="P628" i="11"/>
  <c r="M628" i="11"/>
  <c r="P627" i="11"/>
  <c r="M627" i="11"/>
  <c r="P626" i="11"/>
  <c r="M626" i="11"/>
  <c r="P625" i="11"/>
  <c r="M625" i="11"/>
  <c r="P624" i="11"/>
  <c r="M624" i="11"/>
  <c r="P623" i="11"/>
  <c r="M623" i="11"/>
  <c r="P622" i="11"/>
  <c r="M622" i="11"/>
  <c r="P621" i="11"/>
  <c r="M621" i="11"/>
  <c r="P620" i="11"/>
  <c r="M620" i="11"/>
  <c r="P619" i="11"/>
  <c r="M619" i="11"/>
  <c r="P618" i="11"/>
  <c r="M618" i="11"/>
  <c r="P617" i="11"/>
  <c r="M617" i="11"/>
  <c r="P616" i="11"/>
  <c r="M616" i="11"/>
  <c r="P615" i="11"/>
  <c r="M615" i="11"/>
  <c r="P614" i="11"/>
  <c r="M614" i="11"/>
  <c r="P613" i="11"/>
  <c r="M613" i="11"/>
  <c r="P612" i="11"/>
  <c r="M612" i="11"/>
  <c r="P611" i="11"/>
  <c r="M611" i="11"/>
  <c r="P610" i="11"/>
  <c r="M610" i="11"/>
  <c r="P609" i="11"/>
  <c r="M609" i="11"/>
  <c r="P608" i="11"/>
  <c r="M608" i="11"/>
  <c r="P607" i="11"/>
  <c r="M607" i="11"/>
  <c r="P606" i="11"/>
  <c r="M606" i="11"/>
  <c r="P605" i="11"/>
  <c r="M605" i="11"/>
  <c r="P604" i="11"/>
  <c r="M604" i="11"/>
  <c r="P603" i="11"/>
  <c r="M603" i="11"/>
  <c r="P602" i="11"/>
  <c r="M602" i="11"/>
  <c r="P601" i="11"/>
  <c r="M601" i="11"/>
  <c r="P600" i="11"/>
  <c r="M600" i="11"/>
  <c r="P599" i="11"/>
  <c r="M599" i="11"/>
  <c r="P598" i="11"/>
  <c r="M598" i="11"/>
  <c r="P597" i="11"/>
  <c r="M597" i="11"/>
  <c r="P596" i="11"/>
  <c r="M596" i="11"/>
  <c r="P595" i="11"/>
  <c r="M595" i="11"/>
  <c r="P594" i="11"/>
  <c r="M594" i="11"/>
  <c r="P593" i="11"/>
  <c r="M593" i="11"/>
  <c r="P592" i="11"/>
  <c r="M592" i="11"/>
  <c r="P591" i="11"/>
  <c r="M591" i="11"/>
  <c r="P590" i="11"/>
  <c r="M590" i="11"/>
  <c r="P589" i="11"/>
  <c r="M589" i="11"/>
  <c r="P588" i="11"/>
  <c r="M588" i="11"/>
  <c r="P587" i="11"/>
  <c r="M587" i="11"/>
  <c r="P586" i="11"/>
  <c r="M586" i="11"/>
  <c r="P585" i="11"/>
  <c r="M585" i="11"/>
  <c r="P584" i="11"/>
  <c r="M584" i="11"/>
  <c r="P583" i="11"/>
  <c r="M583" i="11"/>
  <c r="P582" i="11"/>
  <c r="M582" i="11"/>
  <c r="P581" i="11"/>
  <c r="M581" i="11"/>
  <c r="P580" i="11"/>
  <c r="M580" i="11"/>
  <c r="P579" i="11"/>
  <c r="M579" i="11"/>
  <c r="P578" i="11"/>
  <c r="M578" i="11"/>
  <c r="P577" i="11"/>
  <c r="M577" i="11"/>
  <c r="P576" i="11"/>
  <c r="M576" i="11"/>
  <c r="P575" i="11"/>
  <c r="M575" i="11"/>
  <c r="P574" i="11"/>
  <c r="M574" i="11"/>
  <c r="P573" i="11"/>
  <c r="M573" i="11"/>
  <c r="P572" i="11"/>
  <c r="M572" i="11"/>
  <c r="P571" i="11"/>
  <c r="M571" i="11"/>
  <c r="P570" i="11"/>
  <c r="M570" i="11"/>
  <c r="P569" i="11"/>
  <c r="M569" i="11"/>
  <c r="P568" i="11"/>
  <c r="M568" i="11"/>
  <c r="P567" i="11"/>
  <c r="M567" i="11"/>
  <c r="P566" i="11"/>
  <c r="M566" i="11"/>
  <c r="P565" i="11"/>
  <c r="M565" i="11"/>
  <c r="P564" i="11"/>
  <c r="M564" i="11"/>
  <c r="P563" i="11"/>
  <c r="M563" i="11"/>
  <c r="P562" i="11"/>
  <c r="M562" i="11"/>
  <c r="P561" i="11"/>
  <c r="M561" i="11"/>
  <c r="P560" i="11"/>
  <c r="M560" i="11"/>
  <c r="P559" i="11"/>
  <c r="M559" i="11"/>
  <c r="P558" i="11"/>
  <c r="M558" i="11"/>
  <c r="P557" i="11"/>
  <c r="M557" i="11"/>
  <c r="P556" i="11"/>
  <c r="M556" i="11"/>
  <c r="P555" i="11"/>
  <c r="M555" i="11"/>
  <c r="P554" i="11"/>
  <c r="M554" i="11"/>
  <c r="P553" i="11"/>
  <c r="M553" i="11"/>
  <c r="P552" i="11"/>
  <c r="M552" i="11"/>
  <c r="P551" i="11"/>
  <c r="M551" i="11"/>
  <c r="P550" i="11"/>
  <c r="M550" i="11"/>
  <c r="P549" i="11"/>
  <c r="M549" i="11"/>
  <c r="P548" i="11"/>
  <c r="M548" i="11"/>
  <c r="P547" i="11"/>
  <c r="M547" i="11"/>
  <c r="P546" i="11"/>
  <c r="M546" i="11"/>
  <c r="P545" i="11"/>
  <c r="M545" i="11"/>
  <c r="P544" i="11"/>
  <c r="M544" i="11"/>
  <c r="P543" i="11"/>
  <c r="M543" i="11"/>
  <c r="P542" i="11"/>
  <c r="M542" i="11"/>
  <c r="P541" i="11"/>
  <c r="M541" i="11"/>
  <c r="P540" i="11"/>
  <c r="M540" i="11"/>
  <c r="P539" i="11"/>
  <c r="M539" i="11"/>
  <c r="P538" i="11"/>
  <c r="M538" i="11"/>
  <c r="P537" i="11"/>
  <c r="M537" i="11"/>
  <c r="P536" i="11"/>
  <c r="M536" i="11"/>
  <c r="P535" i="11"/>
  <c r="M535" i="11"/>
  <c r="P534" i="11"/>
  <c r="M534" i="11"/>
  <c r="P533" i="11"/>
  <c r="M533" i="11"/>
  <c r="P532" i="11"/>
  <c r="M532" i="11"/>
  <c r="P531" i="11"/>
  <c r="M531" i="11"/>
  <c r="P530" i="11"/>
  <c r="M530" i="11"/>
  <c r="P529" i="11"/>
  <c r="M529" i="11"/>
  <c r="P528" i="11"/>
  <c r="M528" i="11"/>
  <c r="P527" i="11"/>
  <c r="M527" i="11"/>
  <c r="P526" i="11"/>
  <c r="M526" i="11"/>
  <c r="P525" i="11"/>
  <c r="M525" i="11"/>
  <c r="P524" i="11"/>
  <c r="M524" i="11"/>
  <c r="P523" i="11"/>
  <c r="M523" i="11"/>
  <c r="P522" i="11"/>
  <c r="M522" i="11"/>
  <c r="P521" i="11"/>
  <c r="M521" i="11"/>
  <c r="P520" i="11"/>
  <c r="M520" i="11"/>
  <c r="P519" i="11"/>
  <c r="M519" i="11"/>
  <c r="P518" i="11"/>
  <c r="M518" i="11"/>
  <c r="P517" i="11"/>
  <c r="M517" i="11"/>
  <c r="P516" i="11"/>
  <c r="M516" i="11"/>
  <c r="P515" i="11"/>
  <c r="M515" i="11"/>
  <c r="P514" i="11"/>
  <c r="M514" i="11"/>
  <c r="P513" i="11"/>
  <c r="M513" i="11"/>
  <c r="P512" i="11"/>
  <c r="M512" i="11"/>
  <c r="P511" i="11"/>
  <c r="M511" i="11"/>
  <c r="P510" i="11"/>
  <c r="M510" i="11"/>
  <c r="P509" i="11"/>
  <c r="M509" i="11"/>
  <c r="P508" i="11"/>
  <c r="M508" i="11"/>
  <c r="P507" i="11"/>
  <c r="M507" i="11"/>
  <c r="P506" i="11"/>
  <c r="M506" i="11"/>
  <c r="P505" i="11"/>
  <c r="M505" i="11"/>
  <c r="P504" i="11"/>
  <c r="M504" i="11"/>
  <c r="P503" i="11"/>
  <c r="M503" i="11"/>
  <c r="P502" i="11"/>
  <c r="M502" i="11"/>
  <c r="P501" i="11"/>
  <c r="M501" i="11"/>
  <c r="P500" i="11"/>
  <c r="M500" i="11"/>
  <c r="P499" i="11"/>
  <c r="M499" i="11"/>
  <c r="P498" i="11"/>
  <c r="M498" i="11"/>
  <c r="P497" i="11"/>
  <c r="M497" i="11"/>
  <c r="P496" i="11"/>
  <c r="M496" i="11"/>
  <c r="P495" i="11"/>
  <c r="M495" i="11"/>
  <c r="P494" i="11"/>
  <c r="M494" i="11"/>
  <c r="P493" i="11"/>
  <c r="M493" i="11"/>
  <c r="P492" i="11"/>
  <c r="M492" i="11"/>
  <c r="P491" i="11"/>
  <c r="M491" i="11"/>
  <c r="P490" i="11"/>
  <c r="M490" i="11"/>
  <c r="P489" i="11"/>
  <c r="M489" i="11"/>
  <c r="P488" i="11"/>
  <c r="M488" i="11"/>
  <c r="P487" i="11"/>
  <c r="M487" i="11"/>
  <c r="P486" i="11"/>
  <c r="M486" i="11"/>
  <c r="P485" i="11"/>
  <c r="M485" i="11"/>
  <c r="P484" i="11"/>
  <c r="M484" i="11"/>
  <c r="P483" i="11"/>
  <c r="M483" i="11"/>
  <c r="P482" i="11"/>
  <c r="M482" i="11"/>
  <c r="P481" i="11"/>
  <c r="M481" i="11"/>
  <c r="P480" i="11"/>
  <c r="M480" i="11"/>
  <c r="P479" i="11"/>
  <c r="M479" i="11"/>
  <c r="P478" i="11"/>
  <c r="M478" i="11"/>
  <c r="P477" i="11"/>
  <c r="M477" i="11"/>
  <c r="P476" i="11"/>
  <c r="M476" i="11"/>
  <c r="P475" i="11"/>
  <c r="M475" i="11"/>
  <c r="P474" i="11"/>
  <c r="M474" i="11"/>
  <c r="P473" i="11"/>
  <c r="M473" i="11"/>
  <c r="P472" i="11"/>
  <c r="M472" i="11"/>
  <c r="P471" i="11"/>
  <c r="M471" i="11"/>
  <c r="P470" i="11"/>
  <c r="M470" i="11"/>
  <c r="P469" i="11"/>
  <c r="M469" i="11"/>
  <c r="P468" i="11"/>
  <c r="M468" i="11"/>
  <c r="P467" i="11"/>
  <c r="M467" i="11"/>
  <c r="P466" i="11"/>
  <c r="M466" i="11"/>
  <c r="P465" i="11"/>
  <c r="M465" i="11"/>
  <c r="P464" i="11"/>
  <c r="M464" i="11"/>
  <c r="P463" i="11"/>
  <c r="M463" i="11"/>
  <c r="P462" i="11"/>
  <c r="M462" i="11"/>
  <c r="P461" i="11"/>
  <c r="M461" i="11"/>
  <c r="P460" i="11"/>
  <c r="M460" i="11"/>
  <c r="P459" i="11"/>
  <c r="M459" i="11"/>
  <c r="P458" i="11"/>
  <c r="M458" i="11"/>
  <c r="P457" i="11"/>
  <c r="M457" i="11"/>
  <c r="P456" i="11"/>
  <c r="M456" i="11"/>
  <c r="P455" i="11"/>
  <c r="M455" i="11"/>
  <c r="P454" i="11"/>
  <c r="M454" i="11"/>
  <c r="P453" i="11"/>
  <c r="M453" i="11"/>
  <c r="P452" i="11"/>
  <c r="M452" i="11"/>
  <c r="P451" i="11"/>
  <c r="M451" i="11"/>
  <c r="P450" i="11"/>
  <c r="M450" i="11"/>
  <c r="P449" i="11"/>
  <c r="M449" i="11"/>
  <c r="P448" i="11"/>
  <c r="M448" i="11"/>
  <c r="P447" i="11"/>
  <c r="M447" i="11"/>
  <c r="P446" i="11"/>
  <c r="M446" i="11"/>
  <c r="P445" i="11"/>
  <c r="M445" i="11"/>
  <c r="P444" i="11"/>
  <c r="M444" i="11"/>
  <c r="P443" i="11"/>
  <c r="M443" i="11"/>
  <c r="P442" i="11"/>
  <c r="M442" i="11"/>
  <c r="P441" i="11"/>
  <c r="M441" i="11"/>
  <c r="P440" i="11"/>
  <c r="M440" i="11"/>
  <c r="P439" i="11"/>
  <c r="M439" i="11"/>
  <c r="P438" i="11"/>
  <c r="M438" i="11"/>
  <c r="P437" i="11"/>
  <c r="M437" i="11"/>
  <c r="P436" i="11"/>
  <c r="M436" i="11"/>
  <c r="P435" i="11"/>
  <c r="M435" i="11"/>
  <c r="P434" i="11"/>
  <c r="M434" i="11"/>
  <c r="P433" i="11"/>
  <c r="M433" i="11"/>
  <c r="P432" i="11"/>
  <c r="M432" i="11"/>
  <c r="P431" i="11"/>
  <c r="M431" i="11"/>
  <c r="P430" i="11"/>
  <c r="M430" i="11"/>
  <c r="P429" i="11"/>
  <c r="M429" i="11"/>
  <c r="P428" i="11"/>
  <c r="M428" i="11"/>
  <c r="P427" i="11"/>
  <c r="M427" i="11"/>
  <c r="P426" i="11"/>
  <c r="M426" i="11"/>
  <c r="P425" i="11"/>
  <c r="M425" i="11"/>
  <c r="P424" i="11"/>
  <c r="M424" i="11"/>
  <c r="P423" i="11"/>
  <c r="M423" i="11"/>
  <c r="P422" i="11"/>
  <c r="M422" i="11"/>
  <c r="P421" i="11"/>
  <c r="M421" i="11"/>
  <c r="P420" i="11"/>
  <c r="M420" i="11"/>
  <c r="P419" i="11"/>
  <c r="M419" i="11"/>
  <c r="P418" i="11"/>
  <c r="M418" i="11"/>
  <c r="P417" i="11"/>
  <c r="M417" i="11"/>
  <c r="P416" i="11"/>
  <c r="M416" i="11"/>
  <c r="P415" i="11"/>
  <c r="M415" i="11"/>
  <c r="P414" i="11"/>
  <c r="M414" i="11"/>
  <c r="P413" i="11"/>
  <c r="M413" i="11"/>
  <c r="P412" i="11"/>
  <c r="M412" i="11"/>
  <c r="P411" i="11"/>
  <c r="M411" i="11"/>
  <c r="P410" i="11"/>
  <c r="M410" i="11"/>
  <c r="P409" i="11"/>
  <c r="M409" i="11"/>
  <c r="P408" i="11"/>
  <c r="M408" i="11"/>
  <c r="P407" i="11"/>
  <c r="M407" i="11"/>
  <c r="P406" i="11"/>
  <c r="M406" i="11"/>
  <c r="P405" i="11"/>
  <c r="M405" i="11"/>
  <c r="P404" i="11"/>
  <c r="M404" i="11"/>
  <c r="P403" i="11"/>
  <c r="M403" i="11"/>
  <c r="P402" i="11"/>
  <c r="M402" i="11"/>
  <c r="P401" i="11"/>
  <c r="M401" i="11"/>
  <c r="P400" i="11"/>
  <c r="M400" i="11"/>
  <c r="P399" i="11"/>
  <c r="M399" i="11"/>
  <c r="P398" i="11"/>
  <c r="M398" i="11"/>
  <c r="P397" i="11"/>
  <c r="M397" i="11"/>
  <c r="P396" i="11"/>
  <c r="M396" i="11"/>
  <c r="P395" i="11"/>
  <c r="M395" i="11"/>
  <c r="P394" i="11"/>
  <c r="M394" i="11"/>
  <c r="P393" i="11"/>
  <c r="M393" i="11"/>
  <c r="P392" i="11"/>
  <c r="M392" i="11"/>
  <c r="P391" i="11"/>
  <c r="M391" i="11"/>
  <c r="P390" i="11"/>
  <c r="M390" i="11"/>
  <c r="P389" i="11"/>
  <c r="M389" i="11"/>
  <c r="P388" i="11"/>
  <c r="M388" i="11"/>
  <c r="P387" i="11"/>
  <c r="M387" i="11"/>
  <c r="P386" i="11"/>
  <c r="M386" i="11"/>
  <c r="P385" i="11"/>
  <c r="M385" i="11"/>
  <c r="P384" i="11"/>
  <c r="M384" i="11"/>
  <c r="P383" i="11"/>
  <c r="M383" i="11"/>
  <c r="P382" i="11"/>
  <c r="M382" i="11"/>
  <c r="P381" i="11"/>
  <c r="M381" i="11"/>
  <c r="P380" i="11"/>
  <c r="M380" i="11"/>
  <c r="P379" i="11"/>
  <c r="M379" i="11"/>
  <c r="P378" i="11"/>
  <c r="M378" i="11"/>
  <c r="P377" i="11"/>
  <c r="M377" i="11"/>
  <c r="P376" i="11"/>
  <c r="M376" i="11"/>
  <c r="P375" i="11"/>
  <c r="M375" i="11"/>
  <c r="P374" i="11"/>
  <c r="M374" i="11"/>
  <c r="P373" i="11"/>
  <c r="M373" i="11"/>
  <c r="P372" i="11"/>
  <c r="M372" i="11"/>
  <c r="P371" i="11"/>
  <c r="M371" i="11"/>
  <c r="P370" i="11"/>
  <c r="M370" i="11"/>
  <c r="P369" i="11"/>
  <c r="M369" i="11"/>
  <c r="P368" i="11"/>
  <c r="M368" i="11"/>
  <c r="P367" i="11"/>
  <c r="M367" i="11"/>
  <c r="P366" i="11"/>
  <c r="M366" i="11"/>
  <c r="P365" i="11"/>
  <c r="M365" i="11"/>
  <c r="P364" i="11"/>
  <c r="M364" i="11"/>
  <c r="P363" i="11"/>
  <c r="M363" i="11"/>
  <c r="P362" i="11"/>
  <c r="M362" i="11"/>
  <c r="P361" i="11"/>
  <c r="M361" i="11"/>
  <c r="P360" i="11"/>
  <c r="M360" i="11"/>
  <c r="P359" i="11"/>
  <c r="M359" i="11"/>
  <c r="P358" i="11"/>
  <c r="M358" i="11"/>
  <c r="P357" i="11"/>
  <c r="M357" i="11"/>
  <c r="P356" i="11"/>
  <c r="M356" i="11"/>
  <c r="P355" i="11"/>
  <c r="M355" i="11"/>
  <c r="P354" i="11"/>
  <c r="M354" i="11"/>
  <c r="P353" i="11"/>
  <c r="M353" i="11"/>
  <c r="P352" i="11"/>
  <c r="M352" i="11"/>
  <c r="P351" i="11"/>
  <c r="M351" i="11"/>
  <c r="P350" i="11"/>
  <c r="M350" i="11"/>
  <c r="P349" i="11"/>
  <c r="M349" i="11"/>
  <c r="P348" i="11"/>
  <c r="M348" i="11"/>
  <c r="P347" i="11"/>
  <c r="M347" i="11"/>
  <c r="P346" i="11"/>
  <c r="M346" i="11"/>
  <c r="P345" i="11"/>
  <c r="M345" i="11"/>
  <c r="P344" i="11"/>
  <c r="M344" i="11"/>
  <c r="P343" i="11"/>
  <c r="M343" i="11"/>
  <c r="P342" i="11"/>
  <c r="M342" i="11"/>
  <c r="P341" i="11"/>
  <c r="M341" i="11"/>
  <c r="P340" i="11"/>
  <c r="M340" i="11"/>
  <c r="P339" i="11"/>
  <c r="M339" i="11"/>
  <c r="P338" i="11"/>
  <c r="M338" i="11"/>
  <c r="P337" i="11"/>
  <c r="M337" i="11"/>
  <c r="P336" i="11"/>
  <c r="M336" i="11"/>
  <c r="P335" i="11"/>
  <c r="M335" i="11"/>
  <c r="P334" i="11"/>
  <c r="M334" i="11"/>
  <c r="P333" i="11"/>
  <c r="M333" i="11"/>
  <c r="P332" i="11"/>
  <c r="M332" i="11"/>
  <c r="P331" i="11"/>
  <c r="M331" i="11"/>
  <c r="P330" i="11"/>
  <c r="M330" i="11"/>
  <c r="P329" i="11"/>
  <c r="M329" i="11"/>
  <c r="P328" i="11"/>
  <c r="M328" i="11"/>
  <c r="P327" i="11"/>
  <c r="M327" i="11"/>
  <c r="P326" i="11"/>
  <c r="M326" i="11"/>
  <c r="P325" i="11"/>
  <c r="M325" i="11"/>
  <c r="P324" i="11"/>
  <c r="M324" i="11"/>
  <c r="P323" i="11"/>
  <c r="M323" i="11"/>
  <c r="P322" i="11"/>
  <c r="M322" i="11"/>
  <c r="P321" i="11"/>
  <c r="M321" i="11"/>
  <c r="P320" i="11"/>
  <c r="M320" i="11"/>
  <c r="P319" i="11"/>
  <c r="M319" i="11"/>
  <c r="P318" i="11"/>
  <c r="M318" i="11"/>
  <c r="P317" i="11"/>
  <c r="M317" i="11"/>
  <c r="P316" i="11"/>
  <c r="M316" i="11"/>
  <c r="P315" i="11"/>
  <c r="M315" i="11"/>
  <c r="P314" i="11"/>
  <c r="M314" i="11"/>
  <c r="P313" i="11"/>
  <c r="M313" i="11"/>
  <c r="P312" i="11"/>
  <c r="M312" i="11"/>
  <c r="P311" i="11"/>
  <c r="M311" i="11"/>
  <c r="P310" i="11"/>
  <c r="M310" i="11"/>
  <c r="P309" i="11"/>
  <c r="M309" i="11"/>
  <c r="P308" i="11"/>
  <c r="M308" i="11"/>
  <c r="P307" i="11"/>
  <c r="M307" i="11"/>
  <c r="P306" i="11"/>
  <c r="M306" i="11"/>
  <c r="P305" i="11"/>
  <c r="M305" i="11"/>
  <c r="P304" i="11"/>
  <c r="M304" i="11"/>
  <c r="P303" i="11"/>
  <c r="M303" i="11"/>
  <c r="P302" i="11"/>
  <c r="M302" i="11"/>
  <c r="P301" i="11"/>
  <c r="M301" i="11"/>
  <c r="P300" i="11"/>
  <c r="M300" i="11"/>
  <c r="P299" i="11"/>
  <c r="M299" i="11"/>
  <c r="P298" i="11"/>
  <c r="M298" i="11"/>
  <c r="P297" i="11"/>
  <c r="M297" i="11"/>
  <c r="P296" i="11"/>
  <c r="M296" i="11"/>
  <c r="P295" i="11"/>
  <c r="M295" i="11"/>
  <c r="P294" i="11"/>
  <c r="M294" i="11"/>
  <c r="P293" i="11"/>
  <c r="M293" i="11"/>
  <c r="P292" i="11"/>
  <c r="M292" i="11"/>
  <c r="P291" i="11"/>
  <c r="M291" i="11"/>
  <c r="P290" i="11"/>
  <c r="M290" i="11"/>
  <c r="P289" i="11"/>
  <c r="M289" i="11"/>
  <c r="P288" i="11"/>
  <c r="M288" i="11"/>
  <c r="P287" i="11"/>
  <c r="M287" i="11"/>
  <c r="P286" i="11"/>
  <c r="M286" i="11"/>
  <c r="P285" i="11"/>
  <c r="M285" i="11"/>
  <c r="P284" i="11"/>
  <c r="M284" i="11"/>
  <c r="P283" i="11"/>
  <c r="M283" i="11"/>
  <c r="P282" i="11"/>
  <c r="M282" i="11"/>
  <c r="P281" i="11"/>
  <c r="M281" i="11"/>
  <c r="P280" i="11"/>
  <c r="M280" i="11"/>
  <c r="P279" i="11"/>
  <c r="M279" i="11"/>
  <c r="P278" i="11"/>
  <c r="M278" i="11"/>
  <c r="P277" i="11"/>
  <c r="M277" i="11"/>
  <c r="P276" i="11"/>
  <c r="M276" i="11"/>
  <c r="P275" i="11"/>
  <c r="M275" i="11"/>
  <c r="P274" i="11"/>
  <c r="M274" i="11"/>
  <c r="P273" i="11"/>
  <c r="M273" i="11"/>
  <c r="P272" i="11"/>
  <c r="M272" i="11"/>
  <c r="P271" i="11"/>
  <c r="M271" i="11"/>
  <c r="P270" i="11"/>
  <c r="M270" i="11"/>
  <c r="P269" i="11"/>
  <c r="M269" i="11"/>
  <c r="P268" i="11"/>
  <c r="M268" i="11"/>
  <c r="P267" i="11"/>
  <c r="M267" i="11"/>
  <c r="P266" i="11"/>
  <c r="M266" i="11"/>
  <c r="P265" i="11"/>
  <c r="M265" i="11"/>
  <c r="P264" i="11"/>
  <c r="M264" i="11"/>
  <c r="P263" i="11"/>
  <c r="M263" i="11"/>
  <c r="P262" i="11"/>
  <c r="M262" i="11"/>
  <c r="P261" i="11"/>
  <c r="M261" i="11"/>
  <c r="P260" i="11"/>
  <c r="M260" i="11"/>
  <c r="P259" i="11"/>
  <c r="M259" i="11"/>
  <c r="P258" i="11"/>
  <c r="M258" i="11"/>
  <c r="P257" i="11"/>
  <c r="M257" i="11"/>
  <c r="P256" i="11"/>
  <c r="M256" i="11"/>
  <c r="P255" i="11"/>
  <c r="M255" i="11"/>
  <c r="P254" i="11"/>
  <c r="M254" i="11"/>
  <c r="P253" i="11"/>
  <c r="M253" i="11"/>
  <c r="P252" i="11"/>
  <c r="M252" i="11"/>
  <c r="P251" i="11"/>
  <c r="M251" i="11"/>
  <c r="P250" i="11"/>
  <c r="M250" i="11"/>
  <c r="P249" i="11"/>
  <c r="M249" i="11"/>
  <c r="P248" i="11"/>
  <c r="M248" i="11"/>
  <c r="P247" i="11"/>
  <c r="M247" i="11"/>
  <c r="P246" i="11"/>
  <c r="M246" i="11"/>
  <c r="P245" i="11"/>
  <c r="M245" i="11"/>
  <c r="P244" i="11"/>
  <c r="M244" i="11"/>
  <c r="P243" i="11"/>
  <c r="M243" i="11"/>
  <c r="P242" i="11"/>
  <c r="M242" i="11"/>
  <c r="P241" i="11"/>
  <c r="M241" i="11"/>
  <c r="P240" i="11"/>
  <c r="M240" i="11"/>
  <c r="P239" i="11"/>
  <c r="M239" i="11"/>
  <c r="P238" i="11"/>
  <c r="M238" i="11"/>
  <c r="P237" i="11"/>
  <c r="M237" i="11"/>
  <c r="P236" i="11"/>
  <c r="M236" i="11"/>
  <c r="P235" i="11"/>
  <c r="M235" i="11"/>
  <c r="P234" i="11"/>
  <c r="M234" i="11"/>
  <c r="P233" i="11"/>
  <c r="M233" i="11"/>
  <c r="P232" i="11"/>
  <c r="M232" i="11"/>
  <c r="P231" i="11"/>
  <c r="M231" i="11"/>
  <c r="P230" i="11"/>
  <c r="M230" i="11"/>
  <c r="P229" i="11"/>
  <c r="M229" i="11"/>
  <c r="P228" i="11"/>
  <c r="M228" i="11"/>
  <c r="P227" i="11"/>
  <c r="M227" i="11"/>
  <c r="P226" i="11"/>
  <c r="M226" i="11"/>
  <c r="P225" i="11"/>
  <c r="M225" i="11"/>
  <c r="P224" i="11"/>
  <c r="M224" i="11"/>
  <c r="P223" i="11"/>
  <c r="M223" i="11"/>
  <c r="P222" i="11"/>
  <c r="M222" i="11"/>
  <c r="P221" i="11"/>
  <c r="M221" i="11"/>
  <c r="P220" i="11"/>
  <c r="M220" i="11"/>
  <c r="P219" i="11"/>
  <c r="M219" i="11"/>
  <c r="P218" i="11"/>
  <c r="M218" i="11"/>
  <c r="P217" i="11"/>
  <c r="M217" i="11"/>
  <c r="P216" i="11"/>
  <c r="M216" i="11"/>
  <c r="P215" i="11"/>
  <c r="M215" i="11"/>
  <c r="P214" i="11"/>
  <c r="M214" i="11"/>
  <c r="P213" i="11"/>
  <c r="M213" i="11"/>
  <c r="P212" i="11"/>
  <c r="M212" i="11"/>
  <c r="P211" i="11"/>
  <c r="M211" i="11"/>
  <c r="P210" i="11"/>
  <c r="M210" i="11"/>
  <c r="P209" i="11"/>
  <c r="M209" i="11"/>
  <c r="P208" i="11"/>
  <c r="M208" i="11"/>
  <c r="P207" i="11"/>
  <c r="M207" i="11"/>
  <c r="P206" i="11"/>
  <c r="M206" i="11"/>
  <c r="P205" i="11"/>
  <c r="M205" i="11"/>
  <c r="P204" i="11"/>
  <c r="M204" i="11"/>
  <c r="P203" i="11"/>
  <c r="M203" i="11"/>
  <c r="P202" i="11"/>
  <c r="M202" i="11"/>
  <c r="P201" i="11"/>
  <c r="M201" i="11"/>
  <c r="P200" i="11"/>
  <c r="M200" i="11"/>
  <c r="P199" i="11"/>
  <c r="M199" i="11"/>
  <c r="P198" i="11"/>
  <c r="M198" i="11"/>
  <c r="P197" i="11"/>
  <c r="M197" i="11"/>
  <c r="P196" i="11"/>
  <c r="M196" i="11"/>
  <c r="P195" i="11"/>
  <c r="M195" i="11"/>
  <c r="P194" i="11"/>
  <c r="M194" i="11"/>
  <c r="P193" i="11"/>
  <c r="M193" i="11"/>
  <c r="P192" i="11"/>
  <c r="M192" i="11"/>
  <c r="P191" i="11"/>
  <c r="M191" i="11"/>
  <c r="P190" i="11"/>
  <c r="M190" i="11"/>
  <c r="P189" i="11"/>
  <c r="M189" i="11"/>
  <c r="P188" i="11"/>
  <c r="M188" i="11"/>
  <c r="P187" i="11"/>
  <c r="M187" i="11"/>
  <c r="P186" i="11"/>
  <c r="M186" i="11"/>
  <c r="P185" i="11"/>
  <c r="M185" i="11"/>
  <c r="P184" i="11"/>
  <c r="M184" i="11"/>
  <c r="P183" i="11"/>
  <c r="M183" i="11"/>
  <c r="P182" i="11"/>
  <c r="M182" i="11"/>
  <c r="P181" i="11"/>
  <c r="M181" i="11"/>
  <c r="P180" i="11"/>
  <c r="M180" i="11"/>
  <c r="P179" i="11"/>
  <c r="M179" i="11"/>
  <c r="P178" i="11"/>
  <c r="M178" i="11"/>
  <c r="P177" i="11"/>
  <c r="M177" i="11"/>
  <c r="P176" i="11"/>
  <c r="M176" i="11"/>
  <c r="P175" i="11"/>
  <c r="M175" i="11"/>
  <c r="P174" i="11"/>
  <c r="M174" i="11"/>
  <c r="P173" i="11"/>
  <c r="M173" i="11"/>
  <c r="P172" i="11"/>
  <c r="M172" i="11"/>
  <c r="P171" i="11"/>
  <c r="M171" i="11"/>
  <c r="P170" i="11"/>
  <c r="M170" i="11"/>
  <c r="P169" i="11"/>
  <c r="M169" i="11"/>
  <c r="P168" i="11"/>
  <c r="M168" i="11"/>
  <c r="P167" i="11"/>
  <c r="M167" i="11"/>
  <c r="P166" i="11"/>
  <c r="M166" i="11"/>
  <c r="P165" i="11"/>
  <c r="M165" i="11"/>
  <c r="P164" i="11"/>
  <c r="M164" i="11"/>
  <c r="P163" i="11"/>
  <c r="M163" i="11"/>
  <c r="P162" i="11"/>
  <c r="M162" i="11"/>
  <c r="P161" i="11"/>
  <c r="M161" i="11"/>
  <c r="P160" i="11"/>
  <c r="M160" i="11"/>
  <c r="P159" i="11"/>
  <c r="M159" i="11"/>
  <c r="P158" i="11"/>
  <c r="M158" i="11"/>
  <c r="P157" i="11"/>
  <c r="M157" i="11"/>
  <c r="P156" i="11"/>
  <c r="M156" i="11"/>
  <c r="P155" i="11"/>
  <c r="M155" i="11"/>
  <c r="P154" i="11"/>
  <c r="M154" i="11"/>
  <c r="P153" i="11"/>
  <c r="M153" i="11"/>
  <c r="P152" i="11"/>
  <c r="M152" i="11"/>
  <c r="P151" i="11"/>
  <c r="M151" i="11"/>
  <c r="P150" i="11"/>
  <c r="M150" i="11"/>
  <c r="P149" i="11"/>
  <c r="M149" i="11"/>
  <c r="P148" i="11"/>
  <c r="M148" i="11"/>
  <c r="P147" i="11"/>
  <c r="M147" i="11"/>
  <c r="P146" i="11"/>
  <c r="M146" i="11"/>
  <c r="P145" i="11"/>
  <c r="M145" i="11"/>
  <c r="P144" i="11"/>
  <c r="M144" i="11"/>
  <c r="P143" i="11"/>
  <c r="M143" i="11"/>
  <c r="P142" i="11"/>
  <c r="M142" i="11"/>
  <c r="P141" i="11"/>
  <c r="M141" i="11"/>
  <c r="P140" i="11"/>
  <c r="M140" i="11"/>
  <c r="P139" i="11"/>
  <c r="M139" i="11"/>
  <c r="P138" i="11"/>
  <c r="M138" i="11"/>
  <c r="P137" i="11"/>
  <c r="M137" i="11"/>
  <c r="P136" i="11"/>
  <c r="M136" i="11"/>
  <c r="P135" i="11"/>
  <c r="M135" i="11"/>
  <c r="P134" i="11"/>
  <c r="M134" i="11"/>
  <c r="P133" i="11"/>
  <c r="M133" i="11"/>
  <c r="P132" i="11"/>
  <c r="M132" i="11"/>
  <c r="P131" i="11"/>
  <c r="M131" i="11"/>
  <c r="P130" i="11"/>
  <c r="M130" i="11"/>
  <c r="P129" i="11"/>
  <c r="M129" i="11"/>
  <c r="P128" i="11"/>
  <c r="M128" i="11"/>
  <c r="P127" i="11"/>
  <c r="M127" i="11"/>
  <c r="P126" i="11"/>
  <c r="M126" i="11"/>
  <c r="P125" i="11"/>
  <c r="M125" i="11"/>
  <c r="P124" i="11"/>
  <c r="M124" i="11"/>
  <c r="P123" i="11"/>
  <c r="M123" i="11"/>
  <c r="P122" i="11"/>
  <c r="M122" i="11"/>
  <c r="P121" i="11"/>
  <c r="M121" i="11"/>
  <c r="P120" i="11"/>
  <c r="M120" i="11"/>
  <c r="P119" i="11"/>
  <c r="M119" i="11"/>
  <c r="P118" i="11"/>
  <c r="M118" i="11"/>
  <c r="P117" i="11"/>
  <c r="M117" i="11"/>
  <c r="P116" i="11"/>
  <c r="M116" i="11"/>
  <c r="P115" i="11"/>
  <c r="M115" i="11"/>
  <c r="P114" i="11"/>
  <c r="M114" i="11"/>
  <c r="P113" i="11"/>
  <c r="M113" i="11"/>
  <c r="P112" i="11"/>
  <c r="M112" i="11"/>
  <c r="P111" i="11"/>
  <c r="M111" i="11"/>
  <c r="P110" i="11"/>
  <c r="M110" i="11"/>
  <c r="P109" i="11"/>
  <c r="M109" i="11"/>
  <c r="P108" i="11"/>
  <c r="M108" i="11"/>
  <c r="P107" i="11"/>
  <c r="M107" i="11"/>
  <c r="P106" i="11"/>
  <c r="M106" i="11"/>
  <c r="P105" i="11"/>
  <c r="M105" i="11"/>
  <c r="P104" i="11"/>
  <c r="M104" i="11"/>
  <c r="P103" i="11"/>
  <c r="M103" i="11"/>
  <c r="P102" i="11"/>
  <c r="M102" i="11"/>
  <c r="P101" i="11"/>
  <c r="M101" i="11"/>
  <c r="P100" i="11"/>
  <c r="M100" i="11"/>
  <c r="P99" i="11"/>
  <c r="M99" i="11"/>
  <c r="P98" i="11"/>
  <c r="M98" i="11"/>
  <c r="P97" i="11"/>
  <c r="M97" i="11"/>
  <c r="P96" i="11"/>
  <c r="M96" i="11"/>
  <c r="P95" i="11"/>
  <c r="M95" i="11"/>
  <c r="P94" i="11"/>
  <c r="M94" i="11"/>
  <c r="P93" i="11"/>
  <c r="M93" i="11"/>
  <c r="P92" i="11"/>
  <c r="M92" i="11"/>
  <c r="P91" i="11"/>
  <c r="M91" i="11"/>
  <c r="P90" i="11"/>
  <c r="M90" i="11"/>
  <c r="P89" i="11"/>
  <c r="M89" i="11"/>
  <c r="P88" i="11"/>
  <c r="M88" i="11"/>
  <c r="P87" i="11"/>
  <c r="M87" i="11"/>
  <c r="P86" i="11"/>
  <c r="M86" i="11"/>
  <c r="P85" i="11"/>
  <c r="M85" i="11"/>
  <c r="P84" i="11"/>
  <c r="M84" i="11"/>
  <c r="P83" i="11"/>
  <c r="M83" i="11"/>
  <c r="P82" i="11"/>
  <c r="M82" i="11"/>
  <c r="P81" i="11"/>
  <c r="M81" i="11"/>
  <c r="P80" i="11"/>
  <c r="M80" i="11"/>
  <c r="P79" i="11"/>
  <c r="M79" i="11"/>
  <c r="P78" i="11"/>
  <c r="M78" i="11"/>
  <c r="P77" i="11"/>
  <c r="M77" i="11"/>
  <c r="P76" i="11"/>
  <c r="M76" i="11"/>
  <c r="P75" i="11"/>
  <c r="M75" i="11"/>
  <c r="P74" i="11"/>
  <c r="M74" i="11"/>
  <c r="P73" i="11"/>
  <c r="M73" i="11"/>
  <c r="P72" i="11"/>
  <c r="M72" i="11"/>
  <c r="P71" i="11"/>
  <c r="M71" i="11"/>
  <c r="P70" i="11"/>
  <c r="M70" i="11"/>
  <c r="P69" i="11"/>
  <c r="M69" i="11"/>
  <c r="P68" i="11"/>
  <c r="M68" i="11"/>
  <c r="P67" i="11"/>
  <c r="M67" i="11"/>
  <c r="P66" i="11"/>
  <c r="M66" i="11"/>
  <c r="P65" i="11"/>
  <c r="M65" i="11"/>
  <c r="P64" i="11"/>
  <c r="M64" i="11"/>
  <c r="P63" i="11"/>
  <c r="M63" i="11"/>
  <c r="P62" i="11"/>
  <c r="M62" i="11"/>
  <c r="P61" i="11"/>
  <c r="M61" i="11"/>
  <c r="P60" i="11"/>
  <c r="M60" i="11"/>
  <c r="P59" i="11"/>
  <c r="M59" i="11"/>
  <c r="P58" i="11"/>
  <c r="M58" i="11"/>
  <c r="P57" i="11"/>
  <c r="M57" i="11"/>
  <c r="P56" i="11"/>
  <c r="M56" i="11"/>
  <c r="P55" i="11"/>
  <c r="M55" i="11"/>
  <c r="P54" i="11"/>
  <c r="M54" i="11"/>
  <c r="P53" i="11"/>
  <c r="M53" i="11"/>
  <c r="P52" i="11"/>
  <c r="M52" i="11"/>
  <c r="P51" i="11"/>
  <c r="M51" i="11"/>
  <c r="P50" i="11"/>
  <c r="M50" i="11"/>
  <c r="P49" i="11"/>
  <c r="M49" i="11"/>
  <c r="P48" i="11"/>
  <c r="M48" i="11"/>
  <c r="P47" i="11"/>
  <c r="M47" i="11"/>
  <c r="P46" i="11"/>
  <c r="M46" i="11"/>
  <c r="P45" i="11"/>
  <c r="M45" i="11"/>
  <c r="P44" i="11"/>
  <c r="M44" i="11"/>
  <c r="P43" i="11"/>
  <c r="M43" i="11"/>
  <c r="P42" i="11"/>
  <c r="M42" i="11"/>
  <c r="P41" i="11"/>
  <c r="M41" i="11"/>
  <c r="P40" i="11"/>
  <c r="M40" i="11"/>
  <c r="P39" i="11"/>
  <c r="M39" i="11"/>
  <c r="P38" i="11"/>
  <c r="M38" i="11"/>
  <c r="P37" i="11"/>
  <c r="M37" i="11"/>
  <c r="P36" i="11"/>
  <c r="M36" i="11"/>
  <c r="P35" i="11"/>
  <c r="M35" i="11"/>
  <c r="P34" i="11"/>
  <c r="M34" i="11"/>
  <c r="P33" i="11"/>
  <c r="M33" i="11"/>
  <c r="P32" i="11"/>
  <c r="M32" i="11"/>
  <c r="P31" i="11"/>
  <c r="M31" i="11"/>
  <c r="P30" i="11"/>
  <c r="M30" i="11"/>
  <c r="P29" i="11"/>
  <c r="M29" i="11"/>
  <c r="P28" i="11"/>
  <c r="M28" i="11"/>
  <c r="P27" i="11"/>
  <c r="M27" i="11"/>
  <c r="P26" i="11"/>
  <c r="M26" i="11"/>
  <c r="P25" i="11"/>
  <c r="M25" i="11"/>
  <c r="P24" i="11"/>
  <c r="M24" i="11"/>
  <c r="P23" i="11"/>
  <c r="M23" i="11"/>
  <c r="P22" i="11"/>
  <c r="M22" i="11"/>
  <c r="P21" i="11"/>
  <c r="M21" i="11"/>
  <c r="P20" i="11"/>
  <c r="M20" i="11"/>
  <c r="P19" i="11"/>
  <c r="M19" i="11"/>
  <c r="P18" i="11"/>
  <c r="M18" i="11"/>
  <c r="P17" i="11"/>
  <c r="M17" i="11"/>
  <c r="P16" i="11"/>
  <c r="M16" i="11"/>
  <c r="P15" i="11"/>
  <c r="M15" i="11"/>
  <c r="P14" i="11"/>
  <c r="M14" i="11"/>
  <c r="P13" i="11"/>
  <c r="M13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T105" i="19" s="1"/>
  <c r="K49" i="4"/>
  <c r="K47" i="4"/>
  <c r="K12" i="4"/>
  <c r="K46" i="4"/>
  <c r="K69" i="4"/>
  <c r="K79" i="4"/>
  <c r="K8" i="4"/>
  <c r="K21" i="4"/>
  <c r="K59" i="4"/>
  <c r="K63" i="4"/>
  <c r="K78" i="4"/>
  <c r="K13" i="4"/>
  <c r="T51" i="19" s="1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T234" i="19" s="1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99" i="19"/>
  <c r="T107" i="19"/>
  <c r="T75" i="19"/>
  <c r="Q46" i="20"/>
  <c r="B17" i="12" s="1"/>
  <c r="T119" i="19"/>
  <c r="T277" i="19"/>
  <c r="T185" i="19"/>
  <c r="T53" i="19"/>
  <c r="Q30" i="20"/>
  <c r="T255" i="19"/>
  <c r="T256" i="19"/>
  <c r="F4" i="12"/>
  <c r="T11" i="19"/>
  <c r="T139" i="19"/>
  <c r="Q25" i="20"/>
  <c r="T161" i="19"/>
  <c r="T198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T4" i="19" l="1"/>
  <c r="T131" i="19"/>
  <c r="T174" i="19"/>
  <c r="T147" i="19"/>
  <c r="T140" i="19"/>
  <c r="T193" i="19"/>
  <c r="T182" i="19"/>
  <c r="H11" i="12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P13" i="12" l="1"/>
  <c r="C11" i="12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<sst xmlns="http://schemas.openxmlformats.org/spreadsheetml/2006/main" count="27207" uniqueCount="1692">
  <si>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</si>
  <si>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</si>
  <si>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</si>
  <si>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</si>
  <si>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</si>
  <si>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</si>
  <si>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</si>
  <si>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</si>
  <si>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</si>
  <si>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</si>
  <si>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</si>
  <si>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</si>
  <si>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</si>
  <si>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</si>
  <si>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</si>
  <si>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</si>
  <si>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</si>
  <si>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</si>
  <si>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</si>
  <si>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</si>
  <si>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</si>
  <si>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</si>
  <si>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</si>
  <si>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</si>
  <si>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</si>
  <si>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</si>
  <si>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</si>
  <si>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</si>
  <si>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</si>
  <si>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</si>
  <si>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</si>
  <si>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</si>
  <si>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</si>
  <si>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</si>
  <si>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</si>
  <si>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</si>
  <si>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</si>
  <si>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</si>
  <si>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</si>
  <si>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</si>
  <si>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</si>
  <si>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</si>
  <si>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</si>
  <si>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</si>
  <si>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</si>
  <si>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</si>
  <si>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</si>
  <si>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</si>
  <si>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</si>
  <si>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</si>
  <si>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</si>
  <si>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</si>
  <si>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</si>
  <si>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</si>
  <si>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</si>
  <si>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</si>
  <si>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</si>
  <si>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</si>
  <si>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</si>
  <si>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</si>
  <si>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</si>
  <si>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</si>
  <si>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</si>
  <si>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</si>
  <si>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</si>
  <si>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</si>
  <si>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</si>
  <si>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</si>
  <si>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</si>
  <si>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</si>
  <si>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</si>
  <si>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</si>
  <si>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</si>
  <si>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</si>
  <si>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</si>
  <si>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</si>
  <si>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</si>
  <si>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</si>
  <si>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</si>
  <si>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</si>
  <si>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</si>
  <si>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</si>
  <si>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</si>
  <si>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</si>
  <si>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</si>
  <si>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</si>
  <si>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</si>
  <si>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</si>
  <si>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</si>
  <si>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</si>
  <si>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</si>
  <si>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</si>
  <si>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</si>
  <si>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</si>
  <si>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</si>
  <si>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</si>
  <si>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</si>
  <si>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</si>
  <si>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</si>
  <si>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</si>
  <si>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</si>
  <si>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</si>
  <si>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</si>
  <si>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</si>
  <si>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</si>
  <si>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</si>
  <si>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</si>
  <si>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</si>
  <si>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</si>
  <si>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</si>
  <si>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</si>
  <si>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</si>
  <si>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</si>
  <si>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</si>
  <si>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</si>
  <si>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</si>
  <si>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</si>
  <si>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</si>
  <si>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</si>
  <si>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</si>
  <si>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</si>
  <si>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</si>
  <si>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</si>
  <si>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</si>
  <si>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</si>
  <si>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</si>
  <si>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</si>
  <si>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</si>
  <si>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</si>
  <si>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</si>
  <si>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</si>
  <si>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</si>
  <si>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</si>
  <si>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</si>
  <si>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</si>
  <si>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</si>
  <si>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</si>
  <si>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</si>
  <si>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</si>
  <si>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</si>
  <si>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</si>
  <si>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</si>
  <si>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</si>
  <si>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</si>
  <si>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</si>
  <si>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</si>
  <si>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</si>
  <si>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</si>
  <si>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</si>
  <si>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</si>
  <si>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</si>
  <si>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</si>
  <si>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</si>
  <si>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</si>
  <si>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</si>
  <si>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</si>
  <si>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</si>
  <si>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</si>
  <si>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</si>
  <si>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</si>
  <si>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</si>
  <si>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</si>
  <si>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</si>
  <si>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</si>
  <si>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</si>
  <si>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</si>
  <si>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</si>
  <si>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</si>
  <si>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</si>
  <si>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</si>
  <si>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</si>
  <si>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</si>
  <si>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</si>
  <si>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</si>
  <si>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</si>
  <si>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</si>
  <si>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</si>
  <si>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</si>
  <si>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</si>
  <si>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</si>
  <si>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</si>
  <si>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</si>
  <si>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</si>
  <si>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</si>
  <si>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</si>
  <si>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</si>
  <si>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</si>
  <si>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</si>
  <si>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</si>
  <si>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</si>
  <si>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</si>
  <si>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</si>
  <si>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</si>
  <si>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</si>
  <si>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</si>
  <si>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</si>
  <si>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</si>
  <si>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</si>
  <si>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</si>
  <si>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</si>
  <si>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</si>
  <si>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</si>
  <si>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</si>
  <si>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</si>
  <si>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</si>
  <si>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</si>
  <si>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</si>
  <si>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</si>
  <si>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</si>
  <si>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</si>
  <si>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</si>
  <si>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</si>
  <si>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</si>
  <si>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</si>
  <si>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</si>
  <si>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</si>
  <si>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</si>
  <si>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</si>
  <si>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</si>
  <si>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</si>
  <si>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</si>
  <si>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</si>
  <si>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</si>
  <si>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</si>
  <si>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</si>
  <si>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</si>
  <si>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</si>
  <si>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</si>
  <si>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</si>
  <si>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</si>
  <si>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</si>
  <si>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</si>
  <si>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</si>
  <si>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</si>
  <si>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</si>
  <si>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</si>
  <si>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</si>
  <si>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</si>
  <si>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</si>
  <si>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</si>
  <si>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</si>
  <si>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</si>
  <si>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</si>
  <si>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</si>
  <si>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</si>
  <si>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</si>
  <si>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</si>
  <si>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</si>
  <si>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</si>
  <si>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</si>
  <si>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</si>
  <si>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</si>
  <si>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</si>
  <si>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</si>
  <si>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</si>
  <si>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</si>
  <si>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</si>
  <si>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</si>
  <si>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</si>
  <si>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</si>
  <si>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</si>
  <si>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</si>
  <si>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</si>
  <si>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</si>
  <si>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</si>
  <si>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</si>
  <si>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</si>
  <si>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</si>
  <si>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</si>
  <si>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</si>
  <si>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</si>
  <si>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</si>
  <si>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</si>
  <si>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</si>
  <si>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</si>
  <si>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</si>
  <si>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</si>
  <si>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</si>
  <si>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</si>
  <si>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</si>
  <si>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</si>
  <si>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</si>
  <si>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</si>
  <si>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</si>
  <si>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</si>
  <si>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</si>
  <si>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</si>
  <si>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</si>
  <si>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</si>
  <si>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</si>
  <si>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</si>
  <si>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</si>
  <si>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</si>
  <si>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</si>
  <si>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</si>
  <si>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</si>
  <si>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</si>
  <si>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</si>
  <si>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</si>
  <si>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</si>
  <si>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</si>
  <si>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</si>
  <si>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</si>
  <si>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</si>
  <si>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</si>
  <si>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</si>
  <si>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</si>
  <si>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</si>
  <si>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</si>
  <si>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</si>
  <si>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</si>
  <si>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</si>
  <si>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</si>
  <si>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</si>
  <si>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</si>
  <si>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</si>
  <si>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</si>
  <si>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</si>
  <si>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</si>
  <si>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</si>
  <si>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</si>
  <si>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</si>
  <si>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</si>
  <si>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</si>
  <si>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</si>
  <si>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</si>
  <si>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</si>
  <si>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</si>
  <si>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</si>
  <si>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</si>
  <si>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</si>
  <si>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</si>
  <si>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</si>
  <si>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</si>
  <si>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</si>
  <si>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</si>
  <si>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</si>
  <si>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</si>
  <si>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</si>
  <si>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</si>
  <si>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</si>
  <si>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</si>
  <si>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</si>
  <si>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</si>
  <si>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</si>
  <si>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</si>
  <si>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</si>
  <si>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</si>
  <si>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</si>
  <si>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</si>
  <si>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</si>
  <si>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</si>
  <si>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</si>
  <si>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</si>
  <si>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</si>
  <si>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</si>
  <si>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</si>
  <si>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</si>
  <si>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</si>
  <si>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</si>
  <si>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</si>
  <si>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</si>
  <si>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</si>
  <si>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</si>
  <si>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</si>
  <si>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</si>
  <si>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</si>
  <si>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</si>
  <si>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</si>
  <si>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</si>
  <si>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</si>
  <si>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</si>
  <si>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</si>
  <si>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</si>
  <si>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</si>
  <si>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</si>
  <si>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</si>
  <si>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</si>
  <si>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</si>
  <si>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</si>
  <si>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</si>
  <si>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</si>
  <si>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</si>
  <si>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</si>
  <si>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</si>
  <si>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</si>
  <si>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</si>
  <si>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</si>
  <si>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</si>
  <si>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</si>
  <si>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</si>
  <si>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</si>
  <si>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</si>
  <si>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</si>
  <si>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</si>
  <si>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</si>
  <si>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</si>
  <si>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</si>
  <si>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</si>
  <si>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</si>
  <si>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</si>
  <si>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</si>
  <si>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</si>
  <si>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</si>
  <si>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</si>
  <si>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</si>
  <si>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</si>
  <si>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</si>
  <si>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</si>
  <si>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</si>
  <si>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</si>
  <si>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</si>
  <si>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</si>
  <si>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</si>
  <si>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</si>
  <si>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</si>
  <si>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</si>
  <si>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</si>
  <si>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</si>
  <si>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</si>
  <si>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</si>
  <si>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</si>
  <si>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</si>
  <si>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</si>
  <si>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</si>
  <si>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</si>
  <si>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</si>
  <si>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</si>
  <si>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</si>
  <si>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</si>
  <si>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</si>
  <si>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</si>
  <si>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</si>
  <si>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</si>
  <si>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</si>
  <si>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</si>
  <si>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</si>
  <si>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</si>
  <si>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</si>
  <si>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</si>
  <si>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</si>
  <si>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</si>
  <si>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</si>
  <si>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</si>
  <si>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</si>
  <si>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</si>
  <si>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</si>
  <si>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</si>
  <si>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</si>
  <si>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</si>
  <si>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</si>
  <si>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</si>
  <si>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</si>
  <si>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</si>
  <si>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</si>
  <si>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</si>
  <si>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</si>
  <si>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</si>
  <si>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</si>
  <si>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</si>
  <si>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</si>
  <si>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</si>
  <si>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</si>
  <si>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</si>
  <si>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</si>
  <si>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</si>
  <si>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</si>
  <si>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</si>
  <si>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</si>
  <si>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</si>
  <si>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</si>
  <si>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</si>
  <si>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</si>
  <si>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</si>
  <si>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</si>
  <si>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</si>
  <si>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</si>
  <si>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</si>
  <si>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</si>
  <si>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</si>
  <si>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</si>
  <si>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</si>
  <si>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</si>
  <si>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</si>
  <si>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</si>
  <si>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</si>
  <si>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</si>
  <si>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</si>
  <si>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</si>
  <si>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</si>
  <si>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</si>
  <si>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</si>
  <si>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</si>
  <si>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</si>
  <si>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</si>
  <si>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</si>
  <si>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</si>
  <si>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</si>
  <si>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</si>
  <si>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</si>
  <si>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</si>
  <si>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</si>
  <si>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</si>
  <si>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</si>
  <si>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</si>
  <si>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</si>
  <si>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</si>
  <si>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</si>
  <si>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</si>
  <si>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</si>
  <si>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</si>
  <si>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</si>
  <si>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</si>
  <si>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</si>
  <si>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</si>
  <si>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</si>
  <si>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</si>
  <si>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</si>
  <si>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</si>
  <si>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</si>
  <si>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</si>
  <si>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</si>
  <si>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</si>
  <si>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</si>
  <si>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</si>
  <si>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</si>
  <si>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</si>
  <si>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</si>
  <si>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</si>
  <si>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</si>
  <si>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</si>
  <si>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</si>
  <si>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</si>
  <si>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</si>
  <si>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</si>
  <si>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</si>
  <si>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</si>
  <si>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</si>
  <si>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</si>
  <si>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</si>
  <si>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</si>
  <si>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</si>
  <si>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</si>
  <si>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</si>
  <si>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</si>
  <si>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</si>
  <si>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</si>
  <si>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</si>
  <si>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</si>
  <si>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</si>
  <si>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</si>
  <si>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</si>
  <si>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</si>
  <si>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</si>
  <si>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</si>
  <si>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</si>
  <si>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</si>
  <si>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</si>
  <si>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</si>
  <si>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</si>
  <si>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</si>
  <si>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</si>
  <si>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</si>
  <si>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</si>
  <si>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</si>
  <si>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</si>
  <si>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</si>
  <si>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</si>
  <si>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</si>
  <si>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</si>
  <si>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</si>
  <si>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</si>
  <si>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</si>
  <si>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</si>
  <si>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</si>
  <si>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</si>
  <si>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</si>
  <si>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</si>
  <si>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</si>
  <si>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</si>
  <si>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</si>
  <si>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</si>
  <si>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</si>
  <si>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</si>
  <si>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</si>
  <si>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</si>
  <si>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</si>
  <si>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</si>
  <si>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</si>
  <si>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</si>
  <si>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</si>
  <si>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</si>
  <si>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</si>
  <si>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</si>
  <si>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</si>
  <si>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</si>
  <si>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</si>
  <si>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</si>
  <si>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</si>
  <si>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</si>
  <si>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</si>
  <si>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</si>
  <si>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</si>
  <si>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</si>
  <si>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</si>
  <si>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</si>
  <si>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</si>
  <si>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</si>
  <si>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</si>
  <si>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</si>
  <si>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</si>
  <si>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</si>
  <si>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</si>
  <si>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</si>
  <si>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</si>
  <si>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</si>
  <si>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</si>
  <si>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</si>
  <si>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</si>
  <si>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</si>
  <si>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</si>
  <si>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</si>
  <si>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</si>
  <si>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</si>
  <si>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</si>
  <si>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</si>
  <si>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</si>
  <si>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</si>
  <si>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</si>
  <si>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</si>
  <si>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</si>
  <si>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</si>
  <si>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</si>
  <si>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</si>
  <si>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</si>
  <si>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</si>
  <si>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</si>
  <si>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</si>
  <si>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</si>
  <si>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</si>
  <si>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</si>
  <si>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</si>
  <si>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</si>
  <si>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</si>
  <si>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</si>
  <si>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</si>
  <si>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</si>
  <si>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</si>
  <si>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</si>
  <si>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</si>
  <si>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</si>
  <si>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</si>
  <si>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</si>
  <si>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</si>
  <si>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</si>
  <si>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</si>
  <si>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</si>
  <si>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</si>
  <si>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</si>
  <si>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</si>
  <si>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</si>
  <si>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</si>
  <si>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</si>
  <si>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</si>
  <si>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</si>
  <si>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</si>
  <si>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</si>
  <si>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</si>
  <si>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</si>
  <si>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</si>
  <si>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</si>
  <si>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</si>
  <si>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</si>
  <si>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</si>
  <si>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</si>
  <si>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</si>
  <si>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</si>
  <si>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</si>
  <si>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</si>
  <si>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</si>
  <si>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</si>
  <si>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</si>
  <si>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</si>
  <si>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</si>
  <si>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</si>
  <si>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</si>
  <si>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</si>
  <si>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</si>
  <si>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</si>
  <si>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</si>
  <si>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</si>
  <si>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</si>
  <si>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</si>
  <si>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</si>
  <si>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</si>
  <si>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</si>
  <si>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</si>
  <si>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</si>
  <si>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</si>
  <si>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</si>
  <si>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</si>
  <si>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</si>
  <si>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</si>
  <si>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</si>
  <si>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</si>
  <si>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</si>
  <si>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</si>
  <si>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</si>
  <si>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</si>
  <si>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</si>
  <si>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</si>
  <si>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</si>
  <si>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</si>
  <si>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</si>
  <si>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</si>
  <si>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</si>
  <si>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</si>
  <si>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</si>
  <si>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</si>
  <si>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</si>
  <si>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</si>
  <si>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</si>
  <si>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</si>
  <si>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</si>
  <si>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</si>
  <si>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</si>
  <si>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</si>
  <si>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</si>
  <si>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</si>
  <si>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</si>
  <si>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</si>
  <si>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</si>
  <si>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</si>
  <si>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</si>
  <si>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</si>
  <si>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</si>
  <si>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</si>
  <si>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</si>
  <si>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</si>
  <si>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</si>
  <si>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</si>
  <si>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</si>
  <si>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</si>
  <si>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</si>
  <si>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</si>
  <si>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</si>
  <si>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</si>
  <si>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</si>
  <si>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</si>
  <si>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</si>
  <si>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</si>
  <si>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</si>
  <si>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</si>
  <si>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</si>
  <si>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</si>
  <si>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</si>
  <si>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</si>
  <si>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</si>
  <si>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</si>
  <si>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</si>
  <si>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</si>
  <si>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</si>
  <si>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</si>
  <si>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</si>
  <si>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</si>
  <si>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</si>
  <si>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</si>
  <si>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</si>
  <si>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</si>
  <si>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</si>
  <si>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</si>
  <si>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</si>
  <si>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</si>
  <si>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</si>
  <si>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</si>
  <si>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</si>
  <si>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</si>
  <si>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</si>
  <si>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</si>
  <si>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</si>
  <si>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</si>
  <si>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</si>
  <si>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</si>
  <si>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</si>
  <si>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</si>
  <si>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</si>
  <si>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</si>
  <si>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</si>
  <si>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</si>
  <si>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</si>
  <si>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</si>
  <si>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</si>
  <si>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</si>
  <si>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</si>
  <si>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</si>
  <si>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</si>
  <si>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</si>
  <si>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</si>
  <si>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</si>
  <si>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</si>
  <si>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</si>
  <si>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</si>
  <si>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</si>
  <si>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</si>
  <si>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</si>
  <si>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</si>
  <si>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</si>
  <si>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</si>
  <si>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</si>
  <si>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</si>
  <si>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</si>
  <si>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</si>
  <si>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</si>
  <si>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</si>
  <si>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</si>
  <si>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</si>
  <si>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</si>
  <si>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</si>
  <si>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</si>
  <si>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</si>
  <si>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</si>
  <si>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</si>
  <si>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</si>
  <si>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</si>
  <si>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</si>
  <si>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</si>
  <si>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</si>
  <si>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</si>
  <si>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</si>
  <si>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</si>
  <si>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</si>
  <si>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</si>
  <si>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</si>
  <si>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</si>
  <si>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</si>
  <si>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</si>
  <si>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</si>
  <si>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</si>
  <si>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</si>
  <si>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</si>
  <si>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</si>
  <si>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</si>
  <si>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</si>
  <si>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</si>
  <si>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</si>
  <si>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</si>
  <si>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</si>
  <si>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</si>
  <si>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</si>
  <si>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</si>
  <si>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</si>
  <si>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</si>
  <si>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</si>
  <si>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</si>
  <si>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</si>
  <si>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</si>
  <si>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</si>
  <si>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</si>
  <si>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</si>
  <si>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</si>
  <si>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</si>
  <si>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</si>
  <si>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</si>
  <si>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</si>
  <si>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</si>
  <si>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</si>
  <si>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</si>
  <si>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</si>
  <si>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</si>
  <si>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</si>
  <si>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</si>
  <si>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</si>
  <si>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</si>
  <si>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</si>
  <si>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</si>
  <si>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</si>
  <si>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</si>
  <si>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</si>
  <si>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</si>
  <si>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</si>
  <si>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</si>
  <si>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</si>
  <si>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</si>
  <si>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</si>
  <si>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</si>
  <si>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</si>
  <si>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</si>
  <si>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</si>
  <si>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</si>
  <si>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</si>
  <si>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</si>
  <si>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</si>
  <si>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</si>
  <si>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</si>
  <si>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</si>
  <si>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</si>
  <si>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</si>
  <si>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</si>
  <si>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</si>
  <si>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</si>
  <si>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</si>
  <si>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</si>
  <si>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</si>
  <si>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</si>
  <si>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</si>
  <si>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</si>
  <si>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</si>
  <si>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</si>
  <si>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</si>
  <si>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</si>
  <si>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</si>
  <si>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</si>
  <si>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</si>
  <si>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</si>
  <si>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</si>
  <si>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</si>
  <si>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</si>
  <si>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</si>
  <si>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</si>
  <si>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</si>
  <si>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</si>
  <si>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</si>
  <si>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</si>
  <si>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</si>
  <si>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</si>
  <si>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</si>
  <si>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</si>
  <si>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</si>
  <si>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</si>
  <si>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</si>
  <si>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</si>
  <si>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</si>
  <si>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</si>
  <si>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</si>
  <si>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</si>
  <si>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</si>
  <si>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</si>
  <si>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</si>
  <si>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</si>
  <si>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</si>
  <si>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</si>
  <si>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</si>
  <si>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</si>
  <si>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</si>
  <si>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</si>
  <si>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</si>
  <si>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</si>
  <si>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</si>
  <si>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</si>
  <si>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</si>
  <si>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</si>
  <si>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</si>
  <si>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</si>
  <si>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</si>
  <si>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</si>
  <si>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</si>
  <si>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</si>
  <si>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</si>
  <si>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</si>
  <si>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</si>
  <si>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</si>
  <si>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</si>
  <si>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</si>
  <si>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</si>
  <si>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</si>
  <si>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</si>
  <si>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</si>
  <si>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</si>
  <si>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</si>
  <si>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</si>
  <si>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</si>
  <si>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</si>
  <si>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</si>
  <si>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</si>
  <si>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</si>
  <si>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</si>
  <si>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</si>
  <si>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</si>
  <si>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</si>
  <si>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</si>
  <si>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</si>
  <si>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</si>
  <si>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</si>
  <si>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</si>
  <si>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</si>
  <si>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</si>
  <si>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</si>
  <si>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</si>
  <si>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</si>
  <si>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</si>
  <si>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</si>
  <si>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</si>
  <si>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</si>
  <si>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</si>
  <si>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</si>
  <si>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</si>
  <si>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</si>
  <si>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</si>
  <si>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</si>
  <si>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</si>
  <si>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</si>
  <si>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</si>
  <si>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</si>
  <si>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</si>
  <si>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</si>
  <si>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</si>
  <si>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</si>
  <si>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</si>
  <si>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</si>
  <si>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</si>
  <si>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</si>
  <si>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</si>
  <si>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</si>
  <si>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</si>
  <si>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</si>
  <si>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</si>
  <si>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</si>
  <si>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</si>
  <si>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</si>
  <si>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</si>
  <si>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</si>
  <si>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</si>
  <si>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</si>
  <si>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</si>
  <si>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</si>
  <si>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</si>
  <si>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</si>
  <si>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</si>
  <si>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</si>
  <si>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</si>
  <si>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</si>
  <si>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</si>
  <si>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</si>
  <si>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</si>
  <si>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</si>
  <si>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</si>
  <si>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</si>
  <si>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</si>
  <si>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</si>
  <si>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</si>
  <si>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</si>
  <si>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</si>
  <si>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</si>
  <si>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</si>
  <si>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</si>
  <si>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</si>
  <si>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</si>
  <si>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</si>
  <si>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</si>
  <si>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</si>
  <si>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</si>
  <si>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</si>
  <si>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</si>
  <si>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</si>
  <si>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</si>
  <si>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</si>
  <si>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</si>
  <si>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</si>
  <si>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</si>
  <si>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</si>
  <si>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</si>
  <si>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</si>
  <si>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</si>
  <si>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</si>
  <si>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</si>
  <si>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</si>
  <si>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</si>
  <si>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</si>
  <si>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</si>
  <si>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</si>
  <si>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</si>
  <si>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</si>
  <si>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</si>
  <si>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</si>
  <si>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</si>
  <si>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</si>
  <si>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</si>
  <si>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</si>
  <si>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</si>
  <si>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</si>
  <si>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</si>
  <si>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</si>
  <si>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</si>
  <si>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</si>
  <si>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</si>
  <si>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</si>
  <si>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</si>
  <si>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</si>
  <si>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</si>
  <si>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</si>
  <si>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</si>
  <si>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</si>
  <si>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</si>
  <si>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</si>
  <si>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</si>
  <si>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</si>
  <si>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</si>
  <si>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</si>
  <si>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</si>
  <si>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</si>
  <si>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</si>
  <si>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</si>
  <si>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</si>
  <si>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</si>
  <si>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</si>
  <si>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</si>
  <si>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</si>
  <si>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</si>
  <si>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</si>
  <si>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</si>
  <si>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</si>
  <si>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</si>
  <si>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</si>
  <si>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</si>
  <si>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</si>
  <si>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</si>
  <si>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</si>
  <si>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</si>
  <si>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</si>
  <si>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</si>
  <si>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</si>
  <si>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</si>
  <si>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</si>
  <si>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</si>
  <si>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</si>
  <si>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</si>
  <si>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</si>
  <si>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</si>
  <si>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</si>
  <si>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</si>
  <si>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</si>
  <si>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</si>
  <si>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</si>
  <si>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</si>
  <si>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</si>
  <si>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</si>
  <si>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</si>
  <si>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</si>
  <si>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</si>
  <si>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</si>
  <si>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</si>
  <si>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</si>
  <si>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</si>
  <si>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</si>
  <si>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</si>
  <si>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</si>
  <si>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</si>
  <si>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</si>
  <si>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</si>
  <si>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</si>
  <si>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</si>
  <si>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</si>
  <si>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</si>
  <si>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</si>
  <si>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</si>
  <si>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</si>
  <si>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</si>
  <si>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</si>
  <si>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</si>
  <si>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</si>
  <si>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</si>
  <si>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</si>
  <si>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</si>
  <si>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</si>
  <si>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</si>
  <si>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</si>
  <si>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</si>
  <si>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</si>
  <si>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</si>
  <si>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</si>
  <si>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</si>
  <si>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</si>
  <si>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</si>
  <si>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</si>
  <si>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</si>
  <si>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</si>
  <si>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</si>
  <si>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</si>
  <si>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</si>
  <si>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</si>
  <si>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</si>
  <si>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</si>
  <si>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</si>
  <si>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</si>
  <si>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</si>
  <si>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</si>
  <si>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</si>
  <si>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</si>
  <si>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</si>
  <si>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</si>
  <si>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</si>
  <si>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</si>
  <si>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</si>
  <si>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</si>
  <si>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</si>
  <si>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</si>
  <si>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</si>
  <si>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</si>
  <si>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</si>
  <si>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</si>
  <si>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</si>
  <si>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</si>
  <si>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</si>
  <si>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</si>
  <si>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</si>
  <si>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</si>
  <si>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</si>
  <si>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</si>
  <si>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</si>
  <si>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</si>
  <si>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</si>
  <si>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</si>
  <si>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</si>
  <si>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</si>
  <si>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</si>
  <si>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</si>
  <si>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</si>
  <si>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</si>
  <si>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</si>
  <si>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</si>
  <si>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</si>
  <si>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</si>
  <si>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</si>
  <si>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</si>
  <si>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</si>
  <si>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</si>
  <si>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</si>
  <si>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</si>
  <si>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</si>
  <si>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</si>
  <si>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</si>
  <si>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</si>
  <si>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</si>
  <si>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</si>
  <si>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</si>
  <si>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</si>
  <si>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</si>
  <si>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</si>
  <si>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</si>
  <si>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</si>
  <si>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</si>
  <si>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</si>
  <si>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</si>
  <si>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</si>
  <si>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</si>
  <si>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</si>
  <si>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</si>
  <si>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</si>
  <si>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</si>
  <si>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</si>
  <si>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</si>
  <si>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</si>
  <si>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</si>
  <si>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</si>
  <si>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</si>
  <si>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</si>
  <si>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</si>
  <si>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</si>
  <si>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</si>
  <si>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</si>
  <si>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</si>
  <si>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</si>
  <si>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</si>
  <si>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</si>
  <si>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</si>
  <si>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</si>
  <si>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</si>
  <si>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</si>
  <si>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</si>
  <si>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</si>
  <si>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</si>
  <si>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</si>
  <si>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</si>
  <si>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</si>
  <si>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</si>
  <si>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</si>
  <si>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</si>
  <si>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</si>
  <si>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</si>
  <si>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</si>
  <si>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</si>
  <si>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</si>
  <si>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</si>
  <si>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</si>
  <si>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</si>
  <si>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</si>
  <si>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</si>
  <si>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</si>
  <si>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</si>
  <si>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</si>
  <si>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</si>
  <si>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</si>
  <si>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</si>
  <si>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</si>
  <si>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</si>
  <si>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</si>
  <si>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</si>
  <si>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</si>
  <si>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</si>
  <si>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</si>
  <si>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</si>
  <si>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</si>
  <si>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</si>
  <si>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</si>
  <si>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</si>
  <si>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</si>
  <si>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</si>
  <si>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</si>
  <si>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</si>
  <si>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</si>
  <si>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</si>
  <si>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</si>
  <si>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</si>
  <si>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</si>
  <si>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</si>
  <si>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</si>
  <si>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</si>
  <si>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</si>
  <si>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</si>
  <si>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</si>
  <si>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</si>
  <si>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</si>
  <si>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</si>
  <si>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</si>
  <si>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</si>
  <si>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</si>
  <si>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</si>
  <si>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</si>
  <si>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</si>
  <si>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</si>
  <si>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</si>
  <si>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</si>
  <si>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</si>
  <si>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</si>
  <si>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</si>
  <si>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</si>
  <si>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</si>
  <si>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</si>
  <si>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</si>
  <si>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</si>
  <si>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</si>
  <si>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</si>
  <si>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</si>
  <si>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</si>
  <si>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</si>
  <si>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</si>
  <si>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</si>
  <si>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</si>
  <si>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</si>
  <si>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</si>
  <si>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</si>
  <si>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</si>
  <si>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</si>
  <si>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</si>
  <si>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</si>
  <si>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</si>
  <si>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</si>
  <si>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</si>
  <si>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</si>
  <si>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</si>
  <si>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</si>
  <si>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</si>
  <si>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</si>
  <si>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</si>
  <si>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</si>
  <si>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</si>
  <si>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</si>
  <si>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</si>
  <si>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</si>
  <si>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</si>
  <si>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</si>
  <si>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</si>
  <si>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</si>
  <si>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</si>
  <si>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</si>
  <si>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</si>
  <si>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</si>
  <si>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</si>
  <si>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</si>
  <si>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</si>
  <si>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</si>
  <si>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</si>
  <si>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</si>
  <si>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</si>
  <si>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</si>
  <si>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</si>
  <si>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</si>
  <si>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</si>
  <si>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</si>
  <si>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</si>
  <si>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</si>
  <si>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</si>
  <si>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</si>
  <si>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</si>
  <si>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</si>
  <si>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</si>
  <si>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</si>
  <si>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</si>
  <si>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</si>
  <si>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</si>
  <si>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</si>
  <si>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</si>
  <si>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</si>
  <si>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</si>
  <si>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</si>
  <si>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</si>
  <si>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</si>
  <si>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</si>
  <si>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</si>
  <si>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</si>
  <si>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</si>
  <si>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</si>
  <si>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</si>
  <si>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</si>
  <si>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</si>
  <si>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</si>
  <si>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</si>
  <si>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</si>
  <si>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</si>
  <si>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</si>
  <si>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</si>
  <si>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</si>
  <si>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</si>
  <si>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</si>
  <si>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</si>
  <si>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</si>
  <si>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</si>
  <si>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</si>
  <si>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</si>
  <si>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</si>
  <si>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</si>
  <si>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</si>
  <si>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</si>
  <si>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</si>
  <si>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</si>
  <si>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</si>
  <si>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</si>
  <si>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</si>
  <si>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</si>
  <si>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</si>
  <si>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</si>
  <si>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</si>
  <si>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</si>
  <si>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</si>
  <si>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</si>
  <si>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</si>
  <si>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</si>
  <si>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</si>
  <si>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</si>
  <si>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</si>
  <si>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</si>
  <si>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</si>
  <si>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</si>
  <si>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</si>
  <si>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</si>
  <si>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</si>
  <si>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</si>
  <si>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</si>
  <si>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</si>
  <si>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</si>
  <si>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</si>
  <si>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</si>
  <si>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</si>
  <si>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</si>
  <si>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</si>
  <si>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</si>
  <si>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</si>
  <si>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</si>
  <si>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</si>
  <si>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</si>
  <si>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</si>
  <si>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</si>
  <si>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</si>
  <si>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</si>
  <si>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</si>
  <si>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</si>
  <si>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</si>
  <si>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</si>
  <si>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</si>
  <si>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</si>
  <si>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</si>
  <si>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</si>
  <si>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</si>
  <si>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</si>
  <si>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</si>
  <si>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</si>
  <si>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</si>
  <si>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</si>
  <si>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</si>
  <si>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</si>
  <si>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</si>
  <si>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</si>
  <si>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</si>
  <si>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</si>
  <si>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</si>
  <si>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</si>
  <si>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</si>
  <si>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</si>
  <si>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</si>
  <si>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</si>
  <si>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</si>
  <si>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</si>
  <si>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</si>
  <si>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</si>
  <si>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</si>
  <si>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</si>
  <si>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</si>
  <si>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</si>
  <si>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</si>
  <si>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</si>
  <si>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</si>
  <si>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</si>
  <si>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</si>
  <si>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</si>
  <si>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</si>
  <si>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</si>
  <si>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</si>
  <si>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</si>
  <si>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</si>
  <si>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</si>
  <si>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</si>
  <si>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</si>
  <si>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</si>
  <si>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</si>
  <si>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</si>
  <si>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</si>
  <si>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</si>
  <si>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</si>
  <si>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</si>
  <si>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</si>
  <si>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</si>
  <si>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</si>
  <si>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</si>
  <si>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</si>
  <si>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</si>
  <si>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</si>
  <si>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</si>
  <si>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</si>
  <si>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</si>
  <si>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</si>
  <si>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</si>
  <si>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</si>
  <si>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</si>
  <si>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</si>
  <si>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</si>
  <si>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</si>
  <si>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</si>
  <si>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</si>
  <si>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</si>
  <si>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</si>
  <si>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</si>
  <si>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</si>
  <si>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</si>
  <si>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</si>
  <si>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</si>
  <si>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</si>
  <si>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</si>
  <si>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</si>
  <si>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</si>
  <si>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</si>
  <si>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</si>
  <si>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</si>
  <si>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</si>
  <si>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</si>
  <si>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</si>
  <si>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</si>
  <si>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</si>
  <si>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</si>
  <si>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</si>
  <si>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</si>
  <si>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</si>
  <si>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</si>
  <si>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</si>
  <si>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</si>
  <si>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</si>
  <si>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</si>
  <si>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</si>
  <si>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</si>
  <si>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</si>
  <si>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</si>
  <si>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</si>
  <si>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</si>
  <si>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</si>
  <si>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</si>
  <si>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</si>
  <si>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</si>
  <si>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</si>
  <si>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</si>
  <si>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</si>
  <si>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</si>
  <si>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</si>
  <si>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</si>
  <si>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</si>
  <si>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</si>
  <si>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</si>
  <si>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</si>
  <si>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</si>
  <si>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</si>
  <si>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</si>
  <si>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</si>
  <si>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</si>
  <si>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</si>
  <si>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</si>
  <si>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</si>
  <si>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</si>
  <si>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</si>
  <si>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</si>
  <si>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</si>
  <si>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</si>
  <si>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</si>
  <si>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</si>
  <si>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</si>
  <si>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</si>
  <si>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</si>
  <si>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</si>
  <si>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</si>
  <si>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</si>
  <si>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</si>
  <si>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</si>
  <si>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</si>
  <si>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</si>
  <si>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</si>
  <si>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</si>
  <si>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</si>
  <si>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</si>
  <si>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</si>
  <si>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</si>
  <si>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</si>
  <si>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</si>
  <si>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</si>
  <si>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</si>
  <si>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</si>
  <si>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</si>
  <si>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</si>
  <si>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</si>
  <si>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</si>
  <si>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</si>
  <si>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</si>
  <si>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</si>
  <si>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</si>
  <si>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</si>
  <si>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</si>
  <si>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</si>
  <si>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</si>
  <si>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</si>
  <si>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</si>
  <si>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</si>
  <si>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</si>
  <si>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</si>
  <si>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T2</t>
  </si>
  <si>
    <t>G4 T35 TO T49 -15 Tables Grass Cutting Work Completed</t>
  </si>
  <si>
    <t>G4 T50 TO T65 -16 Tables Grass Cutting Work Completed</t>
  </si>
  <si>
    <t>T31 TO T35</t>
  </si>
  <si>
    <t>T46 TO T49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</si>
  <si>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</si>
  <si>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</si>
  <si>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</si>
  <si>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</si>
  <si>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 xml:space="preserve">Grid failure due to 220 kV main supply failure for Quaterly mainteance </t>
  </si>
  <si>
    <t>G4-T115 to T125 -11 tables Grass Cutting work completed</t>
  </si>
  <si>
    <t>T51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</si>
  <si>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</si>
  <si>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</si>
  <si>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</si>
  <si>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</si>
  <si>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T146 TO T150</t>
  </si>
  <si>
    <t>G5-T110 TO T117 -08 tables Grass Cutting work completed</t>
  </si>
  <si>
    <t>T47</t>
  </si>
  <si>
    <t>G5-T105 TO T110A -06 tables Grass Cutting work completed</t>
  </si>
  <si>
    <t>G3 TW1 TO TW5-5 Tables &amp; T1 TO T8-13 Tables Grass Cutting work Completed</t>
  </si>
  <si>
    <t>G3 - T9 TO T13-05 Tables Grass Cutting work Completed</t>
  </si>
  <si>
    <t>G3 - T14 TO T 21-8  Tables Grass Cutting work Completed</t>
  </si>
  <si>
    <t>Shut down taken from22okV KPTCL Substatio Achepalya for Tower repair work</t>
  </si>
  <si>
    <t>G3 - T22 TO T 31-10  Tables Grass Cutting work Completed</t>
  </si>
  <si>
    <t>G3 - T32 TO T 37-06  Tables Grass Cutting work Completed</t>
  </si>
  <si>
    <t>T15</t>
  </si>
  <si>
    <t>G3 - T38 TO T 44-08  Tables Grass Cutting work Completed</t>
  </si>
  <si>
    <t>G3 - T45 TO T49 -05  Tables Grass Cutting work Completed</t>
  </si>
  <si>
    <t>Battery charger</t>
  </si>
  <si>
    <t>Tripped due to Over Voltage</t>
  </si>
  <si>
    <t>G3 - T50 TO T56-06  Tables Grass Cutting work Completed</t>
  </si>
  <si>
    <t>G3 - T57 TO T64-08  Tables Grass Cutting work Completed</t>
  </si>
  <si>
    <t>Grid failure from 66kv Chowdankuppe station for relay replacement work</t>
  </si>
  <si>
    <t>T4</t>
  </si>
  <si>
    <t>G3 - T65 TO T68 &amp;  63 G5 82 to 91 -16  Tables Grass Cutting work Completed</t>
  </si>
  <si>
    <t>cycle 17 completed</t>
  </si>
  <si>
    <t>G5 - T69 TO T81 -13  Tables Grass Cutting work Completed</t>
  </si>
  <si>
    <t>G5 - T62 TO T68 -7  Tables Grass Cutting work Completed</t>
  </si>
  <si>
    <t>G5 - T48 TO T61 -14  Tables Grass Cutting work Completed</t>
  </si>
  <si>
    <t>T53</t>
  </si>
  <si>
    <t>T9</t>
  </si>
  <si>
    <t>G5 - T37 TO T39 -3  Tables Grass Cutting work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</si>
</sst>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6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43" fontId="50" fillId="0" borderId="0" applyFont="0" applyFill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9" fontId="50" fillId="0" borderId="0" applyFont="0" applyFill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29" fillId="2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29" fillId="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29" fillId="3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43" fillId="3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9" fontId="36" fillId="29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37" fillId="0" borderId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37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37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37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44" fillId="0" borderId="17" applyNumberFormat="0" applyFill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42" fillId="0" borderId="0" applyNumberFormat="0" applyFill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46" fillId="0" borderId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29" fillId="3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37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46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29" fillId="3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29" fillId="3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29" fillId="4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34" fillId="0" borderId="0" applyNumberFormat="0" applyFill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48" fillId="0" borderId="0" applyNumberFormat="0" applyFill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41" fillId="0" borderId="18" applyNumberFormat="0" applyFill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37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43" fontId="50" fillId="0" borderId="0" applyFont="0" applyFill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28" fillId="27" borderId="16" applyNumberForma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29" fillId="3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47" fillId="34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46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29" fillId="11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29" fillId="4" borderId="0" applyNumberFormat="0" applyBorder="0" applyAlignment="0" applyProtection="0"/>
    <xf numFmtId="0" fontId="50" fillId="0" borderId="0"/>
    <xf numFmtId="0" fontId="50" fillId="0" borderId="0"/>
    <xf numFmtId="0" fontId="29" fillId="36" borderId="0" applyNumberFormat="0" applyBorder="0" applyAlignment="0" applyProtection="0"/>
    <xf numFmtId="0" fontId="50" fillId="0" borderId="0"/>
    <xf numFmtId="0" fontId="29" fillId="36" borderId="0" applyNumberFormat="0" applyBorder="0" applyAlignment="0" applyProtection="0"/>
    <xf numFmtId="0" fontId="50" fillId="0" borderId="0"/>
    <xf numFmtId="0" fontId="50" fillId="0" borderId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8" borderId="0" applyNumberFormat="0" applyBorder="0" applyAlignment="0" applyProtection="0"/>
    <xf numFmtId="0" fontId="50" fillId="0" borderId="0"/>
    <xf numFmtId="0" fontId="29" fillId="3" borderId="0" applyNumberFormat="0" applyBorder="0" applyAlignment="0" applyProtection="0"/>
    <xf numFmtId="0" fontId="33" fillId="26" borderId="15" applyNumberForma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45" fillId="31" borderId="0" applyNumberFormat="0" applyBorder="0" applyAlignment="0" applyProtection="0"/>
    <xf numFmtId="0" fontId="50" fillId="0" borderId="0"/>
    <xf numFmtId="0" fontId="39" fillId="0" borderId="19" applyNumberFormat="0" applyFill="0" applyAlignment="0" applyProtection="0"/>
    <xf numFmtId="0" fontId="35" fillId="0" borderId="20" applyNumberFormat="0" applyFill="0" applyAlignment="0" applyProtection="0"/>
    <xf numFmtId="0" fontId="34" fillId="0" borderId="21" applyNumberFormat="0" applyFill="0" applyAlignment="0" applyProtection="0"/>
    <xf numFmtId="0" fontId="50" fillId="21" borderId="13" applyNumberFormat="0" applyFont="0" applyAlignment="0" applyProtection="0"/>
    <xf numFmtId="0" fontId="49" fillId="32" borderId="15" applyNumberFormat="0" applyAlignment="0" applyProtection="0"/>
    <xf numFmtId="0" fontId="47" fillId="34" borderId="0" applyNumberFormat="0" applyBorder="0" applyAlignment="0" applyProtection="0"/>
    <xf numFmtId="0" fontId="37" fillId="0" borderId="0"/>
    <xf numFmtId="0" fontId="50" fillId="0" borderId="0"/>
    <xf numFmtId="0" fontId="4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0" fillId="0" borderId="0"/>
    <xf numFmtId="0" fontId="50" fillId="0" borderId="0"/>
    <xf numFmtId="165" fontId="50" fillId="0" borderId="0"/>
    <xf numFmtId="0" fontId="40" fillId="0" borderId="0"/>
    <xf numFmtId="0" fontId="38" fillId="0" borderId="0"/>
    <xf numFmtId="0" fontId="50" fillId="0" borderId="0"/>
    <xf numFmtId="0" fontId="38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3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32" fillId="26" borderId="14" applyNumberFormat="0" applyAlignment="0" applyProtection="0"/>
    <xf numFmtId="9" fontId="46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</cellStyleXfs>
  <cellXfs count="28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4" fillId="3" borderId="1" xfId="23226" applyFont="1" applyFill="1" applyBorder="1" applyAlignment="1">
      <alignment horizontal="center" vertical="center" wrapText="1"/>
    </xf>
    <xf numFmtId="168" fontId="24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24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24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24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25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25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25" fillId="3" borderId="7" xfId="23226" applyFont="1" applyFill="1" applyBorder="1" applyAlignment="1">
      <alignment horizontal="center" vertical="center" wrapText="1"/>
    </xf>
    <xf numFmtId="168" fontId="25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25" fillId="3" borderId="3" xfId="23226" applyFont="1" applyFill="1" applyBorder="1" applyAlignment="1">
      <alignment horizontal="center" vertical="center" wrapText="1"/>
    </xf>
    <xf numFmtId="0" fontId="25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25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24" fillId="3" borderId="12" xfId="23226" applyFont="1" applyFill="1" applyBorder="1" applyAlignment="1">
      <alignment horizontal="center" vertical="center" wrapText="1"/>
    </xf>
    <xf numFmtId="168" fontId="24" fillId="3" borderId="3" xfId="23226" applyNumberFormat="1" applyFont="1" applyFill="1" applyBorder="1" applyAlignment="1">
      <alignment horizontal="center" vertical="center" wrapText="1"/>
    </xf>
    <xf numFmtId="0" fontId="24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28" fillId="8" borderId="1" xfId="0" applyFont="1" applyFill="1" applyBorder="1" applyAlignment="1">
      <alignment vertical="center"/>
    </xf>
    <xf numFmtId="0" fontId="28" fillId="8" borderId="1" xfId="0" applyFont="1" applyFill="1" applyBorder="1" applyAlignment="1">
      <alignment horizontal="center" vertical="center" wrapText="1"/>
    </xf>
    <xf numFmtId="17" fontId="29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28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51" fillId="5" borderId="1" xfId="0" applyFont="1" applyFill="1" applyBorder="1" applyAlignment="1">
      <alignment horizontal="center"/>
    </xf>
    <xf numFmtId="17" fontId="51" fillId="5" borderId="1" xfId="0" applyNumberFormat="1" applyFont="1" applyFill="1" applyBorder="1"/>
    <xf numFmtId="15" fontId="51" fillId="5" borderId="1" xfId="0" applyNumberFormat="1" applyFont="1" applyFill="1" applyBorder="1"/>
    <xf numFmtId="0" fontId="51" fillId="5" borderId="10" xfId="0" applyFont="1" applyFill="1" applyBorder="1" applyAlignment="1">
      <alignment horizontal="center"/>
    </xf>
    <xf numFmtId="17" fontId="51" fillId="5" borderId="10" xfId="0" applyNumberFormat="1" applyFont="1" applyFill="1" applyBorder="1"/>
    <xf numFmtId="15" fontId="51" fillId="5" borderId="10" xfId="0" applyNumberFormat="1" applyFont="1" applyFill="1" applyBorder="1"/>
    <xf numFmtId="0" fontId="52" fillId="0" borderId="0" xfId="0" applyFont="1" applyAlignment="1">
      <alignment horizontal="center"/>
    </xf>
    <xf numFmtId="0" fontId="30" fillId="13" borderId="22" xfId="0" applyFont="1" applyFill="1" applyBorder="1"/>
    <xf numFmtId="168" fontId="31" fillId="13" borderId="23" xfId="14686" applyNumberFormat="1" applyFont="1" applyFill="1" applyBorder="1" applyAlignment="1">
      <alignment horizontal="left" vertical="center"/>
    </xf>
    <xf numFmtId="168" fontId="31" fillId="13" borderId="24" xfId="14686" applyNumberFormat="1" applyFont="1" applyFill="1" applyBorder="1" applyAlignment="1">
      <alignment horizontal="left" vertical="center"/>
    </xf>
    <xf numFmtId="0" fontId="51" fillId="5" borderId="8" xfId="0" applyFont="1" applyFill="1" applyBorder="1" applyAlignment="1">
      <alignment horizontal="center"/>
    </xf>
    <xf numFmtId="0" fontId="51" fillId="5" borderId="25" xfId="0" applyFont="1" applyFill="1" applyBorder="1" applyAlignment="1">
      <alignment horizontal="center"/>
    </xf>
    <xf numFmtId="15" fontId="51" fillId="5" borderId="8" xfId="0" applyNumberFormat="1" applyFont="1" applyFill="1" applyBorder="1"/>
    <xf numFmtId="0" fontId="55" fillId="14" borderId="29" xfId="0" applyFont="1" applyFill="1" applyBorder="1"/>
    <xf numFmtId="0" fontId="55" fillId="14" borderId="32" xfId="0" applyFont="1" applyFill="1" applyBorder="1"/>
    <xf numFmtId="0" fontId="55" fillId="14" borderId="26" xfId="0" applyFont="1" applyFill="1" applyBorder="1" applyAlignment="1">
      <alignment horizontal="center" vertical="center" wrapText="1"/>
    </xf>
    <xf numFmtId="0" fontId="55" fillId="14" borderId="27" xfId="0" applyFont="1" applyFill="1" applyBorder="1" applyAlignment="1">
      <alignment horizontal="center" vertical="center" wrapText="1"/>
    </xf>
    <xf numFmtId="0" fontId="57" fillId="13" borderId="29" xfId="0" applyFont="1" applyFill="1" applyBorder="1" applyAlignment="1">
      <alignment horizontal="center" vertical="center"/>
    </xf>
    <xf numFmtId="0" fontId="57" fillId="13" borderId="30" xfId="0" applyFont="1" applyFill="1" applyBorder="1"/>
    <xf numFmtId="1" fontId="56" fillId="13" borderId="30" xfId="14686" applyNumberFormat="1" applyFont="1" applyFill="1" applyBorder="1" applyAlignment="1">
      <alignment horizontal="center" vertical="center"/>
    </xf>
    <xf numFmtId="3" fontId="57" fillId="13" borderId="30" xfId="0" applyNumberFormat="1" applyFont="1" applyFill="1" applyBorder="1" applyAlignment="1">
      <alignment horizontal="center"/>
    </xf>
    <xf numFmtId="10" fontId="57" fillId="13" borderId="30" xfId="34037" applyNumberFormat="1" applyFont="1" applyFill="1" applyBorder="1" applyAlignment="1">
      <alignment horizontal="center"/>
    </xf>
    <xf numFmtId="1" fontId="57" fillId="0" borderId="30" xfId="0" applyNumberFormat="1" applyFont="1" applyBorder="1" applyAlignment="1">
      <alignment horizontal="center"/>
    </xf>
    <xf numFmtId="1" fontId="57" fillId="13" borderId="30" xfId="0" applyNumberFormat="1" applyFont="1" applyFill="1" applyBorder="1" applyAlignment="1">
      <alignment horizontal="center"/>
    </xf>
    <xf numFmtId="164" fontId="56" fillId="13" borderId="30" xfId="96" applyNumberFormat="1" applyFont="1" applyFill="1" applyBorder="1" applyAlignment="1">
      <alignment horizontal="center" vertical="center"/>
    </xf>
    <xf numFmtId="164" fontId="57" fillId="13" borderId="30" xfId="96" applyNumberFormat="1" applyFont="1" applyFill="1" applyBorder="1" applyAlignment="1">
      <alignment horizontal="center"/>
    </xf>
    <xf numFmtId="164" fontId="56" fillId="13" borderId="30" xfId="34037" applyNumberFormat="1" applyFont="1" applyFill="1" applyBorder="1" applyAlignment="1">
      <alignment horizontal="center" vertical="center"/>
    </xf>
    <xf numFmtId="0" fontId="57" fillId="13" borderId="32" xfId="0" applyFont="1" applyFill="1" applyBorder="1" applyAlignment="1">
      <alignment horizontal="center" vertical="center"/>
    </xf>
    <xf numFmtId="0" fontId="57" fillId="13" borderId="36" xfId="0" applyFont="1" applyFill="1" applyBorder="1"/>
    <xf numFmtId="164" fontId="57" fillId="13" borderId="36" xfId="96" applyNumberFormat="1" applyFont="1" applyFill="1" applyBorder="1" applyAlignment="1">
      <alignment horizontal="center"/>
    </xf>
    <xf numFmtId="10" fontId="57" fillId="13" borderId="36" xfId="34037" applyNumberFormat="1" applyFont="1" applyFill="1" applyBorder="1" applyAlignment="1">
      <alignment horizontal="center"/>
    </xf>
    <xf numFmtId="0" fontId="23" fillId="0" borderId="0" xfId="34038"/>
    <xf numFmtId="0" fontId="23" fillId="0" borderId="1" xfId="34038" applyBorder="1"/>
    <xf numFmtId="14" fontId="23" fillId="0" borderId="1" xfId="34038" applyNumberFormat="1" applyBorder="1"/>
    <xf numFmtId="1" fontId="23" fillId="0" borderId="1" xfId="34038" applyNumberFormat="1" applyBorder="1"/>
    <xf numFmtId="43" fontId="0" fillId="0" borderId="0" xfId="34039" applyFont="1"/>
    <xf numFmtId="3" fontId="23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52" fillId="0" borderId="0" xfId="0" applyFont="1"/>
    <xf numFmtId="10" fontId="57" fillId="13" borderId="30" xfId="96" applyNumberFormat="1" applyFont="1" applyFill="1" applyBorder="1" applyAlignment="1">
      <alignment horizontal="center" vertical="center"/>
    </xf>
    <xf numFmtId="10" fontId="57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57" fillId="13" borderId="30" xfId="0" applyFont="1" applyFill="1" applyBorder="1" applyAlignment="1">
      <alignment horizontal="left" vertical="top"/>
    </xf>
    <xf numFmtId="0" fontId="26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51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51" fillId="5" borderId="1" xfId="0" applyNumberFormat="1" applyFont="1" applyFill="1" applyBorder="1" applyAlignment="1">
      <alignment horizontal="center"/>
    </xf>
    <xf numFmtId="2" fontId="51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29" fillId="8" borderId="1" xfId="0" applyNumberFormat="1" applyFont="1" applyFill="1" applyBorder="1" applyAlignment="1">
      <alignment horizontal="center"/>
    </xf>
    <xf numFmtId="0" fontId="28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56" fillId="13" borderId="30" xfId="96" applyNumberFormat="1" applyFont="1" applyFill="1" applyBorder="1" applyAlignment="1">
      <alignment horizontal="center" vertical="center"/>
    </xf>
    <xf numFmtId="2" fontId="57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28" fillId="0" borderId="39" xfId="96" applyNumberFormat="1" applyFont="1" applyFill="1" applyBorder="1" applyAlignment="1">
      <alignment horizontal="center" vertical="center"/>
    </xf>
    <xf numFmtId="10" fontId="28" fillId="0" borderId="40" xfId="96" applyNumberFormat="1" applyFont="1" applyFill="1" applyBorder="1" applyAlignment="1">
      <alignment horizontal="center" vertical="center"/>
    </xf>
    <xf numFmtId="10" fontId="28" fillId="0" borderId="41" xfId="96" applyNumberFormat="1" applyFont="1" applyFill="1" applyBorder="1" applyAlignment="1">
      <alignment horizontal="center" vertical="center"/>
    </xf>
    <xf numFmtId="168" fontId="25" fillId="0" borderId="38" xfId="23226" applyNumberFormat="1" applyFont="1" applyBorder="1" applyAlignment="1">
      <alignment horizontal="center" vertical="center" wrapText="1"/>
    </xf>
    <xf numFmtId="0" fontId="25" fillId="0" borderId="38" xfId="23226" applyFont="1" applyBorder="1" applyAlignment="1">
      <alignment horizontal="center" vertical="center" wrapText="1"/>
    </xf>
    <xf numFmtId="0" fontId="28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51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55" fillId="14" borderId="28" xfId="0" applyFont="1" applyFill="1" applyBorder="1" applyAlignment="1" applyProtection="1">
      <alignment horizontal="center" vertical="center" wrapText="1"/>
      <protection locked="0"/>
    </xf>
    <xf numFmtId="0" fontId="57" fillId="13" borderId="31" xfId="0" applyFont="1" applyFill="1" applyBorder="1" applyAlignment="1" applyProtection="1">
      <alignment vertical="top"/>
      <protection locked="0"/>
    </xf>
    <xf numFmtId="0" fontId="57" fillId="13" borderId="31" xfId="0" applyFont="1" applyFill="1" applyBorder="1" applyProtection="1">
      <protection locked="0"/>
    </xf>
    <xf numFmtId="1" fontId="57" fillId="13" borderId="31" xfId="0" applyNumberFormat="1" applyFont="1" applyFill="1" applyBorder="1" applyProtection="1">
      <protection locked="0"/>
    </xf>
    <xf numFmtId="0" fontId="57" fillId="13" borderId="31" xfId="0" applyFont="1" applyFill="1" applyBorder="1" applyAlignment="1" applyProtection="1">
      <alignment wrapText="1"/>
      <protection locked="0"/>
    </xf>
    <xf numFmtId="0" fontId="57" fillId="0" borderId="31" xfId="0" applyFont="1" applyBorder="1" applyAlignment="1" applyProtection="1">
      <alignment wrapText="1"/>
      <protection locked="0"/>
    </xf>
    <xf numFmtId="0" fontId="57" fillId="0" borderId="31" xfId="0" applyFont="1" applyBorder="1" applyProtection="1">
      <protection locked="0"/>
    </xf>
    <xf numFmtId="0" fontId="57" fillId="13" borderId="37" xfId="0" applyFont="1" applyFill="1" applyBorder="1" applyProtection="1">
      <protection locked="0"/>
    </xf>
    <xf numFmtId="0" fontId="61" fillId="5" borderId="8" xfId="0" applyFont="1" applyFill="1" applyBorder="1" applyAlignment="1">
      <alignment horizontal="center"/>
    </xf>
    <xf numFmtId="2" fontId="61" fillId="5" borderId="8" xfId="0" applyNumberFormat="1" applyFont="1" applyFill="1" applyBorder="1" applyAlignment="1">
      <alignment horizontal="center"/>
    </xf>
    <xf numFmtId="15" fontId="61" fillId="5" borderId="8" xfId="0" applyNumberFormat="1" applyFont="1" applyFill="1" applyBorder="1"/>
    <xf numFmtId="0" fontId="61" fillId="5" borderId="1" xfId="0" applyFont="1" applyFill="1" applyBorder="1" applyAlignment="1">
      <alignment horizontal="center"/>
    </xf>
    <xf numFmtId="164" fontId="62" fillId="0" borderId="1" xfId="96" applyNumberFormat="1" applyFont="1" applyBorder="1" applyAlignment="1">
      <alignment horizontal="center"/>
    </xf>
    <xf numFmtId="164" fontId="62" fillId="0" borderId="6" xfId="96" applyNumberFormat="1" applyFont="1" applyBorder="1" applyAlignment="1">
      <alignment horizontal="center"/>
    </xf>
    <xf numFmtId="17" fontId="51" fillId="5" borderId="8" xfId="0" applyNumberFormat="1" applyFont="1" applyFill="1" applyBorder="1" applyAlignment="1">
      <alignment horizontal="center"/>
    </xf>
    <xf numFmtId="17" fontId="51" fillId="5" borderId="25" xfId="0" applyNumberFormat="1" applyFont="1" applyFill="1" applyBorder="1" applyAlignment="1">
      <alignment horizontal="center"/>
    </xf>
    <xf numFmtId="15" fontId="51" fillId="5" borderId="25" xfId="0" applyNumberFormat="1" applyFont="1" applyFill="1" applyBorder="1"/>
    <xf numFmtId="2" fontId="51" fillId="5" borderId="25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right"/>
    </xf>
    <xf numFmtId="0" fontId="22" fillId="5" borderId="25" xfId="0" applyFont="1" applyFill="1" applyBorder="1" applyAlignment="1">
      <alignment horizontal="left"/>
    </xf>
    <xf numFmtId="0" fontId="21" fillId="0" borderId="0" xfId="0" applyFont="1"/>
    <xf numFmtId="0" fontId="21" fillId="0" borderId="0" xfId="0" applyFont="1" applyAlignment="1">
      <alignment horizontal="left"/>
    </xf>
    <xf numFmtId="0" fontId="20" fillId="0" borderId="0" xfId="0" applyFont="1"/>
    <xf numFmtId="0" fontId="19" fillId="0" borderId="0" xfId="0" applyFont="1"/>
    <xf numFmtId="0" fontId="18" fillId="0" borderId="0" xfId="0" applyFont="1"/>
    <xf numFmtId="0" fontId="63" fillId="5" borderId="8" xfId="0" applyFont="1" applyFill="1" applyBorder="1" applyAlignment="1">
      <alignment horizontal="center"/>
    </xf>
    <xf numFmtId="2" fontId="63" fillId="5" borderId="8" xfId="0" applyNumberFormat="1" applyFont="1" applyFill="1" applyBorder="1" applyAlignment="1">
      <alignment horizontal="center"/>
    </xf>
    <xf numFmtId="0" fontId="63" fillId="5" borderId="1" xfId="0" applyFont="1" applyFill="1" applyBorder="1" applyAlignment="1">
      <alignment horizontal="center"/>
    </xf>
    <xf numFmtId="15" fontId="63" fillId="5" borderId="1" xfId="0" applyNumberFormat="1" applyFont="1" applyFill="1" applyBorder="1"/>
    <xf numFmtId="0" fontId="17" fillId="0" borderId="0" xfId="0" applyFont="1"/>
    <xf numFmtId="0" fontId="16" fillId="0" borderId="0" xfId="0" applyFont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5" fillId="0" borderId="0" xfId="0" applyFont="1"/>
    <xf numFmtId="17" fontId="63" fillId="5" borderId="8" xfId="0" applyNumberFormat="1" applyFont="1" applyFill="1" applyBorder="1" applyAlignment="1">
      <alignment horizontal="center"/>
    </xf>
    <xf numFmtId="164" fontId="64" fillId="0" borderId="1" xfId="96" applyNumberFormat="1" applyFont="1" applyBorder="1" applyAlignment="1">
      <alignment horizontal="center"/>
    </xf>
    <xf numFmtId="164" fontId="64" fillId="0" borderId="6" xfId="96" applyNumberFormat="1" applyFont="1" applyBorder="1" applyAlignment="1">
      <alignment horizontal="center"/>
    </xf>
    <xf numFmtId="0" fontId="63" fillId="5" borderId="10" xfId="0" applyFont="1" applyFill="1" applyBorder="1" applyAlignment="1">
      <alignment horizontal="center"/>
    </xf>
    <xf numFmtId="15" fontId="63" fillId="5" borderId="10" xfId="0" applyNumberFormat="1" applyFont="1" applyFill="1" applyBorder="1"/>
    <xf numFmtId="0" fontId="19" fillId="0" borderId="0" xfId="0" applyFont="1" applyAlignment="1">
      <alignment horizontal="left"/>
    </xf>
    <xf numFmtId="0" fontId="14" fillId="0" borderId="0" xfId="0" applyFont="1"/>
    <xf numFmtId="0" fontId="18" fillId="0" borderId="0" xfId="0" applyFont="1" applyAlignment="1">
      <alignment horizontal="left"/>
    </xf>
    <xf numFmtId="0" fontId="13" fillId="0" borderId="0" xfId="0" applyFont="1" applyAlignment="1">
      <alignment horizontal="center" vertical="center" wrapText="1"/>
    </xf>
    <xf numFmtId="0" fontId="12" fillId="0" borderId="0" xfId="0" applyFont="1"/>
    <xf numFmtId="0" fontId="12" fillId="0" borderId="0" xfId="0" applyFont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left"/>
    </xf>
    <xf numFmtId="0" fontId="65" fillId="5" borderId="1" xfId="0" applyFont="1" applyFill="1" applyBorder="1" applyAlignment="1">
      <alignment horizontal="center"/>
    </xf>
    <xf numFmtId="164" fontId="66" fillId="0" borderId="1" xfId="96" applyNumberFormat="1" applyFont="1" applyBorder="1" applyAlignment="1">
      <alignment horizontal="center"/>
    </xf>
    <xf numFmtId="164" fontId="66" fillId="0" borderId="6" xfId="96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0" fillId="0" borderId="0" xfId="0" applyFont="1"/>
    <xf numFmtId="164" fontId="51" fillId="0" borderId="1" xfId="96" applyNumberFormat="1" applyFont="1" applyBorder="1" applyAlignment="1">
      <alignment horizontal="center"/>
    </xf>
    <xf numFmtId="0" fontId="9" fillId="0" borderId="0" xfId="0" applyFont="1"/>
    <xf numFmtId="0" fontId="52" fillId="0" borderId="0" xfId="0" applyFont="1" applyAlignment="1">
      <alignment horizontal="left"/>
    </xf>
    <xf numFmtId="0" fontId="8" fillId="40" borderId="25" xfId="0" applyFont="1" applyFill="1" applyBorder="1" applyAlignment="1">
      <alignment horizontal="center" vertical="center"/>
    </xf>
    <xf numFmtId="0" fontId="8" fillId="0" borderId="0" xfId="0" applyFont="1"/>
    <xf numFmtId="0" fontId="7" fillId="0" borderId="0" xfId="0" applyFont="1"/>
    <xf numFmtId="0" fontId="6" fillId="0" borderId="0" xfId="0" applyFont="1" applyAlignment="1">
      <alignment horizontal="center" vertical="center" wrapText="1"/>
    </xf>
    <xf numFmtId="0" fontId="41" fillId="0" borderId="0" xfId="0" applyFont="1"/>
    <xf numFmtId="0" fontId="6" fillId="0" borderId="0" xfId="0" applyFont="1"/>
    <xf numFmtId="0" fontId="5" fillId="0" borderId="0" xfId="0" applyFont="1"/>
    <xf numFmtId="0" fontId="67" fillId="5" borderId="1" xfId="0" applyFont="1" applyFill="1" applyBorder="1" applyAlignment="1">
      <alignment horizontal="center"/>
    </xf>
    <xf numFmtId="164" fontId="68" fillId="0" borderId="1" xfId="96" applyNumberFormat="1" applyFont="1" applyBorder="1" applyAlignment="1">
      <alignment horizontal="center"/>
    </xf>
    <xf numFmtId="164" fontId="68" fillId="0" borderId="6" xfId="96" applyNumberFormat="1" applyFont="1" applyBorder="1" applyAlignment="1">
      <alignment horizontal="center"/>
    </xf>
    <xf numFmtId="0" fontId="4" fillId="0" borderId="0" xfId="0" applyFont="1"/>
    <xf numFmtId="0" fontId="3" fillId="0" borderId="0" xfId="0" applyFont="1"/>
    <xf numFmtId="168" fontId="0" fillId="5" borderId="25" xfId="0" applyNumberFormat="1" applyFill="1" applyBorder="1" applyAlignment="1">
      <alignment horizontal="center"/>
    </xf>
    <xf numFmtId="0" fontId="2" fillId="0" borderId="0" xfId="0" applyFont="1"/>
    <xf numFmtId="168" fontId="56" fillId="13" borderId="33" xfId="14686" applyNumberFormat="1" applyFont="1" applyFill="1" applyBorder="1" applyAlignment="1">
      <alignment horizontal="left" vertical="center"/>
    </xf>
    <xf numFmtId="168" fontId="56" fillId="13" borderId="34" xfId="14686" applyNumberFormat="1" applyFont="1" applyFill="1" applyBorder="1" applyAlignment="1">
      <alignment horizontal="left" vertical="center"/>
    </xf>
    <xf numFmtId="168" fontId="56" fillId="13" borderId="35" xfId="14686" applyNumberFormat="1" applyFont="1" applyFill="1" applyBorder="1" applyAlignment="1">
      <alignment horizontal="left" vertical="center"/>
    </xf>
    <xf numFmtId="0" fontId="54" fillId="14" borderId="26" xfId="0" applyFont="1" applyFill="1" applyBorder="1" applyAlignment="1">
      <alignment horizontal="center"/>
    </xf>
    <xf numFmtId="0" fontId="54" fillId="14" borderId="27" xfId="0" applyFont="1" applyFill="1" applyBorder="1" applyAlignment="1">
      <alignment horizontal="center"/>
    </xf>
    <xf numFmtId="0" fontId="54" fillId="14" borderId="28" xfId="0" applyFont="1" applyFill="1" applyBorder="1" applyAlignment="1">
      <alignment horizontal="center"/>
    </xf>
    <xf numFmtId="167" fontId="56" fillId="13" borderId="30" xfId="14686" applyNumberFormat="1" applyFont="1" applyFill="1" applyBorder="1" applyAlignment="1" applyProtection="1">
      <alignment horizontal="left" vertical="center"/>
      <protection locked="0"/>
    </xf>
    <xf numFmtId="167" fontId="56" fillId="13" borderId="31" xfId="14686" applyNumberFormat="1" applyFont="1" applyFill="1" applyBorder="1" applyAlignment="1" applyProtection="1">
      <alignment horizontal="left" vertical="center"/>
      <protection locked="0"/>
    </xf>
    <xf numFmtId="168" fontId="56" fillId="13" borderId="30" xfId="14686" applyNumberFormat="1" applyFont="1" applyFill="1" applyBorder="1" applyAlignment="1" applyProtection="1">
      <alignment horizontal="left" vertical="center"/>
      <protection locked="0"/>
    </xf>
    <xf numFmtId="168" fontId="56" fillId="13" borderId="31" xfId="14686" applyNumberFormat="1" applyFont="1" applyFill="1" applyBorder="1" applyAlignment="1" applyProtection="1">
      <alignment horizontal="left" vertical="center"/>
      <protection locked="0"/>
    </xf>
    <xf numFmtId="0" fontId="57" fillId="13" borderId="30" xfId="0" applyFont="1" applyFill="1" applyBorder="1" applyAlignment="1">
      <alignment horizontal="left"/>
    </xf>
    <xf numFmtId="0" fontId="57" fillId="13" borderId="31" xfId="0" applyFont="1" applyFill="1" applyBorder="1" applyAlignment="1">
      <alignment horizontal="left"/>
    </xf>
    <xf numFmtId="168" fontId="56" fillId="13" borderId="30" xfId="14686" applyNumberFormat="1" applyFont="1" applyFill="1" applyBorder="1" applyAlignment="1">
      <alignment horizontal="left" vertical="center"/>
    </xf>
    <xf numFmtId="168" fontId="56" fillId="13" borderId="31" xfId="14686" applyNumberFormat="1" applyFont="1" applyFill="1" applyBorder="1" applyAlignment="1">
      <alignment horizontal="left" vertical="center"/>
    </xf>
    <xf numFmtId="0" fontId="27" fillId="7" borderId="1" xfId="0" applyFont="1" applyFill="1" applyBorder="1" applyAlignment="1">
      <alignment horizontal="center" vertical="center"/>
    </xf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 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>
      <calculatedColumnFormula>T2/(24*N2)</calculatedColumnFormula>
    </tableColumn>
    <tableColumn id="37" xr3:uid="{C8218568-E608-4704-B8EB-3CE2B0E63E03}" name="Bugt CUF (%) MTD" dataDxfId="282">
      <calculatedColumnFormula>IFERROR(U2/(24*N2*Q2),"")</calculatedColumnFormula>
    </tableColumn>
    <tableColumn id="36" xr3:uid="{293B680A-29C3-4B2B-A234-00FC36D9C60E}" name="Bugt CUF (%)YTD" dataDxfId="281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/>
    <tableColumn id="25" xr3:uid="{6C8EC636-075E-4C38-922E-1EE0D0C4C7DF}" name="Bugt EGA" dataDxfId="275"/>
    <tableColumn id="35" xr3:uid="{BB31BF3C-98CF-46F4-B0EA-6150C6EE761F}" name="Bugt TA" dataDxfId="274"/>
    <tableColumn id="26" xr3:uid="{E82FCE46-08EF-4A12-B8FF-68D69B97B6F0}" name="Bugt MA" dataDxfId="273"/>
    <tableColumn id="30" xr3:uid="{B9462841-21F9-411E-8582-40A1737CB651}" name="Bugt IGA" dataDxfId="272"/>
    <tableColumn id="32" xr3:uid="{55F5BF99-03B6-44E4-86F1-0F0B59A69120}" name="Corelation" dataDxfId="271"/>
    <tableColumn id="33" xr3:uid="{D71EDA12-0F1C-4671-84F9-9353E4CBDB4D}" name="Bugt Line loss" dataDxfId="270"/>
    <tableColumn id="34" xr3:uid="{48B318D9-D8B7-44AD-BB34-9D850A6B67F0}" name="Bugt Reactive Power" dataDxfId="269"/>
    <tableColumn id="31" xr3:uid="{836E8AB5-5AB8-47EA-8C4A-31E55EDE09AE}" name="Bugt Capacity" dataDxfId="268"/>
    <tableColumn id="39" xr3:uid="{975C0F3C-55FC-422A-98FF-67A42CF018D4}" name="CC*Bugt" dataDxfId="267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/>
    <tableColumn id="9" xr3:uid="{9CF74BFE-F028-40BD-8723-837648011BA2}" name="POA-UP(KWh/m2)" dataDxfId="245" totalsRowDxfId="244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/>
    <tableColumn id="11" xr3:uid="{D01F2C3A-D029-4284-B462-498A82B6AF53}" name="Amb_Temp(°C)" dataDxfId="241" totalsRowDxfId="240">
      <calculatedColumnFormula>IFERROR(_xlfn.XLOOKUP($A2,'Raw Data'!$G:$G,'Raw Data'!W:W),"")</calculatedColumnFormula>
    </tableColumn>
    <tableColumn id="12" xr3:uid="{B8B964F0-21A3-419F-80E0-858F3A6FDDDA}" name="Mod_Temp(°C)" dataDxfId="239" totalsRowDxfId="238">
      <calculatedColumnFormula>IFERROR(_xlfn.XLOOKUP($A2,'Raw Data'!$G:$G,'Raw Data'!X:X),"")</calculatedColumnFormula>
    </tableColumn>
    <tableColumn id="13" xr3:uid="{C86907D5-3718-4C45-A6EF-CFE61922E917}" name="WS_Avg(m/s)" dataDxfId="237" totalsRowDxfId="236">
      <calculatedColumnFormula>IFERROR(_xlfn.XLOOKUP($A2,'Raw Data'!$G:$G,'Raw Data'!Y:Y),"")</calculatedColumnFormula>
    </tableColumn>
    <tableColumn id="14" xr3:uid="{9156C628-C602-42E0-901F-E94719A18723}" name="WS_Max(m/s)" dataDxfId="235" totalsRowDxfId="234">
      <calculatedColumnFormula>IFERROR(_xlfn.XLOOKUP($A2,'Raw Data'!$G:$G,'Raw Data'!Z:Z),"")</calculatedColumnFormula>
    </tableColumn>
    <tableColumn id="15" xr3:uid="{77799DFF-861A-420F-803B-0DA89C346D67}" name="PA(%)" dataDxfId="233" totalsRowDxfId="232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/>
    <tableColumn id="17" xr3:uid="{0A470E74-7518-44C3-A94E-75C23C701894}" name="IGA (%)" dataDxfId="229"/>
    <tableColumn id="18" xr3:uid="{37093BBE-6B5B-42CC-ADC3-2D9CAE6F7DB7}" name="EGA(%)" dataDxfId="228" totalsRowDxfId="227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>
      <calculatedColumnFormula>IFERROR(1-SUMIF(Tracker_BD!H:H,$A2,Tracker_BD!AI:AI)/$F2,"")</calculatedColumnFormula>
    </tableColumn>
    <tableColumn id="21" xr3:uid="{9B2AB745-B571-4BFF-9942-5CFE04DD7B06}" name="PR(%)" dataDxfId="222" totalsRowDxfId="221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>
      <calculatedColumnFormula>IFERROR(AD2/AC2/AB2/1000,"")</calculatedColumnFormula>
    </tableColumn>
    <tableColumn id="42" xr3:uid="{1172D2D7-CC4A-4D71-B024-C8883FB9CB5E}" name="Bugt CUF" dataDxfId="200" totalsRowDxfId="199">
      <calculatedColumnFormula>IFERROR(_xlfn.XLOOKUP($D2,'Modelling New'!$D:$D,'Modelling New'!W:W),"")</calculatedColumnFormula>
    </tableColumn>
    <tableColumn id="31" xr3:uid="{C00E5B4E-EAAB-416E-9FC1-91EB40DD4F1E}" name="Bugt_PA" dataDxfId="198" totalsRowDxfId="197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/>
    <tableColumn id="39" xr3:uid="{3D128F10-6261-46F8-A13F-B7A0DEA08E2E}" name="Reactive Power (%)" dataDxfId="182" totalsRowDxfId="181"/>
    <tableColumn id="40" xr3:uid="{223B99FB-CA8F-4264-86EE-1D5C9F575461}" name="Bugt Line loss (%) (Wind)" dataDxfId="180" totalsRowDxfId="179"/>
    <tableColumn id="41" xr3:uid="{3F16F312-DDB7-495C-81B7-179FBEA33785}" name="Bugt Reactive Power (%) (Wind)" dataDxfId="178" totalsRowDxfId="177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113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208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>
      <calculatedColumnFormula>IFERROR(Inv_SY!J3/Inv_SY!$P3-1,"")</calculatedColumnFormula>
    </tableColumn>
    <tableColumn id="11" xr3:uid="{00000000-0010-0000-0500-00000B000000}" name="IC1_Inv2 wrt Avg." dataDxfId="108">
      <calculatedColumnFormula>IFERROR(Inv_SY!K3/Inv_SY!$P3-1,"")</calculatedColumnFormula>
    </tableColumn>
    <tableColumn id="12" xr3:uid="{00000000-0010-0000-0500-00000C000000}" name="IC1_Inv3 wrt Avg." dataDxfId="107">
      <calculatedColumnFormula>IFERROR(Inv_SY!L3/Inv_SY!$P3-1,"")</calculatedColumnFormula>
    </tableColumn>
    <tableColumn id="13" xr3:uid="{00000000-0010-0000-0500-00000D000000}" name="IC1_Inv4 wrt Avg." dataDxfId="106">
      <calculatedColumnFormula>IFERROR(Inv_SY!M3/Inv_SY!$P3-1,"")</calculatedColumnFormula>
    </tableColumn>
    <tableColumn id="14" xr3:uid="{00000000-0010-0000-0500-00000E000000}" name="IC2_Inv1 wrt Avg." dataDxfId="105">
      <calculatedColumnFormula>IFERROR(Inv_SY!N3/Inv_SY!$P3-1,"")</calculatedColumnFormula>
    </tableColumn>
    <tableColumn id="15" xr3:uid="{00000000-0010-0000-0500-00000F000000}" name="IC2_Inv2 wrt Avg." dataDxfId="104">
      <calculatedColumnFormula>IFERROR(Inv_SY!O3/Inv_SY!$P3-1,"")</calculatedColumnFormula>
    </tableColumn>
    <tableColumn id="16" xr3:uid="{00000000-0010-0000-0500-000010000000}" name="IC1_Inv1 wrt Max." dataDxfId="103">
      <calculatedColumnFormula>IFERROR(Inv_SY!J3/Inv_SY!$Q3-1,"")</calculatedColumnFormula>
    </tableColumn>
    <tableColumn id="17" xr3:uid="{00000000-0010-0000-0500-000011000000}" name="IC1_Inv2 wrt Max." dataDxfId="102">
      <calculatedColumnFormula>IFERROR(Inv_SY!K3/Inv_SY!$Q3-1,"")</calculatedColumnFormula>
    </tableColumn>
    <tableColumn id="18" xr3:uid="{00000000-0010-0000-0500-000012000000}" name="IC1_Inv3 wrt Max." dataDxfId="101">
      <calculatedColumnFormula>IFERROR(Inv_SY!L3/Inv_SY!$Q3-1,"")</calculatedColumnFormula>
    </tableColumn>
    <tableColumn id="19" xr3:uid="{00000000-0010-0000-0500-000013000000}" name="IC1_Inv4 wrt Max." dataDxfId="100">
      <calculatedColumnFormula>IFERROR(Inv_SY!M3/Inv_SY!$Q3-1,"")</calculatedColumnFormula>
    </tableColumn>
    <tableColumn id="20" xr3:uid="{00000000-0010-0000-0500-000014000000}" name="IC2_Inv1 wrt Max." dataDxfId="99">
      <calculatedColumnFormula>IFERROR(Inv_SY!N3/Inv_SY!$Q3-1,"")</calculatedColumnFormula>
    </tableColumn>
    <tableColumn id="21" xr3:uid="{00000000-0010-0000-0500-000015000000}" name="IC2_Inv2 wrt Max." dataDxfId="98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6" totalsRowShown="0">
  <autoFilter ref="A3:AL116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(GA[[#This Row],[Work Completiuon time on fualt]]-GA[[#This Row],[Fault Time]])*24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204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205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7" totalsRowShown="0">
  <autoFilter ref="A1:M1627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zoomScale="98" zoomScaleNormal="98" workbookViewId="0">
      <selection activeCell="I6" sqref="I6"/>
    </sheetView>
  </sheetViews>
  <sheetFormatPr defaultColWidth="8.5546875" defaultRowHeight="14.4"/>
  <cols>
    <col min="1" max="1" width="14.44140625" style="94" customWidth="1"/>
    <col min="2" max="2" width="17.5546875" style="94" customWidth="1"/>
    <col min="3" max="5" width="13.88671875" style="94" customWidth="1"/>
    <col min="6" max="6" width="29.109375" style="94" customWidth="1"/>
    <col min="7" max="16384" width="8.5546875" style="94"/>
  </cols>
  <sheetData>
    <row r="1" spans="1:6" ht="15" customHeight="1" thickBot="1">
      <c r="A1" s="270" t="s">
        <v>0</v>
      </c>
      <c r="B1" s="271"/>
      <c r="C1" s="271"/>
      <c r="D1" s="271"/>
      <c r="E1" s="271"/>
      <c r="F1" s="272"/>
    </row>
    <row r="2" spans="1:6" ht="15.6" thickTop="1" thickBot="1">
      <c r="A2" s="115" t="s">
        <v>1</v>
      </c>
      <c r="B2" s="273">
        <v>45839</v>
      </c>
      <c r="C2" s="273"/>
      <c r="D2" s="273"/>
      <c r="E2" s="273"/>
      <c r="F2" s="274"/>
    </row>
    <row r="3" spans="1:6" ht="15.6" thickTop="1" thickBot="1">
      <c r="A3" s="115" t="s">
        <v>2</v>
      </c>
      <c r="B3" s="275">
        <v>45854</v>
      </c>
      <c r="C3" s="275"/>
      <c r="D3" s="275"/>
      <c r="E3" s="275"/>
      <c r="F3" s="276"/>
    </row>
    <row r="4" spans="1:6" ht="15.6" thickTop="1" thickBot="1">
      <c r="A4" s="115" t="s">
        <v>3</v>
      </c>
      <c r="B4" s="277" t="s">
        <v>4</v>
      </c>
      <c r="C4" s="277"/>
      <c r="D4" s="277"/>
      <c r="E4" s="277"/>
      <c r="F4" s="278"/>
    </row>
    <row r="5" spans="1:6" ht="15.6" thickTop="1" thickBot="1">
      <c r="A5" s="115" t="s">
        <v>5</v>
      </c>
      <c r="B5" s="279">
        <v>45748</v>
      </c>
      <c r="C5" s="279"/>
      <c r="D5" s="279"/>
      <c r="E5" s="279"/>
      <c r="F5" s="280"/>
    </row>
    <row r="6" spans="1:6" ht="15.6" thickTop="1" thickBot="1">
      <c r="A6" s="116" t="s">
        <v>6</v>
      </c>
      <c r="B6" s="267">
        <v>46112</v>
      </c>
      <c r="C6" s="268"/>
      <c r="D6" s="268"/>
      <c r="E6" s="268"/>
      <c r="F6" s="269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5.6" thickTop="1" thickBot="1">
      <c r="A9" s="119">
        <v>1</v>
      </c>
      <c r="B9" s="120" t="s">
        <v>13</v>
      </c>
      <c r="C9" s="121">
        <f>_xlfn.XLOOKUP($B$3,'Daily KPI'!$A:$A,'Daily KPI'!AD:AD)/1000</f>
        <v>31.425129045407132</v>
      </c>
      <c r="D9" s="122">
        <f>_xlfn.XLOOKUP($B$3,'Daily KPI'!$A:$A,'Daily KPI'!AA:AA)/1000</f>
        <v>31.186579999995914</v>
      </c>
      <c r="E9" s="123">
        <f>-(C9-D9)/C9</f>
        <v>-7.5910283476173434E-3</v>
      </c>
      <c r="F9" s="193"/>
    </row>
    <row r="10" spans="1:6" ht="15.6" thickTop="1" thickBot="1">
      <c r="A10" s="119"/>
      <c r="B10" s="120" t="s">
        <v>14</v>
      </c>
      <c r="C10" s="121">
        <f>_xlfn.XLOOKUP($B$2,'Modelling New'!$D:$D,'Modelling New'!U:U)</f>
        <v>502.80206472651412</v>
      </c>
      <c r="D10" s="124">
        <f>'Monthly KPI'!$F$4</f>
        <v>521.43005999999912</v>
      </c>
      <c r="E10" s="123">
        <f t="shared" ref="E10:E26" si="0">-(C10-D10)/C10</f>
        <v>3.7048366703937866E-2</v>
      </c>
      <c r="F10" s="194"/>
    </row>
    <row r="11" spans="1:6" ht="15.6" thickTop="1" thickBot="1">
      <c r="A11" s="119"/>
      <c r="B11" s="120" t="s">
        <v>15</v>
      </c>
      <c r="C11" s="121">
        <f>_xlfn.XLOOKUP($B$2,'Modelling New'!$D:$D,'Modelling New'!V:V)</f>
        <v>4783.7993181812935</v>
      </c>
      <c r="D11" s="125">
        <f>'Annual KPI'!$F$4</f>
        <v>4462.8510399999941</v>
      </c>
      <c r="E11" s="123">
        <f t="shared" si="0"/>
        <v>-6.7090665145902825E-2</v>
      </c>
      <c r="F11" s="194"/>
    </row>
    <row r="12" spans="1:6" ht="15.6" thickTop="1" thickBot="1">
      <c r="A12" s="119">
        <v>2</v>
      </c>
      <c r="B12" s="120" t="s">
        <v>16</v>
      </c>
      <c r="C12" s="126">
        <f>_xlfn.XLOOKUP($B3,'Daily KPI'!$A:$A,'Daily KPI'!$AF:$AF)</f>
        <v>0.12461981316188862</v>
      </c>
      <c r="D12" s="127">
        <f>_xlfn.XLOOKUP($B$3,'Daily KPI'!$A:$A,'Daily KPI'!W:W)</f>
        <v>0.12367382062750196</v>
      </c>
      <c r="E12" s="123">
        <f t="shared" si="0"/>
        <v>-7.5910283476172879E-3</v>
      </c>
      <c r="F12" s="195"/>
    </row>
    <row r="13" spans="1:6" ht="15.6" thickTop="1" thickBot="1">
      <c r="A13" s="119"/>
      <c r="B13" s="120" t="s">
        <v>17</v>
      </c>
      <c r="C13" s="126">
        <f>_xlfn.XLOOKUP($B$2,'Modelling New'!$D:$D,'Modelling New'!X:X)</f>
        <v>0.12461981316188862</v>
      </c>
      <c r="D13" s="127">
        <f>'Monthly KPI'!J4</f>
        <v>0.12923677369848649</v>
      </c>
      <c r="E13" s="123">
        <f t="shared" si="0"/>
        <v>3.7048366703937824E-2</v>
      </c>
      <c r="F13" s="194"/>
    </row>
    <row r="14" spans="1:6" ht="15.6" thickTop="1" thickBot="1">
      <c r="A14" s="119"/>
      <c r="B14" s="120" t="s">
        <v>18</v>
      </c>
      <c r="C14" s="126">
        <f>_xlfn.XLOOKUP($B$2,'Modelling New'!$D:$D,'Modelling New'!Y:Y)</f>
        <v>0.17729610752679095</v>
      </c>
      <c r="D14" s="127">
        <f>'Annual KPI'!J4</f>
        <v>0.16540119374503906</v>
      </c>
      <c r="E14" s="123">
        <f t="shared" si="0"/>
        <v>-6.70906651459027E-2</v>
      </c>
      <c r="F14" s="194"/>
    </row>
    <row r="15" spans="1:6" s="143" customFormat="1" ht="15.6" thickTop="1" thickBot="1">
      <c r="A15" s="119">
        <v>3</v>
      </c>
      <c r="B15" s="144" t="s">
        <v>19</v>
      </c>
      <c r="C15" s="126">
        <f>_xlfn.XLOOKUP($B$3,'Daily KPI'!$A:$A,'Daily KPI'!AE:AE)</f>
        <v>0.70053008017012453</v>
      </c>
      <c r="D15" s="141">
        <f>_xlfn.XLOOKUP($B$3,'Daily KPI'!$A:$A,'Daily KPI'!U:U)</f>
        <v>0.73651903103226968</v>
      </c>
      <c r="E15" s="142">
        <f t="shared" si="0"/>
        <v>5.1373883693053117E-2</v>
      </c>
      <c r="F15" s="196"/>
    </row>
    <row r="16" spans="1:6" ht="15.6" thickTop="1" thickBot="1">
      <c r="A16" s="119"/>
      <c r="B16" s="120" t="s">
        <v>20</v>
      </c>
      <c r="C16" s="126">
        <f>'Monthly KPI'!$G$4</f>
        <v>0.70053008017012453</v>
      </c>
      <c r="D16" s="127">
        <f>'Monthly KPI'!$H$4</f>
        <v>0.73893569237967272</v>
      </c>
      <c r="E16" s="123">
        <f t="shared" si="0"/>
        <v>5.4823644689491913E-2</v>
      </c>
      <c r="F16" s="194"/>
    </row>
    <row r="17" spans="1:6" ht="15.6" thickTop="1" thickBot="1">
      <c r="A17" s="119"/>
      <c r="B17" s="120" t="s">
        <v>21</v>
      </c>
      <c r="C17" s="126">
        <f>'Annual KPI'!$G$4</f>
        <v>0.6809080040984381</v>
      </c>
      <c r="D17" s="127">
        <f>'Annual KPI'!$H$4</f>
        <v>0.7128817364550627</v>
      </c>
      <c r="E17" s="123">
        <f t="shared" si="0"/>
        <v>4.6957492295834707E-2</v>
      </c>
      <c r="F17" s="194"/>
    </row>
    <row r="18" spans="1:6" ht="15.6" thickTop="1" thickBot="1">
      <c r="A18" s="119">
        <v>4</v>
      </c>
      <c r="B18" s="120" t="s">
        <v>22</v>
      </c>
      <c r="C18" s="179">
        <f>_xlfn.XLOOKUP($B$3,'Daily KPI'!$A:$A,'Daily KPI'!AC:AC)</f>
        <v>4.2694462387096781</v>
      </c>
      <c r="D18" s="180">
        <f>_xlfn.XLOOKUP($B$3,'Daily KPI'!$A:$A,'Daily KPI'!I:I)</f>
        <v>4.03</v>
      </c>
      <c r="E18" s="123">
        <f t="shared" si="0"/>
        <v>-5.6083675802893786E-2</v>
      </c>
      <c r="F18" s="194"/>
    </row>
    <row r="19" spans="1:6" ht="15.6" thickTop="1" thickBot="1">
      <c r="A19" s="119"/>
      <c r="B19" s="120" t="s">
        <v>23</v>
      </c>
      <c r="C19" s="179">
        <f>_xlfn.XLOOKUP($B$2,'Modelling New'!$D:$D,'Modelling New'!R:R)</f>
        <v>68.31113981935485</v>
      </c>
      <c r="D19" s="180">
        <f>'Monthly KPI'!$D$4</f>
        <v>67.16</v>
      </c>
      <c r="E19" s="123">
        <f t="shared" si="0"/>
        <v>-1.685142163341119E-2</v>
      </c>
      <c r="F19" s="196"/>
    </row>
    <row r="20" spans="1:6" ht="15.6" thickTop="1" thickBot="1">
      <c r="A20" s="119"/>
      <c r="B20" s="120" t="s">
        <v>24</v>
      </c>
      <c r="C20" s="179">
        <f>_xlfn.XLOOKUP($B$2,'Modelling New'!$D:$D,'Modelling New'!S:S)</f>
        <v>668.66067279035474</v>
      </c>
      <c r="D20" s="180">
        <f>'Annual KPI'!$D$4</f>
        <v>595.82150000000024</v>
      </c>
      <c r="E20" s="123">
        <f t="shared" si="0"/>
        <v>-0.1089329397620963</v>
      </c>
      <c r="F20" s="197"/>
    </row>
    <row r="21" spans="1:6" ht="15.6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5.6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0.99446571850610399</v>
      </c>
      <c r="E22" s="123">
        <f t="shared" si="0"/>
        <v>-5.3696632552362308E-4</v>
      </c>
      <c r="F22" s="196"/>
    </row>
    <row r="23" spans="1:6" ht="15.6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0.99335340480311674</v>
      </c>
      <c r="E23" s="123">
        <f t="shared" si="0"/>
        <v>-1.6548695446062919E-3</v>
      </c>
      <c r="F23" s="196"/>
    </row>
    <row r="24" spans="1:6" ht="15.6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5.6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1</v>
      </c>
      <c r="E25" s="123">
        <f t="shared" si="0"/>
        <v>3.009027081243734E-3</v>
      </c>
      <c r="F25" s="194"/>
    </row>
    <row r="26" spans="1:6" ht="15.6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0.99074334544216847</v>
      </c>
      <c r="E26" s="123">
        <f t="shared" si="0"/>
        <v>-6.2754810008340337E-3</v>
      </c>
      <c r="F26" s="194"/>
    </row>
    <row r="27" spans="1:6" ht="15.6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5.6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5.6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546875" defaultRowHeight="14.4"/>
  <cols>
    <col min="1" max="1" width="8.5546875" style="17"/>
    <col min="2" max="2" width="13.88671875" style="17" customWidth="1"/>
    <col min="3" max="3" width="15.88671875" style="17" customWidth="1"/>
    <col min="4" max="6" width="8.5546875" style="17"/>
    <col min="7" max="7" width="20.44140625" style="17" customWidth="1"/>
    <col min="8" max="8" width="8.5546875" style="17"/>
    <col min="9" max="9" width="9.44140625" style="17" bestFit="1" customWidth="1"/>
    <col min="10" max="13" width="8.5546875" style="17"/>
    <col min="14" max="14" width="14.5546875" style="17" customWidth="1"/>
    <col min="15" max="15" width="9.88671875" style="17" bestFit="1" customWidth="1"/>
    <col min="16" max="16" width="11" style="17" customWidth="1"/>
    <col min="17" max="17" width="15.44140625" style="17" customWidth="1"/>
    <col min="18" max="19" width="10.88671875" style="17" customWidth="1"/>
    <col min="20" max="20" width="13" style="17" customWidth="1"/>
    <col min="21" max="25" width="12.88671875" style="17" customWidth="1"/>
    <col min="26" max="27" width="14.44140625" style="17" customWidth="1"/>
    <col min="28" max="28" width="15.44140625" style="17" customWidth="1"/>
    <col min="29" max="37" width="9.88671875" style="17" customWidth="1"/>
    <col min="38" max="38" width="8.44140625" style="17" customWidth="1"/>
    <col min="39" max="39" width="7.88671875" style="17" customWidth="1"/>
    <col min="40" max="40" width="12" style="17" customWidth="1"/>
    <col min="41" max="41" width="27.44140625" style="17" bestFit="1" customWidth="1"/>
    <col min="42" max="16384" width="8.5546875" style="17"/>
  </cols>
  <sheetData>
    <row r="1" spans="1:50" ht="43.2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668.66067279035474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4783.7993181812935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0.31099481156338749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16</v>
      </c>
      <c r="R41" s="45">
        <f t="shared" si="27"/>
        <v>68.31113981935485</v>
      </c>
      <c r="S41" s="45">
        <f>SUMIF($F$2:F41,F41,$R$2:R41)</f>
        <v>668.66067279035474</v>
      </c>
      <c r="T41" s="26">
        <f t="shared" si="28"/>
        <v>31.425129045407132</v>
      </c>
      <c r="U41" s="45">
        <f t="shared" si="29"/>
        <v>502.80206472651412</v>
      </c>
      <c r="V41" s="45">
        <f>SUMIF($F$2:F41,F41,$U$2:U41)</f>
        <v>4783.7993181812935</v>
      </c>
      <c r="W41" s="176">
        <f t="shared" si="30"/>
        <v>0.12461981316188862</v>
      </c>
      <c r="X41" s="176">
        <f t="shared" si="5"/>
        <v>0.12461981316188862</v>
      </c>
      <c r="Y41" s="176">
        <f t="shared" si="6"/>
        <v>0.17729610752679095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668.66067279035474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4783.7993181812935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0.17729610752679095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668.66067279035474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4783.7993181812935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0.17729610752679095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668.66067279035474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4783.7993181812935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0.17729610752679095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668.66067279035474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4783.7993181812935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0.17729610752679095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668.66067279035474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4783.7993181812935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0.17729610752679095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668.66067279035474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4783.7993181812935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0.17729610752679095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668.66067279035474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4783.7993181812935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0.17729610752679095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668.66067279035474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4783.7993181812935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0.17729610752679095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60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09375" defaultRowHeight="14.4"/>
  <cols>
    <col min="1" max="1" width="9.109375" style="133"/>
    <col min="2" max="2" width="18.88671875" style="133" bestFit="1" customWidth="1"/>
    <col min="3" max="3" width="10.44140625" style="133" bestFit="1" customWidth="1"/>
    <col min="4" max="5" width="9.109375" style="133"/>
    <col min="6" max="6" width="12.5546875" style="133" bestFit="1" customWidth="1"/>
    <col min="7" max="16384" width="9.10937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45854</v>
      </c>
      <c r="D7" s="136">
        <f>'Daily Dashboard'!C9</f>
        <v>31.425129045407132</v>
      </c>
      <c r="E7" s="136">
        <f>'Daily Dashboard'!D9</f>
        <v>31.186579999995914</v>
      </c>
      <c r="F7" s="136">
        <f>D7-E7</f>
        <v>0.23854904541121869</v>
      </c>
    </row>
    <row r="8" spans="2:6">
      <c r="B8" s="134" t="s">
        <v>40</v>
      </c>
      <c r="C8" s="135">
        <f t="shared" ref="C8:C30" si="0">$C$7</f>
        <v>45854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45854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45854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45854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45854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45854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45854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45854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45854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45854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45854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45854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45854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45854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0.15712564522703568</v>
      </c>
    </row>
    <row r="22" spans="2:7">
      <c r="B22" s="134" t="s">
        <v>54</v>
      </c>
      <c r="C22" s="135">
        <f t="shared" si="0"/>
        <v>45854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9.4275387136220495E-2</v>
      </c>
    </row>
    <row r="23" spans="2:7">
      <c r="B23" s="134" t="s">
        <v>55</v>
      </c>
      <c r="C23" s="135">
        <f t="shared" si="0"/>
        <v>45854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6.28502580908107E-3</v>
      </c>
    </row>
    <row r="24" spans="2:7">
      <c r="B24" s="134" t="s">
        <v>56</v>
      </c>
      <c r="C24" s="135">
        <f t="shared" si="0"/>
        <v>45854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45854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45854</v>
      </c>
      <c r="D26" s="138">
        <f>'Daily Dashboard'!$D$9</f>
        <v>31.186579999995914</v>
      </c>
      <c r="E26" s="138">
        <f>'Daily Dashboard'!$D$9</f>
        <v>31.186579999995914</v>
      </c>
      <c r="F26" s="138">
        <f>'Daily Dashboard'!$D$9</f>
        <v>31.186579999995914</v>
      </c>
    </row>
    <row r="27" spans="2:7">
      <c r="B27" s="134" t="s">
        <v>58</v>
      </c>
      <c r="C27" s="135">
        <f t="shared" si="0"/>
        <v>45854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45854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45854</v>
      </c>
      <c r="D29" s="134">
        <v>0</v>
      </c>
      <c r="E29" s="136">
        <f>-(F7+G30)+(SUM(G21:G23))</f>
        <v>1.7815737622078331</v>
      </c>
      <c r="F29" s="136">
        <f>E29</f>
        <v>1.7815737622078331</v>
      </c>
    </row>
    <row r="30" spans="2:7">
      <c r="B30" s="134" t="s">
        <v>61</v>
      </c>
      <c r="C30" s="135">
        <f t="shared" si="0"/>
        <v>45854</v>
      </c>
      <c r="D30" s="134">
        <f>'Daily Dashboard'!C18</f>
        <v>4.2694462387096781</v>
      </c>
      <c r="E30" s="134">
        <f>'Daily Dashboard'!D18</f>
        <v>4.03</v>
      </c>
      <c r="F30" s="134">
        <f>E30-D30</f>
        <v>-0.23944623870967785</v>
      </c>
      <c r="G30" s="133">
        <f>(F30/D30)*D7</f>
        <v>-1.7624367494467146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A3" sqref="A3"/>
    </sheetView>
  </sheetViews>
  <sheetFormatPr defaultColWidth="9" defaultRowHeight="14.4"/>
  <cols>
    <col min="2" max="2" width="10.109375" bestFit="1" customWidth="1"/>
    <col min="3" max="3" width="14" customWidth="1"/>
    <col min="4" max="4" width="12" customWidth="1"/>
    <col min="5" max="5" width="12.44140625" customWidth="1"/>
    <col min="6" max="6" width="13.5546875" customWidth="1"/>
    <col min="8" max="8" width="9.44140625" customWidth="1"/>
    <col min="9" max="9" width="10.44140625" customWidth="1"/>
    <col min="10" max="10" width="11.109375" customWidth="1"/>
    <col min="12" max="12" width="9.44140625" customWidth="1"/>
    <col min="14" max="14" width="10.44140625" customWidth="1"/>
    <col min="15" max="15" width="9.44140625" customWidth="1"/>
    <col min="16" max="16" width="9.88671875" customWidth="1"/>
  </cols>
  <sheetData>
    <row r="1" spans="1:16">
      <c r="A1" s="95" t="s">
        <v>62</v>
      </c>
      <c r="B1" s="96">
        <f>'Daily Dashboard'!B3</f>
        <v>45854</v>
      </c>
    </row>
    <row r="2" spans="1:16" ht="20.399999999999999" customHeight="1">
      <c r="A2" s="281" t="s">
        <v>63</v>
      </c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</row>
    <row r="3" spans="1:16" ht="43.2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45839</v>
      </c>
      <c r="B4" s="81">
        <f>DAY(B1)</f>
        <v>16</v>
      </c>
      <c r="C4" s="81">
        <f>_xlfn.XLOOKUP($A4,'Modelling New'!$D:$D,'Modelling New'!R:R)</f>
        <v>68.31113981935485</v>
      </c>
      <c r="D4" s="181">
        <f>SUMIF('Daily KPI'!$D:$D,A4,'Daily KPI'!I:I)</f>
        <v>67.16</v>
      </c>
      <c r="E4" s="81">
        <f>_xlfn.XLOOKUP($A4,'Modelling New'!$D:$D,'Modelling New'!U:U)</f>
        <v>502.80206472651412</v>
      </c>
      <c r="F4" s="82">
        <f>SUMIF('Daily KPI'!$D:$D,'Monthly KPI'!$A4,'Daily KPI'!AA:AA)/1000</f>
        <v>521.43005999999912</v>
      </c>
      <c r="G4" s="83">
        <f>IFERROR(E4/C4/'Modelling New'!$AP$1,"")</f>
        <v>0.70053008017012453</v>
      </c>
      <c r="H4" s="84">
        <f>IFERROR(F4/D4/'Modelling New'!$AP$1,"")</f>
        <v>0.73893569237967272</v>
      </c>
      <c r="I4" s="83">
        <f>IFERROR(E4/(B4*24*'Modelling New'!$AP$1),"")</f>
        <v>0.12461981316188862</v>
      </c>
      <c r="J4" s="84">
        <f>IFERROR(F4/(B4*24*'Modelling New'!$AP$1),"")</f>
        <v>0.12923677369848649</v>
      </c>
      <c r="K4" s="159">
        <f>_xlfn.XLOOKUP($A4,'Modelling New'!D:D,'Modelling New'!AE:AE)</f>
        <v>0.997</v>
      </c>
      <c r="L4" s="84">
        <f>IFERROR(AVERAGEIF('Daily KPI'!$D:$D,'Monthly KPI'!$A4,'Daily KPI'!R:R),"")</f>
        <v>1</v>
      </c>
      <c r="M4" s="83">
        <f>_xlfn.XLOOKUP($A4,'Modelling New'!D:D,'Modelling New'!AD:AD)</f>
        <v>0.995</v>
      </c>
      <c r="N4" s="84">
        <f>IFERROR(AVERAGEIF('Daily KPI'!$D:$D,'Monthly KPI'!$A4,'Daily KPI'!O:O),"")</f>
        <v>0.99446571850610399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45848</v>
      </c>
      <c r="D7" s="85"/>
      <c r="F7" s="85"/>
    </row>
    <row r="8" spans="1:16">
      <c r="A8" s="95" t="s">
        <v>137</v>
      </c>
      <c r="B8" s="96">
        <f>B1</f>
        <v>45854</v>
      </c>
    </row>
    <row r="9" spans="1:16" ht="21">
      <c r="A9" s="281" t="s">
        <v>63</v>
      </c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</row>
    <row r="10" spans="1:16" ht="43.2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45839</v>
      </c>
      <c r="B11" s="81">
        <f>(B8-B7)+1</f>
        <v>7</v>
      </c>
      <c r="C11" s="81">
        <f>SUMIFS('Daily KPI'!AC:AC,'Daily KPI'!$A:$A,"&gt;="&amp;$B$7,'Daily KPI'!$A:$A,"&lt;="&amp;$B$8)</f>
        <v>29.886123670967741</v>
      </c>
      <c r="D11" s="82">
        <f>SUMIFS('Daily KPI'!I:I,'Daily KPI'!$A:$A,"&gt;="&amp;$B$7,'Daily KPI'!$A:$A,"&lt;="&amp;$B$8)</f>
        <v>29.835000000000004</v>
      </c>
      <c r="E11" s="81">
        <f>SUMIFS('Daily KPI'!AD:AD,'Daily KPI'!$A:$A,"&gt;="&amp;$B$7,'Daily KPI'!$A:$A,"&lt;="&amp;$B$8)/1000</f>
        <v>219.97590331784994</v>
      </c>
      <c r="F11" s="82">
        <f>SUMIFS('Daily KPI'!AA:AA,'Daily KPI'!$A:$A,"&gt;="&amp;$B$7,'Daily KPI'!$A:$A,"&lt;="&amp;$B$8)/1000</f>
        <v>230.69737999999828</v>
      </c>
      <c r="G11" s="83">
        <f>IFERROR(E11/C11/'Modelling New'!$AP$1,"")</f>
        <v>0.70053008017012464</v>
      </c>
      <c r="H11" s="84">
        <f>IFERROR(F11/D11/'Modelling New'!$AP$1,"")</f>
        <v>0.73593233964750426</v>
      </c>
      <c r="I11" s="83">
        <f>IFERROR(E11/(B11*24*'Modelling New'!$AP$1),"")</f>
        <v>0.12461981316188864</v>
      </c>
      <c r="J11" s="84">
        <f>IFERROR(F11/(B11*24*'Modelling New'!$AP$1),"")</f>
        <v>0.13069369853204343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1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0.99957458726101556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I90" activePane="bottomRight" state="frozen"/>
      <selection activeCell="I9" sqref="I9"/>
      <selection pane="topRight" activeCell="I9" sqref="I9"/>
      <selection pane="bottomLeft" activeCell="I9" sqref="I9"/>
      <selection pane="bottomRight" activeCell="U100" sqref="U100"/>
    </sheetView>
  </sheetViews>
  <sheetFormatPr defaultColWidth="8.88671875" defaultRowHeight="14.4"/>
  <cols>
    <col min="1" max="1" width="9.5546875" bestFit="1" customWidth="1"/>
    <col min="2" max="5" width="9" customWidth="1"/>
    <col min="6" max="9" width="10.44140625" customWidth="1"/>
    <col min="10" max="12" width="11.44140625" customWidth="1"/>
    <col min="13" max="13" width="15.109375" bestFit="1" customWidth="1"/>
    <col min="14" max="44" width="11.44140625" customWidth="1"/>
  </cols>
  <sheetData>
    <row r="1" spans="1:45" ht="57.6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cm="1">
        <f t="array" ref="F96">IFERROR(_xlfn.XLOOKUP(Table13[[#This Row],[Date]],Raw_Data[[#All],[Date]],Raw_Data[[#All],[Operating Hours]]),"")</f>
        <v>12.533333333333335</v>
      </c>
      <c r="G96" s="26">
        <f>IFERROR(_xlfn.XLOOKUP($A96,'Raw Data'!$G:$G,'Raw Data'!S:S)/1000,"")</f>
        <v>2.81</v>
      </c>
      <c r="H96" s="26"/>
      <c r="I96" s="26">
        <f>IFERROR(_xlfn.XLOOKUP($A96,'Raw Data'!$G:$G,'Raw Data'!AF:AF)/1000,"")</f>
        <v>2.73</v>
      </c>
      <c r="J96" s="26"/>
      <c r="K96" s="149">
        <f>IFERROR(_xlfn.XLOOKUP($A96,'Raw Data'!$G:$G,'Raw Data'!W:W),"")</f>
        <v>24.52366403627839</v>
      </c>
      <c r="L96" s="148">
        <f>IFERROR(_xlfn.XLOOKUP($A96,'Raw Data'!$G:$G,'Raw Data'!X:X),"")</f>
        <v>29.557530092844768</v>
      </c>
      <c r="M96" s="148">
        <f>IFERROR(_xlfn.XLOOKUP($A96,'Raw Data'!$G:$G,'Raw Data'!Y:Y),"")</f>
        <v>1.9007405885662216</v>
      </c>
      <c r="N96" s="148">
        <f>IFERROR(_xlfn.XLOOKUP($A96,'Raw Data'!$G:$G,'Raw Data'!Z:Z),"")</f>
        <v>6.3871164321899414</v>
      </c>
      <c r="O96" s="188">
        <f>IFERROR(1-SUMIF('Plant BD'!$H:$H,$A96,'Plant BD'!$AE:$AE)/($AA96+SUMIF('Plant BD'!$H:$H,$A96,'Plant BD'!$AE:$AE)),"")</f>
        <v>1</v>
      </c>
      <c r="P96" s="188"/>
      <c r="Q96" s="189"/>
      <c r="R96" s="191">
        <f>IFERROR(1-SUMIF('Grid BD'!$H:$H,$A96,'Grid BD'!$AD:$AD)/($AA96+SUMIF('Grid BD'!$H:$H,$A96,'Grid BD'!$AD:$AD)),"")</f>
        <v>1</v>
      </c>
      <c r="S96" s="17"/>
      <c r="T96" s="189">
        <f>IFERROR(1-SUMIF(Tracker_BD!H:H,$A96,Tracker_BD!AI:AI)/$F96,"")</f>
        <v>1</v>
      </c>
      <c r="U96" s="190">
        <f t="shared" si="7"/>
        <v>0.78257265085089489</v>
      </c>
      <c r="V96" s="17"/>
      <c r="W96" s="176">
        <f t="shared" si="8"/>
        <v>8.9017639034289275E-2</v>
      </c>
      <c r="X96" s="17">
        <f>IFERROR(_xlfn.XLOOKUP($A96,'Raw Data'!$G:$G,'Raw Data'!AB:AB),"")</f>
        <v>22912</v>
      </c>
      <c r="Y96" s="17">
        <f>IFERROR(_xlfn.XLOOKUP($A96,'Raw Data'!$G:$G,'Raw Data'!AC:AC),"")</f>
        <v>22756.099999998696</v>
      </c>
      <c r="Z96" s="45">
        <f>IFERROR(_xlfn.XLOOKUP($A96,'Raw Data'!$G:$G,'Raw Data'!AD:AD),"")</f>
        <v>308.70000000003728</v>
      </c>
      <c r="AA96" s="45">
        <f>IFERROR(_xlfn.XLOOKUP($A96,'Raw Data'!$G:$G,'Raw Data'!AE:AE),"")</f>
        <v>22447.399999998659</v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cm="1">
        <f t="array" ref="F97">IFERROR(_xlfn.XLOOKUP(Table13[[#This Row],[Date]],Raw_Data[[#All],[Date]],Raw_Data[[#All],[Operating Hours]]),"")</f>
        <v>12.566666666666666</v>
      </c>
      <c r="G97" s="148">
        <f>IFERROR(_xlfn.XLOOKUP($A97,'Raw Data'!$G:$G,'Raw Data'!S:S)/1000,"")</f>
        <v>4.16</v>
      </c>
      <c r="H97" s="148"/>
      <c r="I97" s="148">
        <f>IFERROR(_xlfn.XLOOKUP($A97,'Raw Data'!$G:$G,'Raw Data'!AF:AF)/1000,"")</f>
        <v>4.165</v>
      </c>
      <c r="J97" s="148"/>
      <c r="K97" s="149">
        <f>IFERROR(_xlfn.XLOOKUP($A97,'Raw Data'!$G:$G,'Raw Data'!W:W),"")</f>
        <v>25.304976208500129</v>
      </c>
      <c r="L97" s="148">
        <f>IFERROR(_xlfn.XLOOKUP($A97,'Raw Data'!$G:$G,'Raw Data'!X:X),"")</f>
        <v>32.878422651341353</v>
      </c>
      <c r="M97" s="148">
        <f>IFERROR(_xlfn.XLOOKUP($A97,'Raw Data'!$G:$G,'Raw Data'!Y:Y),"")</f>
        <v>2.78884566304176</v>
      </c>
      <c r="N97" s="148">
        <f>IFERROR(_xlfn.XLOOKUP($A97,'Raw Data'!$G:$G,'Raw Data'!Z:Z),"")</f>
        <v>8.3453655242919922</v>
      </c>
      <c r="O97" s="188">
        <f>IFERROR(1-SUMIF('Plant BD'!$H:$H,$A97,'Plant BD'!$AE:$AE)/($AA97+SUMIF('Plant BD'!$H:$H,$A97,'Plant BD'!$AE:$AE)),"")</f>
        <v>1</v>
      </c>
      <c r="P97" s="188"/>
      <c r="Q97" s="189"/>
      <c r="R97" s="188">
        <f>IFERROR(1-SUMIF('Grid BD'!$H:$H,$A97,'Grid BD'!$AD:$AD)/($AA97+SUMIF('Grid BD'!$H:$H,$A97,'Grid BD'!$AD:$AD)),"")</f>
        <v>1</v>
      </c>
      <c r="S97" s="17"/>
      <c r="T97" s="189">
        <f>IFERROR(1-SUMIF(Tracker_BD!H:H,$A97,Tracker_BD!AI:AI)/$F97,"")</f>
        <v>1</v>
      </c>
      <c r="U97" s="190">
        <f t="shared" si="7"/>
        <v>0.75075405626229375</v>
      </c>
      <c r="V97" s="17"/>
      <c r="W97" s="176">
        <f t="shared" si="8"/>
        <v>0.13028711018051889</v>
      </c>
      <c r="X97" s="17">
        <f>IFERROR(_xlfn.XLOOKUP($A97,'Raw Data'!$G:$G,'Raw Data'!AB:AB),"")</f>
        <v>33427</v>
      </c>
      <c r="Y97" s="17">
        <f>IFERROR(_xlfn.XLOOKUP($A97,'Raw Data'!$G:$G,'Raw Data'!AC:AC),"")</f>
        <v>33176.800000001094</v>
      </c>
      <c r="Z97" s="45">
        <f>IFERROR(_xlfn.XLOOKUP($A97,'Raw Data'!$G:$G,'Raw Data'!AD:AD),"")</f>
        <v>322.56000000000284</v>
      </c>
      <c r="AA97" s="45">
        <f>IFERROR(_xlfn.XLOOKUP($A97,'Raw Data'!$G:$G,'Raw Data'!AE:AE),"")</f>
        <v>32854.240000001089</v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cm="1">
        <f t="array" ref="F98">IFERROR(_xlfn.XLOOKUP(Table13[[#This Row],[Date]],Raw_Data[[#All],[Date]],Raw_Data[[#All],[Operating Hours]]),"")</f>
        <v>12.333333333333332</v>
      </c>
      <c r="G98" s="26">
        <f>IFERROR(_xlfn.XLOOKUP($A98,'Raw Data'!$G:$G,'Raw Data'!S:S)/1000,"")</f>
        <v>3.28</v>
      </c>
      <c r="H98" s="26"/>
      <c r="I98" s="26">
        <f>IFERROR(_xlfn.XLOOKUP($A98,'Raw Data'!$G:$G,'Raw Data'!AF:AF)/1000,"")</f>
        <v>3.23</v>
      </c>
      <c r="J98" s="26"/>
      <c r="K98" s="149">
        <f>IFERROR(_xlfn.XLOOKUP($A98,'Raw Data'!$G:$G,'Raw Data'!W:W),"")</f>
        <v>24.07525502718412</v>
      </c>
      <c r="L98" s="148">
        <f>IFERROR(_xlfn.XLOOKUP($A98,'Raw Data'!$G:$G,'Raw Data'!X:X),"")</f>
        <v>30.455222805501961</v>
      </c>
      <c r="M98" s="148">
        <f>IFERROR(_xlfn.XLOOKUP($A98,'Raw Data'!$G:$G,'Raw Data'!Y:Y),"")</f>
        <v>2.0250793121926054</v>
      </c>
      <c r="N98" s="148">
        <f>IFERROR(_xlfn.XLOOKUP($A98,'Raw Data'!$G:$G,'Raw Data'!Z:Z),"")</f>
        <v>6.7357792854309082</v>
      </c>
      <c r="O98" s="188">
        <f>IFERROR(1-SUMIF('Plant BD'!$H:$H,$A98,'Plant BD'!$AE:$AE)/($AA98+SUMIF('Plant BD'!$H:$H,$A98,'Plant BD'!$AE:$AE)),"")</f>
        <v>1</v>
      </c>
      <c r="P98" s="188"/>
      <c r="Q98" s="189"/>
      <c r="R98" s="191">
        <f>IFERROR(1-SUMIF('Grid BD'!$H:$H,$A98,'Grid BD'!$AD:$AD)/($AA98+SUMIF('Grid BD'!$H:$H,$A98,'Grid BD'!$AD:$AD)),"")</f>
        <v>1</v>
      </c>
      <c r="S98" s="17"/>
      <c r="T98" s="189">
        <f>IFERROR(1-SUMIF(Tracker_BD!H:H,$A98,Tracker_BD!AI:AI)/$F98,"")</f>
        <v>1</v>
      </c>
      <c r="U98" s="190">
        <f t="shared" si="7"/>
        <v>0.77513001062837383</v>
      </c>
      <c r="V98" s="17"/>
      <c r="W98" s="176">
        <f t="shared" si="8"/>
        <v>0.10431958059706863</v>
      </c>
      <c r="X98" s="17">
        <f>IFERROR(_xlfn.XLOOKUP($A98,'Raw Data'!$G:$G,'Raw Data'!AB:AB),"")</f>
        <v>26824</v>
      </c>
      <c r="Y98" s="17">
        <f>IFERROR(_xlfn.XLOOKUP($A98,'Raw Data'!$G:$G,'Raw Data'!AC:AC),"")</f>
        <v>26633.00000000163</v>
      </c>
      <c r="Z98" s="45">
        <f>IFERROR(_xlfn.XLOOKUP($A98,'Raw Data'!$G:$G,'Raw Data'!AD:AD),"")</f>
        <v>326.94000000002887</v>
      </c>
      <c r="AA98" s="45">
        <f>IFERROR(_xlfn.XLOOKUP($A98,'Raw Data'!$G:$G,'Raw Data'!AE:AE),"")</f>
        <v>26306.060000001602</v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cm="1">
        <f t="array" ref="F99">IFERROR(_xlfn.XLOOKUP(Table13[[#This Row],[Date]],Raw_Data[[#All],[Date]],Raw_Data[[#All],[Operating Hours]]),"")</f>
        <v>12.533333333333335</v>
      </c>
      <c r="G99" s="148">
        <f>IFERROR(_xlfn.XLOOKUP($A99,'Raw Data'!$G:$G,'Raw Data'!S:S)/1000,"")</f>
        <v>5.62</v>
      </c>
      <c r="H99" s="148"/>
      <c r="I99" s="148">
        <f>IFERROR(_xlfn.XLOOKUP($A99,'Raw Data'!$G:$G,'Raw Data'!AF:AF)/1000,"")</f>
        <v>5.42</v>
      </c>
      <c r="J99" s="148"/>
      <c r="K99" s="149">
        <f>IFERROR(_xlfn.XLOOKUP($A99,'Raw Data'!$G:$G,'Raw Data'!W:W),"")</f>
        <v>26.168746299794311</v>
      </c>
      <c r="L99" s="148">
        <f>IFERROR(_xlfn.XLOOKUP($A99,'Raw Data'!$G:$G,'Raw Data'!X:X),"")</f>
        <v>36.735953038432207</v>
      </c>
      <c r="M99" s="148">
        <f>IFERROR(_xlfn.XLOOKUP($A99,'Raw Data'!$G:$G,'Raw Data'!Y:Y),"")</f>
        <v>2.5882930083578803</v>
      </c>
      <c r="N99" s="148">
        <f>IFERROR(_xlfn.XLOOKUP($A99,'Raw Data'!$G:$G,'Raw Data'!Z:Z),"")</f>
        <v>8.6863269805908203</v>
      </c>
      <c r="O99" s="188">
        <f>IFERROR(1-SUMIF('Plant BD'!$H:$H,$A99,'Plant BD'!$AE:$AE)/($AA99+SUMIF('Plant BD'!$H:$H,$A99,'Plant BD'!$AE:$AE)),"")</f>
        <v>0.99643781614381743</v>
      </c>
      <c r="P99" s="188"/>
      <c r="Q99" s="189"/>
      <c r="R99" s="188">
        <f>IFERROR(1-SUMIF('Grid BD'!$H:$H,$A99,'Grid BD'!$AD:$AD)/($AA99+SUMIF('Grid BD'!$H:$H,$A99,'Grid BD'!$AD:$AD)),"")</f>
        <v>1</v>
      </c>
      <c r="S99" s="17"/>
      <c r="T99" s="189">
        <f>IFERROR(1-SUMIF(Tracker_BD!H:H,$A99,Tracker_BD!AI:AI)/$F99,"")</f>
        <v>1</v>
      </c>
      <c r="U99" s="190">
        <f t="shared" si="7"/>
        <v>0.72205983219063297</v>
      </c>
      <c r="V99" s="17"/>
      <c r="W99" s="176">
        <f t="shared" si="8"/>
        <v>0.16306517876971793</v>
      </c>
      <c r="X99" s="17">
        <f>IFERROR(_xlfn.XLOOKUP($A99,'Raw Data'!$G:$G,'Raw Data'!AB:AB),"")</f>
        <v>41656</v>
      </c>
      <c r="Y99" s="17">
        <f>IFERROR(_xlfn.XLOOKUP($A99,'Raw Data'!$G:$G,'Raw Data'!AC:AC),"")</f>
        <v>41416.100000002189</v>
      </c>
      <c r="Z99" s="45">
        <f>IFERROR(_xlfn.XLOOKUP($A99,'Raw Data'!$G:$G,'Raw Data'!AD:AD),"")</f>
        <v>296.27999999995325</v>
      </c>
      <c r="AA99" s="45">
        <f>IFERROR(_xlfn.XLOOKUP($A99,'Raw Data'!$G:$G,'Raw Data'!AE:AE),"")</f>
        <v>41119.820000002233</v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cm="1">
        <f t="array" ref="F100">IFERROR(_xlfn.XLOOKUP(Table13[[#This Row],[Date]],Raw_Data[[#All],[Date]],Raw_Data[[#All],[Operating Hours]]),"")</f>
        <v>12.55</v>
      </c>
      <c r="G100" s="26">
        <f>IFERROR(_xlfn.XLOOKUP($A100,'Raw Data'!$G:$G,'Raw Data'!S:S)/1000,"")</f>
        <v>2.71</v>
      </c>
      <c r="H100" s="26"/>
      <c r="I100" s="26">
        <f>IFERROR(_xlfn.XLOOKUP($A100,'Raw Data'!$G:$G,'Raw Data'!AF:AF)/1000,"")</f>
        <v>2.63</v>
      </c>
      <c r="J100" s="26"/>
      <c r="K100" s="149">
        <f>IFERROR(_xlfn.XLOOKUP($A100,'Raw Data'!$G:$G,'Raw Data'!W:W),"")</f>
        <v>23.947778481703537</v>
      </c>
      <c r="L100" s="148">
        <f>IFERROR(_xlfn.XLOOKUP($A100,'Raw Data'!$G:$G,'Raw Data'!X:X),"")</f>
        <v>28.503711973640584</v>
      </c>
      <c r="M100" s="148">
        <f>IFERROR(_xlfn.XLOOKUP($A100,'Raw Data'!$G:$G,'Raw Data'!Y:Y),"")</f>
        <v>1.8307118929665664</v>
      </c>
      <c r="N100" s="148">
        <f>IFERROR(_xlfn.XLOOKUP($A100,'Raw Data'!$G:$G,'Raw Data'!Z:Z),"")</f>
        <v>5.4042253494262695</v>
      </c>
      <c r="O100" s="188">
        <f>IFERROR(1-SUMIF('Plant BD'!$H:$H,$A100,'Plant BD'!$AE:$AE)/($AA100+SUMIF('Plant BD'!$H:$H,$A100,'Plant BD'!$AE:$AE)),"")</f>
        <v>1</v>
      </c>
      <c r="P100" s="188"/>
      <c r="Q100" s="189"/>
      <c r="R100" s="191">
        <f>IFERROR(1-SUMIF('Grid BD'!$H:$H,$A100,'Grid BD'!$AD:$AD)/($AA100+SUMIF('Grid BD'!$H:$H,$A100,'Grid BD'!$AD:$AD)),"")</f>
        <v>1</v>
      </c>
      <c r="S100" s="17"/>
      <c r="T100" s="189">
        <f>IFERROR(1-SUMIF(Tracker_BD!H:H,$A100,Tracker_BD!AI:AI)/$F100,"")</f>
        <v>1</v>
      </c>
      <c r="U100" s="190">
        <f t="shared" si="7"/>
        <v>0.78535801408514794</v>
      </c>
      <c r="V100" s="17"/>
      <c r="W100" s="176">
        <f t="shared" si="8"/>
        <v>8.606214904349746E-2</v>
      </c>
      <c r="X100" s="17">
        <f>IFERROR(_xlfn.XLOOKUP($A100,'Raw Data'!$G:$G,'Raw Data'!AB:AB),"")</f>
        <v>22188</v>
      </c>
      <c r="Y100" s="17">
        <f>IFERROR(_xlfn.XLOOKUP($A100,'Raw Data'!$G:$G,'Raw Data'!AC:AC),"")</f>
        <v>21980.100000000675</v>
      </c>
      <c r="Z100" s="45">
        <f>IFERROR(_xlfn.XLOOKUP($A100,'Raw Data'!$G:$G,'Raw Data'!AD:AD),"")</f>
        <v>277.98000000000656</v>
      </c>
      <c r="AA100" s="45">
        <f>IFERROR(_xlfn.XLOOKUP($A100,'Raw Data'!$G:$G,'Raw Data'!AE:AE),"")</f>
        <v>21702.120000000668</v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cm="1">
        <f t="array" ref="F101">IFERROR(_xlfn.XLOOKUP(Table13[[#This Row],[Date]],Raw_Data[[#All],[Date]],Raw_Data[[#All],[Operating Hours]]),"")</f>
        <v>12.633333333333333</v>
      </c>
      <c r="G101" s="148">
        <f>IFERROR(_xlfn.XLOOKUP($A101,'Raw Data'!$G:$G,'Raw Data'!S:S)/1000,"")</f>
        <v>3.76</v>
      </c>
      <c r="H101" s="148"/>
      <c r="I101" s="148">
        <f>IFERROR(_xlfn.XLOOKUP($A101,'Raw Data'!$G:$G,'Raw Data'!AF:AF)/1000,"")</f>
        <v>3.8149999999999999</v>
      </c>
      <c r="J101" s="148"/>
      <c r="K101" s="149">
        <f>IFERROR(_xlfn.XLOOKUP($A101,'Raw Data'!$G:$G,'Raw Data'!W:W),"")</f>
        <v>24.221737812630273</v>
      </c>
      <c r="L101" s="148">
        <f>IFERROR(_xlfn.XLOOKUP($A101,'Raw Data'!$G:$G,'Raw Data'!X:X),"")</f>
        <v>47.360076904296875</v>
      </c>
      <c r="M101" s="148">
        <f>IFERROR(_xlfn.XLOOKUP($A101,'Raw Data'!$G:$G,'Raw Data'!Y:Y),"")</f>
        <v>2.4315711433394309</v>
      </c>
      <c r="N101" s="148">
        <f>IFERROR(_xlfn.XLOOKUP($A101,'Raw Data'!$G:$G,'Raw Data'!Z:Z),"")</f>
        <v>7.1164336204528809</v>
      </c>
      <c r="O101" s="188">
        <f>IFERROR(1-SUMIF('Plant BD'!$H:$H,$A101,'Plant BD'!$AE:$AE)/($AA101+SUMIF('Plant BD'!$H:$H,$A101,'Plant BD'!$AE:$AE)),"")</f>
        <v>1</v>
      </c>
      <c r="P101" s="188"/>
      <c r="Q101" s="189"/>
      <c r="R101" s="188">
        <f>IFERROR(1-SUMIF('Grid BD'!$H:$H,$A101,'Grid BD'!$AD:$AD)/($AA101+SUMIF('Grid BD'!$H:$H,$A101,'Grid BD'!$AD:$AD)),"")</f>
        <v>1</v>
      </c>
      <c r="S101" s="17"/>
      <c r="T101" s="189">
        <f>IFERROR(1-SUMIF(Tracker_BD!H:H,$A101,Tracker_BD!AI:AI)/$F101,"")</f>
        <v>1</v>
      </c>
      <c r="U101" s="190">
        <f t="shared" si="7"/>
        <v>0.76538576728653207</v>
      </c>
      <c r="V101" s="17"/>
      <c r="W101" s="176">
        <f t="shared" si="8"/>
        <v>0.12166444592492165</v>
      </c>
      <c r="X101" s="17">
        <f>IFERROR(_xlfn.XLOOKUP($A101,'Raw Data'!$G:$G,'Raw Data'!AB:AB),"")</f>
        <v>31174</v>
      </c>
      <c r="Y101" s="17">
        <f>IFERROR(_xlfn.XLOOKUP($A101,'Raw Data'!$G:$G,'Raw Data'!AC:AC),"")</f>
        <v>30965.8999999956</v>
      </c>
      <c r="Z101" s="45">
        <f>IFERROR(_xlfn.XLOOKUP($A101,'Raw Data'!$G:$G,'Raw Data'!AD:AD),"")</f>
        <v>286.01999999995797</v>
      </c>
      <c r="AA101" s="45">
        <f>IFERROR(_xlfn.XLOOKUP($A101,'Raw Data'!$G:$G,'Raw Data'!AE:AE),"")</f>
        <v>30679.879999995643</v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cm="1">
        <f t="array" ref="F102">IFERROR(_xlfn.XLOOKUP(Table13[[#This Row],[Date]],Raw_Data[[#All],[Date]],Raw_Data[[#All],[Operating Hours]]),"")</f>
        <v>12.633333333333333</v>
      </c>
      <c r="G102" s="26">
        <f>IFERROR(_xlfn.XLOOKUP($A102,'Raw Data'!$G:$G,'Raw Data'!S:S)/1000,"")</f>
        <v>4.4400000000000004</v>
      </c>
      <c r="H102" s="26"/>
      <c r="I102" s="26">
        <f>IFERROR(_xlfn.XLOOKUP($A102,'Raw Data'!$G:$G,'Raw Data'!AF:AF)/1000,"")</f>
        <v>4.51</v>
      </c>
      <c r="J102" s="26"/>
      <c r="K102" s="149">
        <f>IFERROR(_xlfn.XLOOKUP($A102,'Raw Data'!$G:$G,'Raw Data'!W:W),"")</f>
        <v>25.53250853597568</v>
      </c>
      <c r="L102" s="148">
        <f>IFERROR(_xlfn.XLOOKUP($A102,'Raw Data'!$G:$G,'Raw Data'!X:X),"")</f>
        <v>34.346145006664813</v>
      </c>
      <c r="M102" s="148">
        <f>IFERROR(_xlfn.XLOOKUP($A102,'Raw Data'!$G:$G,'Raw Data'!Y:Y),"")</f>
        <v>2.6347866662249109</v>
      </c>
      <c r="N102" s="148">
        <f>IFERROR(_xlfn.XLOOKUP($A102,'Raw Data'!$G:$G,'Raw Data'!Z:Z),"")</f>
        <v>8.1783866882324219</v>
      </c>
      <c r="O102" s="188">
        <f>IFERROR(1-SUMIF('Plant BD'!$H:$H,$A102,'Plant BD'!$AE:$AE)/($AA102+SUMIF('Plant BD'!$H:$H,$A102,'Plant BD'!$AE:$AE)),"")</f>
        <v>0.91799156912673741</v>
      </c>
      <c r="P102" s="188"/>
      <c r="Q102" s="189"/>
      <c r="R102" s="191">
        <f>IFERROR(1-SUMIF('Grid BD'!$H:$H,$A102,'Grid BD'!$AD:$AD)/($AA102+SUMIF('Grid BD'!$H:$H,$A102,'Grid BD'!$AD:$AD)),"")</f>
        <v>1</v>
      </c>
      <c r="S102" s="17"/>
      <c r="T102" s="189">
        <f>IFERROR(1-SUMIF(Tracker_BD!H:H,$A102,Tracker_BD!AI:AI)/$F102,"")</f>
        <v>1</v>
      </c>
      <c r="U102" s="190">
        <f t="shared" si="7"/>
        <v>0.72426427994257125</v>
      </c>
      <c r="V102" s="17"/>
      <c r="W102" s="176">
        <f t="shared" si="8"/>
        <v>0.13610132927254151</v>
      </c>
      <c r="X102" s="17">
        <f>IFERROR(_xlfn.XLOOKUP($A102,'Raw Data'!$G:$G,'Raw Data'!AB:AB),"")</f>
        <v>34776</v>
      </c>
      <c r="Y102" s="17">
        <f>IFERROR(_xlfn.XLOOKUP($A102,'Raw Data'!$G:$G,'Raw Data'!AC:AC),"")</f>
        <v>34607.499999998254</v>
      </c>
      <c r="Z102" s="45">
        <f>IFERROR(_xlfn.XLOOKUP($A102,'Raw Data'!$G:$G,'Raw Data'!AD:AD),"")</f>
        <v>287.10000000000235</v>
      </c>
      <c r="AA102" s="45">
        <f>IFERROR(_xlfn.XLOOKUP($A102,'Raw Data'!$G:$G,'Raw Data'!AE:AE),"")</f>
        <v>34320.399999998248</v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cm="1">
        <f t="array" ref="F103">IFERROR(_xlfn.XLOOKUP(Table13[[#This Row],[Date]],Raw_Data[[#All],[Date]],Raw_Data[[#All],[Operating Hours]]),"")</f>
        <v>12.533333333333335</v>
      </c>
      <c r="G103" s="148">
        <f>IFERROR(_xlfn.XLOOKUP($A103,'Raw Data'!$G:$G,'Raw Data'!S:S)/1000,"")</f>
        <v>5.03</v>
      </c>
      <c r="H103" s="148"/>
      <c r="I103" s="148">
        <f>IFERROR(_xlfn.XLOOKUP($A103,'Raw Data'!$G:$G,'Raw Data'!AF:AF)/1000,"")</f>
        <v>5.49</v>
      </c>
      <c r="J103" s="148"/>
      <c r="K103" s="149">
        <f>IFERROR(_xlfn.XLOOKUP($A103,'Raw Data'!$G:$G,'Raw Data'!W:W),"")</f>
        <v>26.168746299794311</v>
      </c>
      <c r="L103" s="148">
        <f>IFERROR(_xlfn.XLOOKUP($A103,'Raw Data'!$G:$G,'Raw Data'!X:X),"")</f>
        <v>36.735953038432207</v>
      </c>
      <c r="M103" s="148">
        <f>IFERROR(_xlfn.XLOOKUP($A103,'Raw Data'!$G:$G,'Raw Data'!Y:Y),"")</f>
        <v>2.5882930083578803</v>
      </c>
      <c r="N103" s="148">
        <f>IFERROR(_xlfn.XLOOKUP($A103,'Raw Data'!$G:$G,'Raw Data'!Z:Z),"")</f>
        <v>8.6863269805908203</v>
      </c>
      <c r="O103" s="188">
        <f>IFERROR(1-SUMIF('Plant BD'!$H:$H,$A103,'Plant BD'!$AE:$AE)/($AA103+SUMIF('Plant BD'!$H:$H,$A103,'Plant BD'!$AE:$AE)),"")</f>
        <v>1</v>
      </c>
      <c r="P103" s="188"/>
      <c r="Q103" s="189"/>
      <c r="R103" s="188">
        <f>IFERROR(1-SUMIF('Grid BD'!$H:$H,$A103,'Grid BD'!$AD:$AD)/($AA103+SUMIF('Grid BD'!$H:$H,$A103,'Grid BD'!$AD:$AD)),"")</f>
        <v>1</v>
      </c>
      <c r="S103" s="17"/>
      <c r="T103" s="189">
        <f>IFERROR(1-SUMIF(Tracker_BD!H:H,$A103,Tracker_BD!AI:AI)/$F103,"")</f>
        <v>1</v>
      </c>
      <c r="U103" s="190">
        <f t="shared" si="7"/>
        <v>0.71885323046864325</v>
      </c>
      <c r="V103" s="17"/>
      <c r="W103" s="176">
        <f t="shared" si="8"/>
        <v>0.16443767646970214</v>
      </c>
      <c r="X103" s="17">
        <f>IFERROR(_xlfn.XLOOKUP($A103,'Raw Data'!$G:$G,'Raw Data'!AB:AB),"")</f>
        <v>42326</v>
      </c>
      <c r="Y103" s="17">
        <f>IFERROR(_xlfn.XLOOKUP($A103,'Raw Data'!$G:$G,'Raw Data'!AC:AC),"")</f>
        <v>41747.800000011921</v>
      </c>
      <c r="Z103" s="45">
        <f>IFERROR(_xlfn.XLOOKUP($A103,'Raw Data'!$G:$G,'Raw Data'!AD:AD),"")</f>
        <v>281.88000000007207</v>
      </c>
      <c r="AA103" s="45">
        <f>IFERROR(_xlfn.XLOOKUP($A103,'Raw Data'!$G:$G,'Raw Data'!AE:AE),"")</f>
        <v>41465.920000011851</v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cm="1">
        <f t="array" ref="F104">IFERROR(_xlfn.XLOOKUP(Table13[[#This Row],[Date]],Raw_Data[[#All],[Date]],Raw_Data[[#All],[Operating Hours]]),"")</f>
        <v>12.600000000000001</v>
      </c>
      <c r="G104" s="26">
        <f>IFERROR(_xlfn.XLOOKUP($A104,'Raw Data'!$G:$G,'Raw Data'!S:S)/1000,"")</f>
        <v>5.0199999999999996</v>
      </c>
      <c r="H104" s="26"/>
      <c r="I104" s="26">
        <f>IFERROR(_xlfn.XLOOKUP($A104,'Raw Data'!$G:$G,'Raw Data'!AF:AF)/1000,"")</f>
        <v>5.335</v>
      </c>
      <c r="J104" s="26"/>
      <c r="K104" s="149">
        <f>IFERROR(_xlfn.XLOOKUP($A104,'Raw Data'!$G:$G,'Raw Data'!W:W),"")</f>
        <v>19.739999771118164</v>
      </c>
      <c r="L104" s="148">
        <f>IFERROR(_xlfn.XLOOKUP($A104,'Raw Data'!$G:$G,'Raw Data'!X:X),"")</f>
        <v>17.487060546875</v>
      </c>
      <c r="M104" s="148">
        <f>IFERROR(_xlfn.XLOOKUP($A104,'Raw Data'!$G:$G,'Raw Data'!Y:Y),"")</f>
        <v>0.63784122467041016</v>
      </c>
      <c r="N104" s="148">
        <f>IFERROR(_xlfn.XLOOKUP($A104,'Raw Data'!$G:$G,'Raw Data'!Z:Z),"")</f>
        <v>7.0451521873474121</v>
      </c>
      <c r="O104" s="188">
        <f>IFERROR(1-SUMIF('Plant BD'!$H:$H,$A104,'Plant BD'!$AE:$AE)/($AA104+SUMIF('Plant BD'!$H:$H,$A104,'Plant BD'!$AE:$AE)),"")</f>
        <v>1</v>
      </c>
      <c r="P104" s="188"/>
      <c r="Q104" s="189"/>
      <c r="R104" s="191">
        <f>IFERROR(1-SUMIF('Grid BD'!$H:$H,$A104,'Grid BD'!$AD:$AD)/($AA104+SUMIF('Grid BD'!$H:$H,$A104,'Grid BD'!$AD:$AD)),"")</f>
        <v>1</v>
      </c>
      <c r="S104" s="17"/>
      <c r="T104" s="189">
        <f>IFERROR(1-SUMIF(Tracker_BD!H:H,$A104,Tracker_BD!AI:AI)/$F104,"")</f>
        <v>1</v>
      </c>
      <c r="U104" s="190">
        <f t="shared" si="7"/>
        <v>0.71067612442761896</v>
      </c>
      <c r="V104" s="17"/>
      <c r="W104" s="176">
        <f t="shared" si="8"/>
        <v>0.1579773801592228</v>
      </c>
      <c r="X104" s="17">
        <f>IFERROR(_xlfn.XLOOKUP($A104,'Raw Data'!$G:$G,'Raw Data'!AB:AB),"")</f>
        <v>40266</v>
      </c>
      <c r="Y104" s="17">
        <f>IFERROR(_xlfn.XLOOKUP($A104,'Raw Data'!$G:$G,'Raw Data'!AC:AC),"")</f>
        <v>40028.29999999085</v>
      </c>
      <c r="Z104" s="45">
        <f>IFERROR(_xlfn.XLOOKUP($A104,'Raw Data'!$G:$G,'Raw Data'!AD:AD),"")</f>
        <v>191.45999999995666</v>
      </c>
      <c r="AA104" s="45">
        <f>IFERROR(_xlfn.XLOOKUP($A104,'Raw Data'!$G:$G,'Raw Data'!AE:AE),"")</f>
        <v>39836.839999990894</v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cm="1">
        <f t="array" ref="F105">IFERROR(_xlfn.XLOOKUP(Table13[[#This Row],[Date]],Raw_Data[[#All],[Date]],Raw_Data[[#All],[Operating Hours]]),"")</f>
        <v>12.033333333333333</v>
      </c>
      <c r="G105" s="148">
        <f>IFERROR(_xlfn.XLOOKUP($A105,'Raw Data'!$G:$G,'Raw Data'!S:S)/1000,"")</f>
        <v>3.3</v>
      </c>
      <c r="H105" s="148"/>
      <c r="I105" s="148">
        <f>IFERROR(_xlfn.XLOOKUP($A105,'Raw Data'!$G:$G,'Raw Data'!AF:AF)/1000,"")</f>
        <v>3.3250000000000002</v>
      </c>
      <c r="J105" s="148"/>
      <c r="K105" s="149">
        <f>IFERROR(_xlfn.XLOOKUP($A105,'Raw Data'!$G:$G,'Raw Data'!W:W),"")</f>
        <v>24.07525502718412</v>
      </c>
      <c r="L105" s="148">
        <f>IFERROR(_xlfn.XLOOKUP($A105,'Raw Data'!$G:$G,'Raw Data'!X:X),"")</f>
        <v>30.455222805501961</v>
      </c>
      <c r="M105" s="148">
        <f>IFERROR(_xlfn.XLOOKUP($A105,'Raw Data'!$G:$G,'Raw Data'!Y:Y),"")</f>
        <v>2.0250793121926054</v>
      </c>
      <c r="N105" s="148">
        <f>IFERROR(_xlfn.XLOOKUP($A105,'Raw Data'!$G:$G,'Raw Data'!Z:Z),"")</f>
        <v>6.7357792854309082</v>
      </c>
      <c r="O105" s="188">
        <f>IFERROR(1-SUMIF('Plant BD'!$H:$H,$A105,'Plant BD'!$AE:$AE)/($AA105+SUMIF('Plant BD'!$H:$H,$A105,'Plant BD'!$AE:$AE)),"")</f>
        <v>1</v>
      </c>
      <c r="P105" s="188"/>
      <c r="Q105" s="189"/>
      <c r="R105" s="188">
        <f>IFERROR(1-SUMIF('Grid BD'!$H:$H,$A105,'Grid BD'!$AD:$AD)/($AA105+SUMIF('Grid BD'!$H:$H,$A105,'Grid BD'!$AD:$AD)),"")</f>
        <v>1</v>
      </c>
      <c r="S105" s="17"/>
      <c r="T105" s="189">
        <f>IFERROR(1-SUMIF(Tracker_BD!H:H,$A105,Tracker_BD!AI:AI)/$F105,"")</f>
        <v>1</v>
      </c>
      <c r="U105" s="190">
        <f t="shared" si="7"/>
        <v>0.74599633184033387</v>
      </c>
      <c r="V105" s="17"/>
      <c r="W105" s="176">
        <f t="shared" si="8"/>
        <v>0.10335157514037958</v>
      </c>
      <c r="X105" s="17">
        <f>IFERROR(_xlfn.XLOOKUP($A105,'Raw Data'!$G:$G,'Raw Data'!AB:AB),"")</f>
        <v>26496</v>
      </c>
      <c r="Y105" s="17">
        <f>IFERROR(_xlfn.XLOOKUP($A105,'Raw Data'!$G:$G,'Raw Data'!AC:AC),"")</f>
        <v>26366.099999999278</v>
      </c>
      <c r="Z105" s="45">
        <f>IFERROR(_xlfn.XLOOKUP($A105,'Raw Data'!$G:$G,'Raw Data'!AD:AD),"")</f>
        <v>304.14000000003938</v>
      </c>
      <c r="AA105" s="45">
        <f>IFERROR(_xlfn.XLOOKUP($A105,'Raw Data'!$G:$G,'Raw Data'!AE:AE),"")</f>
        <v>26061.959999999239</v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cm="1">
        <f t="array" ref="F106">IFERROR(_xlfn.XLOOKUP(Table13[[#This Row],[Date]],Raw_Data[[#All],[Date]],Raw_Data[[#All],[Operating Hours]]),"")</f>
        <v>12.350000000000001</v>
      </c>
      <c r="G106" s="26">
        <f>IFERROR(_xlfn.XLOOKUP($A106,'Raw Data'!$G:$G,'Raw Data'!S:S)/1000,"")</f>
        <v>5.0999999999999996</v>
      </c>
      <c r="H106" s="26"/>
      <c r="I106" s="26">
        <f>IFERROR(_xlfn.XLOOKUP($A106,'Raw Data'!$G:$G,'Raw Data'!AF:AF)/1000,"")</f>
        <v>5.3</v>
      </c>
      <c r="J106" s="26"/>
      <c r="K106" s="149">
        <f>IFERROR(_xlfn.XLOOKUP($A106,'Raw Data'!$G:$G,'Raw Data'!W:W),"")</f>
        <v>26.036664026754874</v>
      </c>
      <c r="L106" s="148">
        <f>IFERROR(_xlfn.XLOOKUP($A106,'Raw Data'!$G:$G,'Raw Data'!X:X),"")</f>
        <v>35.68020456303995</v>
      </c>
      <c r="M106" s="148">
        <f>IFERROR(_xlfn.XLOOKUP($A106,'Raw Data'!$G:$G,'Raw Data'!Y:Y),"")</f>
        <v>0.64889132235416025</v>
      </c>
      <c r="N106" s="148">
        <f>IFERROR(_xlfn.XLOOKUP($A106,'Raw Data'!$G:$G,'Raw Data'!Z:Z),"")</f>
        <v>2.4967470169067383</v>
      </c>
      <c r="O106" s="188">
        <f>IFERROR(1-SUMIF('Plant BD'!$H:$H,$A106,'Plant BD'!$AE:$AE)/($AA106+SUMIF('Plant BD'!$H:$H,$A106,'Plant BD'!$AE:$AE)),"")</f>
        <v>0.99702211082710912</v>
      </c>
      <c r="P106" s="188"/>
      <c r="Q106" s="189"/>
      <c r="R106" s="191">
        <f>IFERROR(1-SUMIF('Grid BD'!$H:$H,$A106,'Grid BD'!$AD:$AD)/($AA106+SUMIF('Grid BD'!$H:$H,$A106,'Grid BD'!$AD:$AD)),"")</f>
        <v>1</v>
      </c>
      <c r="S106" s="17"/>
      <c r="T106" s="189">
        <f>IFERROR(1-SUMIF(Tracker_BD!H:H,$A106,Tracker_BD!AI:AI)/$F106,"")</f>
        <v>1</v>
      </c>
      <c r="U106" s="190">
        <f t="shared" si="7"/>
        <v>0.72147768513723998</v>
      </c>
      <c r="V106" s="17"/>
      <c r="W106" s="176">
        <f t="shared" si="8"/>
        <v>0.15932632213447381</v>
      </c>
      <c r="X106" s="17">
        <f>IFERROR(_xlfn.XLOOKUP($A106,'Raw Data'!$G:$G,'Raw Data'!AB:AB),"")</f>
        <v>40824</v>
      </c>
      <c r="Y106" s="17">
        <f>IFERROR(_xlfn.XLOOKUP($A106,'Raw Data'!$G:$G,'Raw Data'!AC:AC),"")</f>
        <v>40498.90000000596</v>
      </c>
      <c r="Z106" s="45">
        <f>IFERROR(_xlfn.XLOOKUP($A106,'Raw Data'!$G:$G,'Raw Data'!AD:AD),"")</f>
        <v>321.89999999996388</v>
      </c>
      <c r="AA106" s="45">
        <f>IFERROR(_xlfn.XLOOKUP($A106,'Raw Data'!$G:$G,'Raw Data'!AE:AE),"")</f>
        <v>40177.000000005995</v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cm="1">
        <f t="array" ref="F107">IFERROR(_xlfn.XLOOKUP(Table13[[#This Row],[Date]],Raw_Data[[#All],[Date]],Raw_Data[[#All],[Operating Hours]]),"")</f>
        <v>12.683333333333334</v>
      </c>
      <c r="G107" s="148">
        <f>IFERROR(_xlfn.XLOOKUP($A107,'Raw Data'!$G:$G,'Raw Data'!S:S)/1000,"")</f>
        <v>4.3600000000000003</v>
      </c>
      <c r="H107" s="148"/>
      <c r="I107" s="148">
        <f>IFERROR(_xlfn.XLOOKUP($A107,'Raw Data'!$G:$G,'Raw Data'!AF:AF)/1000,"")</f>
        <v>4.4450000000000003</v>
      </c>
      <c r="J107" s="148"/>
      <c r="K107" s="149">
        <f>IFERROR(_xlfn.XLOOKUP($A107,'Raw Data'!$G:$G,'Raw Data'!W:W),"")</f>
        <v>25.561817547154863</v>
      </c>
      <c r="L107" s="148">
        <f>IFERROR(_xlfn.XLOOKUP($A107,'Raw Data'!$G:$G,'Raw Data'!X:X),"")</f>
        <v>34.0561224269116</v>
      </c>
      <c r="M107" s="148">
        <f>IFERROR(_xlfn.XLOOKUP($A107,'Raw Data'!$G:$G,'Raw Data'!Y:Y),"")</f>
        <v>1.6255023647637505</v>
      </c>
      <c r="N107" s="148">
        <f>IFERROR(_xlfn.XLOOKUP($A107,'Raw Data'!$G:$G,'Raw Data'!Z:Z),"")</f>
        <v>6.2570199966430664</v>
      </c>
      <c r="O107" s="188">
        <f>IFERROR(1-SUMIF('Plant BD'!$H:$H,$A107,'Plant BD'!$AE:$AE)/($AA107+SUMIF('Plant BD'!$H:$H,$A107,'Plant BD'!$AE:$AE)),"")</f>
        <v>1</v>
      </c>
      <c r="P107" s="188"/>
      <c r="Q107" s="189"/>
      <c r="R107" s="188">
        <f>IFERROR(1-SUMIF('Grid BD'!$H:$H,$A107,'Grid BD'!$AD:$AD)/($AA107+SUMIF('Grid BD'!$H:$H,$A107,'Grid BD'!$AD:$AD)),"")</f>
        <v>1</v>
      </c>
      <c r="S107" s="17"/>
      <c r="T107" s="189">
        <f>IFERROR(1-SUMIF(Tracker_BD!H:H,$A107,Tracker_BD!AI:AI)/$F107,"")</f>
        <v>1</v>
      </c>
      <c r="U107" s="190">
        <f t="shared" si="7"/>
        <v>0.7379621470415314</v>
      </c>
      <c r="V107" s="17"/>
      <c r="W107" s="176">
        <f t="shared" si="8"/>
        <v>0.13667673931665028</v>
      </c>
      <c r="X107" s="17">
        <f>IFERROR(_xlfn.XLOOKUP($A107,'Raw Data'!$G:$G,'Raw Data'!AB:AB),"")</f>
        <v>35045</v>
      </c>
      <c r="Y107" s="17">
        <f>IFERROR(_xlfn.XLOOKUP($A107,'Raw Data'!$G:$G,'Raw Data'!AC:AC),"")</f>
        <v>34773.000000001048</v>
      </c>
      <c r="Z107" s="45">
        <f>IFERROR(_xlfn.XLOOKUP($A107,'Raw Data'!$G:$G,'Raw Data'!AD:AD),"")</f>
        <v>307.49999999997613</v>
      </c>
      <c r="AA107" s="45">
        <f>IFERROR(_xlfn.XLOOKUP($A107,'Raw Data'!$G:$G,'Raw Data'!AE:AE),"")</f>
        <v>34465.50000000107</v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cm="1">
        <f t="array" ref="F108">IFERROR(_xlfn.XLOOKUP(Table13[[#This Row],[Date]],Raw_Data[[#All],[Date]],Raw_Data[[#All],[Operating Hours]]),"")</f>
        <v>12.433333333333332</v>
      </c>
      <c r="G108" s="26">
        <f>IFERROR(_xlfn.XLOOKUP($A108,'Raw Data'!$G:$G,'Raw Data'!S:S)/1000,"")</f>
        <v>4.28</v>
      </c>
      <c r="H108" s="26"/>
      <c r="I108" s="26">
        <f>IFERROR(_xlfn.XLOOKUP($A108,'Raw Data'!$G:$G,'Raw Data'!AF:AF)/1000,"")</f>
        <v>4.4249999999999998</v>
      </c>
      <c r="J108" s="26"/>
      <c r="K108" s="149">
        <f>IFERROR(_xlfn.XLOOKUP($A108,'Raw Data'!$G:$G,'Raw Data'!W:W),"")</f>
        <v>25.698734934550213</v>
      </c>
      <c r="L108" s="148">
        <f>IFERROR(_xlfn.XLOOKUP($A108,'Raw Data'!$G:$G,'Raw Data'!X:X),"")</f>
        <v>34.71747594218018</v>
      </c>
      <c r="M108" s="148">
        <f>IFERROR(_xlfn.XLOOKUP($A108,'Raw Data'!$G:$G,'Raw Data'!Y:Y),"")</f>
        <v>1.4899570457587441</v>
      </c>
      <c r="N108" s="148">
        <f>IFERROR(_xlfn.XLOOKUP($A108,'Raw Data'!$G:$G,'Raw Data'!Z:Z),"")</f>
        <v>5.9533529281616211</v>
      </c>
      <c r="O108" s="188">
        <f>IFERROR(1-SUMIF('Plant BD'!$H:$H,$A108,'Plant BD'!$AE:$AE)/($AA108+SUMIF('Plant BD'!$H:$H,$A108,'Plant BD'!$AE:$AE)),"")</f>
        <v>1</v>
      </c>
      <c r="P108" s="188"/>
      <c r="Q108" s="189"/>
      <c r="R108" s="191">
        <f>IFERROR(1-SUMIF('Grid BD'!$H:$H,$A108,'Grid BD'!$AD:$AD)/($AA108+SUMIF('Grid BD'!$H:$H,$A108,'Grid BD'!$AD:$AD)),"")</f>
        <v>1</v>
      </c>
      <c r="S108" s="17"/>
      <c r="T108" s="189">
        <f>IFERROR(1-SUMIF(Tracker_BD!H:H,$A108,Tracker_BD!AI:AI)/$F108,"")</f>
        <v>1</v>
      </c>
      <c r="U108" s="190">
        <f t="shared" si="7"/>
        <v>0.73630547082142339</v>
      </c>
      <c r="V108" s="17"/>
      <c r="W108" s="176">
        <f t="shared" si="8"/>
        <v>0.13575632118269992</v>
      </c>
      <c r="X108" s="17">
        <f>IFERROR(_xlfn.XLOOKUP($A108,'Raw Data'!$G:$G,'Raw Data'!AB:AB),"")</f>
        <v>34830</v>
      </c>
      <c r="Y108" s="17">
        <f>IFERROR(_xlfn.XLOOKUP($A108,'Raw Data'!$G:$G,'Raw Data'!AC:AC),"")</f>
        <v>34548.999999999069</v>
      </c>
      <c r="Z108" s="45">
        <f>IFERROR(_xlfn.XLOOKUP($A108,'Raw Data'!$G:$G,'Raw Data'!AD:AD),"")</f>
        <v>315.59999999998922</v>
      </c>
      <c r="AA108" s="45">
        <f>IFERROR(_xlfn.XLOOKUP($A108,'Raw Data'!$G:$G,'Raw Data'!AE:AE),"")</f>
        <v>34233.399999999077</v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cm="1">
        <f t="array" ref="F109">IFERROR(_xlfn.XLOOKUP(Table13[[#This Row],[Date]],Raw_Data[[#All],[Date]],Raw_Data[[#All],[Operating Hours]]),"")</f>
        <v>12.566666666666666</v>
      </c>
      <c r="G109" s="148">
        <f>IFERROR(_xlfn.XLOOKUP($A109,'Raw Data'!$G:$G,'Raw Data'!S:S)/1000,"")</f>
        <v>4.67</v>
      </c>
      <c r="H109" s="148"/>
      <c r="I109" s="148">
        <f>IFERROR(_xlfn.XLOOKUP($A109,'Raw Data'!$G:$G,'Raw Data'!AF:AF)/1000,"")</f>
        <v>4.87</v>
      </c>
      <c r="J109" s="148"/>
      <c r="K109" s="149">
        <f>IFERROR(_xlfn.XLOOKUP($A109,'Raw Data'!$G:$G,'Raw Data'!W:W),"")</f>
        <v>25.308907064434489</v>
      </c>
      <c r="L109" s="148">
        <f>IFERROR(_xlfn.XLOOKUP($A109,'Raw Data'!$G:$G,'Raw Data'!X:X),"")</f>
        <v>34.554433659048442</v>
      </c>
      <c r="M109" s="148">
        <f>IFERROR(_xlfn.XLOOKUP($A109,'Raw Data'!$G:$G,'Raw Data'!Y:Y),"")</f>
        <v>2.4241960584116025</v>
      </c>
      <c r="N109" s="148">
        <f>IFERROR(_xlfn.XLOOKUP($A109,'Raw Data'!$G:$G,'Raw Data'!Z:Z),"")</f>
        <v>7.6105127334594727</v>
      </c>
      <c r="O109" s="188">
        <f>IFERROR(1-SUMIF('Plant BD'!$H:$H,$A109,'Plant BD'!$AE:$AE)/($AA109+SUMIF('Plant BD'!$H:$H,$A109,'Plant BD'!$AE:$AE)),"")</f>
        <v>1</v>
      </c>
      <c r="P109" s="188"/>
      <c r="Q109" s="189"/>
      <c r="R109" s="188">
        <f>IFERROR(1-SUMIF('Grid BD'!$H:$H,$A109,'Grid BD'!$AD:$AD)/($AA109+SUMIF('Grid BD'!$H:$H,$A109,'Grid BD'!$AD:$AD)),"")</f>
        <v>1</v>
      </c>
      <c r="S109" s="17"/>
      <c r="T109" s="189">
        <f>IFERROR(1-SUMIF(Tracker_BD!H:H,$A109,Tracker_BD!AI:AI)/$F109,"")</f>
        <v>1</v>
      </c>
      <c r="U109" s="190">
        <f t="shared" si="7"/>
        <v>0.71989710975905685</v>
      </c>
      <c r="V109" s="17"/>
      <c r="W109" s="176">
        <f t="shared" si="8"/>
        <v>0.14607912185527527</v>
      </c>
      <c r="X109" s="17">
        <f>IFERROR(_xlfn.XLOOKUP($A109,'Raw Data'!$G:$G,'Raw Data'!AB:AB),"")</f>
        <v>37310</v>
      </c>
      <c r="Y109" s="17">
        <f>IFERROR(_xlfn.XLOOKUP($A109,'Raw Data'!$G:$G,'Raw Data'!AC:AC),"")</f>
        <v>37133.600000001024</v>
      </c>
      <c r="Z109" s="45">
        <f>IFERROR(_xlfn.XLOOKUP($A109,'Raw Data'!$G:$G,'Raw Data'!AD:AD),"")</f>
        <v>297.11999999996408</v>
      </c>
      <c r="AA109" s="45">
        <f>IFERROR(_xlfn.XLOOKUP($A109,'Raw Data'!$G:$G,'Raw Data'!AE:AE),"")</f>
        <v>36836.480000001058</v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cm="1">
        <f t="array" ref="F110">IFERROR(_xlfn.XLOOKUP(Table13[[#This Row],[Date]],Raw_Data[[#All],[Date]],Raw_Data[[#All],[Operating Hours]]),"")</f>
        <v>12.55</v>
      </c>
      <c r="G110" s="26">
        <f>IFERROR(_xlfn.XLOOKUP($A110,'Raw Data'!$G:$G,'Raw Data'!S:S)/1000,"")</f>
        <v>3.52</v>
      </c>
      <c r="H110" s="26"/>
      <c r="I110" s="26">
        <f>IFERROR(_xlfn.XLOOKUP($A110,'Raw Data'!$G:$G,'Raw Data'!AF:AF)/1000,"")</f>
        <v>3.44</v>
      </c>
      <c r="J110" s="26"/>
      <c r="K110" s="149">
        <f>IFERROR(_xlfn.XLOOKUP($A110,'Raw Data'!$G:$G,'Raw Data'!W:W),"")</f>
        <v>25.188855421637982</v>
      </c>
      <c r="L110" s="148">
        <f>IFERROR(_xlfn.XLOOKUP($A110,'Raw Data'!$G:$G,'Raw Data'!X:X),"")</f>
        <v>31.752026181005988</v>
      </c>
      <c r="M110" s="148">
        <f>IFERROR(_xlfn.XLOOKUP($A110,'Raw Data'!$G:$G,'Raw Data'!Y:Y),"")</f>
        <v>1.4626381730843603</v>
      </c>
      <c r="N110" s="148">
        <f>IFERROR(_xlfn.XLOOKUP($A110,'Raw Data'!$G:$G,'Raw Data'!Z:Z),"")</f>
        <v>4.956303596496582</v>
      </c>
      <c r="O110" s="188">
        <f>IFERROR(1-SUMIF('Plant BD'!$H:$H,$A110,'Plant BD'!$AE:$AE)/($AA110+SUMIF('Plant BD'!$H:$H,$A110,'Plant BD'!$AE:$AE)),"")</f>
        <v>1</v>
      </c>
      <c r="P110" s="188"/>
      <c r="Q110" s="189"/>
      <c r="R110" s="191">
        <f>IFERROR(1-SUMIF('Grid BD'!$H:$H,$A110,'Grid BD'!$AD:$AD)/($AA110+SUMIF('Grid BD'!$H:$H,$A110,'Grid BD'!$AD:$AD)),"")</f>
        <v>1</v>
      </c>
      <c r="S110" s="17"/>
      <c r="T110" s="189">
        <f>IFERROR(1-SUMIF(Tracker_BD!H:H,$A110,Tracker_BD!AI:AI)/$F110,"")</f>
        <v>1</v>
      </c>
      <c r="U110" s="190">
        <f t="shared" si="7"/>
        <v>0.76738597302783484</v>
      </c>
      <c r="V110" s="17"/>
      <c r="W110" s="176">
        <f t="shared" si="8"/>
        <v>0.10999198946732298</v>
      </c>
      <c r="X110" s="17">
        <f>IFERROR(_xlfn.XLOOKUP($A110,'Raw Data'!$G:$G,'Raw Data'!AB:AB),"")</f>
        <v>28280</v>
      </c>
      <c r="Y110" s="17">
        <f>IFERROR(_xlfn.XLOOKUP($A110,'Raw Data'!$G:$G,'Raw Data'!AC:AC),"")</f>
        <v>28051.999999996042</v>
      </c>
      <c r="Z110" s="45">
        <f>IFERROR(_xlfn.XLOOKUP($A110,'Raw Data'!$G:$G,'Raw Data'!AD:AD),"")</f>
        <v>315.54000000014071</v>
      </c>
      <c r="AA110" s="45">
        <f>IFERROR(_xlfn.XLOOKUP($A110,'Raw Data'!$G:$G,'Raw Data'!AE:AE),"")</f>
        <v>27736.459999995903</v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cm="1">
        <f t="array" ref="F111">IFERROR(_xlfn.XLOOKUP(Table13[[#This Row],[Date]],Raw_Data[[#All],[Date]],Raw_Data[[#All],[Operating Hours]]),"")</f>
        <v>12.3</v>
      </c>
      <c r="G111" s="148">
        <f>IFERROR(_xlfn.XLOOKUP($A111,'Raw Data'!$G:$G,'Raw Data'!S:S)/1000,"")</f>
        <v>4.09</v>
      </c>
      <c r="H111" s="148"/>
      <c r="I111" s="148">
        <f>IFERROR(_xlfn.XLOOKUP($A111,'Raw Data'!$G:$G,'Raw Data'!AF:AF)/1000,"")</f>
        <v>4.03</v>
      </c>
      <c r="J111" s="148"/>
      <c r="K111" s="149">
        <f>IFERROR(_xlfn.XLOOKUP($A111,'Raw Data'!$G:$G,'Raw Data'!W:W),"")</f>
        <v>24.803056154264002</v>
      </c>
      <c r="L111" s="148">
        <f>IFERROR(_xlfn.XLOOKUP($A111,'Raw Data'!$G:$G,'Raw Data'!X:X),"")</f>
        <v>34.565843849715549</v>
      </c>
      <c r="M111" s="148">
        <f>IFERROR(_xlfn.XLOOKUP($A111,'Raw Data'!$G:$G,'Raw Data'!Y:Y),"")</f>
        <v>0.9822539302025175</v>
      </c>
      <c r="N111" s="148">
        <f>IFERROR(_xlfn.XLOOKUP($A111,'Raw Data'!$G:$G,'Raw Data'!Z:Z),"")</f>
        <v>5.461369514465332</v>
      </c>
      <c r="O111" s="188">
        <f>IFERROR(1-SUMIF('Plant BD'!$H:$H,$A111,'Plant BD'!$AE:$AE)/($AA111+SUMIF('Plant BD'!$H:$H,$A111,'Plant BD'!$AE:$AE)),"")</f>
        <v>1</v>
      </c>
      <c r="P111" s="188"/>
      <c r="Q111" s="189"/>
      <c r="R111" s="188">
        <f>IFERROR(1-SUMIF('Grid BD'!$H:$H,$A111,'Grid BD'!$AD:$AD)/($AA111+SUMIF('Grid BD'!$H:$H,$A111,'Grid BD'!$AD:$AD)),"")</f>
        <v>1</v>
      </c>
      <c r="S111" s="17"/>
      <c r="T111" s="189">
        <f>IFERROR(1-SUMIF(Tracker_BD!H:H,$A111,Tracker_BD!AI:AI)/$F111,"")</f>
        <v>1</v>
      </c>
      <c r="U111" s="190">
        <f t="shared" si="7"/>
        <v>0.73651903103226968</v>
      </c>
      <c r="V111" s="17"/>
      <c r="W111" s="176">
        <f t="shared" si="8"/>
        <v>0.12367382062750196</v>
      </c>
      <c r="X111" s="17">
        <f>IFERROR(_xlfn.XLOOKUP($A111,'Raw Data'!$G:$G,'Raw Data'!AB:AB),"")</f>
        <v>31405</v>
      </c>
      <c r="Y111" s="17">
        <f>IFERROR(_xlfn.XLOOKUP($A111,'Raw Data'!$G:$G,'Raw Data'!AC:AC),"")</f>
        <v>31484.899999995832</v>
      </c>
      <c r="Z111" s="45">
        <f>IFERROR(_xlfn.XLOOKUP($A111,'Raw Data'!$G:$G,'Raw Data'!AD:AD),"")</f>
        <v>298.31999999991865</v>
      </c>
      <c r="AA111" s="45">
        <f>IFERROR(_xlfn.XLOOKUP($A111,'Raw Data'!$G:$G,'Raw Data'!AE:AE),"")</f>
        <v>31186.579999995913</v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4.4"/>
  <cols>
    <col min="1" max="1" width="12.44140625" bestFit="1" customWidth="1"/>
    <col min="2" max="2" width="11.5546875" customWidth="1"/>
    <col min="3" max="4" width="13.44140625" customWidth="1"/>
    <col min="5" max="5" width="13.5546875" customWidth="1"/>
    <col min="6" max="6" width="14" customWidth="1"/>
    <col min="8" max="8" width="9.44140625" customWidth="1"/>
    <col min="9" max="9" width="9.88671875" customWidth="1"/>
    <col min="10" max="10" width="10.44140625" customWidth="1"/>
    <col min="12" max="12" width="9.44140625" customWidth="1"/>
    <col min="13" max="13" width="9" customWidth="1"/>
    <col min="14" max="14" width="9.44140625" customWidth="1"/>
    <col min="16" max="16" width="9.44140625" customWidth="1"/>
  </cols>
  <sheetData>
    <row r="1" spans="1:16">
      <c r="A1" s="86" t="s">
        <v>62</v>
      </c>
      <c r="B1" s="87">
        <f>'Daily Dashboard'!B3</f>
        <v>45854</v>
      </c>
      <c r="C1" s="80">
        <f>'Daily Dashboard'!$B$2</f>
        <v>45839</v>
      </c>
    </row>
    <row r="2" spans="1:16" ht="21">
      <c r="A2" s="281" t="s">
        <v>63</v>
      </c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</row>
    <row r="3" spans="1:16" ht="43.2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107</v>
      </c>
      <c r="C4" s="89">
        <f>_xlfn.XLOOKUP($C$1,'Modelling New'!$D:$D,'Modelling New'!$S:$S)</f>
        <v>668.66067279035474</v>
      </c>
      <c r="D4" s="90">
        <f>IFERROR(SUMIFS('Daily KPI'!$I:$I,'Daily KPI'!$B:$B,'Annual KPI'!$A4,'Daily KPI'!$A:$A,"&lt;="&amp;'Annual KPI'!$B$1),"")</f>
        <v>595.82150000000024</v>
      </c>
      <c r="E4" s="89">
        <f>_xlfn.XLOOKUP($C$1,'Modelling New'!$D:$D,'Modelling New'!$V:$V)</f>
        <v>4783.7993181812935</v>
      </c>
      <c r="F4" s="90">
        <f>IFERROR(SUMIFS('Daily KPI'!$AA:$AA,'Daily KPI'!$B:$B,'Annual KPI'!$A4,'Daily KPI'!$A:$A,"&lt;="&amp;'Annual KPI'!$B$1)/1000,"")</f>
        <v>4462.8510399999941</v>
      </c>
      <c r="G4" s="91">
        <f>IFERROR(E4/C4/'Modelling New'!$AP$1,"")</f>
        <v>0.6809080040984381</v>
      </c>
      <c r="H4" s="92">
        <f>IFERROR(F4/D4/'Modelling New'!$AP$1,"")</f>
        <v>0.7128817364550627</v>
      </c>
      <c r="I4" s="91">
        <f>IFERROR(E4/(B4*24*'Modelling New'!$AP$1),"")</f>
        <v>0.17729610752679098</v>
      </c>
      <c r="J4" s="92">
        <f>IFERROR(F4/(B4*24*'Modelling New'!$AP$1),"")</f>
        <v>0.16540119374503906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0.99074334544216847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0.99335340480311674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81" t="s">
        <v>63</v>
      </c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</row>
    <row r="8" spans="1:16" ht="43.2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16</v>
      </c>
      <c r="C12" s="81">
        <f>_xlfn.XLOOKUP($A12,'Modelling New'!$D:$D,'Modelling New'!$R:$R)</f>
        <v>68.31113981935485</v>
      </c>
      <c r="D12" s="82">
        <f>SUMIF('Daily KPI'!$D:$D,$A12,'Daily KPI'!$I:$I)</f>
        <v>67.16</v>
      </c>
      <c r="E12" s="81">
        <f>_xlfn.XLOOKUP($A12,'Modelling New'!$D:$D,'Modelling New'!$U:$U)</f>
        <v>502.80206472651412</v>
      </c>
      <c r="F12" s="82">
        <f>SUMIF('Daily KPI'!$D:$D,$A12,'Daily KPI'!$AA:$AA)/1000</f>
        <v>521.43005999999912</v>
      </c>
      <c r="G12" s="83">
        <f>IFERROR(E12/C12/'Modelling New'!$AP$1,"")</f>
        <v>0.70053008017012453</v>
      </c>
      <c r="H12" s="84">
        <f>IFERROR(F12/D12/'Modelling New'!$AP$1,"")</f>
        <v>0.73893569237967272</v>
      </c>
      <c r="I12" s="83">
        <f>IFERROR(E12/(B12*24*'Modelling New'!$AP$1),"")</f>
        <v>0.12461981316188862</v>
      </c>
      <c r="J12" s="84">
        <f>IFERROR(F12/(B12*24*'Modelling New'!$AP$1),"")</f>
        <v>0.12923677369848649</v>
      </c>
      <c r="K12" s="83">
        <f>_xlfn.XLOOKUP($A12,'Modelling New'!$D:$D,'Modelling New'!AE:AE)</f>
        <v>0.997</v>
      </c>
      <c r="L12" s="84">
        <f>IFERROR(AVERAGEIF('Daily KPI'!$D:$D,$A12,'Daily KPI'!$R:$R),"")</f>
        <v>1</v>
      </c>
      <c r="M12" s="83">
        <v>0.995</v>
      </c>
      <c r="N12" s="84">
        <f>IFERROR(AVERAGEIF('Daily KPI'!$D:$D,$A12,'Daily KPI'!O:O),"")</f>
        <v>0.99446571850610399</v>
      </c>
      <c r="O12" s="83">
        <v>0.999</v>
      </c>
      <c r="P12" s="84">
        <f>IFERROR(AVERAGEIF('Daily KPI'!$D:$D,$A12,'Daily KPI'!T:T),"")</f>
        <v>1</v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115"/>
  <sheetViews>
    <sheetView topLeftCell="A2" zoomScale="95" zoomScaleNormal="95" workbookViewId="0">
      <pane xSplit="7" ySplit="2" topLeftCell="H101" activePane="bottomRight" state="frozen"/>
      <selection activeCell="I9" sqref="I9"/>
      <selection pane="topRight" activeCell="I9" sqref="I9"/>
      <selection pane="bottomLeft" activeCell="I9" sqref="I9"/>
      <selection pane="bottomRight" activeCell="M113" sqref="M113"/>
    </sheetView>
  </sheetViews>
  <sheetFormatPr defaultColWidth="9" defaultRowHeight="14.4"/>
  <cols>
    <col min="1" max="1" width="11.109375" style="17" customWidth="1"/>
    <col min="2" max="2" width="12.44140625" style="17" customWidth="1"/>
    <col min="3" max="4" width="12.109375" style="17" customWidth="1"/>
    <col min="5" max="6" width="9" style="17" customWidth="1"/>
    <col min="7" max="8" width="12.44140625" style="17" customWidth="1"/>
    <col min="9" max="9" width="9.5546875" style="17" customWidth="1"/>
    <col min="10" max="10" width="10.88671875" style="17" customWidth="1"/>
    <col min="11" max="16" width="9.88671875" style="17" customWidth="1"/>
    <col min="17" max="17" width="10.109375" style="17" customWidth="1"/>
    <col min="18" max="21" width="9.88671875" style="17" customWidth="1"/>
    <col min="22" max="22" width="10.109375" style="17" customWidth="1"/>
    <col min="23" max="24" width="10.44140625" style="17" customWidth="1"/>
    <col min="25" max="25" width="9.44140625" style="17" customWidth="1"/>
    <col min="26" max="26" width="9.88671875" style="17" customWidth="1"/>
    <col min="27" max="27" width="10" style="17" customWidth="1"/>
    <col min="28" max="30" width="9.88671875" style="17" customWidth="1"/>
    <col min="31" max="31" width="12.44140625" style="17" customWidth="1"/>
    <col min="32" max="33" width="9.88671875" style="17" customWidth="1"/>
    <col min="34" max="34" width="13.44140625" style="17" bestFit="1" customWidth="1"/>
    <col min="35" max="16384" width="9" style="17"/>
  </cols>
  <sheetData>
    <row r="1" spans="1:35" ht="15.6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48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211</v>
      </c>
      <c r="D80" s="146" t="s">
        <v>213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211</v>
      </c>
      <c r="D81" s="146" t="s">
        <v>213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211</v>
      </c>
      <c r="D82" s="146" t="s">
        <v>213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211</v>
      </c>
      <c r="D83" s="146" t="s">
        <v>213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211</v>
      </c>
      <c r="D84" s="146" t="s">
        <v>213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211</v>
      </c>
      <c r="D85" s="146" t="s">
        <v>213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211</v>
      </c>
      <c r="D86" s="146" t="s">
        <v>213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211</v>
      </c>
      <c r="D87" s="146" t="s">
        <v>213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211</v>
      </c>
      <c r="D88" s="146" t="s">
        <v>213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211</v>
      </c>
      <c r="D89" s="146" t="s">
        <v>213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211</v>
      </c>
      <c r="D90" s="146" t="s">
        <v>213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211</v>
      </c>
      <c r="D91" s="146" t="s">
        <v>213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211</v>
      </c>
      <c r="D92" s="146" t="s">
        <v>213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 t="shared" ref="AI92:AI97" si="8">(J92-I92)*24</f>
        <v>12.5</v>
      </c>
    </row>
    <row r="93" spans="1:35">
      <c r="A93" s="17" t="s">
        <v>4</v>
      </c>
      <c r="B93" s="17">
        <v>2025</v>
      </c>
      <c r="C93" s="146" t="s">
        <v>211</v>
      </c>
      <c r="D93" s="146" t="s">
        <v>213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 t="shared" si="8"/>
        <v>12.666666666666668</v>
      </c>
    </row>
    <row r="94" spans="1:35">
      <c r="A94" s="17" t="s">
        <v>4</v>
      </c>
      <c r="B94" s="17">
        <v>2025</v>
      </c>
      <c r="C94" s="146" t="s">
        <v>211</v>
      </c>
      <c r="D94" s="146" t="s">
        <v>213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 t="shared" si="8"/>
        <v>12.5</v>
      </c>
    </row>
    <row r="95" spans="1:35">
      <c r="A95" s="17" t="s">
        <v>4</v>
      </c>
      <c r="B95" s="17">
        <v>2025</v>
      </c>
      <c r="C95" s="146" t="s">
        <v>211</v>
      </c>
      <c r="D95" s="146" t="s">
        <v>213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 t="shared" si="8"/>
        <v>12.583333333333334</v>
      </c>
    </row>
    <row r="96" spans="1:35">
      <c r="A96" s="17" t="s">
        <v>4</v>
      </c>
      <c r="B96" s="17">
        <v>2025</v>
      </c>
      <c r="C96" s="146" t="s">
        <v>211</v>
      </c>
      <c r="D96" s="146" t="s">
        <v>213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 t="shared" si="8"/>
        <v>12.566666666666666</v>
      </c>
    </row>
    <row r="97" spans="1:35">
      <c r="A97" s="17" t="s">
        <v>4</v>
      </c>
      <c r="B97" s="17">
        <v>2025</v>
      </c>
      <c r="C97" s="146" t="s">
        <v>211</v>
      </c>
      <c r="D97" s="146" t="s">
        <v>213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 t="shared" si="8"/>
        <v>12.600000000000001</v>
      </c>
    </row>
    <row r="98" spans="1:35">
      <c r="A98" s="17" t="s">
        <v>4</v>
      </c>
      <c r="B98" s="17">
        <v>2025</v>
      </c>
      <c r="C98" s="146" t="s">
        <v>211</v>
      </c>
      <c r="D98" s="146" t="s">
        <v>213</v>
      </c>
      <c r="E98" s="42">
        <v>45809</v>
      </c>
      <c r="F98" s="17">
        <f>DAY(EOMONTH(Raw_Data[[#This Row],[Month Year]],0))</f>
        <v>30</v>
      </c>
      <c r="G98" s="77">
        <v>45839</v>
      </c>
      <c r="H98" s="30">
        <f>_xlfn.XLOOKUP(Raw_Data[[#This Row],[Month Year]],'Modelling New'!D:D,'Modelling New'!N:N)</f>
        <v>10.507</v>
      </c>
      <c r="I98" s="31">
        <v>0.25624999999999998</v>
      </c>
      <c r="J98" s="31">
        <v>0.77847222222222223</v>
      </c>
      <c r="K98" s="17">
        <v>3680</v>
      </c>
      <c r="L98" s="17">
        <v>4000</v>
      </c>
      <c r="M98" s="17">
        <v>3950</v>
      </c>
      <c r="N98" s="17">
        <v>3922</v>
      </c>
      <c r="O98" s="17">
        <v>3770</v>
      </c>
      <c r="P98" s="17">
        <v>3590</v>
      </c>
      <c r="Q98" s="17">
        <v>120032.95209999999</v>
      </c>
      <c r="R98" s="17">
        <v>15.955738</v>
      </c>
      <c r="S98" s="17">
        <v>2810</v>
      </c>
      <c r="T98" s="17">
        <v>2730</v>
      </c>
      <c r="U98" s="17">
        <v>2730</v>
      </c>
      <c r="V98" s="17">
        <v>0</v>
      </c>
      <c r="W98" s="45">
        <v>24.52366403627839</v>
      </c>
      <c r="X98" s="30">
        <v>29.557530092844768</v>
      </c>
      <c r="Y98" s="30">
        <v>1.9007405885662216</v>
      </c>
      <c r="Z98" s="30">
        <v>6.3871164321899414</v>
      </c>
      <c r="AA98" s="17">
        <v>0</v>
      </c>
      <c r="AB98" s="17">
        <f>SUM(Raw_Data[[#This Row],[IC1_Inv1]:[IC2_Inv2]])</f>
        <v>22912</v>
      </c>
      <c r="AC98" s="17">
        <f>IF((Raw_Data[[#This Row],[66 kV ABT Main Meter Reading (Export)]]-Q97)*1000&lt;0,0,(Raw_Data[[#This Row],[66 kV ABT Main Meter Reading (Export)]]-Q97)*1000)</f>
        <v>22756.099999998696</v>
      </c>
      <c r="AD98" s="17">
        <f>IF((Raw_Data[[#This Row],[66 kV CRP MFM Reading (Import)]]-R97)*60000&lt;0,0,(Raw_Data[[#This Row],[66 kV CRP MFM Reading (Import)]]-R97)*60000)</f>
        <v>308.70000000003728</v>
      </c>
      <c r="AE98" s="17">
        <f>Raw_Data[[#This Row],[Export  (kWh)]]-Raw_Data[[#This Row],[Import (kWh)]]</f>
        <v>22447.399999998659</v>
      </c>
      <c r="AF98" s="17">
        <f>IFERROR(AVERAGE(Raw_Data[[#This Row],[POA1(Wh/m2)]:[POA2(Wh/m2)]]),"")</f>
        <v>2730</v>
      </c>
      <c r="AG98" s="17">
        <f>IFERROR(Raw_Data[[#This Row],[Avg. POA without Exclusion (W/m2)2]]-Raw_Data[[#This Row],[Avg. POA Lost (W/m2)]],"")</f>
        <v>2730</v>
      </c>
      <c r="AH98" s="17">
        <v>119841.04670000001</v>
      </c>
      <c r="AI98" s="33">
        <f t="shared" ref="AI98:AI103" si="9">(J98-I98)*24</f>
        <v>12.533333333333335</v>
      </c>
    </row>
    <row r="99" spans="1:35">
      <c r="A99" s="17" t="s">
        <v>4</v>
      </c>
      <c r="B99" s="17">
        <v>2025</v>
      </c>
      <c r="C99" s="146" t="s">
        <v>211</v>
      </c>
      <c r="D99" s="146" t="s">
        <v>213</v>
      </c>
      <c r="E99" s="42">
        <v>45839</v>
      </c>
      <c r="F99" s="17">
        <f>DAY(EOMONTH(Raw_Data[[#This Row],[Month Year]],0))</f>
        <v>31</v>
      </c>
      <c r="G99" s="77">
        <v>45840</v>
      </c>
      <c r="H99" s="30">
        <f>_xlfn.XLOOKUP(Raw_Data[[#This Row],[Month Year]],'Modelling New'!D:D,'Modelling New'!N:N)</f>
        <v>10.507</v>
      </c>
      <c r="I99" s="31">
        <v>0.25624999999999998</v>
      </c>
      <c r="J99" s="31">
        <v>0.77986111111111112</v>
      </c>
      <c r="K99" s="17">
        <v>5420</v>
      </c>
      <c r="L99" s="17">
        <v>5850</v>
      </c>
      <c r="M99" s="17">
        <v>5732</v>
      </c>
      <c r="N99" s="17">
        <v>5722</v>
      </c>
      <c r="O99" s="17">
        <v>5503</v>
      </c>
      <c r="P99" s="17">
        <v>5200</v>
      </c>
      <c r="Q99" s="17">
        <v>120066.1289</v>
      </c>
      <c r="R99" s="17">
        <v>15.961114</v>
      </c>
      <c r="S99" s="17">
        <v>4160</v>
      </c>
      <c r="T99" s="17">
        <v>4180</v>
      </c>
      <c r="U99" s="17">
        <v>4150</v>
      </c>
      <c r="V99" s="17">
        <v>0</v>
      </c>
      <c r="W99" s="45">
        <v>25.304976208500129</v>
      </c>
      <c r="X99" s="30">
        <v>32.878422651341353</v>
      </c>
      <c r="Y99" s="30">
        <v>2.78884566304176</v>
      </c>
      <c r="Z99" s="30">
        <v>8.3453655242919922</v>
      </c>
      <c r="AA99" s="17">
        <v>0</v>
      </c>
      <c r="AB99" s="17">
        <f>SUM(Raw_Data[[#This Row],[IC1_Inv1]:[IC2_Inv2]])</f>
        <v>33427</v>
      </c>
      <c r="AC99" s="17">
        <f>IF((Raw_Data[[#This Row],[66 kV ABT Main Meter Reading (Export)]]-Q98)*1000&lt;0,0,(Raw_Data[[#This Row],[66 kV ABT Main Meter Reading (Export)]]-Q98)*1000)</f>
        <v>33176.800000001094</v>
      </c>
      <c r="AD99" s="17">
        <f>IF((Raw_Data[[#This Row],[66 kV CRP MFM Reading (Import)]]-R98)*60000&lt;0,0,(Raw_Data[[#This Row],[66 kV CRP MFM Reading (Import)]]-R98)*60000)</f>
        <v>322.56000000000284</v>
      </c>
      <c r="AE99" s="17">
        <f>Raw_Data[[#This Row],[Export  (kWh)]]-Raw_Data[[#This Row],[Import (kWh)]]</f>
        <v>32854.240000001089</v>
      </c>
      <c r="AF99" s="17">
        <f>IFERROR(AVERAGE(Raw_Data[[#This Row],[POA1(Wh/m2)]:[POA2(Wh/m2)]]),"")</f>
        <v>4165</v>
      </c>
      <c r="AG99" s="17">
        <f>IFERROR(Raw_Data[[#This Row],[Avg. POA without Exclusion (W/m2)2]]-Raw_Data[[#This Row],[Avg. POA Lost (W/m2)]],"")</f>
        <v>4165</v>
      </c>
      <c r="AH99" s="17">
        <v>119874.1808</v>
      </c>
      <c r="AI99" s="33">
        <f t="shared" si="9"/>
        <v>12.566666666666666</v>
      </c>
    </row>
    <row r="100" spans="1:35">
      <c r="A100" s="17" t="s">
        <v>4</v>
      </c>
      <c r="B100" s="17">
        <v>2025</v>
      </c>
      <c r="C100" s="146" t="s">
        <v>211</v>
      </c>
      <c r="D100" s="146" t="s">
        <v>213</v>
      </c>
      <c r="E100" s="42">
        <v>45839</v>
      </c>
      <c r="F100" s="17">
        <f>DAY(EOMONTH(Raw_Data[[#This Row],[Month Year]],0))</f>
        <v>31</v>
      </c>
      <c r="G100" s="77">
        <v>45841</v>
      </c>
      <c r="H100" s="30">
        <f>_xlfn.XLOOKUP(Raw_Data[[#This Row],[Month Year]],'Modelling New'!D:D,'Modelling New'!N:N)</f>
        <v>10.507</v>
      </c>
      <c r="I100" s="31">
        <v>0.26180555555555557</v>
      </c>
      <c r="J100" s="31">
        <v>0.77569444444444446</v>
      </c>
      <c r="K100" s="17">
        <v>4340</v>
      </c>
      <c r="L100" s="17">
        <v>4690</v>
      </c>
      <c r="M100" s="17">
        <v>4610</v>
      </c>
      <c r="N100" s="17">
        <v>4601</v>
      </c>
      <c r="O100" s="17">
        <v>4423</v>
      </c>
      <c r="P100" s="17">
        <v>4160</v>
      </c>
      <c r="Q100" s="17">
        <v>120092.7619</v>
      </c>
      <c r="R100" s="17">
        <v>15.966563000000001</v>
      </c>
      <c r="S100" s="17">
        <v>3280</v>
      </c>
      <c r="T100" s="17">
        <v>3280</v>
      </c>
      <c r="U100" s="17">
        <v>3180</v>
      </c>
      <c r="V100" s="17">
        <v>0</v>
      </c>
      <c r="W100" s="45">
        <v>24.07525502718412</v>
      </c>
      <c r="X100" s="30">
        <v>30.455222805501961</v>
      </c>
      <c r="Y100" s="30">
        <v>2.0250793121926054</v>
      </c>
      <c r="Z100" s="30">
        <v>6.7357792854309082</v>
      </c>
      <c r="AA100" s="17">
        <v>2.5399997234344482</v>
      </c>
      <c r="AB100" s="17">
        <f>SUM(Raw_Data[[#This Row],[IC1_Inv1]:[IC2_Inv2]])</f>
        <v>26824</v>
      </c>
      <c r="AC100" s="17">
        <f>IF((Raw_Data[[#This Row],[66 kV ABT Main Meter Reading (Export)]]-Q99)*1000&lt;0,0,(Raw_Data[[#This Row],[66 kV ABT Main Meter Reading (Export)]]-Q99)*1000)</f>
        <v>26633.00000000163</v>
      </c>
      <c r="AD100" s="17">
        <f>IF((Raw_Data[[#This Row],[66 kV CRP MFM Reading (Import)]]-R99)*60000&lt;0,0,(Raw_Data[[#This Row],[66 kV CRP MFM Reading (Import)]]-R99)*60000)</f>
        <v>326.94000000002887</v>
      </c>
      <c r="AE100" s="17">
        <f>Raw_Data[[#This Row],[Export  (kWh)]]-Raw_Data[[#This Row],[Import (kWh)]]</f>
        <v>26306.060000001602</v>
      </c>
      <c r="AF100" s="17">
        <f>IFERROR(AVERAGE(Raw_Data[[#This Row],[POA1(Wh/m2)]:[POA2(Wh/m2)]]),"")</f>
        <v>3230</v>
      </c>
      <c r="AG100" s="17">
        <f>IFERROR(Raw_Data[[#This Row],[Avg. POA without Exclusion (W/m2)2]]-Raw_Data[[#This Row],[Avg. POA Lost (W/m2)]],"")</f>
        <v>3230</v>
      </c>
      <c r="AH100" s="17">
        <v>119900.77680000001</v>
      </c>
      <c r="AI100" s="33">
        <f t="shared" si="9"/>
        <v>12.333333333333332</v>
      </c>
    </row>
    <row r="101" spans="1:35">
      <c r="A101" s="17" t="s">
        <v>4</v>
      </c>
      <c r="B101" s="17">
        <v>2025</v>
      </c>
      <c r="C101" s="146" t="s">
        <v>211</v>
      </c>
      <c r="D101" s="146" t="s">
        <v>213</v>
      </c>
      <c r="E101" s="42">
        <v>45839</v>
      </c>
      <c r="F101" s="17">
        <f>DAY(EOMONTH(Raw_Data[[#This Row],[Month Year]],0))</f>
        <v>31</v>
      </c>
      <c r="G101" s="77">
        <v>45842</v>
      </c>
      <c r="H101" s="30">
        <f>_xlfn.XLOOKUP(Raw_Data[[#This Row],[Month Year]],'Modelling New'!D:D,'Modelling New'!N:N)</f>
        <v>10.507</v>
      </c>
      <c r="I101" s="31">
        <v>0.25486111111111109</v>
      </c>
      <c r="J101" s="31">
        <v>0.77708333333333335</v>
      </c>
      <c r="K101" s="17">
        <v>6760</v>
      </c>
      <c r="L101" s="17">
        <v>7273</v>
      </c>
      <c r="M101" s="17">
        <v>7150</v>
      </c>
      <c r="N101" s="17">
        <v>7201</v>
      </c>
      <c r="O101" s="17">
        <v>6770</v>
      </c>
      <c r="P101" s="17">
        <v>6502</v>
      </c>
      <c r="Q101" s="17">
        <v>120134.178</v>
      </c>
      <c r="R101" s="17">
        <v>15.971501</v>
      </c>
      <c r="S101" s="17">
        <v>5620</v>
      </c>
      <c r="T101" s="17">
        <v>5420</v>
      </c>
      <c r="U101" s="17">
        <v>5420</v>
      </c>
      <c r="V101" s="17">
        <v>0</v>
      </c>
      <c r="W101" s="45">
        <v>26.168746299794311</v>
      </c>
      <c r="X101" s="30">
        <v>36.735953038432207</v>
      </c>
      <c r="Y101" s="30">
        <v>2.5882930083578803</v>
      </c>
      <c r="Z101" s="30">
        <v>8.6863269805908203</v>
      </c>
      <c r="AA101" s="17">
        <v>0.75</v>
      </c>
      <c r="AB101" s="17">
        <f>SUM(Raw_Data[[#This Row],[IC1_Inv1]:[IC2_Inv2]])</f>
        <v>41656</v>
      </c>
      <c r="AC101" s="17">
        <f>IF((Raw_Data[[#This Row],[66 kV ABT Main Meter Reading (Export)]]-Q100)*1000&lt;0,0,(Raw_Data[[#This Row],[66 kV ABT Main Meter Reading (Export)]]-Q100)*1000)</f>
        <v>41416.100000002189</v>
      </c>
      <c r="AD101" s="17">
        <f>IF((Raw_Data[[#This Row],[66 kV CRP MFM Reading (Import)]]-R100)*60000&lt;0,0,(Raw_Data[[#This Row],[66 kV CRP MFM Reading (Import)]]-R100)*60000)</f>
        <v>296.27999999995325</v>
      </c>
      <c r="AE101" s="17">
        <f>Raw_Data[[#This Row],[Export  (kWh)]]-Raw_Data[[#This Row],[Import (kWh)]]</f>
        <v>41119.820000002233</v>
      </c>
      <c r="AF101" s="17">
        <f>IFERROR(AVERAGE(Raw_Data[[#This Row],[POA1(Wh/m2)]:[POA2(Wh/m2)]]),"")</f>
        <v>5420</v>
      </c>
      <c r="AG101" s="17">
        <f>IFERROR(Raw_Data[[#This Row],[Avg. POA without Exclusion (W/m2)2]]-Raw_Data[[#This Row],[Avg. POA Lost (W/m2)]],"")</f>
        <v>5420</v>
      </c>
      <c r="AH101" s="17">
        <v>119942.1462</v>
      </c>
      <c r="AI101" s="33">
        <f t="shared" si="9"/>
        <v>12.533333333333335</v>
      </c>
    </row>
    <row r="102" spans="1:35">
      <c r="A102" s="17" t="s">
        <v>4</v>
      </c>
      <c r="B102" s="17">
        <v>2025</v>
      </c>
      <c r="C102" s="146" t="s">
        <v>211</v>
      </c>
      <c r="D102" s="146" t="s">
        <v>213</v>
      </c>
      <c r="E102" s="42">
        <v>45839</v>
      </c>
      <c r="F102" s="17">
        <f>DAY(EOMONTH(Raw_Data[[#This Row],[Month Year]],0))</f>
        <v>31</v>
      </c>
      <c r="G102" s="77">
        <v>45843</v>
      </c>
      <c r="H102" s="30">
        <f>_xlfn.XLOOKUP(Raw_Data[[#This Row],[Month Year]],'Modelling New'!D:D,'Modelling New'!N:N)</f>
        <v>10.507</v>
      </c>
      <c r="I102" s="31">
        <v>0.25694444444444442</v>
      </c>
      <c r="J102" s="31">
        <v>0.77986111111111112</v>
      </c>
      <c r="K102" s="17">
        <v>3550</v>
      </c>
      <c r="L102" s="17">
        <v>3890</v>
      </c>
      <c r="M102" s="17">
        <v>3798</v>
      </c>
      <c r="N102" s="17">
        <v>3796</v>
      </c>
      <c r="O102" s="17">
        <v>3686</v>
      </c>
      <c r="P102" s="17">
        <v>3468</v>
      </c>
      <c r="Q102" s="17">
        <v>120156.1581</v>
      </c>
      <c r="R102" s="17">
        <v>15.976134</v>
      </c>
      <c r="S102" s="17">
        <v>2710</v>
      </c>
      <c r="T102" s="17">
        <v>2630</v>
      </c>
      <c r="U102" s="17">
        <v>2630</v>
      </c>
      <c r="V102" s="17">
        <v>0</v>
      </c>
      <c r="W102" s="45">
        <v>23.947778481703537</v>
      </c>
      <c r="X102" s="30">
        <v>28.503711973640584</v>
      </c>
      <c r="Y102" s="30">
        <v>1.8307118929665664</v>
      </c>
      <c r="Z102" s="30">
        <v>5.4042253494262695</v>
      </c>
      <c r="AA102" s="17">
        <v>0.76200002431869507</v>
      </c>
      <c r="AB102" s="17">
        <f>SUM(Raw_Data[[#This Row],[IC1_Inv1]:[IC2_Inv2]])</f>
        <v>22188</v>
      </c>
      <c r="AC102" s="17">
        <f>IF((Raw_Data[[#This Row],[66 kV ABT Main Meter Reading (Export)]]-Q101)*1000&lt;0,0,(Raw_Data[[#This Row],[66 kV ABT Main Meter Reading (Export)]]-Q101)*1000)</f>
        <v>21980.100000000675</v>
      </c>
      <c r="AD102" s="17">
        <f>IF((Raw_Data[[#This Row],[66 kV CRP MFM Reading (Import)]]-R101)*60000&lt;0,0,(Raw_Data[[#This Row],[66 kV CRP MFM Reading (Import)]]-R101)*60000)</f>
        <v>277.98000000000656</v>
      </c>
      <c r="AE102" s="17">
        <f>Raw_Data[[#This Row],[Export  (kWh)]]-Raw_Data[[#This Row],[Import (kWh)]]</f>
        <v>21702.120000000668</v>
      </c>
      <c r="AF102" s="17">
        <f>IFERROR(AVERAGE(Raw_Data[[#This Row],[POA1(Wh/m2)]:[POA2(Wh/m2)]]),"")</f>
        <v>2630</v>
      </c>
      <c r="AG102" s="17">
        <f>IFERROR(Raw_Data[[#This Row],[Avg. POA without Exclusion (W/m2)2]]-Raw_Data[[#This Row],[Avg. POA Lost (W/m2)]],"")</f>
        <v>2630</v>
      </c>
      <c r="AH102" s="17">
        <v>119964.09420000001</v>
      </c>
      <c r="AI102" s="33">
        <f t="shared" si="9"/>
        <v>12.55</v>
      </c>
    </row>
    <row r="103" spans="1:35">
      <c r="A103" s="17" t="s">
        <v>4</v>
      </c>
      <c r="B103" s="17">
        <v>2025</v>
      </c>
      <c r="C103" s="146" t="s">
        <v>211</v>
      </c>
      <c r="D103" s="146" t="s">
        <v>213</v>
      </c>
      <c r="E103" s="42">
        <v>45839</v>
      </c>
      <c r="F103" s="17">
        <f>DAY(EOMONTH(Raw_Data[[#This Row],[Month Year]],0))</f>
        <v>31</v>
      </c>
      <c r="G103" s="77">
        <v>45844</v>
      </c>
      <c r="H103" s="30">
        <f>_xlfn.XLOOKUP(Raw_Data[[#This Row],[Month Year]],'Modelling New'!D:D,'Modelling New'!N:N)</f>
        <v>10.507</v>
      </c>
      <c r="I103" s="31">
        <v>0.25486111111111109</v>
      </c>
      <c r="J103" s="31">
        <v>0.78125</v>
      </c>
      <c r="K103" s="17">
        <v>5027</v>
      </c>
      <c r="L103" s="17">
        <v>5477</v>
      </c>
      <c r="M103" s="17">
        <v>5334</v>
      </c>
      <c r="N103" s="17">
        <v>5342</v>
      </c>
      <c r="O103" s="17">
        <v>5165</v>
      </c>
      <c r="P103" s="17">
        <v>4829</v>
      </c>
      <c r="Q103" s="17">
        <v>120187.124</v>
      </c>
      <c r="R103" s="17">
        <v>15.980900999999999</v>
      </c>
      <c r="S103" s="17">
        <v>3760</v>
      </c>
      <c r="T103" s="17">
        <v>3820</v>
      </c>
      <c r="U103" s="17">
        <v>3810</v>
      </c>
      <c r="V103" s="17">
        <v>0</v>
      </c>
      <c r="W103" s="45">
        <v>24.221737812630273</v>
      </c>
      <c r="X103" s="30">
        <v>47.360076904296875</v>
      </c>
      <c r="Y103" s="30">
        <v>2.4315711433394309</v>
      </c>
      <c r="Z103" s="30">
        <v>7.1164336204528809</v>
      </c>
      <c r="AA103" s="17">
        <v>2.0319998264312744</v>
      </c>
      <c r="AB103" s="17">
        <f>SUM(Raw_Data[[#This Row],[IC1_Inv1]:[IC2_Inv2]])</f>
        <v>31174</v>
      </c>
      <c r="AC103" s="17">
        <f>IF((Raw_Data[[#This Row],[66 kV ABT Main Meter Reading (Export)]]-Q102)*1000&lt;0,0,(Raw_Data[[#This Row],[66 kV ABT Main Meter Reading (Export)]]-Q102)*1000)</f>
        <v>30965.8999999956</v>
      </c>
      <c r="AD103" s="17">
        <f>IF((Raw_Data[[#This Row],[66 kV CRP MFM Reading (Import)]]-R102)*60000&lt;0,0,(Raw_Data[[#This Row],[66 kV CRP MFM Reading (Import)]]-R102)*60000)</f>
        <v>286.01999999995797</v>
      </c>
      <c r="AE103" s="17">
        <f>Raw_Data[[#This Row],[Export  (kWh)]]-Raw_Data[[#This Row],[Import (kWh)]]</f>
        <v>30679.879999995643</v>
      </c>
      <c r="AF103" s="17">
        <f>IFERROR(AVERAGE(Raw_Data[[#This Row],[POA1(Wh/m2)]:[POA2(Wh/m2)]]),"")</f>
        <v>3815</v>
      </c>
      <c r="AG103" s="17">
        <f>IFERROR(Raw_Data[[#This Row],[Avg. POA without Exclusion (W/m2)2]]-Raw_Data[[#This Row],[Avg. POA Lost (W/m2)]],"")</f>
        <v>3815</v>
      </c>
      <c r="AH103" s="17">
        <v>119995.0177</v>
      </c>
      <c r="AI103" s="33">
        <f t="shared" si="9"/>
        <v>12.633333333333333</v>
      </c>
    </row>
    <row r="104" spans="1:35">
      <c r="A104" s="17" t="s">
        <v>4</v>
      </c>
      <c r="B104" s="17">
        <v>2025</v>
      </c>
      <c r="C104" s="146" t="s">
        <v>211</v>
      </c>
      <c r="D104" s="146" t="s">
        <v>213</v>
      </c>
      <c r="E104" s="42">
        <v>45839</v>
      </c>
      <c r="F104" s="17">
        <f>DAY(EOMONTH(Raw_Data[[#This Row],[Month Year]],0))</f>
        <v>31</v>
      </c>
      <c r="G104" s="77">
        <v>45845</v>
      </c>
      <c r="H104" s="30">
        <f>_xlfn.XLOOKUP(Raw_Data[[#This Row],[Month Year]],'Modelling New'!D:D,'Modelling New'!N:N)</f>
        <v>10.507</v>
      </c>
      <c r="I104" s="31">
        <v>0.25694444444444442</v>
      </c>
      <c r="J104" s="31">
        <v>0.78333333333333333</v>
      </c>
      <c r="K104" s="17">
        <v>5672</v>
      </c>
      <c r="L104" s="17">
        <v>5890</v>
      </c>
      <c r="M104" s="17">
        <v>6022</v>
      </c>
      <c r="N104" s="17">
        <v>5890</v>
      </c>
      <c r="O104" s="17">
        <v>5800</v>
      </c>
      <c r="P104" s="17">
        <v>5502</v>
      </c>
      <c r="Q104" s="17">
        <v>120221.73149999999</v>
      </c>
      <c r="R104" s="17">
        <v>15.985685999999999</v>
      </c>
      <c r="S104" s="17">
        <v>4440</v>
      </c>
      <c r="T104" s="17">
        <v>4530</v>
      </c>
      <c r="U104" s="17">
        <v>4490</v>
      </c>
      <c r="V104" s="17">
        <v>0</v>
      </c>
      <c r="W104" s="45">
        <v>25.53250853597568</v>
      </c>
      <c r="X104" s="30">
        <v>34.346145006664813</v>
      </c>
      <c r="Y104" s="30">
        <v>2.6347866662249109</v>
      </c>
      <c r="Z104" s="30">
        <v>8.1783866882324219</v>
      </c>
      <c r="AA104" s="17">
        <v>0</v>
      </c>
      <c r="AB104" s="17">
        <f>SUM(Raw_Data[[#This Row],[IC1_Inv1]:[IC2_Inv2]])</f>
        <v>34776</v>
      </c>
      <c r="AC104" s="17">
        <f>IF((Raw_Data[[#This Row],[66 kV ABT Main Meter Reading (Export)]]-Q103)*1000&lt;0,0,(Raw_Data[[#This Row],[66 kV ABT Main Meter Reading (Export)]]-Q103)*1000)</f>
        <v>34607.499999998254</v>
      </c>
      <c r="AD104" s="17">
        <f>IF((Raw_Data[[#This Row],[66 kV CRP MFM Reading (Import)]]-R103)*60000&lt;0,0,(Raw_Data[[#This Row],[66 kV CRP MFM Reading (Import)]]-R103)*60000)</f>
        <v>287.10000000000235</v>
      </c>
      <c r="AE104" s="17">
        <f>Raw_Data[[#This Row],[Export  (kWh)]]-Raw_Data[[#This Row],[Import (kWh)]]</f>
        <v>34320.399999998248</v>
      </c>
      <c r="AF104" s="17">
        <f>IFERROR(AVERAGE(Raw_Data[[#This Row],[POA1(Wh/m2)]:[POA2(Wh/m2)]]),"")</f>
        <v>4510</v>
      </c>
      <c r="AG104" s="17">
        <f>IFERROR(Raw_Data[[#This Row],[Avg. POA without Exclusion (W/m2)2]]-Raw_Data[[#This Row],[Avg. POA Lost (W/m2)]],"")</f>
        <v>4510</v>
      </c>
      <c r="AH104" s="17">
        <v>120029.5803</v>
      </c>
      <c r="AI104" s="33">
        <f t="shared" ref="AI104:AI109" si="10">(J104-I104)*24</f>
        <v>12.633333333333333</v>
      </c>
    </row>
    <row r="105" spans="1:35">
      <c r="A105" s="17" t="s">
        <v>4</v>
      </c>
      <c r="B105" s="17">
        <v>2025</v>
      </c>
      <c r="C105" s="146" t="s">
        <v>211</v>
      </c>
      <c r="D105" s="146" t="s">
        <v>213</v>
      </c>
      <c r="E105" s="42">
        <v>45839</v>
      </c>
      <c r="F105" s="17">
        <f>DAY(EOMONTH(Raw_Data[[#This Row],[Month Year]],0))</f>
        <v>31</v>
      </c>
      <c r="G105" s="77">
        <v>45846</v>
      </c>
      <c r="H105" s="30">
        <f>_xlfn.XLOOKUP(Raw_Data[[#This Row],[Month Year]],'Modelling New'!D:D,'Modelling New'!N:N)</f>
        <v>10.507</v>
      </c>
      <c r="I105" s="31">
        <v>0.25486111111111109</v>
      </c>
      <c r="J105" s="31">
        <v>0.77708333333333335</v>
      </c>
      <c r="K105" s="253">
        <v>6847</v>
      </c>
      <c r="L105" s="17">
        <v>7400</v>
      </c>
      <c r="M105" s="17">
        <v>7215</v>
      </c>
      <c r="N105" s="17">
        <v>7408</v>
      </c>
      <c r="O105" s="17">
        <v>6848</v>
      </c>
      <c r="P105" s="17">
        <v>6608</v>
      </c>
      <c r="Q105" s="17">
        <v>120263.47930000001</v>
      </c>
      <c r="R105" s="17">
        <v>15.990384000000001</v>
      </c>
      <c r="S105" s="17">
        <v>5030</v>
      </c>
      <c r="T105" s="17">
        <v>5490</v>
      </c>
      <c r="U105" s="17">
        <v>5490</v>
      </c>
      <c r="V105" s="17">
        <v>0</v>
      </c>
      <c r="W105" s="45">
        <v>26.168746299794311</v>
      </c>
      <c r="X105" s="45">
        <v>36.735953038432207</v>
      </c>
      <c r="Y105" s="30">
        <v>2.5882930083578803</v>
      </c>
      <c r="Z105" s="30">
        <v>8.6863269805908203</v>
      </c>
      <c r="AA105" s="17">
        <v>0</v>
      </c>
      <c r="AB105" s="17">
        <f>SUM(Raw_Data[[#This Row],[IC1_Inv1]:[IC2_Inv2]])</f>
        <v>42326</v>
      </c>
      <c r="AC105" s="17">
        <f>IF((Raw_Data[[#This Row],[66 kV ABT Main Meter Reading (Export)]]-Q104)*1000&lt;0,0,(Raw_Data[[#This Row],[66 kV ABT Main Meter Reading (Export)]]-Q104)*1000)</f>
        <v>41747.800000011921</v>
      </c>
      <c r="AD105" s="17">
        <f>IF((Raw_Data[[#This Row],[66 kV CRP MFM Reading (Import)]]-R104)*60000&lt;0,0,(Raw_Data[[#This Row],[66 kV CRP MFM Reading (Import)]]-R104)*60000)</f>
        <v>281.88000000007207</v>
      </c>
      <c r="AE105" s="17">
        <f>Raw_Data[[#This Row],[Export  (kWh)]]-Raw_Data[[#This Row],[Import (kWh)]]</f>
        <v>41465.920000011851</v>
      </c>
      <c r="AF105" s="17">
        <f>IFERROR(AVERAGE(Raw_Data[[#This Row],[POA1(Wh/m2)]:[POA2(Wh/m2)]]),"")</f>
        <v>5490</v>
      </c>
      <c r="AG105" s="17">
        <f>IFERROR(Raw_Data[[#This Row],[Avg. POA without Exclusion (W/m2)2]]-Raw_Data[[#This Row],[Avg. POA Lost (W/m2)]],"")</f>
        <v>5490</v>
      </c>
      <c r="AH105" s="17">
        <v>120071.2751</v>
      </c>
      <c r="AI105" s="33">
        <f t="shared" si="10"/>
        <v>12.533333333333335</v>
      </c>
    </row>
    <row r="106" spans="1:35">
      <c r="A106" s="17" t="s">
        <v>4</v>
      </c>
      <c r="B106" s="17">
        <v>2025</v>
      </c>
      <c r="C106" s="146" t="s">
        <v>211</v>
      </c>
      <c r="D106" s="146" t="s">
        <v>213</v>
      </c>
      <c r="E106" s="42">
        <v>45839</v>
      </c>
      <c r="F106" s="17">
        <f>DAY(EOMONTH(Raw_Data[[#This Row],[Month Year]],0))</f>
        <v>31</v>
      </c>
      <c r="G106" s="77">
        <v>45847</v>
      </c>
      <c r="H106" s="30">
        <f>_xlfn.XLOOKUP(Raw_Data[[#This Row],[Month Year]],'Modelling New'!D:D,'Modelling New'!N:N)</f>
        <v>10.507</v>
      </c>
      <c r="I106" s="31">
        <v>0.25277777777777777</v>
      </c>
      <c r="J106" s="31">
        <v>0.77777777777777779</v>
      </c>
      <c r="K106" s="17">
        <v>6551</v>
      </c>
      <c r="L106" s="17">
        <v>7034</v>
      </c>
      <c r="M106" s="17">
        <v>7015</v>
      </c>
      <c r="N106" s="17">
        <v>6784</v>
      </c>
      <c r="O106" s="17">
        <v>6568</v>
      </c>
      <c r="P106" s="17">
        <v>6314</v>
      </c>
      <c r="Q106" s="17">
        <v>120303.5076</v>
      </c>
      <c r="R106" s="17">
        <v>15.993575</v>
      </c>
      <c r="S106" s="17">
        <v>5020</v>
      </c>
      <c r="T106" s="17">
        <v>5380</v>
      </c>
      <c r="U106" s="17">
        <v>5290</v>
      </c>
      <c r="V106" s="17">
        <v>0</v>
      </c>
      <c r="W106" s="45">
        <v>19.739999771118164</v>
      </c>
      <c r="X106" s="45">
        <v>17.487060546875</v>
      </c>
      <c r="Y106" s="30">
        <v>0.63784122467041016</v>
      </c>
      <c r="Z106" s="30">
        <v>7.0451521873474121</v>
      </c>
      <c r="AA106" s="17">
        <v>0</v>
      </c>
      <c r="AB106" s="17">
        <f>SUM(Raw_Data[[#This Row],[IC1_Inv1]:[IC2_Inv2]])</f>
        <v>40266</v>
      </c>
      <c r="AC106" s="17">
        <f>IF((Raw_Data[[#This Row],[66 kV ABT Main Meter Reading (Export)]]-Q105)*1000&lt;0,0,(Raw_Data[[#This Row],[66 kV ABT Main Meter Reading (Export)]]-Q105)*1000)</f>
        <v>40028.29999999085</v>
      </c>
      <c r="AD106" s="17">
        <f>IF((Raw_Data[[#This Row],[66 kV CRP MFM Reading (Import)]]-R105)*60000&lt;0,0,(Raw_Data[[#This Row],[66 kV CRP MFM Reading (Import)]]-R105)*60000)</f>
        <v>191.45999999995666</v>
      </c>
      <c r="AE106" s="17">
        <f>Raw_Data[[#This Row],[Export  (kWh)]]-Raw_Data[[#This Row],[Import (kWh)]]</f>
        <v>39836.839999990894</v>
      </c>
      <c r="AF106" s="17">
        <f>IFERROR(AVERAGE(Raw_Data[[#This Row],[POA1(Wh/m2)]:[POA2(Wh/m2)]]),"")</f>
        <v>5335</v>
      </c>
      <c r="AG106" s="17">
        <f>IFERROR(Raw_Data[[#This Row],[Avg. POA without Exclusion (W/m2)2]]-Raw_Data[[#This Row],[Avg. POA Lost (W/m2)]],"")</f>
        <v>5335</v>
      </c>
      <c r="AH106" s="17">
        <v>120111.2552</v>
      </c>
      <c r="AI106" s="33">
        <f t="shared" si="10"/>
        <v>12.600000000000001</v>
      </c>
    </row>
    <row r="107" spans="1:35">
      <c r="A107" s="17" t="s">
        <v>4</v>
      </c>
      <c r="B107" s="17">
        <v>2025</v>
      </c>
      <c r="C107" s="146" t="s">
        <v>211</v>
      </c>
      <c r="D107" s="146" t="s">
        <v>213</v>
      </c>
      <c r="E107" s="42">
        <v>45839</v>
      </c>
      <c r="F107" s="17">
        <f>DAY(EOMONTH(Raw_Data[[#This Row],[Month Year]],0))</f>
        <v>31</v>
      </c>
      <c r="G107" s="77">
        <v>45848</v>
      </c>
      <c r="H107" s="30">
        <f>_xlfn.XLOOKUP(Raw_Data[[#This Row],[Month Year]],'Modelling New'!D:D,'Modelling New'!N:N)</f>
        <v>10.507</v>
      </c>
      <c r="I107" s="31">
        <v>0.25624999999999998</v>
      </c>
      <c r="J107" s="31">
        <v>0.75763888888888886</v>
      </c>
      <c r="K107" s="17">
        <v>4259</v>
      </c>
      <c r="L107" s="17">
        <v>4521</v>
      </c>
      <c r="M107" s="17">
        <v>4593</v>
      </c>
      <c r="N107" s="17">
        <v>4500</v>
      </c>
      <c r="O107" s="17">
        <v>4385</v>
      </c>
      <c r="P107" s="17">
        <v>4238</v>
      </c>
      <c r="Q107" s="17">
        <v>120329.8737</v>
      </c>
      <c r="R107" s="17">
        <v>15.998644000000001</v>
      </c>
      <c r="S107" s="17">
        <v>3300</v>
      </c>
      <c r="T107" s="17">
        <v>3350</v>
      </c>
      <c r="U107" s="17">
        <v>3300</v>
      </c>
      <c r="V107" s="17">
        <v>0</v>
      </c>
      <c r="W107" s="45">
        <v>24.07525502718412</v>
      </c>
      <c r="X107" s="30">
        <v>30.455222805501961</v>
      </c>
      <c r="Y107" s="30">
        <v>2.0250793121926054</v>
      </c>
      <c r="Z107" s="30">
        <v>6.7357792854309082</v>
      </c>
      <c r="AA107" s="17">
        <v>1.01</v>
      </c>
      <c r="AB107" s="17">
        <f>SUM(Raw_Data[[#This Row],[IC1_Inv1]:[IC2_Inv2]])</f>
        <v>26496</v>
      </c>
      <c r="AC107" s="17">
        <f>IF((Raw_Data[[#This Row],[66 kV ABT Main Meter Reading (Export)]]-Q106)*1000&lt;0,0,(Raw_Data[[#This Row],[66 kV ABT Main Meter Reading (Export)]]-Q106)*1000)</f>
        <v>26366.099999999278</v>
      </c>
      <c r="AD107" s="17">
        <f>IF((Raw_Data[[#This Row],[66 kV CRP MFM Reading (Import)]]-R106)*60000&lt;0,0,(Raw_Data[[#This Row],[66 kV CRP MFM Reading (Import)]]-R106)*60000)</f>
        <v>304.14000000003938</v>
      </c>
      <c r="AE107" s="17">
        <f>Raw_Data[[#This Row],[Export  (kWh)]]-Raw_Data[[#This Row],[Import (kWh)]]</f>
        <v>26061.959999999239</v>
      </c>
      <c r="AF107" s="17">
        <f>IFERROR(AVERAGE(Raw_Data[[#This Row],[POA1(Wh/m2)]:[POA2(Wh/m2)]]),"")</f>
        <v>3325</v>
      </c>
      <c r="AG107" s="17">
        <f>IFERROR(Raw_Data[[#This Row],[Avg. POA without Exclusion (W/m2)2]]-Raw_Data[[#This Row],[Avg. POA Lost (W/m2)]],"")</f>
        <v>3325</v>
      </c>
      <c r="AH107" s="17">
        <v>120137.5851</v>
      </c>
      <c r="AI107" s="33">
        <f t="shared" si="10"/>
        <v>12.033333333333333</v>
      </c>
    </row>
    <row r="108" spans="1:35">
      <c r="A108" s="17" t="s">
        <v>4</v>
      </c>
      <c r="B108" s="17">
        <v>2025</v>
      </c>
      <c r="C108" s="146" t="s">
        <v>211</v>
      </c>
      <c r="D108" s="146" t="s">
        <v>213</v>
      </c>
      <c r="E108" s="42">
        <v>45839</v>
      </c>
      <c r="F108" s="17">
        <f>DAY(EOMONTH(Raw_Data[[#This Row],[Month Year]],0))</f>
        <v>31</v>
      </c>
      <c r="G108" s="77">
        <v>45849</v>
      </c>
      <c r="H108" s="30">
        <f>_xlfn.XLOOKUP(Raw_Data[[#This Row],[Month Year]],'Modelling New'!D:D,'Modelling New'!N:N)</f>
        <v>10.507</v>
      </c>
      <c r="I108" s="31">
        <v>0.25694444444444442</v>
      </c>
      <c r="J108" s="31">
        <v>0.77152777777777781</v>
      </c>
      <c r="K108" s="17">
        <v>6563</v>
      </c>
      <c r="L108" s="17">
        <v>7050</v>
      </c>
      <c r="M108" s="17">
        <v>7110</v>
      </c>
      <c r="N108" s="17">
        <v>6920</v>
      </c>
      <c r="O108" s="17">
        <v>6701</v>
      </c>
      <c r="P108" s="17">
        <v>6480</v>
      </c>
      <c r="Q108" s="17">
        <v>120370.3726</v>
      </c>
      <c r="R108" s="17">
        <v>16.004009</v>
      </c>
      <c r="S108" s="17">
        <v>5100</v>
      </c>
      <c r="T108" s="17">
        <v>5300</v>
      </c>
      <c r="U108" s="17">
        <v>5300</v>
      </c>
      <c r="V108" s="17">
        <v>0</v>
      </c>
      <c r="W108" s="45">
        <v>26.036664026754874</v>
      </c>
      <c r="X108" s="30">
        <v>35.68020456303995</v>
      </c>
      <c r="Y108" s="30">
        <v>0.64889132235416025</v>
      </c>
      <c r="Z108" s="30">
        <v>2.4967470169067383</v>
      </c>
      <c r="AA108" s="17">
        <v>0</v>
      </c>
      <c r="AB108" s="17">
        <f>SUM(Raw_Data[[#This Row],[IC1_Inv1]:[IC2_Inv2]])</f>
        <v>40824</v>
      </c>
      <c r="AC108" s="17">
        <f>IF((Raw_Data[[#This Row],[66 kV ABT Main Meter Reading (Export)]]-Q107)*1000&lt;0,0,(Raw_Data[[#This Row],[66 kV ABT Main Meter Reading (Export)]]-Q107)*1000)</f>
        <v>40498.90000000596</v>
      </c>
      <c r="AD108" s="17">
        <f>IF((Raw_Data[[#This Row],[66 kV CRP MFM Reading (Import)]]-R107)*60000&lt;0,0,(Raw_Data[[#This Row],[66 kV CRP MFM Reading (Import)]]-R107)*60000)</f>
        <v>321.89999999996388</v>
      </c>
      <c r="AE108" s="17">
        <f>Raw_Data[[#This Row],[Export  (kWh)]]-Raw_Data[[#This Row],[Import (kWh)]]</f>
        <v>40177.000000005995</v>
      </c>
      <c r="AF108" s="17">
        <f>IFERROR(AVERAGE(Raw_Data[[#This Row],[POA1(Wh/m2)]:[POA2(Wh/m2)]]),"")</f>
        <v>5300</v>
      </c>
      <c r="AG108" s="17">
        <f>IFERROR(Raw_Data[[#This Row],[Avg. POA without Exclusion (W/m2)2]]-Raw_Data[[#This Row],[Avg. POA Lost (W/m2)]],"")</f>
        <v>5300</v>
      </c>
      <c r="AH108" s="17">
        <v>120178.0349</v>
      </c>
      <c r="AI108" s="33">
        <f t="shared" si="10"/>
        <v>12.350000000000001</v>
      </c>
    </row>
    <row r="109" spans="1:35">
      <c r="A109" s="17" t="s">
        <v>4</v>
      </c>
      <c r="B109" s="17">
        <v>2025</v>
      </c>
      <c r="C109" s="146" t="s">
        <v>211</v>
      </c>
      <c r="D109" s="146" t="s">
        <v>213</v>
      </c>
      <c r="E109" s="42">
        <v>45839</v>
      </c>
      <c r="F109" s="17">
        <f>DAY(EOMONTH(Raw_Data[[#This Row],[Month Year]],0))</f>
        <v>31</v>
      </c>
      <c r="G109" s="77">
        <v>45850</v>
      </c>
      <c r="H109" s="30">
        <f>_xlfn.XLOOKUP(Raw_Data[[#This Row],[Month Year]],'Modelling New'!D:D,'Modelling New'!N:N)</f>
        <v>10.507</v>
      </c>
      <c r="I109" s="31">
        <v>0.25486111111111109</v>
      </c>
      <c r="J109" s="31">
        <v>0.78333333333333333</v>
      </c>
      <c r="K109" s="17">
        <v>5661</v>
      </c>
      <c r="L109" s="17">
        <v>6221</v>
      </c>
      <c r="M109" s="17">
        <v>6072</v>
      </c>
      <c r="N109" s="17">
        <v>5850</v>
      </c>
      <c r="O109" s="17">
        <v>5710</v>
      </c>
      <c r="P109" s="17">
        <v>5531</v>
      </c>
      <c r="Q109" s="17">
        <v>120405.1456</v>
      </c>
      <c r="R109" s="17">
        <v>16.009134</v>
      </c>
      <c r="S109" s="17">
        <v>4360</v>
      </c>
      <c r="T109" s="17">
        <v>4480</v>
      </c>
      <c r="U109" s="17">
        <v>4410</v>
      </c>
      <c r="V109" s="17">
        <v>0</v>
      </c>
      <c r="W109" s="45">
        <v>25.561817547154863</v>
      </c>
      <c r="X109" s="30">
        <v>34.0561224269116</v>
      </c>
      <c r="Y109" s="30">
        <v>1.6255023647637505</v>
      </c>
      <c r="Z109" s="30">
        <v>6.2570199966430664</v>
      </c>
      <c r="AA109" s="17">
        <v>0.98</v>
      </c>
      <c r="AB109" s="17">
        <f>SUM(Raw_Data[[#This Row],[IC1_Inv1]:[IC2_Inv2]])</f>
        <v>35045</v>
      </c>
      <c r="AC109" s="17">
        <f>IF((Raw_Data[[#This Row],[66 kV ABT Main Meter Reading (Export)]]-Q108)*1000&lt;0,0,(Raw_Data[[#This Row],[66 kV ABT Main Meter Reading (Export)]]-Q108)*1000)</f>
        <v>34773.000000001048</v>
      </c>
      <c r="AD109" s="17">
        <f>IF((Raw_Data[[#This Row],[66 kV CRP MFM Reading (Import)]]-R108)*60000&lt;0,0,(Raw_Data[[#This Row],[66 kV CRP MFM Reading (Import)]]-R108)*60000)</f>
        <v>307.49999999997613</v>
      </c>
      <c r="AE109" s="17">
        <f>Raw_Data[[#This Row],[Export  (kWh)]]-Raw_Data[[#This Row],[Import (kWh)]]</f>
        <v>34465.50000000107</v>
      </c>
      <c r="AF109" s="17">
        <f>IFERROR(AVERAGE(Raw_Data[[#This Row],[POA1(Wh/m2)]:[POA2(Wh/m2)]]),"")</f>
        <v>4445</v>
      </c>
      <c r="AG109" s="17">
        <f>IFERROR(Raw_Data[[#This Row],[Avg. POA without Exclusion (W/m2)2]]-Raw_Data[[#This Row],[Avg. POA Lost (W/m2)]],"")</f>
        <v>4445</v>
      </c>
      <c r="AH109" s="17">
        <v>120212.7608</v>
      </c>
      <c r="AI109" s="33">
        <f t="shared" si="10"/>
        <v>12.683333333333334</v>
      </c>
    </row>
    <row r="110" spans="1:35">
      <c r="A110" s="17" t="s">
        <v>4</v>
      </c>
      <c r="B110" s="17">
        <v>2025</v>
      </c>
      <c r="C110" s="146" t="s">
        <v>211</v>
      </c>
      <c r="D110" s="146" t="s">
        <v>213</v>
      </c>
      <c r="E110" s="42">
        <v>45839</v>
      </c>
      <c r="F110" s="17">
        <f>DAY(EOMONTH(Raw_Data[[#This Row],[Month Year]],0))</f>
        <v>31</v>
      </c>
      <c r="G110" s="77">
        <v>45851</v>
      </c>
      <c r="H110" s="30">
        <f>_xlfn.XLOOKUP(Raw_Data[[#This Row],[Month Year]],'Modelling New'!D:D,'Modelling New'!N:N)</f>
        <v>10.507</v>
      </c>
      <c r="I110" s="31">
        <v>0.25972222222222224</v>
      </c>
      <c r="J110" s="31">
        <v>0.77777777777777779</v>
      </c>
      <c r="K110" s="17">
        <v>5530</v>
      </c>
      <c r="L110" s="17">
        <v>6140</v>
      </c>
      <c r="M110" s="17">
        <v>6060</v>
      </c>
      <c r="N110" s="17">
        <v>5970</v>
      </c>
      <c r="O110" s="17">
        <v>5710</v>
      </c>
      <c r="P110" s="17">
        <v>5420</v>
      </c>
      <c r="Q110" s="17">
        <v>120439.6946</v>
      </c>
      <c r="R110" s="17">
        <v>16.014393999999999</v>
      </c>
      <c r="S110" s="17">
        <v>4280</v>
      </c>
      <c r="T110" s="17">
        <v>4490</v>
      </c>
      <c r="U110" s="17">
        <v>4360</v>
      </c>
      <c r="V110" s="17">
        <v>0</v>
      </c>
      <c r="W110" s="45">
        <v>25.698734934550213</v>
      </c>
      <c r="X110" s="30">
        <v>34.71747594218018</v>
      </c>
      <c r="Y110" s="30">
        <v>1.4899570457587441</v>
      </c>
      <c r="Z110" s="30">
        <v>5.9533529281616211</v>
      </c>
      <c r="AA110" s="17">
        <v>0.25400000810623169</v>
      </c>
      <c r="AB110" s="17">
        <f>SUM(Raw_Data[[#This Row],[IC1_Inv1]:[IC2_Inv2]])</f>
        <v>34830</v>
      </c>
      <c r="AC110" s="17">
        <f>IF((Raw_Data[[#This Row],[66 kV ABT Main Meter Reading (Export)]]-Q109)*1000&lt;0,0,(Raw_Data[[#This Row],[66 kV ABT Main Meter Reading (Export)]]-Q109)*1000)</f>
        <v>34548.999999999069</v>
      </c>
      <c r="AD110" s="17">
        <f>IF((Raw_Data[[#This Row],[66 kV CRP MFM Reading (Import)]]-R109)*60000&lt;0,0,(Raw_Data[[#This Row],[66 kV CRP MFM Reading (Import)]]-R109)*60000)</f>
        <v>315.59999999998922</v>
      </c>
      <c r="AE110" s="17">
        <f>Raw_Data[[#This Row],[Export  (kWh)]]-Raw_Data[[#This Row],[Import (kWh)]]</f>
        <v>34233.399999999077</v>
      </c>
      <c r="AF110" s="17">
        <f>IFERROR(AVERAGE(Raw_Data[[#This Row],[POA1(Wh/m2)]:[POA2(Wh/m2)]]),"")</f>
        <v>4425</v>
      </c>
      <c r="AG110" s="17">
        <f>IFERROR(Raw_Data[[#This Row],[Avg. POA without Exclusion (W/m2)2]]-Raw_Data[[#This Row],[Avg. POA Lost (W/m2)]],"")</f>
        <v>4425</v>
      </c>
      <c r="AH110" s="17">
        <v>120247.2641</v>
      </c>
      <c r="AI110" s="33">
        <f>(J110-I110)*24</f>
        <v>12.433333333333332</v>
      </c>
    </row>
    <row r="111" spans="1:35">
      <c r="A111" s="17" t="s">
        <v>4</v>
      </c>
      <c r="B111" s="17">
        <v>2025</v>
      </c>
      <c r="C111" s="146" t="s">
        <v>211</v>
      </c>
      <c r="D111" s="146" t="s">
        <v>213</v>
      </c>
      <c r="E111" s="42">
        <v>45839</v>
      </c>
      <c r="F111" s="17">
        <f>DAY(EOMONTH(Raw_Data[[#This Row],[Month Year]],0))</f>
        <v>31</v>
      </c>
      <c r="G111" s="77">
        <v>45852</v>
      </c>
      <c r="H111" s="30">
        <f>_xlfn.XLOOKUP(Raw_Data[[#This Row],[Month Year]],'Modelling New'!D:D,'Modelling New'!N:N)</f>
        <v>10.507</v>
      </c>
      <c r="I111" s="31">
        <v>0.25624999999999998</v>
      </c>
      <c r="J111" s="31">
        <v>0.77986111111111112</v>
      </c>
      <c r="K111" s="17">
        <v>5820</v>
      </c>
      <c r="L111" s="17">
        <v>6640</v>
      </c>
      <c r="M111" s="17">
        <v>6520</v>
      </c>
      <c r="N111" s="17">
        <v>6450</v>
      </c>
      <c r="O111" s="17">
        <v>6080</v>
      </c>
      <c r="P111" s="17">
        <v>5800</v>
      </c>
      <c r="Q111" s="17">
        <v>120476.8282</v>
      </c>
      <c r="R111" s="17">
        <v>16.019345999999999</v>
      </c>
      <c r="S111" s="17">
        <v>4670</v>
      </c>
      <c r="T111" s="17">
        <v>4890</v>
      </c>
      <c r="U111" s="17">
        <v>4850</v>
      </c>
      <c r="V111" s="17">
        <v>0</v>
      </c>
      <c r="W111" s="45">
        <v>25.308907064434489</v>
      </c>
      <c r="X111" s="30">
        <v>34.554433659048442</v>
      </c>
      <c r="Y111" s="30">
        <v>2.4241960584116025</v>
      </c>
      <c r="Z111" s="30">
        <v>7.6105127334594727</v>
      </c>
      <c r="AA111" s="17">
        <v>0</v>
      </c>
      <c r="AB111" s="17">
        <f>SUM(Raw_Data[[#This Row],[IC1_Inv1]:[IC2_Inv2]])</f>
        <v>37310</v>
      </c>
      <c r="AC111" s="17">
        <f>IF((Raw_Data[[#This Row],[66 kV ABT Main Meter Reading (Export)]]-Q110)*1000&lt;0,0,(Raw_Data[[#This Row],[66 kV ABT Main Meter Reading (Export)]]-Q110)*1000)</f>
        <v>37133.600000001024</v>
      </c>
      <c r="AD111" s="17">
        <f>IF((Raw_Data[[#This Row],[66 kV CRP MFM Reading (Import)]]-R110)*60000&lt;0,0,(Raw_Data[[#This Row],[66 kV CRP MFM Reading (Import)]]-R110)*60000)</f>
        <v>297.11999999996408</v>
      </c>
      <c r="AE111" s="17">
        <f>Raw_Data[[#This Row],[Export  (kWh)]]-Raw_Data[[#This Row],[Import (kWh)]]</f>
        <v>36836.480000001058</v>
      </c>
      <c r="AF111" s="17">
        <f>IFERROR(AVERAGE(Raw_Data[[#This Row],[POA1(Wh/m2)]:[POA2(Wh/m2)]]),"")</f>
        <v>4870</v>
      </c>
      <c r="AG111" s="17">
        <f>IFERROR(Raw_Data[[#This Row],[Avg. POA without Exclusion (W/m2)2]]-Raw_Data[[#This Row],[Avg. POA Lost (W/m2)]],"")</f>
        <v>4870</v>
      </c>
      <c r="AH111" s="17">
        <v>120284.34910000001</v>
      </c>
      <c r="AI111" s="33">
        <f>(J111-I111)*24</f>
        <v>12.566666666666666</v>
      </c>
    </row>
    <row r="112" spans="1:35">
      <c r="A112" s="17" t="s">
        <v>4</v>
      </c>
      <c r="B112" s="17">
        <v>2025</v>
      </c>
      <c r="C112" s="146" t="s">
        <v>211</v>
      </c>
      <c r="D112" s="146" t="s">
        <v>213</v>
      </c>
      <c r="E112" s="42">
        <v>45839</v>
      </c>
      <c r="F112" s="17">
        <f>DAY(EOMONTH(Raw_Data[[#This Row],[Month Year]],0))</f>
        <v>31</v>
      </c>
      <c r="G112" s="77">
        <v>45853</v>
      </c>
      <c r="H112" s="30">
        <f>_xlfn.XLOOKUP(Raw_Data[[#This Row],[Month Year]],'Modelling New'!D:D,'Modelling New'!N:N)</f>
        <v>10.507</v>
      </c>
      <c r="I112" s="31">
        <v>0.25972222222222224</v>
      </c>
      <c r="J112" s="31">
        <v>0.78263888888888888</v>
      </c>
      <c r="K112" s="17">
        <v>4587</v>
      </c>
      <c r="L112" s="17">
        <v>4959</v>
      </c>
      <c r="M112" s="17">
        <v>4902</v>
      </c>
      <c r="N112" s="17">
        <v>4875</v>
      </c>
      <c r="O112" s="17">
        <v>4625</v>
      </c>
      <c r="P112" s="17">
        <v>4332</v>
      </c>
      <c r="Q112" s="17">
        <v>120504.8802</v>
      </c>
      <c r="R112" s="17">
        <v>16.024605000000001</v>
      </c>
      <c r="S112" s="17">
        <v>3520</v>
      </c>
      <c r="T112" s="17">
        <v>3460</v>
      </c>
      <c r="U112" s="17">
        <v>3420</v>
      </c>
      <c r="V112" s="17">
        <v>0</v>
      </c>
      <c r="W112" s="45">
        <v>25.188855421637982</v>
      </c>
      <c r="X112" s="30">
        <v>31.752026181005988</v>
      </c>
      <c r="Y112" s="30">
        <v>1.4626381730843603</v>
      </c>
      <c r="Z112" s="30">
        <v>4.956303596496582</v>
      </c>
      <c r="AA112" s="17">
        <v>0</v>
      </c>
      <c r="AB112" s="17">
        <f>SUM(Raw_Data[[#This Row],[IC1_Inv1]:[IC2_Inv2]])</f>
        <v>28280</v>
      </c>
      <c r="AC112" s="17">
        <f>IF((Raw_Data[[#This Row],[66 kV ABT Main Meter Reading (Export)]]-Q111)*1000&lt;0,0,(Raw_Data[[#This Row],[66 kV ABT Main Meter Reading (Export)]]-Q111)*1000)</f>
        <v>28051.999999996042</v>
      </c>
      <c r="AD112" s="17">
        <f>IF((Raw_Data[[#This Row],[66 kV CRP MFM Reading (Import)]]-R111)*60000&lt;0,0,(Raw_Data[[#This Row],[66 kV CRP MFM Reading (Import)]]-R111)*60000)</f>
        <v>315.54000000014071</v>
      </c>
      <c r="AE112" s="17">
        <f>Raw_Data[[#This Row],[Export  (kWh)]]-Raw_Data[[#This Row],[Import (kWh)]]</f>
        <v>27736.459999995903</v>
      </c>
      <c r="AF112" s="17">
        <f>IFERROR(AVERAGE(Raw_Data[[#This Row],[POA1(Wh/m2)]:[POA2(Wh/m2)]]),"")</f>
        <v>3440</v>
      </c>
      <c r="AG112" s="17">
        <f>IFERROR(Raw_Data[[#This Row],[Avg. POA without Exclusion (W/m2)2]]-Raw_Data[[#This Row],[Avg. POA Lost (W/m2)]],"")</f>
        <v>3440</v>
      </c>
      <c r="AH112" s="17">
        <v>120312.36259999999</v>
      </c>
      <c r="AI112" s="33">
        <f>(J112-I112)*24</f>
        <v>12.55</v>
      </c>
    </row>
    <row r="113" spans="1:35">
      <c r="A113" s="17" t="s">
        <v>4</v>
      </c>
      <c r="B113" s="17">
        <v>2025</v>
      </c>
      <c r="C113" s="146" t="s">
        <v>211</v>
      </c>
      <c r="D113" s="146" t="s">
        <v>213</v>
      </c>
      <c r="E113" s="42">
        <v>45839</v>
      </c>
      <c r="F113" s="17">
        <f>DAY(EOMONTH(Raw_Data[[#This Row],[Month Year]],0))</f>
        <v>31</v>
      </c>
      <c r="G113" s="77">
        <v>45854</v>
      </c>
      <c r="H113" s="30">
        <f>_xlfn.XLOOKUP(Raw_Data[[#This Row],[Month Year]],'Modelling New'!D:D,'Modelling New'!N:N)</f>
        <v>10.507</v>
      </c>
      <c r="I113" s="31">
        <v>0.25624999999999998</v>
      </c>
      <c r="J113" s="31">
        <v>0.76875000000000004</v>
      </c>
      <c r="K113" s="17">
        <v>5118</v>
      </c>
      <c r="L113" s="17">
        <v>5625</v>
      </c>
      <c r="M113" s="17">
        <v>5472</v>
      </c>
      <c r="N113" s="17">
        <v>5340</v>
      </c>
      <c r="O113" s="17">
        <v>5045</v>
      </c>
      <c r="P113" s="17">
        <v>4805</v>
      </c>
      <c r="Q113" s="17">
        <v>120536.3651</v>
      </c>
      <c r="R113" s="17">
        <v>16.029577</v>
      </c>
      <c r="S113" s="17">
        <v>4090</v>
      </c>
      <c r="T113" s="17">
        <v>4050</v>
      </c>
      <c r="U113" s="17">
        <v>4010</v>
      </c>
      <c r="V113" s="17">
        <v>0</v>
      </c>
      <c r="W113" s="45">
        <v>24.803056154264002</v>
      </c>
      <c r="X113" s="30">
        <v>34.565843849715549</v>
      </c>
      <c r="Y113" s="30">
        <v>0.9822539302025175</v>
      </c>
      <c r="Z113" s="30">
        <v>5.461369514465332</v>
      </c>
      <c r="AA113" s="17">
        <v>0.50800001621246338</v>
      </c>
      <c r="AB113" s="17">
        <f>SUM(Raw_Data[[#This Row],[IC1_Inv1]:[IC2_Inv2]])</f>
        <v>31405</v>
      </c>
      <c r="AC113" s="17">
        <f>IF((Raw_Data[[#This Row],[66 kV ABT Main Meter Reading (Export)]]-Q112)*1000&lt;0,0,(Raw_Data[[#This Row],[66 kV ABT Main Meter Reading (Export)]]-Q112)*1000)</f>
        <v>31484.899999995832</v>
      </c>
      <c r="AD113" s="17">
        <f>IF((Raw_Data[[#This Row],[66 kV CRP MFM Reading (Import)]]-R112)*60000&lt;0,0,(Raw_Data[[#This Row],[66 kV CRP MFM Reading (Import)]]-R112)*60000)</f>
        <v>298.31999999991865</v>
      </c>
      <c r="AE113" s="17">
        <f>Raw_Data[[#This Row],[Export  (kWh)]]-Raw_Data[[#This Row],[Import (kWh)]]</f>
        <v>31186.579999995913</v>
      </c>
      <c r="AF113" s="17">
        <f>IFERROR(AVERAGE(Raw_Data[[#This Row],[POA1(Wh/m2)]:[POA2(Wh/m2)]]),"")</f>
        <v>4030</v>
      </c>
      <c r="AG113" s="17">
        <f>IFERROR(Raw_Data[[#This Row],[Avg. POA without Exclusion (W/m2)2]]-Raw_Data[[#This Row],[Avg. POA Lost (W/m2)]],"")</f>
        <v>4030</v>
      </c>
      <c r="AH113" s="17">
        <v>120343.8067</v>
      </c>
      <c r="AI113" s="33">
        <f>(J113-I113)*24</f>
        <v>12.3</v>
      </c>
    </row>
    <row r="115" spans="1:35">
      <c r="L115" s="253"/>
    </row>
  </sheetData>
  <phoneticPr fontId="5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89" activePane="bottomRight" state="frozen"/>
      <selection activeCell="I9" sqref="I9"/>
      <selection pane="topRight" activeCell="I9" sqref="I9"/>
      <selection pane="bottomLeft" activeCell="I9" sqref="I9"/>
      <selection pane="bottomRight" activeCell="J1202" sqref="J1202:Q1237"/>
    </sheetView>
  </sheetViews>
  <sheetFormatPr defaultColWidth="9" defaultRowHeight="14.4"/>
  <cols>
    <col min="1" max="1" width="11.44140625" customWidth="1"/>
    <col min="2" max="2" width="11.109375" customWidth="1"/>
    <col min="3" max="3" width="12.44140625" customWidth="1"/>
    <col min="4" max="4" width="14.109375" customWidth="1"/>
    <col min="5" max="5" width="13" customWidth="1"/>
    <col min="6" max="6" width="9" style="2" customWidth="1"/>
    <col min="8" max="8" width="10.44140625" customWidth="1"/>
    <col min="10" max="15" width="10.44140625" style="2" customWidth="1"/>
    <col min="16" max="17" width="8.5546875" style="2"/>
  </cols>
  <sheetData>
    <row r="1" spans="1:17" ht="2.4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2" si="292">IFERROR(AVERAGEIF(J1181:O1181,"&gt;"&amp;0,J1181:O1181),"")</f>
        <v>0.69128090665821273</v>
      </c>
      <c r="Q1181" s="61">
        <f t="shared" ref="Q1181:Q1182" si="293">MAXA(J1181:O1181)</f>
        <v>0.71455844651720946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190" si="294">IFERROR(AVERAGEIF(J1183:O1183,"&gt;"&amp;0,J1183:O1183),"")</f>
        <v>2.8180387785106049</v>
      </c>
      <c r="Q1183" s="61">
        <f t="shared" ref="Q1183:Q1190" si="295">MAXA(J1183:O1183)</f>
        <v>2.8694834330763377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 t="s">
        <v>4</v>
      </c>
      <c r="B1190" s="223">
        <v>6</v>
      </c>
      <c r="C1190" s="112">
        <v>2025</v>
      </c>
      <c r="D1190" s="112" t="s">
        <v>213</v>
      </c>
      <c r="E1190" s="112" t="s">
        <v>213</v>
      </c>
      <c r="F1190" s="206">
        <v>45839</v>
      </c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10.507</v>
      </c>
      <c r="J1190" s="178">
        <f>'Raw Data'!K98/J$1</f>
        <v>2.2045300696703389</v>
      </c>
      <c r="K1190" s="61">
        <f>'Raw Data'!L98/K$1</f>
        <v>2.1818578519609448</v>
      </c>
      <c r="L1190" s="61">
        <f>'Raw Data'!M98/L$1</f>
        <v>2.2118442861622545</v>
      </c>
      <c r="M1190" s="61">
        <f>'Raw Data'!N98/M$1</f>
        <v>2.1966820131957747</v>
      </c>
      <c r="N1190" s="61">
        <f>'Raw Data'!O98/N$1</f>
        <v>2.1382064021416092</v>
      </c>
      <c r="O1190" s="61">
        <f>'Raw Data'!P98/O$1</f>
        <v>2.1506149320968797</v>
      </c>
      <c r="P1190" s="61">
        <f t="shared" si="294"/>
        <v>2.1806225925379668</v>
      </c>
      <c r="Q1190" s="61">
        <f t="shared" si="295"/>
        <v>2.2118442861622545</v>
      </c>
    </row>
    <row r="1191" spans="1:17">
      <c r="A1191" s="112" t="s">
        <v>4</v>
      </c>
      <c r="B1191" s="223">
        <v>6</v>
      </c>
      <c r="C1191" s="112">
        <v>2025</v>
      </c>
      <c r="D1191" s="112" t="s">
        <v>213</v>
      </c>
      <c r="E1191" s="112" t="s">
        <v>213</v>
      </c>
      <c r="F1191" s="206">
        <v>45839</v>
      </c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10.507</v>
      </c>
      <c r="J1191" s="178">
        <f>'Raw Data'!K99/J$1</f>
        <v>3.2468893960905536</v>
      </c>
      <c r="K1191" s="61">
        <f>'Raw Data'!L99/K$1</f>
        <v>3.1909671084928819</v>
      </c>
      <c r="L1191" s="61">
        <f>'Raw Data'!M99/L$1</f>
        <v>3.2096940375397573</v>
      </c>
      <c r="M1191" s="61">
        <f>'Raw Data'!N99/M$1</f>
        <v>3.2048481589765991</v>
      </c>
      <c r="N1191" s="61">
        <f>'Raw Data'!O99/N$1</f>
        <v>3.1211007509244761</v>
      </c>
      <c r="O1191" s="61">
        <f>'Raw Data'!P99/O$1</f>
        <v>3.1150968375776529</v>
      </c>
      <c r="P1191" s="61">
        <f t="shared" ref="P1191" si="296">IFERROR(AVERAGEIF(J1191:O1191,"&gt;"&amp;0,J1191:O1191),"")</f>
        <v>3.1814327149336541</v>
      </c>
      <c r="Q1191" s="61">
        <f t="shared" ref="Q1191" si="297">MAXA(J1191:O1191)</f>
        <v>3.2468893960905536</v>
      </c>
    </row>
    <row r="1192" spans="1:17">
      <c r="A1192" s="112" t="s">
        <v>4</v>
      </c>
      <c r="B1192" s="223">
        <v>6</v>
      </c>
      <c r="C1192" s="112">
        <v>2025</v>
      </c>
      <c r="D1192" s="112" t="s">
        <v>213</v>
      </c>
      <c r="E1192" s="112" t="s">
        <v>213</v>
      </c>
      <c r="F1192" s="206">
        <v>45839</v>
      </c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10.507</v>
      </c>
      <c r="J1192" s="178">
        <f>'Raw Data'!K100/J$1</f>
        <v>2.5999077452090411</v>
      </c>
      <c r="K1192" s="61">
        <f>'Raw Data'!L100/K$1</f>
        <v>2.5582283314242078</v>
      </c>
      <c r="L1192" s="61">
        <f>'Raw Data'!M100/L$1</f>
        <v>2.5814182681539219</v>
      </c>
      <c r="M1192" s="61">
        <f>'Raw Data'!N100/M$1</f>
        <v>2.5769846870764299</v>
      </c>
      <c r="N1192" s="61">
        <f>'Raw Data'!O100/N$1</f>
        <v>2.5085641688786042</v>
      </c>
      <c r="O1192" s="61">
        <f>'Raw Data'!P100/O$1</f>
        <v>2.4920774700621222</v>
      </c>
      <c r="P1192" s="61">
        <f t="shared" ref="P1192:P1194" si="298">IFERROR(AVERAGEIF(J1192:O1192,"&gt;"&amp;0,J1192:O1192),"")</f>
        <v>2.5528634451340548</v>
      </c>
      <c r="Q1192" s="61">
        <f t="shared" ref="Q1192:Q1194" si="299">MAXA(J1192:O1192)</f>
        <v>2.5999077452090411</v>
      </c>
    </row>
    <row r="1193" spans="1:17">
      <c r="A1193" s="112" t="s">
        <v>4</v>
      </c>
      <c r="B1193" s="223">
        <v>6</v>
      </c>
      <c r="C1193" s="112">
        <v>2025</v>
      </c>
      <c r="D1193" s="112" t="s">
        <v>213</v>
      </c>
      <c r="E1193" s="112" t="s">
        <v>213</v>
      </c>
      <c r="F1193" s="206">
        <v>45839</v>
      </c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10.507</v>
      </c>
      <c r="J1193" s="178">
        <f>'Raw Data'!K101/J$1</f>
        <v>4.0496258888509491</v>
      </c>
      <c r="K1193" s="61">
        <f>'Raw Data'!L101/K$1</f>
        <v>3.9671630393279878</v>
      </c>
      <c r="L1193" s="61">
        <f>'Raw Data'!M101/L$1</f>
        <v>4.0037181382430678</v>
      </c>
      <c r="M1193" s="61">
        <f>'Raw Data'!N101/M$1</f>
        <v>4.03322467542651</v>
      </c>
      <c r="N1193" s="61">
        <f>'Raw Data'!O101/N$1</f>
        <v>3.8396969078245875</v>
      </c>
      <c r="O1193" s="61">
        <f>'Raw Data'!P101/O$1</f>
        <v>3.8950691611403649</v>
      </c>
      <c r="P1193" s="61">
        <f t="shared" si="298"/>
        <v>3.9647496351355787</v>
      </c>
      <c r="Q1193" s="61">
        <f t="shared" si="299"/>
        <v>4.0496258888509491</v>
      </c>
    </row>
    <row r="1194" spans="1:17">
      <c r="A1194" s="112" t="s">
        <v>4</v>
      </c>
      <c r="B1194" s="223">
        <v>6</v>
      </c>
      <c r="C1194" s="112">
        <v>2025</v>
      </c>
      <c r="D1194" s="112" t="s">
        <v>213</v>
      </c>
      <c r="E1194" s="112" t="s">
        <v>213</v>
      </c>
      <c r="F1194" s="206">
        <v>45839</v>
      </c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10.507</v>
      </c>
      <c r="J1194" s="178">
        <f>'Raw Data'!K103/J$1</f>
        <v>3.0114599620197811</v>
      </c>
      <c r="K1194" s="61">
        <f>'Raw Data'!L103/K$1</f>
        <v>2.9875088637975238</v>
      </c>
      <c r="L1194" s="61">
        <f>'Raw Data'!M103/L$1</f>
        <v>2.9868297271872062</v>
      </c>
      <c r="M1194" s="61">
        <f>'Raw Data'!N103/M$1</f>
        <v>2.9920130837562029</v>
      </c>
      <c r="N1194" s="61">
        <f>'Raw Data'!O103/N$1</f>
        <v>2.929399487284194</v>
      </c>
      <c r="O1194" s="61">
        <f>'Raw Data'!P103/O$1</f>
        <v>2.8928466593581703</v>
      </c>
      <c r="P1194" s="61">
        <f t="shared" si="298"/>
        <v>2.9666762972338461</v>
      </c>
      <c r="Q1194" s="61">
        <f t="shared" si="299"/>
        <v>3.0114599620197811</v>
      </c>
    </row>
    <row r="1195" spans="1:17">
      <c r="A1195" s="112" t="s">
        <v>4</v>
      </c>
      <c r="B1195" s="223">
        <v>6</v>
      </c>
      <c r="C1195" s="112">
        <v>2025</v>
      </c>
      <c r="D1195" s="112" t="s">
        <v>213</v>
      </c>
      <c r="E1195" s="112" t="s">
        <v>213</v>
      </c>
      <c r="F1195" s="206">
        <v>45839</v>
      </c>
      <c r="G1195" s="223">
        <f t="shared" ref="G1195:G1226" si="300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10.507</v>
      </c>
      <c r="J1195" s="178">
        <f>'Raw Data'!K104/J$1</f>
        <v>3.3978517812962399</v>
      </c>
      <c r="K1195" s="61">
        <f>'Raw Data'!L104/K$1</f>
        <v>3.2127856870124911</v>
      </c>
      <c r="L1195" s="61">
        <f>'Raw Data'!M104/L$1</f>
        <v>3.3720826053845809</v>
      </c>
      <c r="M1195" s="61">
        <f>'Raw Data'!N104/M$1</f>
        <v>3.2989436659161426</v>
      </c>
      <c r="N1195" s="61">
        <f>'Raw Data'!O104/N$1</f>
        <v>3.2895483109870911</v>
      </c>
      <c r="O1195" s="61">
        <f>'Raw Data'!P104/O$1</f>
        <v>3.2960120769908166</v>
      </c>
      <c r="P1195" s="61">
        <f t="shared" ref="P1195" si="301">IFERROR(AVERAGEIF(J1195:O1195,"&gt;"&amp;0,J1195:O1195),"")</f>
        <v>3.3112040212645604</v>
      </c>
      <c r="Q1195" s="61">
        <f t="shared" ref="Q1195" si="302">MAXA(J1195:O1195)</f>
        <v>3.3978517812962399</v>
      </c>
    </row>
    <row r="1196" spans="1:17">
      <c r="A1196" s="112" t="s">
        <v>4</v>
      </c>
      <c r="B1196" s="223">
        <v>6</v>
      </c>
      <c r="C1196" s="112">
        <v>2025</v>
      </c>
      <c r="D1196" s="112" t="s">
        <v>213</v>
      </c>
      <c r="E1196" s="112" t="s">
        <v>213</v>
      </c>
      <c r="F1196" s="206">
        <v>45839</v>
      </c>
      <c r="G1196" s="223">
        <f t="shared" si="300"/>
        <v>31</v>
      </c>
      <c r="H1196" s="202">
        <f t="shared" si="236"/>
        <v>45845</v>
      </c>
      <c r="I1196" s="224">
        <f>_xlfn.XLOOKUP(Table12[[#This Row],[Month Year]],'Modelling New'!D:D,'Modelling New'!N:N)</f>
        <v>10.507</v>
      </c>
      <c r="J1196" s="178">
        <f>'Raw Data'!K105/J$1</f>
        <v>4.1017438551719598</v>
      </c>
      <c r="K1196" s="61">
        <f>'Raw Data'!L105/K$1</f>
        <v>4.0364370261277482</v>
      </c>
      <c r="L1196" s="61">
        <f>'Raw Data'!M105/L$1</f>
        <v>4.0401155758634593</v>
      </c>
      <c r="M1196" s="61">
        <f>'Raw Data'!N105/M$1</f>
        <v>4.1491637821913052</v>
      </c>
      <c r="N1196" s="61">
        <f>'Raw Data'!O105/N$1</f>
        <v>3.883935660972345</v>
      </c>
      <c r="O1196" s="61">
        <f>'Raw Data'!P105/O$1</f>
        <v>3.9585692120602172</v>
      </c>
      <c r="P1196" s="61">
        <f t="shared" ref="P1196:P1207" si="303">IFERROR(AVERAGEIF(J1196:O1196,"&gt;"&amp;0,J1196:O1196),"")</f>
        <v>4.0283275187311718</v>
      </c>
      <c r="Q1196" s="61">
        <f t="shared" ref="Q1196:Q1207" si="304">MAXA(J1196:O1196)</f>
        <v>4.1491637821913052</v>
      </c>
    </row>
    <row r="1197" spans="1:17">
      <c r="A1197" s="112" t="s">
        <v>4</v>
      </c>
      <c r="B1197" s="223">
        <v>6</v>
      </c>
      <c r="C1197" s="112">
        <v>2025</v>
      </c>
      <c r="D1197" s="112" t="s">
        <v>213</v>
      </c>
      <c r="E1197" s="112" t="s">
        <v>213</v>
      </c>
      <c r="F1197" s="206">
        <v>45839</v>
      </c>
      <c r="G1197" s="223">
        <f t="shared" si="300"/>
        <v>31</v>
      </c>
      <c r="H1197" s="202">
        <f t="shared" si="236"/>
        <v>45846</v>
      </c>
      <c r="I1197" s="224">
        <f>_xlfn.XLOOKUP(Table12[[#This Row],[Month Year]],'Modelling New'!D:D,'Modelling New'!N:N)</f>
        <v>10.507</v>
      </c>
      <c r="J1197" s="178">
        <f>'Raw Data'!K106/J$1</f>
        <v>3.9244229582636931</v>
      </c>
      <c r="K1197" s="61">
        <f>'Raw Data'!L106/K$1</f>
        <v>3.8367970326733216</v>
      </c>
      <c r="L1197" s="61">
        <f>'Raw Data'!M106/L$1</f>
        <v>3.9281234601084085</v>
      </c>
      <c r="M1197" s="61">
        <f>'Raw Data'!N106/M$1</f>
        <v>3.7996661849872857</v>
      </c>
      <c r="N1197" s="61">
        <f>'Raw Data'!O106/N$1</f>
        <v>3.7251298804419335</v>
      </c>
      <c r="O1197" s="61">
        <f>'Raw Data'!P106/O$1</f>
        <v>3.7824464293202502</v>
      </c>
      <c r="P1197" s="61">
        <f t="shared" si="303"/>
        <v>3.8327643242991489</v>
      </c>
      <c r="Q1197" s="61">
        <f t="shared" si="304"/>
        <v>3.9281234601084085</v>
      </c>
    </row>
    <row r="1198" spans="1:17">
      <c r="A1198" s="112" t="s">
        <v>4</v>
      </c>
      <c r="B1198" s="223">
        <v>6</v>
      </c>
      <c r="C1198" s="112">
        <v>2025</v>
      </c>
      <c r="D1198" s="112" t="s">
        <v>213</v>
      </c>
      <c r="E1198" s="112" t="s">
        <v>213</v>
      </c>
      <c r="F1198" s="206">
        <v>45839</v>
      </c>
      <c r="G1198" s="223">
        <f t="shared" si="300"/>
        <v>31</v>
      </c>
      <c r="H1198" s="202">
        <f t="shared" ref="H1198:H1237" si="305">H1197+1</f>
        <v>45847</v>
      </c>
      <c r="I1198" s="224">
        <f>_xlfn.XLOOKUP(Table12[[#This Row],[Month Year]],'Modelling New'!D:D,'Modelling New'!N:N)</f>
        <v>10.507</v>
      </c>
      <c r="J1198" s="178">
        <f>'Raw Data'!K107/J$1</f>
        <v>2.5513841213929278</v>
      </c>
      <c r="K1198" s="61">
        <f>'Raw Data'!L107/K$1</f>
        <v>2.4660448371788579</v>
      </c>
      <c r="L1198" s="61">
        <f>'Raw Data'!M107/L$1</f>
        <v>2.5718989383147428</v>
      </c>
      <c r="M1198" s="61">
        <f>'Raw Data'!N107/M$1</f>
        <v>2.5204153644520617</v>
      </c>
      <c r="N1198" s="61">
        <f>'Raw Data'!O107/N$1</f>
        <v>2.4870119558066199</v>
      </c>
      <c r="O1198" s="61">
        <f>'Raw Data'!P107/O$1</f>
        <v>2.538803922625787</v>
      </c>
      <c r="P1198" s="61">
        <f t="shared" si="303"/>
        <v>2.522593189961833</v>
      </c>
      <c r="Q1198" s="61">
        <f t="shared" si="304"/>
        <v>2.5718989383147428</v>
      </c>
    </row>
    <row r="1199" spans="1:17">
      <c r="A1199" s="112" t="s">
        <v>4</v>
      </c>
      <c r="B1199" s="223">
        <v>6</v>
      </c>
      <c r="C1199" s="112">
        <v>2025</v>
      </c>
      <c r="D1199" s="112" t="s">
        <v>213</v>
      </c>
      <c r="E1199" s="112" t="s">
        <v>213</v>
      </c>
      <c r="F1199" s="206">
        <v>45839</v>
      </c>
      <c r="G1199" s="223">
        <f t="shared" si="300"/>
        <v>31</v>
      </c>
      <c r="H1199" s="202">
        <f t="shared" si="305"/>
        <v>45848</v>
      </c>
      <c r="I1199" s="224">
        <f>_xlfn.XLOOKUP(Table12[[#This Row],[Month Year]],'Modelling New'!D:D,'Modelling New'!N:N)</f>
        <v>10.507</v>
      </c>
      <c r="J1199" s="178">
        <f>'Raw Data'!K108/J$1</f>
        <v>3.9316116432734876</v>
      </c>
      <c r="K1199" s="61">
        <f>'Raw Data'!L108/K$1</f>
        <v>3.8455244640811652</v>
      </c>
      <c r="L1199" s="61">
        <f>'Raw Data'!M108/L$1</f>
        <v>3.9813197150920576</v>
      </c>
      <c r="M1199" s="61">
        <f>'Raw Data'!N108/M$1</f>
        <v>3.8758387382240591</v>
      </c>
      <c r="N1199" s="61">
        <f>'Raw Data'!O108/N$1</f>
        <v>3.8005626261938792</v>
      </c>
      <c r="O1199" s="61">
        <f>'Raw Data'!P108/O$1</f>
        <v>3.881889905289075</v>
      </c>
      <c r="P1199" s="61">
        <f t="shared" si="303"/>
        <v>3.8861245153589539</v>
      </c>
      <c r="Q1199" s="61">
        <f t="shared" si="304"/>
        <v>3.9813197150920576</v>
      </c>
    </row>
    <row r="1200" spans="1:17">
      <c r="A1200" s="112" t="s">
        <v>4</v>
      </c>
      <c r="B1200" s="223">
        <v>6</v>
      </c>
      <c r="C1200" s="112">
        <v>2025</v>
      </c>
      <c r="D1200" s="112" t="s">
        <v>213</v>
      </c>
      <c r="E1200" s="112" t="s">
        <v>213</v>
      </c>
      <c r="F1200" s="206">
        <v>45839</v>
      </c>
      <c r="G1200" s="223">
        <f t="shared" si="300"/>
        <v>31</v>
      </c>
      <c r="H1200" s="202">
        <f t="shared" si="305"/>
        <v>45849</v>
      </c>
      <c r="I1200" s="224">
        <f>_xlfn.XLOOKUP(Table12[[#This Row],[Month Year]],'Modelling New'!D:D,'Modelling New'!N:N)</f>
        <v>10.507</v>
      </c>
      <c r="J1200" s="178">
        <f>'Raw Data'!K109/J$1</f>
        <v>3.3912621533705947</v>
      </c>
      <c r="K1200" s="61">
        <f>'Raw Data'!L109/K$1</f>
        <v>3.3933344242622594</v>
      </c>
      <c r="L1200" s="61">
        <f>'Raw Data'!M109/L$1</f>
        <v>3.4000806343233436</v>
      </c>
      <c r="M1200" s="61">
        <f>'Raw Data'!N109/M$1</f>
        <v>3.2765399737876799</v>
      </c>
      <c r="N1200" s="61">
        <f>'Raw Data'!O109/N$1</f>
        <v>3.238503595816602</v>
      </c>
      <c r="O1200" s="61">
        <f>'Raw Data'!P109/O$1</f>
        <v>3.3133847324311536</v>
      </c>
      <c r="P1200" s="61">
        <f t="shared" si="303"/>
        <v>3.3355175856652721</v>
      </c>
      <c r="Q1200" s="61">
        <f t="shared" si="304"/>
        <v>3.4000806343233436</v>
      </c>
    </row>
    <row r="1201" spans="1:17">
      <c r="A1201" s="112" t="s">
        <v>4</v>
      </c>
      <c r="B1201" s="223">
        <v>6</v>
      </c>
      <c r="C1201" s="112">
        <v>2025</v>
      </c>
      <c r="D1201" s="112" t="s">
        <v>213</v>
      </c>
      <c r="E1201" s="112" t="s">
        <v>213</v>
      </c>
      <c r="F1201" s="206">
        <v>45839</v>
      </c>
      <c r="G1201" s="223">
        <f t="shared" si="300"/>
        <v>31</v>
      </c>
      <c r="H1201" s="202">
        <f t="shared" si="305"/>
        <v>45850</v>
      </c>
      <c r="I1201" s="224">
        <v>10.507</v>
      </c>
      <c r="J1201" s="178">
        <f>'Raw Data'!K110/J$1</f>
        <v>3.312785675347004</v>
      </c>
      <c r="K1201" s="61">
        <f>'Raw Data'!L110/K$1</f>
        <v>3.3491518027600504</v>
      </c>
      <c r="L1201" s="61">
        <f>'Raw Data'!M110/L$1</f>
        <v>3.3933611073780408</v>
      </c>
      <c r="M1201" s="61">
        <f>'Raw Data'!N110/M$1</f>
        <v>3.3437510501730685</v>
      </c>
      <c r="N1201" s="61">
        <f>'Raw Data'!O110/N$1</f>
        <v>3.238503595816602</v>
      </c>
      <c r="O1201" s="61">
        <f>'Raw Data'!P110/O$1</f>
        <v>3.2468893960905536</v>
      </c>
      <c r="P1201" s="61">
        <f t="shared" ref="P1201:P1205" si="306">IFERROR(AVERAGEIF(J1201:O1201,"&gt;"&amp;0,J1201:O1201),"")</f>
        <v>3.3140737712608868</v>
      </c>
      <c r="Q1201" s="61">
        <f t="shared" ref="Q1201:Q1205" si="307">MAXA(J1201:O1201)</f>
        <v>3.3933611073780408</v>
      </c>
    </row>
    <row r="1202" spans="1:17">
      <c r="A1202" s="112" t="s">
        <v>4</v>
      </c>
      <c r="B1202" s="223">
        <v>6</v>
      </c>
      <c r="C1202" s="112">
        <v>2025</v>
      </c>
      <c r="D1202" s="112" t="s">
        <v>213</v>
      </c>
      <c r="E1202" s="112" t="s">
        <v>213</v>
      </c>
      <c r="F1202" s="206">
        <v>45839</v>
      </c>
      <c r="G1202" s="223">
        <f t="shared" si="300"/>
        <v>31</v>
      </c>
      <c r="H1202" s="202">
        <f t="shared" si="305"/>
        <v>45851</v>
      </c>
      <c r="I1202" s="224">
        <v>10.507</v>
      </c>
      <c r="J1202" s="178">
        <f>'Raw Data'!K111/J$1</f>
        <v>3.4865122297503728</v>
      </c>
      <c r="K1202" s="61">
        <f>'Raw Data'!L111/K$1</f>
        <v>3.6218840342551686</v>
      </c>
      <c r="L1202" s="61">
        <f>'Raw Data'!M111/L$1</f>
        <v>3.6509429736146579</v>
      </c>
      <c r="M1202" s="61">
        <f>'Raw Data'!N111/M$1</f>
        <v>3.6125953557146215</v>
      </c>
      <c r="N1202" s="61">
        <f>'Raw Data'!O111/N$1</f>
        <v>3.4483540915175026</v>
      </c>
      <c r="O1202" s="61">
        <f>'Raw Data'!P111/O$1</f>
        <v>3.4745310880673821</v>
      </c>
      <c r="P1202" s="61">
        <f t="shared" si="306"/>
        <v>3.5491366288199511</v>
      </c>
      <c r="Q1202" s="61">
        <f t="shared" si="307"/>
        <v>3.6509429736146579</v>
      </c>
    </row>
    <row r="1203" spans="1:17">
      <c r="A1203" s="223"/>
      <c r="B1203" s="223"/>
      <c r="C1203" s="223"/>
      <c r="D1203" s="223"/>
      <c r="E1203" s="223"/>
      <c r="F1203" s="232"/>
      <c r="G1203" s="223">
        <f t="shared" si="300"/>
        <v>31</v>
      </c>
      <c r="H1203" s="202">
        <f t="shared" si="305"/>
        <v>45852</v>
      </c>
      <c r="I1203" s="224">
        <v>10.507</v>
      </c>
      <c r="J1203" s="178">
        <f>'Raw Data'!K112/J$1</f>
        <v>2.7478748449939796</v>
      </c>
      <c r="K1203" s="61">
        <f>'Raw Data'!L112/K$1</f>
        <v>2.7049582719685814</v>
      </c>
      <c r="L1203" s="61">
        <f>'Raw Data'!M112/L$1</f>
        <v>2.7449267571562963</v>
      </c>
      <c r="M1203" s="61">
        <f>'Raw Data'!N112/M$1</f>
        <v>2.7304499781564</v>
      </c>
      <c r="N1203" s="61">
        <f>'Raw Data'!O112/N$1</f>
        <v>2.6231311962612582</v>
      </c>
      <c r="O1203" s="61">
        <f>'Raw Data'!P112/O$1</f>
        <v>2.5951152885358448</v>
      </c>
      <c r="P1203" s="61">
        <f t="shared" ref="P1203:P1237" si="308">IFERROR(AVERAGEIF(J1203:O1203,"&gt;"&amp;0,J1203:O1203),"")</f>
        <v>2.6910760561787268</v>
      </c>
      <c r="Q1203" s="61">
        <f t="shared" ref="Q1203:Q1237" si="309">MAXA(J1203:O1203)</f>
        <v>2.7478748449939796</v>
      </c>
    </row>
    <row r="1204" spans="1:17">
      <c r="A1204" s="223"/>
      <c r="B1204" s="223"/>
      <c r="C1204" s="223"/>
      <c r="D1204" s="223"/>
      <c r="E1204" s="223"/>
      <c r="F1204" s="232"/>
      <c r="G1204" s="223">
        <f t="shared" si="300"/>
        <v>31</v>
      </c>
      <c r="H1204" s="202">
        <f t="shared" si="305"/>
        <v>45853</v>
      </c>
      <c r="I1204" s="224">
        <v>10.507</v>
      </c>
      <c r="J1204" s="178">
        <f>'Raw Data'!K113/J$1</f>
        <v>3.0659741566773899</v>
      </c>
      <c r="K1204" s="61">
        <f>'Raw Data'!L113/K$1</f>
        <v>3.0682376043200787</v>
      </c>
      <c r="L1204" s="61">
        <f>'Raw Data'!M113/L$1</f>
        <v>3.0641042870581914</v>
      </c>
      <c r="M1204" s="61">
        <f>'Raw Data'!N113/M$1</f>
        <v>2.9908928991497796</v>
      </c>
      <c r="N1204" s="61">
        <f>'Raw Data'!O113/N$1</f>
        <v>2.8613398670568748</v>
      </c>
      <c r="O1204" s="61">
        <f>'Raw Data'!P113/O$1</f>
        <v>2.878469289338581</v>
      </c>
      <c r="P1204" s="61">
        <f t="shared" si="308"/>
        <v>2.9881696839334828</v>
      </c>
      <c r="Q1204" s="61">
        <f t="shared" si="309"/>
        <v>3.0682376043200787</v>
      </c>
    </row>
    <row r="1205" spans="1:17">
      <c r="A1205" s="223"/>
      <c r="B1205" s="223"/>
      <c r="C1205" s="223"/>
      <c r="D1205" s="223"/>
      <c r="E1205" s="223"/>
      <c r="F1205" s="232"/>
      <c r="G1205" s="223">
        <f t="shared" si="300"/>
        <v>31</v>
      </c>
      <c r="H1205" s="202">
        <f t="shared" si="305"/>
        <v>45854</v>
      </c>
      <c r="I1205" s="224">
        <v>10.507</v>
      </c>
      <c r="J1205" s="178">
        <f>'Raw Data'!K114/J$1</f>
        <v>0</v>
      </c>
      <c r="K1205" s="61">
        <f>'Raw Data'!L114/K$1</f>
        <v>0</v>
      </c>
      <c r="L1205" s="61">
        <f>'Raw Data'!M114/L$1</f>
        <v>0</v>
      </c>
      <c r="M1205" s="61">
        <f>'Raw Data'!N114/M$1</f>
        <v>0</v>
      </c>
      <c r="N1205" s="61">
        <f>'Raw Data'!O114/N$1</f>
        <v>0</v>
      </c>
      <c r="O1205" s="61">
        <f>'Raw Data'!P114/O$1</f>
        <v>0</v>
      </c>
      <c r="P1205" s="61" t="str">
        <f t="shared" si="308"/>
        <v/>
      </c>
      <c r="Q1205" s="61">
        <f t="shared" si="309"/>
        <v>0</v>
      </c>
    </row>
    <row r="1206" spans="1:17">
      <c r="A1206" s="223"/>
      <c r="B1206" s="223"/>
      <c r="C1206" s="223"/>
      <c r="D1206" s="223"/>
      <c r="E1206" s="223"/>
      <c r="F1206" s="232"/>
      <c r="G1206" s="223">
        <f t="shared" si="300"/>
        <v>31</v>
      </c>
      <c r="H1206" s="202">
        <f t="shared" si="305"/>
        <v>45855</v>
      </c>
      <c r="I1206" s="224">
        <v>10.507</v>
      </c>
      <c r="J1206" s="178">
        <f>'Raw Data'!K115/J$1</f>
        <v>0</v>
      </c>
      <c r="K1206" s="61">
        <f>'Raw Data'!L115/K$1</f>
        <v>0</v>
      </c>
      <c r="L1206" s="61">
        <f>'Raw Data'!M115/L$1</f>
        <v>0</v>
      </c>
      <c r="M1206" s="61">
        <f>'Raw Data'!N115/M$1</f>
        <v>0</v>
      </c>
      <c r="N1206" s="61">
        <f>'Raw Data'!O115/N$1</f>
        <v>0</v>
      </c>
      <c r="O1206" s="61">
        <f>'Raw Data'!P115/O$1</f>
        <v>0</v>
      </c>
      <c r="P1206" s="61" t="str">
        <f t="shared" si="308"/>
        <v/>
      </c>
      <c r="Q1206" s="61">
        <f t="shared" si="309"/>
        <v>0</v>
      </c>
    </row>
    <row r="1207" spans="1:17">
      <c r="A1207" s="223"/>
      <c r="B1207" s="223"/>
      <c r="C1207" s="223"/>
      <c r="D1207" s="223"/>
      <c r="E1207" s="223"/>
      <c r="F1207" s="232"/>
      <c r="G1207" s="223">
        <f t="shared" si="300"/>
        <v>31</v>
      </c>
      <c r="H1207" s="202">
        <f t="shared" si="305"/>
        <v>45856</v>
      </c>
      <c r="I1207" s="224">
        <v>10.507</v>
      </c>
      <c r="J1207" s="178">
        <f>'Raw Data'!K116/J$1</f>
        <v>0</v>
      </c>
      <c r="K1207" s="61">
        <f>'Raw Data'!L116/K$1</f>
        <v>0</v>
      </c>
      <c r="L1207" s="61">
        <f>'Raw Data'!M116/L$1</f>
        <v>0</v>
      </c>
      <c r="M1207" s="61">
        <f>'Raw Data'!N116/M$1</f>
        <v>0</v>
      </c>
      <c r="N1207" s="61">
        <f>'Raw Data'!O116/N$1</f>
        <v>0</v>
      </c>
      <c r="O1207" s="61">
        <f>'Raw Data'!P116/O$1</f>
        <v>0</v>
      </c>
      <c r="P1207" s="61" t="str">
        <f t="shared" si="308"/>
        <v/>
      </c>
      <c r="Q1207" s="61">
        <f t="shared" si="309"/>
        <v>0</v>
      </c>
    </row>
    <row r="1208" spans="1:17">
      <c r="A1208" s="223"/>
      <c r="B1208" s="223"/>
      <c r="C1208" s="223"/>
      <c r="D1208" s="223"/>
      <c r="E1208" s="223"/>
      <c r="F1208" s="232"/>
      <c r="G1208" s="223">
        <f t="shared" si="300"/>
        <v>31</v>
      </c>
      <c r="H1208" s="202">
        <f t="shared" si="305"/>
        <v>45857</v>
      </c>
      <c r="I1208" s="224">
        <v>10.507</v>
      </c>
      <c r="J1208" s="178">
        <f>'Raw Data'!K117/J$1</f>
        <v>0</v>
      </c>
      <c r="K1208" s="61">
        <f>'Raw Data'!L117/K$1</f>
        <v>0</v>
      </c>
      <c r="L1208" s="61">
        <f>'Raw Data'!M117/L$1</f>
        <v>0</v>
      </c>
      <c r="M1208" s="61">
        <f>'Raw Data'!N117/M$1</f>
        <v>0</v>
      </c>
      <c r="N1208" s="61">
        <f>'Raw Data'!O117/N$1</f>
        <v>0</v>
      </c>
      <c r="O1208" s="61">
        <f>'Raw Data'!P117/O$1</f>
        <v>0</v>
      </c>
      <c r="P1208" s="61" t="str">
        <f t="shared" si="308"/>
        <v/>
      </c>
      <c r="Q1208" s="61">
        <f t="shared" si="309"/>
        <v>0</v>
      </c>
    </row>
    <row r="1209" spans="1:17">
      <c r="A1209" s="223"/>
      <c r="B1209" s="223"/>
      <c r="C1209" s="223"/>
      <c r="D1209" s="223"/>
      <c r="E1209" s="223"/>
      <c r="F1209" s="232"/>
      <c r="G1209" s="223">
        <f t="shared" si="300"/>
        <v>31</v>
      </c>
      <c r="H1209" s="202">
        <f t="shared" si="305"/>
        <v>45858</v>
      </c>
      <c r="I1209" s="224">
        <v>10.507</v>
      </c>
      <c r="J1209" s="178">
        <f>'Raw Data'!K118/J$1</f>
        <v>0</v>
      </c>
      <c r="K1209" s="61">
        <f>'Raw Data'!L118/K$1</f>
        <v>0</v>
      </c>
      <c r="L1209" s="61">
        <f>'Raw Data'!M118/L$1</f>
        <v>0</v>
      </c>
      <c r="M1209" s="61">
        <f>'Raw Data'!N118/M$1</f>
        <v>0</v>
      </c>
      <c r="N1209" s="61">
        <f>'Raw Data'!O118/N$1</f>
        <v>0</v>
      </c>
      <c r="O1209" s="61">
        <f>'Raw Data'!P118/O$1</f>
        <v>0</v>
      </c>
      <c r="P1209" s="61" t="str">
        <f t="shared" si="308"/>
        <v/>
      </c>
      <c r="Q1209" s="61">
        <f t="shared" si="309"/>
        <v>0</v>
      </c>
    </row>
    <row r="1210" spans="1:17">
      <c r="A1210" s="223"/>
      <c r="B1210" s="223"/>
      <c r="C1210" s="223"/>
      <c r="D1210" s="223"/>
      <c r="E1210" s="223"/>
      <c r="F1210" s="232"/>
      <c r="G1210" s="223">
        <f t="shared" si="300"/>
        <v>31</v>
      </c>
      <c r="H1210" s="202">
        <f t="shared" si="305"/>
        <v>45859</v>
      </c>
      <c r="I1210" s="224">
        <v>10.507</v>
      </c>
      <c r="J1210" s="178">
        <f>'Raw Data'!K119/J$1</f>
        <v>0</v>
      </c>
      <c r="K1210" s="61">
        <f>'Raw Data'!L119/K$1</f>
        <v>0</v>
      </c>
      <c r="L1210" s="61">
        <f>'Raw Data'!M119/L$1</f>
        <v>0</v>
      </c>
      <c r="M1210" s="61">
        <f>'Raw Data'!N119/M$1</f>
        <v>0</v>
      </c>
      <c r="N1210" s="61">
        <f>'Raw Data'!O119/N$1</f>
        <v>0</v>
      </c>
      <c r="O1210" s="61">
        <f>'Raw Data'!P119/O$1</f>
        <v>0</v>
      </c>
      <c r="P1210" s="61" t="str">
        <f t="shared" si="308"/>
        <v/>
      </c>
      <c r="Q1210" s="61">
        <f t="shared" si="309"/>
        <v>0</v>
      </c>
    </row>
    <row r="1211" spans="1:17">
      <c r="A1211" s="223"/>
      <c r="B1211" s="223"/>
      <c r="C1211" s="223"/>
      <c r="D1211" s="223"/>
      <c r="E1211" s="223"/>
      <c r="F1211" s="232"/>
      <c r="G1211" s="223">
        <f t="shared" si="300"/>
        <v>31</v>
      </c>
      <c r="H1211" s="202">
        <f t="shared" si="305"/>
        <v>45860</v>
      </c>
      <c r="I1211" s="224">
        <v>10.507</v>
      </c>
      <c r="J1211" s="178">
        <f>'Raw Data'!K120/J$1</f>
        <v>0</v>
      </c>
      <c r="K1211" s="61">
        <f>'Raw Data'!L120/K$1</f>
        <v>0</v>
      </c>
      <c r="L1211" s="61">
        <f>'Raw Data'!M120/L$1</f>
        <v>0</v>
      </c>
      <c r="M1211" s="61">
        <f>'Raw Data'!N120/M$1</f>
        <v>0</v>
      </c>
      <c r="N1211" s="61">
        <f>'Raw Data'!O120/N$1</f>
        <v>0</v>
      </c>
      <c r="O1211" s="61">
        <f>'Raw Data'!P120/O$1</f>
        <v>0</v>
      </c>
      <c r="P1211" s="61" t="str">
        <f t="shared" si="308"/>
        <v/>
      </c>
      <c r="Q1211" s="61">
        <f t="shared" si="309"/>
        <v>0</v>
      </c>
    </row>
    <row r="1212" spans="1:17">
      <c r="A1212" s="223"/>
      <c r="B1212" s="223"/>
      <c r="C1212" s="223"/>
      <c r="D1212" s="223"/>
      <c r="E1212" s="223"/>
      <c r="F1212" s="232"/>
      <c r="G1212" s="223">
        <f t="shared" si="300"/>
        <v>31</v>
      </c>
      <c r="H1212" s="202">
        <f t="shared" si="305"/>
        <v>45861</v>
      </c>
      <c r="I1212" s="224">
        <v>10.507</v>
      </c>
      <c r="J1212" s="178">
        <f>'Raw Data'!K121/J$1</f>
        <v>0</v>
      </c>
      <c r="K1212" s="61">
        <f>'Raw Data'!L121/K$1</f>
        <v>0</v>
      </c>
      <c r="L1212" s="61">
        <f>'Raw Data'!M121/L$1</f>
        <v>0</v>
      </c>
      <c r="M1212" s="61">
        <f>'Raw Data'!N121/M$1</f>
        <v>0</v>
      </c>
      <c r="N1212" s="61">
        <f>'Raw Data'!O121/N$1</f>
        <v>0</v>
      </c>
      <c r="O1212" s="61">
        <f>'Raw Data'!P121/O$1</f>
        <v>0</v>
      </c>
      <c r="P1212" s="61" t="str">
        <f t="shared" si="308"/>
        <v/>
      </c>
      <c r="Q1212" s="61">
        <f t="shared" si="309"/>
        <v>0</v>
      </c>
    </row>
    <row r="1213" spans="1:17">
      <c r="A1213" s="223"/>
      <c r="B1213" s="223"/>
      <c r="C1213" s="223"/>
      <c r="D1213" s="223"/>
      <c r="E1213" s="223"/>
      <c r="F1213" s="232"/>
      <c r="G1213" s="223">
        <f t="shared" si="300"/>
        <v>31</v>
      </c>
      <c r="H1213" s="202">
        <f t="shared" si="305"/>
        <v>45862</v>
      </c>
      <c r="I1213" s="224">
        <v>10.507</v>
      </c>
      <c r="J1213" s="178">
        <f>'Raw Data'!K122/J$1</f>
        <v>0</v>
      </c>
      <c r="K1213" s="61">
        <f>'Raw Data'!L122/K$1</f>
        <v>0</v>
      </c>
      <c r="L1213" s="61">
        <f>'Raw Data'!M122/L$1</f>
        <v>0</v>
      </c>
      <c r="M1213" s="61">
        <f>'Raw Data'!N122/M$1</f>
        <v>0</v>
      </c>
      <c r="N1213" s="61">
        <f>'Raw Data'!O122/N$1</f>
        <v>0</v>
      </c>
      <c r="O1213" s="61">
        <f>'Raw Data'!P122/O$1</f>
        <v>0</v>
      </c>
      <c r="P1213" s="61" t="str">
        <f t="shared" si="308"/>
        <v/>
      </c>
      <c r="Q1213" s="61">
        <f t="shared" si="309"/>
        <v>0</v>
      </c>
    </row>
    <row r="1214" spans="1:17">
      <c r="A1214" s="223"/>
      <c r="B1214" s="223"/>
      <c r="C1214" s="223"/>
      <c r="D1214" s="223"/>
      <c r="E1214" s="223"/>
      <c r="F1214" s="232"/>
      <c r="G1214" s="223">
        <f t="shared" si="300"/>
        <v>31</v>
      </c>
      <c r="H1214" s="202">
        <f t="shared" si="305"/>
        <v>45863</v>
      </c>
      <c r="I1214" s="224">
        <v>10.507</v>
      </c>
      <c r="J1214" s="178">
        <f>'Raw Data'!K123/J$1</f>
        <v>0</v>
      </c>
      <c r="K1214" s="61">
        <f>'Raw Data'!L123/K$1</f>
        <v>0</v>
      </c>
      <c r="L1214" s="61">
        <f>'Raw Data'!M123/L$1</f>
        <v>0</v>
      </c>
      <c r="M1214" s="61">
        <f>'Raw Data'!N123/M$1</f>
        <v>0</v>
      </c>
      <c r="N1214" s="61">
        <f>'Raw Data'!O123/N$1</f>
        <v>0</v>
      </c>
      <c r="O1214" s="61">
        <f>'Raw Data'!P123/O$1</f>
        <v>0</v>
      </c>
      <c r="P1214" s="61" t="str">
        <f t="shared" si="308"/>
        <v/>
      </c>
      <c r="Q1214" s="61">
        <f t="shared" si="309"/>
        <v>0</v>
      </c>
    </row>
    <row r="1215" spans="1:17">
      <c r="A1215" s="223"/>
      <c r="B1215" s="223"/>
      <c r="C1215" s="223"/>
      <c r="D1215" s="223"/>
      <c r="E1215" s="223"/>
      <c r="F1215" s="232"/>
      <c r="G1215" s="223">
        <f t="shared" si="300"/>
        <v>31</v>
      </c>
      <c r="H1215" s="202">
        <f t="shared" si="305"/>
        <v>45864</v>
      </c>
      <c r="I1215" s="224">
        <v>10.507</v>
      </c>
      <c r="J1215" s="178">
        <f>'Raw Data'!K124/J$1</f>
        <v>0</v>
      </c>
      <c r="K1215" s="61">
        <f>'Raw Data'!L124/K$1</f>
        <v>0</v>
      </c>
      <c r="L1215" s="61">
        <f>'Raw Data'!M124/L$1</f>
        <v>0</v>
      </c>
      <c r="M1215" s="61">
        <f>'Raw Data'!N124/M$1</f>
        <v>0</v>
      </c>
      <c r="N1215" s="61">
        <f>'Raw Data'!O124/N$1</f>
        <v>0</v>
      </c>
      <c r="O1215" s="61">
        <f>'Raw Data'!P124/O$1</f>
        <v>0</v>
      </c>
      <c r="P1215" s="61" t="str">
        <f t="shared" si="308"/>
        <v/>
      </c>
      <c r="Q1215" s="61">
        <f t="shared" si="309"/>
        <v>0</v>
      </c>
    </row>
    <row r="1216" spans="1:17">
      <c r="A1216" s="223"/>
      <c r="B1216" s="223"/>
      <c r="C1216" s="223"/>
      <c r="D1216" s="223"/>
      <c r="E1216" s="223"/>
      <c r="F1216" s="232"/>
      <c r="G1216" s="223">
        <f t="shared" si="300"/>
        <v>31</v>
      </c>
      <c r="H1216" s="202">
        <f t="shared" si="305"/>
        <v>45865</v>
      </c>
      <c r="I1216" s="224">
        <v>10.507</v>
      </c>
      <c r="J1216" s="178">
        <f>'Raw Data'!K125/J$1</f>
        <v>0</v>
      </c>
      <c r="K1216" s="61">
        <f>'Raw Data'!L125/K$1</f>
        <v>0</v>
      </c>
      <c r="L1216" s="61">
        <f>'Raw Data'!M125/L$1</f>
        <v>0</v>
      </c>
      <c r="M1216" s="61">
        <f>'Raw Data'!N125/M$1</f>
        <v>0</v>
      </c>
      <c r="N1216" s="61">
        <f>'Raw Data'!O125/N$1</f>
        <v>0</v>
      </c>
      <c r="O1216" s="61">
        <f>'Raw Data'!P125/O$1</f>
        <v>0</v>
      </c>
      <c r="P1216" s="61" t="str">
        <f t="shared" si="308"/>
        <v/>
      </c>
      <c r="Q1216" s="61">
        <f t="shared" si="309"/>
        <v>0</v>
      </c>
    </row>
    <row r="1217" spans="1:17">
      <c r="A1217" s="223"/>
      <c r="B1217" s="223"/>
      <c r="C1217" s="223"/>
      <c r="D1217" s="223"/>
      <c r="E1217" s="223"/>
      <c r="F1217" s="232"/>
      <c r="G1217" s="223">
        <f t="shared" si="300"/>
        <v>31</v>
      </c>
      <c r="H1217" s="202">
        <f t="shared" si="305"/>
        <v>45866</v>
      </c>
      <c r="I1217" s="224">
        <v>10.507</v>
      </c>
      <c r="J1217" s="178">
        <f>'Raw Data'!K126/J$1</f>
        <v>0</v>
      </c>
      <c r="K1217" s="61">
        <f>'Raw Data'!L126/K$1</f>
        <v>0</v>
      </c>
      <c r="L1217" s="61">
        <f>'Raw Data'!M126/L$1</f>
        <v>0</v>
      </c>
      <c r="M1217" s="61">
        <f>'Raw Data'!N126/M$1</f>
        <v>0</v>
      </c>
      <c r="N1217" s="61">
        <f>'Raw Data'!O126/N$1</f>
        <v>0</v>
      </c>
      <c r="O1217" s="61">
        <f>'Raw Data'!P126/O$1</f>
        <v>0</v>
      </c>
      <c r="P1217" s="61" t="str">
        <f t="shared" si="308"/>
        <v/>
      </c>
      <c r="Q1217" s="61">
        <f t="shared" si="309"/>
        <v>0</v>
      </c>
    </row>
    <row r="1218" spans="1:17">
      <c r="A1218" s="223"/>
      <c r="B1218" s="223"/>
      <c r="C1218" s="223"/>
      <c r="D1218" s="223"/>
      <c r="E1218" s="223"/>
      <c r="F1218" s="232"/>
      <c r="G1218" s="223">
        <f t="shared" si="300"/>
        <v>31</v>
      </c>
      <c r="H1218" s="202">
        <f t="shared" si="305"/>
        <v>45867</v>
      </c>
      <c r="I1218" s="224">
        <v>10.507</v>
      </c>
      <c r="J1218" s="178">
        <f>'Raw Data'!K127/J$1</f>
        <v>0</v>
      </c>
      <c r="K1218" s="61">
        <f>'Raw Data'!L127/K$1</f>
        <v>0</v>
      </c>
      <c r="L1218" s="61">
        <f>'Raw Data'!M127/L$1</f>
        <v>0</v>
      </c>
      <c r="M1218" s="61">
        <f>'Raw Data'!N127/M$1</f>
        <v>0</v>
      </c>
      <c r="N1218" s="61">
        <f>'Raw Data'!O127/N$1</f>
        <v>0</v>
      </c>
      <c r="O1218" s="61">
        <f>'Raw Data'!P127/O$1</f>
        <v>0</v>
      </c>
      <c r="P1218" s="61" t="str">
        <f t="shared" si="308"/>
        <v/>
      </c>
      <c r="Q1218" s="61">
        <f t="shared" si="309"/>
        <v>0</v>
      </c>
    </row>
    <row r="1219" spans="1:17">
      <c r="A1219" s="223"/>
      <c r="B1219" s="223"/>
      <c r="C1219" s="223"/>
      <c r="D1219" s="223"/>
      <c r="E1219" s="223"/>
      <c r="F1219" s="232"/>
      <c r="G1219" s="223">
        <f t="shared" si="300"/>
        <v>31</v>
      </c>
      <c r="H1219" s="202">
        <f t="shared" si="305"/>
        <v>45868</v>
      </c>
      <c r="I1219" s="224">
        <v>10.507</v>
      </c>
      <c r="J1219" s="178">
        <f>'Raw Data'!K128/J$1</f>
        <v>0</v>
      </c>
      <c r="K1219" s="61">
        <f>'Raw Data'!L128/K$1</f>
        <v>0</v>
      </c>
      <c r="L1219" s="61">
        <f>'Raw Data'!M128/L$1</f>
        <v>0</v>
      </c>
      <c r="M1219" s="61">
        <f>'Raw Data'!N128/M$1</f>
        <v>0</v>
      </c>
      <c r="N1219" s="61">
        <f>'Raw Data'!O128/N$1</f>
        <v>0</v>
      </c>
      <c r="O1219" s="61">
        <f>'Raw Data'!P128/O$1</f>
        <v>0</v>
      </c>
      <c r="P1219" s="61" t="str">
        <f t="shared" si="308"/>
        <v/>
      </c>
      <c r="Q1219" s="61">
        <f t="shared" si="309"/>
        <v>0</v>
      </c>
    </row>
    <row r="1220" spans="1:17">
      <c r="A1220" s="223"/>
      <c r="B1220" s="223"/>
      <c r="C1220" s="223"/>
      <c r="D1220" s="223"/>
      <c r="E1220" s="223"/>
      <c r="F1220" s="232"/>
      <c r="G1220" s="223">
        <f t="shared" si="300"/>
        <v>31</v>
      </c>
      <c r="H1220" s="202">
        <f t="shared" si="305"/>
        <v>45869</v>
      </c>
      <c r="I1220" s="224">
        <v>10.507</v>
      </c>
      <c r="J1220" s="178">
        <f>'Raw Data'!K129/J$1</f>
        <v>0</v>
      </c>
      <c r="K1220" s="61">
        <f>'Raw Data'!L129/K$1</f>
        <v>0</v>
      </c>
      <c r="L1220" s="61">
        <f>'Raw Data'!M129/L$1</f>
        <v>0</v>
      </c>
      <c r="M1220" s="61">
        <f>'Raw Data'!N129/M$1</f>
        <v>0</v>
      </c>
      <c r="N1220" s="61">
        <f>'Raw Data'!O129/N$1</f>
        <v>0</v>
      </c>
      <c r="O1220" s="61">
        <f>'Raw Data'!P129/O$1</f>
        <v>0</v>
      </c>
      <c r="P1220" s="61" t="str">
        <f t="shared" si="308"/>
        <v/>
      </c>
      <c r="Q1220" s="61">
        <f t="shared" si="309"/>
        <v>0</v>
      </c>
    </row>
    <row r="1221" spans="1:17">
      <c r="A1221" s="223"/>
      <c r="B1221" s="223"/>
      <c r="C1221" s="223"/>
      <c r="D1221" s="223"/>
      <c r="E1221" s="223"/>
      <c r="F1221" s="232"/>
      <c r="G1221" s="223">
        <f t="shared" si="300"/>
        <v>31</v>
      </c>
      <c r="H1221" s="202">
        <f t="shared" si="305"/>
        <v>45870</v>
      </c>
      <c r="I1221" s="224">
        <v>10.507</v>
      </c>
      <c r="J1221" s="178">
        <f>'Raw Data'!K130/J$1</f>
        <v>0</v>
      </c>
      <c r="K1221" s="61">
        <f>'Raw Data'!L130/K$1</f>
        <v>0</v>
      </c>
      <c r="L1221" s="61">
        <f>'Raw Data'!M130/L$1</f>
        <v>0</v>
      </c>
      <c r="M1221" s="61">
        <f>'Raw Data'!N130/M$1</f>
        <v>0</v>
      </c>
      <c r="N1221" s="61">
        <f>'Raw Data'!O130/N$1</f>
        <v>0</v>
      </c>
      <c r="O1221" s="61">
        <f>'Raw Data'!P130/O$1</f>
        <v>0</v>
      </c>
      <c r="P1221" s="61" t="str">
        <f t="shared" si="308"/>
        <v/>
      </c>
      <c r="Q1221" s="61">
        <f t="shared" si="309"/>
        <v>0</v>
      </c>
    </row>
    <row r="1222" spans="1:17">
      <c r="A1222" s="223"/>
      <c r="B1222" s="223"/>
      <c r="C1222" s="223"/>
      <c r="D1222" s="223"/>
      <c r="E1222" s="223"/>
      <c r="F1222" s="232"/>
      <c r="G1222" s="223">
        <f t="shared" si="300"/>
        <v>31</v>
      </c>
      <c r="H1222" s="202">
        <f t="shared" si="305"/>
        <v>45871</v>
      </c>
      <c r="I1222" s="224">
        <v>10.507</v>
      </c>
      <c r="J1222" s="178">
        <f>'Raw Data'!K131/J$1</f>
        <v>0</v>
      </c>
      <c r="K1222" s="61">
        <f>'Raw Data'!L131/K$1</f>
        <v>0</v>
      </c>
      <c r="L1222" s="61">
        <f>'Raw Data'!M131/L$1</f>
        <v>0</v>
      </c>
      <c r="M1222" s="61">
        <f>'Raw Data'!N131/M$1</f>
        <v>0</v>
      </c>
      <c r="N1222" s="61">
        <f>'Raw Data'!O131/N$1</f>
        <v>0</v>
      </c>
      <c r="O1222" s="61">
        <f>'Raw Data'!P131/O$1</f>
        <v>0</v>
      </c>
      <c r="P1222" s="61" t="str">
        <f t="shared" si="308"/>
        <v/>
      </c>
      <c r="Q1222" s="61">
        <f t="shared" si="309"/>
        <v>0</v>
      </c>
    </row>
    <row r="1223" spans="1:17">
      <c r="A1223" s="223"/>
      <c r="B1223" s="223"/>
      <c r="C1223" s="223"/>
      <c r="D1223" s="223"/>
      <c r="E1223" s="223"/>
      <c r="F1223" s="232"/>
      <c r="G1223" s="223">
        <f t="shared" si="300"/>
        <v>31</v>
      </c>
      <c r="H1223" s="202">
        <f t="shared" si="305"/>
        <v>45872</v>
      </c>
      <c r="I1223" s="224">
        <v>10.507</v>
      </c>
      <c r="J1223" s="178">
        <f>'Raw Data'!K132/J$1</f>
        <v>0</v>
      </c>
      <c r="K1223" s="61">
        <f>'Raw Data'!L132/K$1</f>
        <v>0</v>
      </c>
      <c r="L1223" s="61">
        <f>'Raw Data'!M132/L$1</f>
        <v>0</v>
      </c>
      <c r="M1223" s="61">
        <f>'Raw Data'!N132/M$1</f>
        <v>0</v>
      </c>
      <c r="N1223" s="61">
        <f>'Raw Data'!O132/N$1</f>
        <v>0</v>
      </c>
      <c r="O1223" s="61">
        <f>'Raw Data'!P132/O$1</f>
        <v>0</v>
      </c>
      <c r="P1223" s="61" t="str">
        <f t="shared" si="308"/>
        <v/>
      </c>
      <c r="Q1223" s="61">
        <f t="shared" si="309"/>
        <v>0</v>
      </c>
    </row>
    <row r="1224" spans="1:17">
      <c r="A1224" s="223"/>
      <c r="B1224" s="223"/>
      <c r="C1224" s="223"/>
      <c r="D1224" s="223"/>
      <c r="E1224" s="223"/>
      <c r="F1224" s="232"/>
      <c r="G1224" s="223">
        <f t="shared" si="300"/>
        <v>31</v>
      </c>
      <c r="H1224" s="202">
        <f t="shared" si="305"/>
        <v>45873</v>
      </c>
      <c r="I1224" s="224">
        <v>10.507</v>
      </c>
      <c r="J1224" s="178">
        <f>'Raw Data'!K133/J$1</f>
        <v>0</v>
      </c>
      <c r="K1224" s="61">
        <f>'Raw Data'!L133/K$1</f>
        <v>0</v>
      </c>
      <c r="L1224" s="61">
        <f>'Raw Data'!M133/L$1</f>
        <v>0</v>
      </c>
      <c r="M1224" s="61">
        <f>'Raw Data'!N133/M$1</f>
        <v>0</v>
      </c>
      <c r="N1224" s="61">
        <f>'Raw Data'!O133/N$1</f>
        <v>0</v>
      </c>
      <c r="O1224" s="61">
        <f>'Raw Data'!P133/O$1</f>
        <v>0</v>
      </c>
      <c r="P1224" s="61" t="str">
        <f t="shared" si="308"/>
        <v/>
      </c>
      <c r="Q1224" s="61">
        <f t="shared" si="309"/>
        <v>0</v>
      </c>
    </row>
    <row r="1225" spans="1:17">
      <c r="A1225" s="223"/>
      <c r="B1225" s="223"/>
      <c r="C1225" s="223"/>
      <c r="D1225" s="223"/>
      <c r="E1225" s="223"/>
      <c r="F1225" s="232"/>
      <c r="G1225" s="223">
        <f t="shared" si="300"/>
        <v>31</v>
      </c>
      <c r="H1225" s="202">
        <f t="shared" si="305"/>
        <v>45874</v>
      </c>
      <c r="I1225" s="224">
        <v>10.507</v>
      </c>
      <c r="J1225" s="178">
        <f>'Raw Data'!K134/J$1</f>
        <v>0</v>
      </c>
      <c r="K1225" s="61">
        <f>'Raw Data'!L134/K$1</f>
        <v>0</v>
      </c>
      <c r="L1225" s="61">
        <f>'Raw Data'!M134/L$1</f>
        <v>0</v>
      </c>
      <c r="M1225" s="61">
        <f>'Raw Data'!N134/M$1</f>
        <v>0</v>
      </c>
      <c r="N1225" s="61">
        <f>'Raw Data'!O134/N$1</f>
        <v>0</v>
      </c>
      <c r="O1225" s="61">
        <f>'Raw Data'!P134/O$1</f>
        <v>0</v>
      </c>
      <c r="P1225" s="61" t="str">
        <f t="shared" si="308"/>
        <v/>
      </c>
      <c r="Q1225" s="61">
        <f t="shared" si="309"/>
        <v>0</v>
      </c>
    </row>
    <row r="1226" spans="1:17">
      <c r="A1226" s="223"/>
      <c r="B1226" s="223"/>
      <c r="C1226" s="223"/>
      <c r="D1226" s="223"/>
      <c r="E1226" s="223"/>
      <c r="F1226" s="232"/>
      <c r="G1226" s="223">
        <f t="shared" si="300"/>
        <v>31</v>
      </c>
      <c r="H1226" s="202">
        <f t="shared" si="305"/>
        <v>45875</v>
      </c>
      <c r="I1226" s="224">
        <v>10.507</v>
      </c>
      <c r="J1226" s="178">
        <f>'Raw Data'!K135/J$1</f>
        <v>0</v>
      </c>
      <c r="K1226" s="61">
        <f>'Raw Data'!L135/K$1</f>
        <v>0</v>
      </c>
      <c r="L1226" s="61">
        <f>'Raw Data'!M135/L$1</f>
        <v>0</v>
      </c>
      <c r="M1226" s="61">
        <f>'Raw Data'!N135/M$1</f>
        <v>0</v>
      </c>
      <c r="N1226" s="61">
        <f>'Raw Data'!O135/N$1</f>
        <v>0</v>
      </c>
      <c r="O1226" s="61">
        <f>'Raw Data'!P135/O$1</f>
        <v>0</v>
      </c>
      <c r="P1226" s="61" t="str">
        <f t="shared" si="308"/>
        <v/>
      </c>
      <c r="Q1226" s="61">
        <f t="shared" si="309"/>
        <v>0</v>
      </c>
    </row>
    <row r="1227" spans="1:17">
      <c r="A1227" s="223"/>
      <c r="B1227" s="223"/>
      <c r="C1227" s="223"/>
      <c r="D1227" s="223"/>
      <c r="E1227" s="223"/>
      <c r="F1227" s="232"/>
      <c r="G1227" s="223">
        <f t="shared" ref="G1227:G1237" si="310">DAY(EOMONTH(F1227,0))</f>
        <v>31</v>
      </c>
      <c r="H1227" s="202">
        <f t="shared" si="305"/>
        <v>45876</v>
      </c>
      <c r="I1227" s="224">
        <v>10.507</v>
      </c>
      <c r="J1227" s="178">
        <f>'Raw Data'!K136/J$1</f>
        <v>0</v>
      </c>
      <c r="K1227" s="61">
        <f>'Raw Data'!L136/K$1</f>
        <v>0</v>
      </c>
      <c r="L1227" s="61">
        <f>'Raw Data'!M136/L$1</f>
        <v>0</v>
      </c>
      <c r="M1227" s="61">
        <f>'Raw Data'!N136/M$1</f>
        <v>0</v>
      </c>
      <c r="N1227" s="61">
        <f>'Raw Data'!O136/N$1</f>
        <v>0</v>
      </c>
      <c r="O1227" s="61">
        <f>'Raw Data'!P136/O$1</f>
        <v>0</v>
      </c>
      <c r="P1227" s="61" t="str">
        <f t="shared" si="308"/>
        <v/>
      </c>
      <c r="Q1227" s="61">
        <f t="shared" si="309"/>
        <v>0</v>
      </c>
    </row>
    <row r="1228" spans="1:17">
      <c r="A1228" s="223"/>
      <c r="B1228" s="223"/>
      <c r="C1228" s="223"/>
      <c r="D1228" s="223"/>
      <c r="E1228" s="223"/>
      <c r="F1228" s="232"/>
      <c r="G1228" s="223">
        <f t="shared" si="310"/>
        <v>31</v>
      </c>
      <c r="H1228" s="202">
        <f t="shared" si="305"/>
        <v>45877</v>
      </c>
      <c r="I1228" s="224">
        <v>10.507</v>
      </c>
      <c r="J1228" s="178">
        <f>'Raw Data'!K137/J$1</f>
        <v>0</v>
      </c>
      <c r="K1228" s="61">
        <f>'Raw Data'!L137/K$1</f>
        <v>0</v>
      </c>
      <c r="L1228" s="61">
        <f>'Raw Data'!M137/L$1</f>
        <v>0</v>
      </c>
      <c r="M1228" s="61">
        <f>'Raw Data'!N137/M$1</f>
        <v>0</v>
      </c>
      <c r="N1228" s="61">
        <f>'Raw Data'!O137/N$1</f>
        <v>0</v>
      </c>
      <c r="O1228" s="61">
        <f>'Raw Data'!P137/O$1</f>
        <v>0</v>
      </c>
      <c r="P1228" s="61" t="str">
        <f t="shared" si="308"/>
        <v/>
      </c>
      <c r="Q1228" s="61">
        <f t="shared" si="309"/>
        <v>0</v>
      </c>
    </row>
    <row r="1229" spans="1:17">
      <c r="A1229" s="223"/>
      <c r="B1229" s="223"/>
      <c r="C1229" s="223"/>
      <c r="D1229" s="223"/>
      <c r="E1229" s="223"/>
      <c r="F1229" s="232"/>
      <c r="G1229" s="223">
        <f t="shared" si="310"/>
        <v>31</v>
      </c>
      <c r="H1229" s="202">
        <f t="shared" si="305"/>
        <v>45878</v>
      </c>
      <c r="I1229" s="224">
        <v>10.507</v>
      </c>
      <c r="J1229" s="178">
        <f>'Raw Data'!K138/J$1</f>
        <v>0</v>
      </c>
      <c r="K1229" s="61">
        <f>'Raw Data'!L138/K$1</f>
        <v>0</v>
      </c>
      <c r="L1229" s="61">
        <f>'Raw Data'!M138/L$1</f>
        <v>0</v>
      </c>
      <c r="M1229" s="61">
        <f>'Raw Data'!N138/M$1</f>
        <v>0</v>
      </c>
      <c r="N1229" s="61">
        <f>'Raw Data'!O138/N$1</f>
        <v>0</v>
      </c>
      <c r="O1229" s="61">
        <f>'Raw Data'!P138/O$1</f>
        <v>0</v>
      </c>
      <c r="P1229" s="61" t="str">
        <f t="shared" si="308"/>
        <v/>
      </c>
      <c r="Q1229" s="61">
        <f t="shared" si="309"/>
        <v>0</v>
      </c>
    </row>
    <row r="1230" spans="1:17">
      <c r="A1230" s="223"/>
      <c r="B1230" s="223"/>
      <c r="C1230" s="223"/>
      <c r="D1230" s="223"/>
      <c r="E1230" s="223"/>
      <c r="F1230" s="232"/>
      <c r="G1230" s="223">
        <f t="shared" si="310"/>
        <v>31</v>
      </c>
      <c r="H1230" s="202">
        <f t="shared" si="305"/>
        <v>45879</v>
      </c>
      <c r="I1230" s="224">
        <v>10.507</v>
      </c>
      <c r="J1230" s="178">
        <f>'Raw Data'!K139/J$1</f>
        <v>0</v>
      </c>
      <c r="K1230" s="61">
        <f>'Raw Data'!L139/K$1</f>
        <v>0</v>
      </c>
      <c r="L1230" s="61">
        <f>'Raw Data'!M139/L$1</f>
        <v>0</v>
      </c>
      <c r="M1230" s="61">
        <f>'Raw Data'!N139/M$1</f>
        <v>0</v>
      </c>
      <c r="N1230" s="61">
        <f>'Raw Data'!O139/N$1</f>
        <v>0</v>
      </c>
      <c r="O1230" s="61">
        <f>'Raw Data'!P139/O$1</f>
        <v>0</v>
      </c>
      <c r="P1230" s="61" t="str">
        <f t="shared" si="308"/>
        <v/>
      </c>
      <c r="Q1230" s="61">
        <f t="shared" si="309"/>
        <v>0</v>
      </c>
    </row>
    <row r="1231" spans="1:17">
      <c r="A1231" s="223"/>
      <c r="B1231" s="223"/>
      <c r="C1231" s="223"/>
      <c r="D1231" s="223"/>
      <c r="E1231" s="223"/>
      <c r="F1231" s="232"/>
      <c r="G1231" s="223">
        <f t="shared" si="310"/>
        <v>31</v>
      </c>
      <c r="H1231" s="202">
        <f t="shared" si="305"/>
        <v>45880</v>
      </c>
      <c r="I1231" s="224">
        <v>10.507</v>
      </c>
      <c r="J1231" s="178">
        <f>'Raw Data'!K140/J$1</f>
        <v>0</v>
      </c>
      <c r="K1231" s="61">
        <f>'Raw Data'!L140/K$1</f>
        <v>0</v>
      </c>
      <c r="L1231" s="61">
        <f>'Raw Data'!M140/L$1</f>
        <v>0</v>
      </c>
      <c r="M1231" s="61">
        <f>'Raw Data'!N140/M$1</f>
        <v>0</v>
      </c>
      <c r="N1231" s="61">
        <f>'Raw Data'!O140/N$1</f>
        <v>0</v>
      </c>
      <c r="O1231" s="61">
        <f>'Raw Data'!P140/O$1</f>
        <v>0</v>
      </c>
      <c r="P1231" s="61" t="str">
        <f t="shared" si="308"/>
        <v/>
      </c>
      <c r="Q1231" s="61">
        <f t="shared" si="309"/>
        <v>0</v>
      </c>
    </row>
    <row r="1232" spans="1:17">
      <c r="A1232" s="223"/>
      <c r="B1232" s="223"/>
      <c r="C1232" s="223"/>
      <c r="D1232" s="223"/>
      <c r="E1232" s="223"/>
      <c r="F1232" s="232"/>
      <c r="G1232" s="223">
        <f t="shared" si="310"/>
        <v>31</v>
      </c>
      <c r="H1232" s="202">
        <f t="shared" si="305"/>
        <v>45881</v>
      </c>
      <c r="I1232" s="224">
        <v>10.507</v>
      </c>
      <c r="J1232" s="178">
        <f>'Raw Data'!K141/J$1</f>
        <v>0</v>
      </c>
      <c r="K1232" s="61">
        <f>'Raw Data'!L141/K$1</f>
        <v>0</v>
      </c>
      <c r="L1232" s="61">
        <f>'Raw Data'!M141/L$1</f>
        <v>0</v>
      </c>
      <c r="M1232" s="61">
        <f>'Raw Data'!N141/M$1</f>
        <v>0</v>
      </c>
      <c r="N1232" s="61">
        <f>'Raw Data'!O141/N$1</f>
        <v>0</v>
      </c>
      <c r="O1232" s="61">
        <f>'Raw Data'!P141/O$1</f>
        <v>0</v>
      </c>
      <c r="P1232" s="61" t="str">
        <f t="shared" si="308"/>
        <v/>
      </c>
      <c r="Q1232" s="61">
        <f t="shared" si="309"/>
        <v>0</v>
      </c>
    </row>
    <row r="1233" spans="1:17">
      <c r="A1233" s="223"/>
      <c r="B1233" s="223"/>
      <c r="C1233" s="223"/>
      <c r="D1233" s="223"/>
      <c r="E1233" s="223"/>
      <c r="F1233" s="232"/>
      <c r="G1233" s="223">
        <f t="shared" si="310"/>
        <v>31</v>
      </c>
      <c r="H1233" s="202">
        <f t="shared" si="305"/>
        <v>45882</v>
      </c>
      <c r="I1233" s="224">
        <v>10.507</v>
      </c>
      <c r="J1233" s="178">
        <f>'Raw Data'!K142/J$1</f>
        <v>0</v>
      </c>
      <c r="K1233" s="61">
        <f>'Raw Data'!L142/K$1</f>
        <v>0</v>
      </c>
      <c r="L1233" s="61">
        <f>'Raw Data'!M142/L$1</f>
        <v>0</v>
      </c>
      <c r="M1233" s="61">
        <f>'Raw Data'!N142/M$1</f>
        <v>0</v>
      </c>
      <c r="N1233" s="61">
        <f>'Raw Data'!O142/N$1</f>
        <v>0</v>
      </c>
      <c r="O1233" s="61">
        <f>'Raw Data'!P142/O$1</f>
        <v>0</v>
      </c>
      <c r="P1233" s="61" t="str">
        <f t="shared" si="308"/>
        <v/>
      </c>
      <c r="Q1233" s="61">
        <f t="shared" si="309"/>
        <v>0</v>
      </c>
    </row>
    <row r="1234" spans="1:17">
      <c r="A1234" s="223"/>
      <c r="B1234" s="223"/>
      <c r="C1234" s="223"/>
      <c r="D1234" s="223"/>
      <c r="E1234" s="223"/>
      <c r="F1234" s="232"/>
      <c r="G1234" s="223">
        <f t="shared" si="310"/>
        <v>31</v>
      </c>
      <c r="H1234" s="202">
        <f t="shared" si="305"/>
        <v>45883</v>
      </c>
      <c r="I1234" s="224">
        <v>10.507</v>
      </c>
      <c r="J1234" s="178">
        <f>'Raw Data'!K143/J$1</f>
        <v>0</v>
      </c>
      <c r="K1234" s="61">
        <f>'Raw Data'!L143/K$1</f>
        <v>0</v>
      </c>
      <c r="L1234" s="61">
        <f>'Raw Data'!M143/L$1</f>
        <v>0</v>
      </c>
      <c r="M1234" s="61">
        <f>'Raw Data'!N143/M$1</f>
        <v>0</v>
      </c>
      <c r="N1234" s="61">
        <f>'Raw Data'!O143/N$1</f>
        <v>0</v>
      </c>
      <c r="O1234" s="61">
        <f>'Raw Data'!P143/O$1</f>
        <v>0</v>
      </c>
      <c r="P1234" s="61" t="str">
        <f t="shared" si="308"/>
        <v/>
      </c>
      <c r="Q1234" s="61">
        <f t="shared" si="309"/>
        <v>0</v>
      </c>
    </row>
    <row r="1235" spans="1:17">
      <c r="A1235" s="223"/>
      <c r="B1235" s="223"/>
      <c r="C1235" s="223"/>
      <c r="D1235" s="223"/>
      <c r="E1235" s="223"/>
      <c r="F1235" s="232"/>
      <c r="G1235" s="223">
        <f t="shared" si="310"/>
        <v>31</v>
      </c>
      <c r="H1235" s="202">
        <f t="shared" si="305"/>
        <v>45884</v>
      </c>
      <c r="I1235" s="224">
        <v>10.507</v>
      </c>
      <c r="J1235" s="178">
        <f>'Raw Data'!K144/J$1</f>
        <v>0</v>
      </c>
      <c r="K1235" s="61">
        <f>'Raw Data'!L144/K$1</f>
        <v>0</v>
      </c>
      <c r="L1235" s="61">
        <f>'Raw Data'!M144/L$1</f>
        <v>0</v>
      </c>
      <c r="M1235" s="61">
        <f>'Raw Data'!N144/M$1</f>
        <v>0</v>
      </c>
      <c r="N1235" s="61">
        <f>'Raw Data'!O144/N$1</f>
        <v>0</v>
      </c>
      <c r="O1235" s="61">
        <f>'Raw Data'!P144/O$1</f>
        <v>0</v>
      </c>
      <c r="P1235" s="61" t="str">
        <f t="shared" si="308"/>
        <v/>
      </c>
      <c r="Q1235" s="61">
        <f t="shared" si="309"/>
        <v>0</v>
      </c>
    </row>
    <row r="1236" spans="1:17">
      <c r="A1236" s="223"/>
      <c r="B1236" s="223"/>
      <c r="C1236" s="223"/>
      <c r="D1236" s="223"/>
      <c r="E1236" s="223"/>
      <c r="F1236" s="232"/>
      <c r="G1236" s="223">
        <f t="shared" si="310"/>
        <v>31</v>
      </c>
      <c r="H1236" s="202">
        <f t="shared" si="305"/>
        <v>45885</v>
      </c>
      <c r="I1236" s="224">
        <v>10.507</v>
      </c>
      <c r="J1236" s="178">
        <f>'Raw Data'!K145/J$1</f>
        <v>0</v>
      </c>
      <c r="K1236" s="61">
        <f>'Raw Data'!L145/K$1</f>
        <v>0</v>
      </c>
      <c r="L1236" s="61">
        <f>'Raw Data'!M145/L$1</f>
        <v>0</v>
      </c>
      <c r="M1236" s="61">
        <f>'Raw Data'!N145/M$1</f>
        <v>0</v>
      </c>
      <c r="N1236" s="61">
        <f>'Raw Data'!O145/N$1</f>
        <v>0</v>
      </c>
      <c r="O1236" s="61">
        <f>'Raw Data'!P145/O$1</f>
        <v>0</v>
      </c>
      <c r="P1236" s="61" t="str">
        <f t="shared" si="308"/>
        <v/>
      </c>
      <c r="Q1236" s="61">
        <f t="shared" si="309"/>
        <v>0</v>
      </c>
    </row>
    <row r="1237" spans="1:17">
      <c r="A1237" s="223"/>
      <c r="B1237" s="223"/>
      <c r="C1237" s="223"/>
      <c r="D1237" s="223"/>
      <c r="E1237" s="223"/>
      <c r="F1237" s="232"/>
      <c r="G1237" s="223">
        <f t="shared" si="310"/>
        <v>31</v>
      </c>
      <c r="H1237" s="202">
        <f t="shared" si="305"/>
        <v>45886</v>
      </c>
      <c r="I1237" s="224">
        <v>10.507</v>
      </c>
      <c r="J1237" s="178">
        <f>'Raw Data'!K146/J$1</f>
        <v>0</v>
      </c>
      <c r="K1237" s="61">
        <f>'Raw Data'!L146/K$1</f>
        <v>0</v>
      </c>
      <c r="L1237" s="61">
        <f>'Raw Data'!M146/L$1</f>
        <v>0</v>
      </c>
      <c r="M1237" s="61">
        <f>'Raw Data'!N146/M$1</f>
        <v>0</v>
      </c>
      <c r="N1237" s="61">
        <f>'Raw Data'!O146/N$1</f>
        <v>0</v>
      </c>
      <c r="O1237" s="61">
        <f>'Raw Data'!P146/O$1</f>
        <v>0</v>
      </c>
      <c r="P1237" s="61" t="str">
        <f t="shared" si="308"/>
        <v/>
      </c>
      <c r="Q1237" s="61">
        <f t="shared" si="309"/>
        <v>0</v>
      </c>
    </row>
  </sheetData>
  <phoneticPr fontId="60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208"/>
  <sheetViews>
    <sheetView tabSelected="1" workbookViewId="0">
      <pane xSplit="8" ySplit="1" topLeftCell="M1193" activePane="bottomRight" state="frozen"/>
      <selection activeCell="I9" sqref="I9"/>
      <selection pane="topRight" activeCell="I9" sqref="I9"/>
      <selection pane="bottomLeft" activeCell="I9" sqref="I9"/>
      <selection pane="bottomRight" activeCell="P1211" sqref="P1211"/>
    </sheetView>
  </sheetViews>
  <sheetFormatPr defaultColWidth="9" defaultRowHeight="14.4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" customWidth="1"/>
    <col min="8" max="8" width="10.44140625" customWidth="1"/>
    <col min="9" max="9" width="9" customWidth="1"/>
    <col min="10" max="10" width="9.44140625" customWidth="1"/>
    <col min="11" max="11" width="7.5546875" customWidth="1"/>
    <col min="12" max="15" width="8.88671875" customWidth="1"/>
    <col min="16" max="16" width="8.44140625" customWidth="1"/>
    <col min="17" max="21" width="9.441406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5">
        <v>6</v>
      </c>
      <c r="C1159" s="235">
        <v>2025</v>
      </c>
      <c r="D1159" s="102" t="s">
        <v>211</v>
      </c>
      <c r="E1159" s="102" t="s">
        <v>211</v>
      </c>
      <c r="F1159" s="103">
        <v>45809</v>
      </c>
      <c r="G1159" s="235">
        <f>DAY(EOMONTH(F1159,0))</f>
        <v>30</v>
      </c>
      <c r="H1159" s="236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5">
        <v>6</v>
      </c>
      <c r="C1160" s="235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6">
        <f t="shared" ref="H1160:H1197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5">
        <v>6</v>
      </c>
      <c r="C1161" s="235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6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5">
        <v>6</v>
      </c>
      <c r="C1162" s="235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6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5">
        <v>6</v>
      </c>
      <c r="C1163" s="235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6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5">
        <v>6</v>
      </c>
      <c r="C1164" s="235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6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5">
        <v>6</v>
      </c>
      <c r="C1165" s="235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6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5">
        <v>6</v>
      </c>
      <c r="C1166" s="235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6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5">
        <v>6</v>
      </c>
      <c r="C1167" s="235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6">
        <f t="shared" si="50"/>
        <v>45817</v>
      </c>
      <c r="I1167" s="157">
        <f>_xlfn.XLOOKUP(Table5[[#This Row],[Month Year]],'Modelling New'!D:D,'Modelling New'!N:N)</f>
        <v>10.507</v>
      </c>
      <c r="J1167" s="204">
        <f>IFERROR(Inv_SY!J1168/Inv_SY!$P1168-1,"")</f>
        <v>-4.3076048957860769E-3</v>
      </c>
      <c r="K1167" s="204">
        <f>IFERROR(Inv_SY!K1168/Inv_SY!$P1168-1,"")</f>
        <v>2.2995045129573288E-2</v>
      </c>
      <c r="L1167" s="204">
        <f>IFERROR(Inv_SY!L1168/Inv_SY!$P1168-1,"")</f>
        <v>1.6596115195759209E-2</v>
      </c>
      <c r="M1167" s="204">
        <f>IFERROR(Inv_SY!M1168/Inv_SY!$P1168-1,"")</f>
        <v>-2.2178681235448527E-3</v>
      </c>
      <c r="N1167" s="204">
        <f>IFERROR(Inv_SY!N1168/Inv_SY!$P1168-1,"")</f>
        <v>-2.1607688190437013E-2</v>
      </c>
      <c r="O1167" s="204">
        <f>IFERROR(Inv_SY!O1168/Inv_SY!$P1168-1,"")</f>
        <v>-1.1457999115564999E-2</v>
      </c>
      <c r="P1167" s="204">
        <f>IFERROR(Inv_SY!J1168/Inv_SY!$Q1168-1,"")</f>
        <v>-2.6688936720999812E-2</v>
      </c>
      <c r="Q1167" s="204">
        <f>IFERROR(Inv_SY!K1168/Inv_SY!$Q1168-1,"")</f>
        <v>0</v>
      </c>
      <c r="R1167" s="204">
        <f>IFERROR(Inv_SY!L1168/Inv_SY!$Q1168-1,"")</f>
        <v>-6.2550937702768872E-3</v>
      </c>
      <c r="S1167" s="204">
        <f>IFERROR(Inv_SY!M1168/Inv_SY!$Q1168-1,"")</f>
        <v>-2.4646173383884529E-2</v>
      </c>
      <c r="T1167" s="204">
        <f>IFERROR(Inv_SY!N1168/Inv_SY!$Q1168-1,"")</f>
        <v>-4.3600145995194906E-2</v>
      </c>
      <c r="U1167" s="205">
        <f>IFERROR(Inv_SY!O1168/Inv_SY!$Q1168-1,"")</f>
        <v>-3.3678603243649685E-2</v>
      </c>
    </row>
    <row r="1168" spans="1:21">
      <c r="A1168" s="102" t="s">
        <v>4</v>
      </c>
      <c r="B1168" s="235">
        <v>6</v>
      </c>
      <c r="C1168" s="235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6">
        <f t="shared" si="50"/>
        <v>45818</v>
      </c>
      <c r="I1168" s="157">
        <f>_xlfn.XLOOKUP(Table5[[#This Row],[Month Year]],'Modelling New'!D:D,'Modelling New'!N:N)</f>
        <v>10.507</v>
      </c>
      <c r="J1168" s="204">
        <f>IFERROR(Inv_SY!J1169/Inv_SY!$P1169-1,"")</f>
        <v>2.0202934436811537E-2</v>
      </c>
      <c r="K1168" s="204">
        <f>IFERROR(Inv_SY!K1169/Inv_SY!$P1169-1,"")</f>
        <v>1.593781793728688E-2</v>
      </c>
      <c r="L1168" s="204">
        <f>IFERROR(Inv_SY!L1169/Inv_SY!$P1169-1,"")</f>
        <v>1.6829326141872825E-2</v>
      </c>
      <c r="M1168" s="204">
        <f>IFERROR(Inv_SY!M1169/Inv_SY!$P1169-1,"")</f>
        <v>-2.5263517442503658E-2</v>
      </c>
      <c r="N1168" s="204">
        <f>IFERROR(Inv_SY!N1169/Inv_SY!$P1169-1,"")</f>
        <v>-1.8802841184847763E-2</v>
      </c>
      <c r="O1168" s="204">
        <f>IFERROR(Inv_SY!O1169/Inv_SY!$P1169-1,"")</f>
        <v>-8.9037198886191549E-3</v>
      </c>
      <c r="P1168" s="204">
        <f>IFERROR(Inv_SY!J1169/Inv_SY!$Q1169-1,"")</f>
        <v>0</v>
      </c>
      <c r="Q1168" s="204">
        <f>IFERROR(Inv_SY!K1169/Inv_SY!$Q1169-1,"")</f>
        <v>-4.1806550006436849E-3</v>
      </c>
      <c r="R1168" s="204">
        <f>IFERROR(Inv_SY!L1169/Inv_SY!$Q1169-1,"")</f>
        <v>-3.3068012069588093E-3</v>
      </c>
      <c r="S1168" s="204">
        <f>IFERROR(Inv_SY!M1169/Inv_SY!$Q1169-1,"")</f>
        <v>-4.4566086162469376E-2</v>
      </c>
      <c r="T1168" s="204">
        <f>IFERROR(Inv_SY!N1169/Inv_SY!$Q1169-1,"")</f>
        <v>-3.823334976309567E-2</v>
      </c>
      <c r="U1168" s="205">
        <f>IFERROR(Inv_SY!O1169/Inv_SY!$Q1169-1,"")</f>
        <v>-2.8530259365994182E-2</v>
      </c>
    </row>
    <row r="1169" spans="1:21">
      <c r="A1169" s="102" t="s">
        <v>4</v>
      </c>
      <c r="B1169" s="235">
        <v>6</v>
      </c>
      <c r="C1169" s="235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6">
        <f t="shared" si="50"/>
        <v>45819</v>
      </c>
      <c r="I1169" s="157">
        <f>_xlfn.XLOOKUP(Table5[[#This Row],[Month Year]],'Modelling New'!D:D,'Modelling New'!N:N)</f>
        <v>10.507</v>
      </c>
      <c r="J1169" s="204">
        <f>IFERROR(Inv_SY!J1170/Inv_SY!$P1170-1,"")</f>
        <v>8.1234607499591771E-3</v>
      </c>
      <c r="K1169" s="204">
        <f>IFERROR(Inv_SY!K1170/Inv_SY!$P1170-1,"")</f>
        <v>7.7824536317612214E-3</v>
      </c>
      <c r="L1169" s="204">
        <f>IFERROR(Inv_SY!L1170/Inv_SY!$P1170-1,"")</f>
        <v>1.0757025745173232E-2</v>
      </c>
      <c r="M1169" s="204">
        <f>IFERROR(Inv_SY!M1170/Inv_SY!$P1170-1,"")</f>
        <v>-1.5816300717573339E-2</v>
      </c>
      <c r="N1169" s="204">
        <f>IFERROR(Inv_SY!N1170/Inv_SY!$P1170-1,"")</f>
        <v>-5.0772326789804145E-3</v>
      </c>
      <c r="O1169" s="204">
        <f>IFERROR(Inv_SY!O1170/Inv_SY!$P1170-1,"")</f>
        <v>-5.7694067303406538E-3</v>
      </c>
      <c r="P1169" s="204">
        <f>IFERROR(Inv_SY!J1170/Inv_SY!$Q1170-1,"")</f>
        <v>-2.60553716485179E-3</v>
      </c>
      <c r="Q1169" s="204">
        <f>IFERROR(Inv_SY!K1170/Inv_SY!$Q1170-1,"")</f>
        <v>-2.9429150999162879E-3</v>
      </c>
      <c r="R1169" s="204">
        <f>IFERROR(Inv_SY!L1170/Inv_SY!$Q1170-1,"")</f>
        <v>0</v>
      </c>
      <c r="S1169" s="204">
        <f>IFERROR(Inv_SY!M1170/Inv_SY!$Q1170-1,"")</f>
        <v>-2.6290518676489572E-2</v>
      </c>
      <c r="T1169" s="204">
        <f>IFERROR(Inv_SY!N1170/Inv_SY!$Q1170-1,"")</f>
        <v>-1.5665741638036024E-2</v>
      </c>
      <c r="U1169" s="205">
        <f>IFERROR(Inv_SY!O1170/Inv_SY!$Q1170-1,"")</f>
        <v>-1.6350549196855635E-2</v>
      </c>
    </row>
    <row r="1170" spans="1:21">
      <c r="A1170" s="102" t="s">
        <v>4</v>
      </c>
      <c r="B1170" s="235">
        <v>6</v>
      </c>
      <c r="C1170" s="235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6">
        <f t="shared" si="50"/>
        <v>45820</v>
      </c>
      <c r="I1170" s="157">
        <f>_xlfn.XLOOKUP(Table5[[#This Row],[Month Year]],'Modelling New'!D:D,'Modelling New'!N:N)</f>
        <v>10.507</v>
      </c>
      <c r="J1170" s="204">
        <f>IFERROR(Inv_SY!J1171/Inv_SY!$P1171-1,"")</f>
        <v>2.3174745745926151E-2</v>
      </c>
      <c r="K1170" s="204">
        <f>IFERROR(Inv_SY!K1171/Inv_SY!$P1171-1,"")</f>
        <v>-4.1091058499610478E-3</v>
      </c>
      <c r="L1170" s="204">
        <f>IFERROR(Inv_SY!L1171/Inv_SY!$P1171-1,"")</f>
        <v>9.3306084384683352E-3</v>
      </c>
      <c r="M1170" s="204">
        <f>IFERROR(Inv_SY!M1171/Inv_SY!$P1171-1,"")</f>
        <v>-1.7976127622603699E-2</v>
      </c>
      <c r="N1170" s="204">
        <f>IFERROR(Inv_SY!N1171/Inv_SY!$P1171-1,"")</f>
        <v>-1.2425733787150173E-2</v>
      </c>
      <c r="O1170" s="204">
        <f>IFERROR(Inv_SY!O1171/Inv_SY!$P1171-1,"")</f>
        <v>2.0056130753207668E-3</v>
      </c>
      <c r="P1170" s="204">
        <f>IFERROR(Inv_SY!J1171/Inv_SY!$Q1171-1,"")</f>
        <v>0</v>
      </c>
      <c r="Q1170" s="204">
        <f>IFERROR(Inv_SY!K1171/Inv_SY!$Q1171-1,"")</f>
        <v>-2.6665876683651279E-2</v>
      </c>
      <c r="R1170" s="204">
        <f>IFERROR(Inv_SY!L1171/Inv_SY!$Q1171-1,"")</f>
        <v>-1.3530569792714164E-2</v>
      </c>
      <c r="S1170" s="204">
        <f>IFERROR(Inv_SY!M1171/Inv_SY!$Q1171-1,"")</f>
        <v>-4.0218812612042742E-2</v>
      </c>
      <c r="T1170" s="204">
        <f>IFERROR(Inv_SY!N1171/Inv_SY!$Q1171-1,"")</f>
        <v>-3.4794134316834091E-2</v>
      </c>
      <c r="U1170" s="205">
        <f>IFERROR(Inv_SY!O1171/Inv_SY!$Q1171-1,"")</f>
        <v>-2.0689655172413834E-2</v>
      </c>
    </row>
    <row r="1171" spans="1:21">
      <c r="A1171" s="102" t="s">
        <v>4</v>
      </c>
      <c r="B1171" s="235">
        <v>6</v>
      </c>
      <c r="C1171" s="235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6">
        <f t="shared" si="50"/>
        <v>45821</v>
      </c>
      <c r="I1171" s="157">
        <f>_xlfn.XLOOKUP(Table5[[#This Row],[Month Year]],'Modelling New'!D:D,'Modelling New'!N:N)</f>
        <v>10.507</v>
      </c>
      <c r="J1171" s="233">
        <f>IFERROR(Inv_SY!J1172/Inv_SY!$P1172-1,"")</f>
        <v>1.2386264330594754E-2</v>
      </c>
      <c r="K1171" s="233">
        <f>IFERROR(Inv_SY!K1172/Inv_SY!$P1172-1,"")</f>
        <v>1.2909436945749642E-2</v>
      </c>
      <c r="L1171" s="233">
        <f>IFERROR(Inv_SY!L1172/Inv_SY!$P1172-1,"")</f>
        <v>6.1111329800385139E-3</v>
      </c>
      <c r="M1171" s="204">
        <f>IFERROR(Inv_SY!M1172/Inv_SY!$P1172-1,"")</f>
        <v>-2.141479456337303E-2</v>
      </c>
      <c r="N1171" s="204">
        <f>IFERROR(Inv_SY!N1172/Inv_SY!$P1172-1,"")</f>
        <v>-1.3211026826910777E-2</v>
      </c>
      <c r="O1171" s="204">
        <f>IFERROR(Inv_SY!O1172/Inv_SY!$P1172-1,"")</f>
        <v>3.2189871339003417E-3</v>
      </c>
      <c r="P1171" s="204">
        <f>IFERROR(Inv_SY!J1172/Inv_SY!$Q1172-1,"")</f>
        <v>-5.1650482863729863E-4</v>
      </c>
      <c r="Q1171" s="204">
        <f>IFERROR(Inv_SY!K1172/Inv_SY!$Q1172-1,"")</f>
        <v>0</v>
      </c>
      <c r="R1171" s="204">
        <f>IFERROR(Inv_SY!L1172/Inv_SY!$Q1172-1,"")</f>
        <v>-6.7116602114106749E-3</v>
      </c>
      <c r="S1171" s="204">
        <f>IFERROR(Inv_SY!M1172/Inv_SY!$Q1172-1,"")</f>
        <v>-3.3886772358071027E-2</v>
      </c>
      <c r="T1171" s="204">
        <f>IFERROR(Inv_SY!N1172/Inv_SY!$Q1172-1,"")</f>
        <v>-2.5787560881476268E-2</v>
      </c>
      <c r="U1171" s="205">
        <f>IFERROR(Inv_SY!O1172/Inv_SY!$Q1172-1,"")</f>
        <v>-9.5669459266456425E-3</v>
      </c>
    </row>
    <row r="1172" spans="1:21">
      <c r="A1172" s="102" t="s">
        <v>4</v>
      </c>
      <c r="B1172" s="235">
        <v>6</v>
      </c>
      <c r="C1172" s="235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6">
        <f t="shared" si="50"/>
        <v>45822</v>
      </c>
      <c r="I1172" s="157">
        <f>_xlfn.XLOOKUP(Table5[[#This Row],[Month Year]],'Modelling New'!D:D,'Modelling New'!N:N)</f>
        <v>10.507</v>
      </c>
      <c r="J1172" s="233">
        <f>IFERROR(Inv_SY!J1173/Inv_SY!$P1173-1,"")</f>
        <v>-9.4760458757443544E-3</v>
      </c>
      <c r="K1172" s="233">
        <f>IFERROR(Inv_SY!K1173/Inv_SY!$P1173-1,"")</f>
        <v>8.5674849469488112E-3</v>
      </c>
      <c r="L1172" s="233">
        <f>IFERROR(Inv_SY!L1173/Inv_SY!$P1173-1,"")</f>
        <v>2.4613800902431038E-2</v>
      </c>
      <c r="M1172" s="204">
        <f>IFERROR(Inv_SY!M1173/Inv_SY!$P1173-1,"")</f>
        <v>-1.5685921819650339E-2</v>
      </c>
      <c r="N1172" s="204">
        <f>IFERROR(Inv_SY!N1173/Inv_SY!$P1173-1,"")</f>
        <v>-3.0643359692642536E-3</v>
      </c>
      <c r="O1172" s="204">
        <f>IFERROR(Inv_SY!O1173/Inv_SY!$P1173-1,"")</f>
        <v>-4.9549821847207909E-3</v>
      </c>
      <c r="P1172" s="204">
        <f>IFERROR(Inv_SY!J1173/Inv_SY!$Q1173-1,"")</f>
        <v>-3.3270922905928813E-2</v>
      </c>
      <c r="Q1172" s="204">
        <f>IFERROR(Inv_SY!K1173/Inv_SY!$Q1173-1,"")</f>
        <v>-1.5660843081900078E-2</v>
      </c>
      <c r="R1172" s="204">
        <f>IFERROR(Inv_SY!L1173/Inv_SY!$Q1173-1,"")</f>
        <v>0</v>
      </c>
      <c r="S1172" s="204">
        <f>IFERROR(Inv_SY!M1173/Inv_SY!$Q1173-1,"")</f>
        <v>-3.933162200878737E-2</v>
      </c>
      <c r="T1172" s="204">
        <f>IFERROR(Inv_SY!N1173/Inv_SY!$Q1173-1,"")</f>
        <v>-2.7013238399988149E-2</v>
      </c>
      <c r="U1172" s="205">
        <f>IFERROR(Inv_SY!O1173/Inv_SY!$Q1173-1,"")</f>
        <v>-2.8858466537449612E-2</v>
      </c>
    </row>
    <row r="1173" spans="1:21">
      <c r="A1173" s="102" t="s">
        <v>4</v>
      </c>
      <c r="B1173" s="235">
        <v>6</v>
      </c>
      <c r="C1173" s="235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6">
        <f t="shared" si="50"/>
        <v>45823</v>
      </c>
      <c r="I1173" s="157">
        <f>_xlfn.XLOOKUP(Table5[[#This Row],[Month Year]],'Modelling New'!D:D,'Modelling New'!N:N)</f>
        <v>10.507</v>
      </c>
      <c r="J1173" s="233">
        <f>IFERROR(Inv_SY!J1174/Inv_SY!$P1174-1,"")</f>
        <v>1.456927478239689E-2</v>
      </c>
      <c r="K1173" s="233">
        <f>IFERROR(Inv_SY!K1174/Inv_SY!$P1174-1,"")</f>
        <v>1.2109075889045195E-2</v>
      </c>
      <c r="L1173" s="233">
        <f>IFERROR(Inv_SY!L1174/Inv_SY!$P1174-1,"")</f>
        <v>1.5762616672944985E-2</v>
      </c>
      <c r="M1173" s="204">
        <f>IFERROR(Inv_SY!M1174/Inv_SY!$P1174-1,"")</f>
        <v>-2.1197578491260693E-2</v>
      </c>
      <c r="N1173" s="204">
        <f>IFERROR(Inv_SY!N1174/Inv_SY!$P1174-1,"")</f>
        <v>-1.1194438585655386E-2</v>
      </c>
      <c r="O1173" s="204">
        <f>IFERROR(Inv_SY!O1174/Inv_SY!$P1174-1,"")</f>
        <v>-1.0048950267470325E-2</v>
      </c>
      <c r="P1173" s="204">
        <f>IFERROR(Inv_SY!J1174/Inv_SY!$Q1174-1,"")</f>
        <v>-1.1748235965377551E-3</v>
      </c>
      <c r="Q1173" s="204">
        <f>IFERROR(Inv_SY!K1174/Inv_SY!$Q1174-1,"")</f>
        <v>-3.5968450934596996E-3</v>
      </c>
      <c r="R1173" s="204">
        <f>IFERROR(Inv_SY!L1174/Inv_SY!$Q1174-1,"")</f>
        <v>0</v>
      </c>
      <c r="S1173" s="204">
        <f>IFERROR(Inv_SY!M1174/Inv_SY!$Q1174-1,"")</f>
        <v>-3.6386646404911183E-2</v>
      </c>
      <c r="T1173" s="204">
        <f>IFERROR(Inv_SY!N1174/Inv_SY!$Q1174-1,"")</f>
        <v>-2.6538735346351205E-2</v>
      </c>
      <c r="U1173" s="205">
        <f>IFERROR(Inv_SY!O1174/Inv_SY!$Q1174-1,"")</f>
        <v>-2.541102272985718E-2</v>
      </c>
    </row>
    <row r="1174" spans="1:21">
      <c r="A1174" s="102" t="s">
        <v>4</v>
      </c>
      <c r="B1174" s="235">
        <v>6</v>
      </c>
      <c r="C1174" s="235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6">
        <f t="shared" si="50"/>
        <v>45824</v>
      </c>
      <c r="I1174" s="157">
        <f>_xlfn.XLOOKUP(Table5[[#This Row],[Month Year]],'Modelling New'!D:D,'Modelling New'!N:N)</f>
        <v>10.507</v>
      </c>
      <c r="J1174" s="233">
        <f>IFERROR(Inv_SY!J1175/Inv_SY!$P1175-1,"")</f>
        <v>2.3218859958328286E-2</v>
      </c>
      <c r="K1174" s="233">
        <f>IFERROR(Inv_SY!K1175/Inv_SY!$P1175-1,"")</f>
        <v>2.4082596838126413E-4</v>
      </c>
      <c r="L1174" s="233">
        <f>IFERROR(Inv_SY!L1175/Inv_SY!$P1175-1,"")</f>
        <v>7.6593099187827196E-3</v>
      </c>
      <c r="M1174" s="204">
        <f>IFERROR(Inv_SY!M1175/Inv_SY!$P1175-1,"")</f>
        <v>-1.6673736928613403E-2</v>
      </c>
      <c r="N1174" s="204">
        <f>IFERROR(Inv_SY!N1175/Inv_SY!$P1175-1,"")</f>
        <v>-1.3434892683116373E-2</v>
      </c>
      <c r="O1174" s="204">
        <f>IFERROR(Inv_SY!O1175/Inv_SY!$P1175-1,"")</f>
        <v>-1.0103662337633823E-3</v>
      </c>
      <c r="P1174" s="204">
        <f>IFERROR(Inv_SY!J1175/Inv_SY!$Q1175-1,"")</f>
        <v>0</v>
      </c>
      <c r="Q1174" s="204">
        <f>IFERROR(Inv_SY!K1175/Inv_SY!$Q1175-1,"")</f>
        <v>-2.2456616945941477E-2</v>
      </c>
      <c r="R1174" s="204">
        <f>IFERROR(Inv_SY!L1175/Inv_SY!$Q1175-1,"")</f>
        <v>-1.5206473070853321E-2</v>
      </c>
      <c r="S1174" s="204">
        <f>IFERROR(Inv_SY!M1175/Inv_SY!$Q1175-1,"")</f>
        <v>-3.8987354952161879E-2</v>
      </c>
      <c r="T1174" s="204">
        <f>IFERROR(Inv_SY!N1175/Inv_SY!$Q1175-1,"")</f>
        <v>-3.5822006489342306E-2</v>
      </c>
      <c r="U1174" s="205">
        <f>IFERROR(Inv_SY!O1175/Inv_SY!$Q1175-1,"")</f>
        <v>-2.3679417122040136E-2</v>
      </c>
    </row>
    <row r="1175" spans="1:21">
      <c r="A1175" s="102" t="s">
        <v>4</v>
      </c>
      <c r="B1175" s="235">
        <v>6</v>
      </c>
      <c r="C1175" s="235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6">
        <f t="shared" si="50"/>
        <v>45825</v>
      </c>
      <c r="I1175" s="157">
        <f>_xlfn.XLOOKUP(Table5[[#This Row],[Month Year]],'Modelling New'!D:D,'Modelling New'!N:N)</f>
        <v>10.507</v>
      </c>
      <c r="J1175" s="233">
        <f>IFERROR(Inv_SY!J1176/Inv_SY!$P1176-1,"")</f>
        <v>1.1193540495470611E-2</v>
      </c>
      <c r="K1175" s="233">
        <f>IFERROR(Inv_SY!K1176/Inv_SY!$P1176-1,"")</f>
        <v>-1.1689342554570659E-2</v>
      </c>
      <c r="L1175" s="233">
        <f>IFERROR(Inv_SY!L1176/Inv_SY!$P1176-1,"")</f>
        <v>1.0565552947716217E-2</v>
      </c>
      <c r="M1175" s="204">
        <f>IFERROR(Inv_SY!M1176/Inv_SY!$P1176-1,"")</f>
        <v>-5.2412193198660972E-3</v>
      </c>
      <c r="N1175" s="204">
        <f>IFERROR(Inv_SY!N1176/Inv_SY!$P1176-1,"")</f>
        <v>-4.8676248631681629E-3</v>
      </c>
      <c r="O1175" s="204">
        <f>IFERROR(Inv_SY!O1176/Inv_SY!$P1176-1,"")</f>
        <v>3.9093294417424929E-5</v>
      </c>
      <c r="P1175" s="204">
        <f>IFERROR(Inv_SY!J1176/Inv_SY!$Q1176-1,"")</f>
        <v>0</v>
      </c>
      <c r="Q1175" s="204">
        <f>IFERROR(Inv_SY!K1176/Inv_SY!$Q1176-1,"")</f>
        <v>-2.2629577952830826E-2</v>
      </c>
      <c r="R1175" s="204">
        <f>IFERROR(Inv_SY!L1176/Inv_SY!$Q1176-1,"")</f>
        <v>-6.210359566247714E-4</v>
      </c>
      <c r="S1175" s="204">
        <f>IFERROR(Inv_SY!M1176/Inv_SY!$Q1176-1,"")</f>
        <v>-1.6252833070199313E-2</v>
      </c>
      <c r="T1175" s="204">
        <f>IFERROR(Inv_SY!N1176/Inv_SY!$Q1176-1,"")</f>
        <v>-1.588337416669916E-2</v>
      </c>
      <c r="U1175" s="205">
        <f>IFERROR(Inv_SY!O1176/Inv_SY!$Q1176-1,"")</f>
        <v>-1.1030971574034876E-2</v>
      </c>
    </row>
    <row r="1176" spans="1:21">
      <c r="A1176" s="102" t="s">
        <v>4</v>
      </c>
      <c r="B1176" s="235">
        <v>6</v>
      </c>
      <c r="C1176" s="235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6">
        <f t="shared" si="50"/>
        <v>45826</v>
      </c>
      <c r="I1176" s="157">
        <f>_xlfn.XLOOKUP(Table5[[#This Row],[Month Year]],'Modelling New'!D:D,'Modelling New'!N:N)</f>
        <v>10.507</v>
      </c>
      <c r="J1176" s="233">
        <f>IFERROR(Inv_SY!J1177/Inv_SY!$P1177-1,"")</f>
        <v>1.5727158787424811E-2</v>
      </c>
      <c r="K1176" s="233">
        <f>IFERROR(Inv_SY!K1177/Inv_SY!$P1177-1,"")</f>
        <v>1.6126393647076354E-2</v>
      </c>
      <c r="L1176" s="233">
        <f>IFERROR(Inv_SY!L1177/Inv_SY!$P1177-1,"")</f>
        <v>7.6745269587961129E-3</v>
      </c>
      <c r="M1176" s="204">
        <f>IFERROR(Inv_SY!M1177/Inv_SY!$P1177-1,"")</f>
        <v>-2.1213869533119212E-2</v>
      </c>
      <c r="N1176" s="204">
        <f>IFERROR(Inv_SY!N1177/Inv_SY!$P1177-1,"")</f>
        <v>-4.1724300074528209E-3</v>
      </c>
      <c r="O1176" s="204">
        <f>IFERROR(Inv_SY!O1177/Inv_SY!$P1177-1,"")</f>
        <v>-1.4141779852724912E-2</v>
      </c>
      <c r="P1176" s="204">
        <f>IFERROR(Inv_SY!J1177/Inv_SY!$Q1177-1,"")</f>
        <v>-3.9289881863879828E-4</v>
      </c>
      <c r="Q1176" s="204">
        <f>IFERROR(Inv_SY!K1177/Inv_SY!$Q1177-1,"")</f>
        <v>0</v>
      </c>
      <c r="R1176" s="204">
        <f>IFERROR(Inv_SY!L1177/Inv_SY!$Q1177-1,"")</f>
        <v>-8.3177316730695949E-3</v>
      </c>
      <c r="S1176" s="204">
        <f>IFERROR(Inv_SY!M1177/Inv_SY!$Q1177-1,"")</f>
        <v>-3.6747656013711105E-2</v>
      </c>
      <c r="T1176" s="204">
        <f>IFERROR(Inv_SY!N1177/Inv_SY!$Q1177-1,"")</f>
        <v>-1.9976671978446325E-2</v>
      </c>
      <c r="U1176" s="205">
        <f>IFERROR(Inv_SY!O1177/Inv_SY!$Q1177-1,"")</f>
        <v>-2.9787803652223777E-2</v>
      </c>
    </row>
    <row r="1177" spans="1:21">
      <c r="A1177" s="102" t="s">
        <v>4</v>
      </c>
      <c r="B1177" s="235">
        <v>6</v>
      </c>
      <c r="C1177" s="235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6">
        <f t="shared" si="50"/>
        <v>45827</v>
      </c>
      <c r="I1177" s="157">
        <f>_xlfn.XLOOKUP(Table5[[#This Row],[Month Year]],'Modelling New'!D:D,'Modelling New'!N:N)</f>
        <v>10.507</v>
      </c>
      <c r="J1177" s="233">
        <f>IFERROR(Inv_SY!J1178/Inv_SY!$P1178-1,"")</f>
        <v>3.1274905050274748E-2</v>
      </c>
      <c r="K1177" s="233">
        <f>IFERROR(Inv_SY!K1178/Inv_SY!$P1178-1,"")</f>
        <v>3.1606264754733937E-2</v>
      </c>
      <c r="L1177" s="233">
        <f>IFERROR(Inv_SY!L1178/Inv_SY!$P1178-1,"")</f>
        <v>1.8512916885370378E-2</v>
      </c>
      <c r="M1177" s="204">
        <f>IFERROR(Inv_SY!M1178/Inv_SY!$P1178-1,"")</f>
        <v>-7.4874318136373352E-2</v>
      </c>
      <c r="N1177" s="204">
        <f>IFERROR(Inv_SY!N1178/Inv_SY!$P1178-1,"")</f>
        <v>-1.8401745431528838E-4</v>
      </c>
      <c r="O1177" s="204">
        <f>IFERROR(Inv_SY!O1178/Inv_SY!$P1178-1,"")</f>
        <v>-6.3357510996903121E-3</v>
      </c>
      <c r="P1177" s="204">
        <f>IFERROR(Inv_SY!J1178/Inv_SY!$Q1178-1,"")</f>
        <v>-3.2120753409548009E-4</v>
      </c>
      <c r="Q1177" s="204">
        <f>IFERROR(Inv_SY!K1178/Inv_SY!$Q1178-1,"")</f>
        <v>0</v>
      </c>
      <c r="R1177" s="204">
        <f>IFERROR(Inv_SY!L1178/Inv_SY!$Q1178-1,"")</f>
        <v>-1.26921949940626E-2</v>
      </c>
      <c r="S1177" s="204">
        <f>IFERROR(Inv_SY!M1178/Inv_SY!$Q1178-1,"")</f>
        <v>-0.10321823987412804</v>
      </c>
      <c r="T1177" s="204">
        <f>IFERROR(Inv_SY!N1178/Inv_SY!$Q1178-1,"")</f>
        <v>-3.081629425409449E-2</v>
      </c>
      <c r="U1177" s="205">
        <f>IFERROR(Inv_SY!O1178/Inv_SY!$Q1178-1,"")</f>
        <v>-3.6779551608718708E-2</v>
      </c>
    </row>
    <row r="1178" spans="1:21">
      <c r="A1178" s="102" t="s">
        <v>4</v>
      </c>
      <c r="B1178" s="235">
        <v>6</v>
      </c>
      <c r="C1178" s="235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6">
        <f t="shared" si="50"/>
        <v>45828</v>
      </c>
      <c r="I1178" s="157">
        <f>_xlfn.XLOOKUP(Table5[[#This Row],[Month Year]],'Modelling New'!D:D,'Modelling New'!N:N)</f>
        <v>10.507</v>
      </c>
      <c r="J1178" s="233">
        <f>IFERROR(Inv_SY!J1179/Inv_SY!$P1179-1,"")</f>
        <v>1.609347557702101E-2</v>
      </c>
      <c r="K1178" s="233">
        <f>IFERROR(Inv_SY!K1179/Inv_SY!$P1179-1,"")</f>
        <v>2.4791250099456486E-2</v>
      </c>
      <c r="L1178" s="233">
        <f>IFERROR(Inv_SY!L1179/Inv_SY!$P1179-1,"")</f>
        <v>2.8684972811032772E-4</v>
      </c>
      <c r="M1178" s="204">
        <f>IFERROR(Inv_SY!M1179/Inv_SY!$P1179-1,"")</f>
        <v>-9.3352051689619131E-3</v>
      </c>
      <c r="N1178" s="204">
        <f>IFERROR(Inv_SY!N1179/Inv_SY!$P1179-1,"")</f>
        <v>-2.5525709515877515E-2</v>
      </c>
      <c r="O1178" s="204">
        <f>IFERROR(Inv_SY!O1179/Inv_SY!$P1179-1,"")</f>
        <v>-6.3106607197487286E-3</v>
      </c>
      <c r="P1178" s="204">
        <f>IFERROR(Inv_SY!J1179/Inv_SY!$Q1179-1,"")</f>
        <v>-8.4873622033672103E-3</v>
      </c>
      <c r="Q1178" s="204">
        <f>IFERROR(Inv_SY!K1179/Inv_SY!$Q1179-1,"")</f>
        <v>0</v>
      </c>
      <c r="R1178" s="204">
        <f>IFERROR(Inv_SY!L1179/Inv_SY!$Q1179-1,"")</f>
        <v>-2.3911601869129995E-2</v>
      </c>
      <c r="S1178" s="204">
        <f>IFERROR(Inv_SY!M1179/Inv_SY!$Q1179-1,"")</f>
        <v>-3.3300884707111345E-2</v>
      </c>
      <c r="T1178" s="204">
        <f>IFERROR(Inv_SY!N1179/Inv_SY!$Q1179-1,"")</f>
        <v>-4.9099716269484839E-2</v>
      </c>
      <c r="U1178" s="205">
        <f>IFERROR(Inv_SY!O1179/Inv_SY!$Q1179-1,"")</f>
        <v>-3.0349508562047989E-2</v>
      </c>
    </row>
    <row r="1179" spans="1:21">
      <c r="A1179" s="102" t="s">
        <v>4</v>
      </c>
      <c r="B1179" s="235">
        <v>6</v>
      </c>
      <c r="C1179" s="235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6">
        <f t="shared" si="50"/>
        <v>45829</v>
      </c>
      <c r="I1179" s="157">
        <f>_xlfn.XLOOKUP(Table5[[#This Row],[Month Year]],'Modelling New'!D:D,'Modelling New'!N:N)</f>
        <v>10.507</v>
      </c>
      <c r="J1179" s="233">
        <f>IFERROR(Inv_SY!J1180/Inv_SY!$P1180-1,"")</f>
        <v>3.0934447245869912E-2</v>
      </c>
      <c r="K1179" s="233">
        <f>IFERROR(Inv_SY!K1180/Inv_SY!$P1180-1,"")</f>
        <v>2.7285698397151892E-2</v>
      </c>
      <c r="L1179" s="233">
        <f>IFERROR(Inv_SY!L1180/Inv_SY!$P1180-1,"")</f>
        <v>2.8044699956155661E-3</v>
      </c>
      <c r="M1179" s="233">
        <f>IFERROR(Inv_SY!M1180/Inv_SY!$P1180-1,"")</f>
        <v>-1.9572254433653735E-2</v>
      </c>
      <c r="N1179" s="233">
        <f>IFERROR(Inv_SY!N1180/Inv_SY!$P1180-1,"")</f>
        <v>-2.5231353393341371E-2</v>
      </c>
      <c r="O1179" s="233">
        <f>IFERROR(Inv_SY!O1180/Inv_SY!$P1180-1,"")</f>
        <v>-1.6221007811641153E-2</v>
      </c>
      <c r="P1179" s="233">
        <f>IFERROR(Inv_SY!J1180/Inv_SY!$Q1180-1,"")</f>
        <v>0</v>
      </c>
      <c r="Q1179" s="233">
        <f>IFERROR(Inv_SY!K1180/Inv_SY!$Q1180-1,"")</f>
        <v>-3.5392636830261504E-3</v>
      </c>
      <c r="R1179" s="233">
        <f>IFERROR(Inv_SY!L1180/Inv_SY!$Q1180-1,"")</f>
        <v>-2.7285902925645034E-2</v>
      </c>
      <c r="S1179" s="233">
        <f>IFERROR(Inv_SY!M1180/Inv_SY!$Q1180-1,"")</f>
        <v>-4.8991186408070653E-2</v>
      </c>
      <c r="T1179" s="233">
        <f>IFERROR(Inv_SY!N1180/Inv_SY!$Q1180-1,"")</f>
        <v>-5.4480477191597987E-2</v>
      </c>
      <c r="U1179" s="234">
        <f>IFERROR(Inv_SY!O1180/Inv_SY!$Q1180-1,"")</f>
        <v>-4.5740498034076094E-2</v>
      </c>
    </row>
    <row r="1180" spans="1:21">
      <c r="A1180" s="102" t="s">
        <v>4</v>
      </c>
      <c r="B1180" s="235">
        <v>6</v>
      </c>
      <c r="C1180" s="235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6">
        <f t="shared" si="50"/>
        <v>45830</v>
      </c>
      <c r="I1180" s="157">
        <f>_xlfn.XLOOKUP(Table5[[#This Row],[Month Year]],'Modelling New'!D:D,'Modelling New'!N:N)</f>
        <v>10.507</v>
      </c>
      <c r="J1180" s="233">
        <f>IFERROR(Inv_SY!J1181/Inv_SY!$P1181-1,"")</f>
        <v>1.3910237797893465E-2</v>
      </c>
      <c r="K1180" s="233">
        <f>IFERROR(Inv_SY!K1181/Inv_SY!$P1181-1,"")</f>
        <v>3.3673054809983061E-2</v>
      </c>
      <c r="L1180" s="233">
        <f>IFERROR(Inv_SY!L1181/Inv_SY!$P1181-1,"")</f>
        <v>6.8714363635344888E-3</v>
      </c>
      <c r="M1180" s="233">
        <f>IFERROR(Inv_SY!M1181/Inv_SY!$P1181-1,"")</f>
        <v>-2.7731335582522942E-2</v>
      </c>
      <c r="N1180" s="233">
        <f>IFERROR(Inv_SY!N1181/Inv_SY!$P1181-1,"")</f>
        <v>-1.4635932781707051E-2</v>
      </c>
      <c r="O1180" s="233">
        <f>IFERROR(Inv_SY!O1181/Inv_SY!$P1181-1,"")</f>
        <v>-1.2087460607180689E-2</v>
      </c>
      <c r="P1180" s="233">
        <f>IFERROR(Inv_SY!J1181/Inv_SY!$Q1181-1,"")</f>
        <v>-1.9119021164503813E-2</v>
      </c>
      <c r="Q1180" s="233">
        <f>IFERROR(Inv_SY!K1181/Inv_SY!$Q1181-1,"")</f>
        <v>0</v>
      </c>
      <c r="R1180" s="233">
        <f>IFERROR(Inv_SY!L1181/Inv_SY!$Q1181-1,"")</f>
        <v>-2.5928525776823474E-2</v>
      </c>
      <c r="S1180" s="233">
        <f>IFERROR(Inv_SY!M1181/Inv_SY!$Q1181-1,"")</f>
        <v>-5.9404073760821463E-2</v>
      </c>
      <c r="T1180" s="233">
        <f>IFERROR(Inv_SY!N1181/Inv_SY!$Q1181-1,"")</f>
        <v>-4.6735268339340164E-2</v>
      </c>
      <c r="U1180" s="234">
        <f>IFERROR(Inv_SY!O1181/Inv_SY!$Q1181-1,"")</f>
        <v>-4.4269815493619191E-2</v>
      </c>
    </row>
    <row r="1181" spans="1:21">
      <c r="A1181" s="102" t="s">
        <v>4</v>
      </c>
      <c r="B1181" s="235">
        <v>6</v>
      </c>
      <c r="C1181" s="235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6">
        <f t="shared" si="50"/>
        <v>45831</v>
      </c>
      <c r="I1181" s="157">
        <f>_xlfn.XLOOKUP(Table5[[#This Row],[Month Year]],'Modelling New'!D:D,'Modelling New'!N:N)</f>
        <v>10.507</v>
      </c>
      <c r="J1181" s="233">
        <f>IFERROR(Inv_SY!J1182/Inv_SY!$P1182-1,"")</f>
        <v>1.4793654441858317E-2</v>
      </c>
      <c r="K1181" s="233">
        <f>IFERROR(Inv_SY!K1182/Inv_SY!$P1182-1,"")</f>
        <v>1.4663261909986458E-2</v>
      </c>
      <c r="L1181" s="233">
        <f>IFERROR(Inv_SY!L1182/Inv_SY!$P1182-1,"")</f>
        <v>8.7650167146209323E-3</v>
      </c>
      <c r="M1181" s="233">
        <f>IFERROR(Inv_SY!M1182/Inv_SY!$P1182-1,"")</f>
        <v>-7.8816248736042205E-3</v>
      </c>
      <c r="N1181" s="233">
        <f>IFERROR(Inv_SY!N1182/Inv_SY!$P1182-1,"")</f>
        <v>-1.9564358743271337E-2</v>
      </c>
      <c r="O1181" s="233">
        <f>IFERROR(Inv_SY!O1182/Inv_SY!$P1182-1,"")</f>
        <v>-1.0775949449590039E-2</v>
      </c>
      <c r="P1181" s="233">
        <f>IFERROR(Inv_SY!J1182/Inv_SY!$Q1182-1,"")</f>
        <v>0</v>
      </c>
      <c r="Q1181" s="233">
        <f>IFERROR(Inv_SY!K1182/Inv_SY!$Q1182-1,"")</f>
        <v>-1.2849167049999721E-4</v>
      </c>
      <c r="R1181" s="233">
        <f>IFERROR(Inv_SY!L1182/Inv_SY!$Q1182-1,"")</f>
        <v>-5.940752290723883E-3</v>
      </c>
      <c r="S1181" s="233">
        <f>IFERROR(Inv_SY!M1182/Inv_SY!$Q1182-1,"")</f>
        <v>-2.2344719260127932E-2</v>
      </c>
      <c r="T1181" s="233">
        <f>IFERROR(Inv_SY!N1182/Inv_SY!$Q1182-1,"")</f>
        <v>-3.3857142321240485E-2</v>
      </c>
      <c r="U1181" s="234">
        <f>IFERROR(Inv_SY!O1182/Inv_SY!$Q1182-1,"")</f>
        <v>-2.5196850393700787E-2</v>
      </c>
    </row>
    <row r="1182" spans="1:21">
      <c r="A1182" s="102" t="s">
        <v>4</v>
      </c>
      <c r="B1182" s="235">
        <v>6</v>
      </c>
      <c r="C1182" s="235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6">
        <f t="shared" si="50"/>
        <v>45832</v>
      </c>
      <c r="I1182" s="157">
        <f>_xlfn.XLOOKUP(Table5[[#This Row],[Month Year]],'Modelling New'!D:D,'Modelling New'!N:N)</f>
        <v>10.507</v>
      </c>
      <c r="J1182" s="233">
        <f>IFERROR(Inv_SY!J1183/Inv_SY!$P1183-1,"")</f>
        <v>1.8255481421346031E-2</v>
      </c>
      <c r="K1182" s="233">
        <f>IFERROR(Inv_SY!K1183/Inv_SY!$P1183-1,"")</f>
        <v>7.1016845403990558E-3</v>
      </c>
      <c r="L1182" s="233">
        <f>IFERROR(Inv_SY!L1183/Inv_SY!$P1183-1,"")</f>
        <v>7.4382780108557256E-3</v>
      </c>
      <c r="M1182" s="233">
        <f>IFERROR(Inv_SY!M1183/Inv_SY!$P1183-1,"")</f>
        <v>-4.2498845338716507E-3</v>
      </c>
      <c r="N1182" s="233">
        <f>IFERROR(Inv_SY!N1183/Inv_SY!$P1183-1,"")</f>
        <v>-1.3213490533442673E-2</v>
      </c>
      <c r="O1182" s="233">
        <f>IFERROR(Inv_SY!O1183/Inv_SY!$P1183-1,"")</f>
        <v>-1.5332068905287155E-2</v>
      </c>
      <c r="P1182" s="233">
        <f>IFERROR(Inv_SY!J1183/Inv_SY!$Q1183-1,"")</f>
        <v>0</v>
      </c>
      <c r="Q1182" s="233">
        <f>IFERROR(Inv_SY!K1183/Inv_SY!$Q1183-1,"")</f>
        <v>-1.0953829450913055E-2</v>
      </c>
      <c r="R1182" s="233">
        <f>IFERROR(Inv_SY!L1183/Inv_SY!$Q1183-1,"")</f>
        <v>-1.0623270493364645E-2</v>
      </c>
      <c r="S1182" s="233">
        <f>IFERROR(Inv_SY!M1183/Inv_SY!$Q1183-1,"")</f>
        <v>-2.210188539697644E-2</v>
      </c>
      <c r="T1182" s="233">
        <f>IFERROR(Inv_SY!N1183/Inv_SY!$Q1183-1,"")</f>
        <v>-3.0904790132690652E-2</v>
      </c>
      <c r="U1182" s="234">
        <f>IFERROR(Inv_SY!O1183/Inv_SY!$Q1183-1,"")</f>
        <v>-3.2985386221294322E-2</v>
      </c>
    </row>
    <row r="1183" spans="1:21">
      <c r="A1183" s="102" t="s">
        <v>4</v>
      </c>
      <c r="B1183" s="235">
        <v>6</v>
      </c>
      <c r="C1183" s="235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6">
        <f t="shared" si="50"/>
        <v>45833</v>
      </c>
      <c r="I1183" s="157">
        <f>_xlfn.XLOOKUP(Table5[[#This Row],[Month Year]],'Modelling New'!D:D,'Modelling New'!N:N)</f>
        <v>10.507</v>
      </c>
      <c r="J1183" s="233">
        <f>IFERROR(Inv_SY!J1184/Inv_SY!$P1184-1,"")</f>
        <v>3.7344418737306206E-2</v>
      </c>
      <c r="K1183" s="233">
        <f>IFERROR(Inv_SY!K1184/Inv_SY!$P1184-1,"")</f>
        <v>-1.2395318280264855E-2</v>
      </c>
      <c r="L1183" s="233">
        <f>IFERROR(Inv_SY!L1184/Inv_SY!$P1184-1,"")</f>
        <v>1.7737344021136359E-2</v>
      </c>
      <c r="M1183" s="233">
        <f>IFERROR(Inv_SY!M1184/Inv_SY!$P1184-1,"")</f>
        <v>1.4558914902731424E-3</v>
      </c>
      <c r="N1183" s="233">
        <f>IFERROR(Inv_SY!N1184/Inv_SY!$P1184-1,"")</f>
        <v>-2.821631236077915E-2</v>
      </c>
      <c r="O1183" s="233">
        <f>IFERROR(Inv_SY!O1184/Inv_SY!$P1184-1,"")</f>
        <v>-1.5926023607670703E-2</v>
      </c>
      <c r="P1183" s="233">
        <f>IFERROR(Inv_SY!J1184/Inv_SY!$Q1184-1,"")</f>
        <v>0</v>
      </c>
      <c r="Q1183" s="233">
        <f>IFERROR(Inv_SY!K1184/Inv_SY!$Q1184-1,"")</f>
        <v>-4.7949105542126613E-2</v>
      </c>
      <c r="R1183" s="233">
        <f>IFERROR(Inv_SY!L1184/Inv_SY!$Q1184-1,"")</f>
        <v>-1.8901219654737456E-2</v>
      </c>
      <c r="S1183" s="233">
        <f>IFERROR(Inv_SY!M1184/Inv_SY!$Q1184-1,"")</f>
        <v>-3.4596539585876163E-2</v>
      </c>
      <c r="T1183" s="233">
        <f>IFERROR(Inv_SY!N1184/Inv_SY!$Q1184-1,"")</f>
        <v>-6.3200543535857023E-2</v>
      </c>
      <c r="U1183" s="234">
        <f>IFERROR(Inv_SY!O1184/Inv_SY!$Q1184-1,"")</f>
        <v>-5.1352705410821597E-2</v>
      </c>
    </row>
    <row r="1184" spans="1:21">
      <c r="A1184" s="102" t="s">
        <v>4</v>
      </c>
      <c r="B1184" s="235">
        <v>6</v>
      </c>
      <c r="C1184" s="235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6">
        <f t="shared" si="50"/>
        <v>45834</v>
      </c>
      <c r="I1184" s="157">
        <f>_xlfn.XLOOKUP(Table5[[#This Row],[Month Year]],'Modelling New'!D:D,'Modelling New'!N:N)</f>
        <v>10.507</v>
      </c>
      <c r="J1184" s="233">
        <f>IFERROR(Inv_SY!J1185/Inv_SY!$P1185-1,"")</f>
        <v>1.4967591673781255E-2</v>
      </c>
      <c r="K1184" s="233">
        <f>IFERROR(Inv_SY!K1185/Inv_SY!$P1185-1,"")</f>
        <v>1.7248502304035407E-2</v>
      </c>
      <c r="L1184" s="233">
        <f>IFERROR(Inv_SY!L1185/Inv_SY!$P1185-1,"")</f>
        <v>1.8687460570879999E-2</v>
      </c>
      <c r="M1184" s="233">
        <f>IFERROR(Inv_SY!M1185/Inv_SY!$P1185-1,"")</f>
        <v>-2.1693448816449967E-2</v>
      </c>
      <c r="N1184" s="233">
        <f>IFERROR(Inv_SY!N1185/Inv_SY!$P1185-1,"")</f>
        <v>-1.3144515646217991E-2</v>
      </c>
      <c r="O1184" s="233">
        <f>IFERROR(Inv_SY!O1185/Inv_SY!$P1185-1,"")</f>
        <v>-1.6065590086028592E-2</v>
      </c>
      <c r="P1184" s="233">
        <f>IFERROR(Inv_SY!J1185/Inv_SY!$Q1185-1,"")</f>
        <v>-3.6516292200298173E-3</v>
      </c>
      <c r="Q1184" s="233">
        <f>IFERROR(Inv_SY!K1185/Inv_SY!$Q1185-1,"")</f>
        <v>-1.4125610872230965E-3</v>
      </c>
      <c r="R1184" s="233">
        <f>IFERROR(Inv_SY!L1185/Inv_SY!$Q1185-1,"")</f>
        <v>0</v>
      </c>
      <c r="S1184" s="233">
        <f>IFERROR(Inv_SY!M1185/Inv_SY!$Q1185-1,"")</f>
        <v>-3.9640135910478547E-2</v>
      </c>
      <c r="T1184" s="233">
        <f>IFERROR(Inv_SY!N1185/Inv_SY!$Q1185-1,"")</f>
        <v>-3.1248029890599605E-2</v>
      </c>
      <c r="U1184" s="234">
        <f>IFERROR(Inv_SY!O1185/Inv_SY!$Q1185-1,"")</f>
        <v>-3.4115518254669297E-2</v>
      </c>
    </row>
    <row r="1185" spans="1:21">
      <c r="A1185" s="102" t="s">
        <v>4</v>
      </c>
      <c r="B1185" s="235">
        <v>6</v>
      </c>
      <c r="C1185" s="235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6">
        <f>H1184+1</f>
        <v>45835</v>
      </c>
      <c r="I1185" s="157">
        <f>_xlfn.XLOOKUP(Table5[[#This Row],[Month Year]],'Modelling New'!D:D,'Modelling New'!N:N)</f>
        <v>10.507</v>
      </c>
      <c r="J1185" s="233">
        <f>IFERROR(Inv_SY!J1186/Inv_SY!$P1186-1,"")</f>
        <v>1.4181459750849834E-2</v>
      </c>
      <c r="K1185" s="233">
        <f>IFERROR(Inv_SY!K1186/Inv_SY!$P1186-1,"")</f>
        <v>7.4012400574201553E-3</v>
      </c>
      <c r="L1185" s="233">
        <f>IFERROR(Inv_SY!L1186/Inv_SY!$P1186-1,"")</f>
        <v>1.1366506507335394E-2</v>
      </c>
      <c r="M1185" s="233">
        <f>IFERROR(Inv_SY!M1186/Inv_SY!$P1186-1,"")</f>
        <v>-5.2244898879904023E-3</v>
      </c>
      <c r="N1185" s="233">
        <f>IFERROR(Inv_SY!N1186/Inv_SY!$P1186-1,"")</f>
        <v>-9.7067648158368769E-3</v>
      </c>
      <c r="O1185" s="233">
        <f>IFERROR(Inv_SY!O1186/Inv_SY!$P1186-1,"")</f>
        <v>-1.8017951611778327E-2</v>
      </c>
      <c r="P1185" s="233">
        <f>IFERROR(Inv_SY!J1186/Inv_SY!$Q1186-1,"")</f>
        <v>0</v>
      </c>
      <c r="Q1185" s="233">
        <f>IFERROR(Inv_SY!K1186/Inv_SY!$Q1186-1,"")</f>
        <v>-6.6854108091222164E-3</v>
      </c>
      <c r="R1185" s="233">
        <f>IFERROR(Inv_SY!L1186/Inv_SY!$Q1186-1,"")</f>
        <v>-2.7755913071079164E-3</v>
      </c>
      <c r="S1185" s="233">
        <f>IFERROR(Inv_SY!M1186/Inv_SY!$Q1186-1,"")</f>
        <v>-1.9134593175867742E-2</v>
      </c>
      <c r="T1185" s="233">
        <f>IFERROR(Inv_SY!N1186/Inv_SY!$Q1186-1,"")</f>
        <v>-2.3554191744498354E-2</v>
      </c>
      <c r="U1185" s="234">
        <f>IFERROR(Inv_SY!O1186/Inv_SY!$Q1186-1,"")</f>
        <v>-3.174916190100574E-2</v>
      </c>
    </row>
    <row r="1186" spans="1:21">
      <c r="A1186" s="102" t="s">
        <v>4</v>
      </c>
      <c r="B1186" s="235">
        <v>6</v>
      </c>
      <c r="C1186" s="235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6">
        <f t="shared" si="50"/>
        <v>45836</v>
      </c>
      <c r="I1186" s="157">
        <f>_xlfn.XLOOKUP(Table5[[#This Row],[Month Year]],'Modelling New'!D:D,'Modelling New'!N:N)</f>
        <v>10.507</v>
      </c>
      <c r="J1186" s="233">
        <f>IFERROR(Inv_SY!J1187/Inv_SY!$P1187-1,"")</f>
        <v>-4.2781064763808274E-3</v>
      </c>
      <c r="K1186" s="233">
        <f>IFERROR(Inv_SY!K1187/Inv_SY!$P1187-1,"")</f>
        <v>1.3061018414217251E-2</v>
      </c>
      <c r="L1186" s="233">
        <f>IFERROR(Inv_SY!L1187/Inv_SY!$P1187-1,"")</f>
        <v>1.1599654456017294E-2</v>
      </c>
      <c r="M1186" s="233">
        <f>IFERROR(Inv_SY!M1187/Inv_SY!$P1187-1,"")</f>
        <v>7.3809146048295915E-3</v>
      </c>
      <c r="N1186" s="233">
        <f>IFERROR(Inv_SY!N1187/Inv_SY!$P1187-1,"")</f>
        <v>-1.483459920622765E-2</v>
      </c>
      <c r="O1186" s="233">
        <f>IFERROR(Inv_SY!O1187/Inv_SY!$P1187-1,"")</f>
        <v>-1.2928881792454883E-2</v>
      </c>
      <c r="P1186" s="233">
        <f>IFERROR(Inv_SY!J1187/Inv_SY!$Q1187-1,"")</f>
        <v>-1.7115578011026145E-2</v>
      </c>
      <c r="Q1186" s="233">
        <f>IFERROR(Inv_SY!K1187/Inv_SY!$Q1187-1,"")</f>
        <v>0</v>
      </c>
      <c r="R1186" s="233">
        <f>IFERROR(Inv_SY!L1187/Inv_SY!$Q1187-1,"")</f>
        <v>-1.4425231369454838E-3</v>
      </c>
      <c r="S1186" s="233">
        <f>IFERROR(Inv_SY!M1187/Inv_SY!$Q1187-1,"")</f>
        <v>-5.6068723464249848E-3</v>
      </c>
      <c r="T1186" s="233">
        <f>IFERROR(Inv_SY!N1187/Inv_SY!$Q1187-1,"")</f>
        <v>-2.7535969811681271E-2</v>
      </c>
      <c r="U1186" s="234">
        <f>IFERROR(Inv_SY!O1187/Inv_SY!$Q1187-1,"")</f>
        <v>-2.5654822102774477E-2</v>
      </c>
    </row>
    <row r="1187" spans="1:21">
      <c r="A1187" s="102" t="s">
        <v>4</v>
      </c>
      <c r="B1187" s="235">
        <v>6</v>
      </c>
      <c r="C1187" s="235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6">
        <f t="shared" si="50"/>
        <v>45837</v>
      </c>
      <c r="I1187" s="157">
        <f>_xlfn.XLOOKUP(Table5[[#This Row],[Month Year]],'Modelling New'!D:D,'Modelling New'!N:N)</f>
        <v>10.507</v>
      </c>
      <c r="J1187" s="233">
        <f>IFERROR(Inv_SY!J1188/Inv_SY!$P1188-1,"")</f>
        <v>1.8196135769789734E-2</v>
      </c>
      <c r="K1187" s="233">
        <f>IFERROR(Inv_SY!K1188/Inv_SY!$P1188-1,"")</f>
        <v>2.2447088522887793E-3</v>
      </c>
      <c r="L1187" s="233">
        <f>IFERROR(Inv_SY!L1188/Inv_SY!$P1188-1,"")</f>
        <v>-1.8494578362685532E-3</v>
      </c>
      <c r="M1187" s="233">
        <f>IFERROR(Inv_SY!M1188/Inv_SY!$P1188-1,"")</f>
        <v>5.4784487853098973E-3</v>
      </c>
      <c r="N1187" s="233">
        <f>IFERROR(Inv_SY!N1188/Inv_SY!$P1188-1,"")</f>
        <v>-1.7110537398361991E-2</v>
      </c>
      <c r="O1187" s="233">
        <f>IFERROR(Inv_SY!O1188/Inv_SY!$P1188-1,"")</f>
        <v>-6.9592981727580883E-3</v>
      </c>
      <c r="P1187" s="233">
        <f>IFERROR(Inv_SY!J1188/Inv_SY!$Q1188-1,"")</f>
        <v>0</v>
      </c>
      <c r="Q1187" s="233">
        <f>IFERROR(Inv_SY!K1188/Inv_SY!$Q1188-1,"")</f>
        <v>-1.5666359709213817E-2</v>
      </c>
      <c r="R1187" s="233">
        <f>IFERROR(Inv_SY!L1188/Inv_SY!$Q1188-1,"")</f>
        <v>-1.968735973536484E-2</v>
      </c>
      <c r="S1187" s="233">
        <f>IFERROR(Inv_SY!M1188/Inv_SY!$Q1188-1,"")</f>
        <v>-1.2490409792082824E-2</v>
      </c>
      <c r="T1187" s="233">
        <f>IFERROR(Inv_SY!N1188/Inv_SY!$Q1188-1,"")</f>
        <v>-3.4675709254640474E-2</v>
      </c>
      <c r="U1187" s="234">
        <f>IFERROR(Inv_SY!O1188/Inv_SY!$Q1188-1,"")</f>
        <v>-2.4705882352941244E-2</v>
      </c>
    </row>
    <row r="1188" spans="1:21">
      <c r="A1188" s="102" t="s">
        <v>4</v>
      </c>
      <c r="B1188" s="235">
        <v>6</v>
      </c>
      <c r="C1188" s="235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6">
        <f t="shared" si="50"/>
        <v>45838</v>
      </c>
      <c r="I1188" s="157">
        <f>_xlfn.XLOOKUP(Table5[[#This Row],[Month Year]],'Modelling New'!D:D,'Modelling New'!N:N)</f>
        <v>10.507</v>
      </c>
      <c r="J1188" s="233">
        <f>IFERROR(Inv_SY!J1189/Inv_SY!$P1189-1,"")</f>
        <v>2.4873245258163479E-2</v>
      </c>
      <c r="K1188" s="233">
        <f>IFERROR(Inv_SY!K1189/Inv_SY!$P1189-1,"")</f>
        <v>1.2312606617335131E-3</v>
      </c>
      <c r="L1188" s="233">
        <f>IFERROR(Inv_SY!L1189/Inv_SY!$P1189-1,"")</f>
        <v>5.511639980038785E-3</v>
      </c>
      <c r="M1188" s="233">
        <f>IFERROR(Inv_SY!M1189/Inv_SY!$P1189-1,"")</f>
        <v>1.0070227542653409E-3</v>
      </c>
      <c r="N1188" s="233">
        <f>IFERROR(Inv_SY!N1189/Inv_SY!$P1189-1,"")</f>
        <v>-1.933056128946975E-2</v>
      </c>
      <c r="O1188" s="233">
        <f>IFERROR(Inv_SY!O1189/Inv_SY!$P1189-1,"")</f>
        <v>-1.329260736473159E-2</v>
      </c>
      <c r="P1188" s="233">
        <f>IFERROR(Inv_SY!J1189/Inv_SY!$Q1189-1,"")</f>
        <v>0</v>
      </c>
      <c r="Q1188" s="233">
        <f>IFERROR(Inv_SY!K1189/Inv_SY!$Q1189-1,"")</f>
        <v>-2.3068203512791263E-2</v>
      </c>
      <c r="R1188" s="233">
        <f>IFERROR(Inv_SY!L1189/Inv_SY!$Q1189-1,"")</f>
        <v>-1.8891707211312392E-2</v>
      </c>
      <c r="S1188" s="233">
        <f>IFERROR(Inv_SY!M1189/Inv_SY!$Q1189-1,"")</f>
        <v>-2.3286999259978125E-2</v>
      </c>
      <c r="T1188" s="233">
        <f>IFERROR(Inv_SY!N1189/Inv_SY!$Q1189-1,"")</f>
        <v>-4.3130998640225515E-2</v>
      </c>
      <c r="U1188" s="234">
        <f>IFERROR(Inv_SY!O1189/Inv_SY!$Q1189-1,"")</f>
        <v>-3.7239583333333326E-2</v>
      </c>
    </row>
    <row r="1189" spans="1:21">
      <c r="A1189" s="102" t="s">
        <v>4</v>
      </c>
      <c r="B1189" s="235">
        <v>6</v>
      </c>
      <c r="C1189" s="235">
        <v>2025</v>
      </c>
      <c r="D1189" s="102" t="s">
        <v>211</v>
      </c>
      <c r="E1189" s="102" t="s">
        <v>211</v>
      </c>
      <c r="F1189" s="103">
        <v>45839</v>
      </c>
      <c r="G1189" s="225">
        <f t="shared" si="51"/>
        <v>31</v>
      </c>
      <c r="H1189" s="236">
        <f t="shared" si="50"/>
        <v>45839</v>
      </c>
      <c r="I1189" s="157">
        <f>_xlfn.XLOOKUP(Table5[[#This Row],[Month Year]],'Modelling New'!D:D,'Modelling New'!N:N)</f>
        <v>10.507</v>
      </c>
      <c r="J1189" s="233">
        <f>IFERROR(Inv_SY!J1190/Inv_SY!$P1190-1,"")</f>
        <v>1.0963601502700593E-2</v>
      </c>
      <c r="K1189" s="233">
        <f>IFERROR(Inv_SY!K1190/Inv_SY!$P1190-1,"")</f>
        <v>5.6647098273909791E-4</v>
      </c>
      <c r="L1189" s="233">
        <f>IFERROR(Inv_SY!L1190/Inv_SY!$P1190-1,"")</f>
        <v>1.4317788750390692E-2</v>
      </c>
      <c r="M1189" s="233">
        <f>IFERROR(Inv_SY!M1190/Inv_SY!$P1190-1,"")</f>
        <v>7.3646034452559128E-3</v>
      </c>
      <c r="N1189" s="233">
        <f>IFERROR(Inv_SY!N1190/Inv_SY!$P1190-1,"")</f>
        <v>-1.945141288616592E-2</v>
      </c>
      <c r="O1189" s="233">
        <f>IFERROR(Inv_SY!O1190/Inv_SY!$P1190-1,"")</f>
        <v>-1.376105179491971E-2</v>
      </c>
      <c r="P1189" s="233">
        <f>IFERROR(Inv_SY!J1190/Inv_SY!$Q1190-1,"")</f>
        <v>-3.3068406025119623E-3</v>
      </c>
      <c r="Q1189" s="233">
        <f>IFERROR(Inv_SY!K1190/Inv_SY!$Q1190-1,"")</f>
        <v>-1.3557208520016961E-2</v>
      </c>
      <c r="R1189" s="233">
        <f>IFERROR(Inv_SY!L1190/Inv_SY!$Q1190-1,"")</f>
        <v>0</v>
      </c>
      <c r="S1189" s="233">
        <f>IFERROR(Inv_SY!M1190/Inv_SY!$Q1190-1,"")</f>
        <v>-6.8550363429008554E-3</v>
      </c>
      <c r="T1189" s="233">
        <f>IFERROR(Inv_SY!N1190/Inv_SY!$Q1190-1,"")</f>
        <v>-3.3292526278336454E-2</v>
      </c>
      <c r="U1189" s="234">
        <f>IFERROR(Inv_SY!O1190/Inv_SY!$Q1190-1,"")</f>
        <v>-2.7682488522559168E-2</v>
      </c>
    </row>
    <row r="1190" spans="1:21">
      <c r="A1190" s="102" t="s">
        <v>4</v>
      </c>
      <c r="B1190" s="235">
        <v>6</v>
      </c>
      <c r="C1190" s="235">
        <v>2025</v>
      </c>
      <c r="D1190" s="102" t="s">
        <v>211</v>
      </c>
      <c r="E1190" s="102" t="s">
        <v>211</v>
      </c>
      <c r="F1190" s="103">
        <v>45839</v>
      </c>
      <c r="G1190" s="225">
        <f t="shared" si="51"/>
        <v>31</v>
      </c>
      <c r="H1190" s="236">
        <f t="shared" si="50"/>
        <v>45840</v>
      </c>
      <c r="I1190" s="157">
        <f>_xlfn.XLOOKUP(Table5[[#This Row],[Month Year]],'Modelling New'!D:D,'Modelling New'!N:N)</f>
        <v>10.507</v>
      </c>
      <c r="J1190" s="233">
        <f>IFERROR(Inv_SY!J1191/Inv_SY!$P1191-1,"")</f>
        <v>2.0574592336856767E-2</v>
      </c>
      <c r="K1190" s="233">
        <f>IFERROR(Inv_SY!K1191/Inv_SY!$P1191-1,"")</f>
        <v>2.9968867530887344E-3</v>
      </c>
      <c r="L1190" s="233">
        <f>IFERROR(Inv_SY!L1191/Inv_SY!$P1191-1,"")</f>
        <v>8.8832061333388168E-3</v>
      </c>
      <c r="M1190" s="233">
        <f>IFERROR(Inv_SY!M1191/Inv_SY!$P1191-1,"")</f>
        <v>7.3600312001045332E-3</v>
      </c>
      <c r="N1190" s="233">
        <f>IFERROR(Inv_SY!N1191/Inv_SY!$P1191-1,"")</f>
        <v>-1.8963771801924212E-2</v>
      </c>
      <c r="O1190" s="233">
        <f>IFERROR(Inv_SY!O1191/Inv_SY!$P1191-1,"")</f>
        <v>-2.085094462146575E-2</v>
      </c>
      <c r="P1190" s="233">
        <f>IFERROR(Inv_SY!J1191/Inv_SY!$Q1191-1,"")</f>
        <v>0</v>
      </c>
      <c r="Q1190" s="233">
        <f>IFERROR(Inv_SY!K1191/Inv_SY!$Q1191-1,"")</f>
        <v>-1.7223342336516123E-2</v>
      </c>
      <c r="R1190" s="233">
        <f>IFERROR(Inv_SY!L1191/Inv_SY!$Q1191-1,"")</f>
        <v>-1.1455690050785727E-2</v>
      </c>
      <c r="S1190" s="233">
        <f>IFERROR(Inv_SY!M1191/Inv_SY!$Q1191-1,"")</f>
        <v>-1.294815806309102E-2</v>
      </c>
      <c r="T1190" s="233">
        <f>IFERROR(Inv_SY!N1191/Inv_SY!$Q1191-1,"")</f>
        <v>-3.8741278134553747E-2</v>
      </c>
      <c r="U1190" s="234">
        <f>IFERROR(Inv_SY!O1191/Inv_SY!$Q1191-1,"")</f>
        <v>-4.0590405904059046E-2</v>
      </c>
    </row>
    <row r="1191" spans="1:21">
      <c r="A1191" s="102" t="s">
        <v>4</v>
      </c>
      <c r="B1191" s="235">
        <v>6</v>
      </c>
      <c r="C1191" s="235">
        <v>2025</v>
      </c>
      <c r="D1191" s="102" t="s">
        <v>211</v>
      </c>
      <c r="E1191" s="102" t="s">
        <v>211</v>
      </c>
      <c r="F1191" s="103">
        <v>45839</v>
      </c>
      <c r="G1191" s="245">
        <f t="shared" ref="G1191:G1197" si="52">DAY(EOMONTH(F1191,0))</f>
        <v>31</v>
      </c>
      <c r="H1191" s="236">
        <f t="shared" si="50"/>
        <v>45841</v>
      </c>
      <c r="I1191" s="157">
        <f>_xlfn.XLOOKUP(Table5[[#This Row],[Month Year]],'Modelling New'!D:D,'Modelling New'!N:N)</f>
        <v>10.507</v>
      </c>
      <c r="J1191" s="246">
        <f>IFERROR(Inv_SY!J1192/Inv_SY!$P1192-1,"")</f>
        <v>1.8428051905657661E-2</v>
      </c>
      <c r="K1191" s="246">
        <f>IFERROR(Inv_SY!K1192/Inv_SY!$P1192-1,"")</f>
        <v>2.1015171416156608E-3</v>
      </c>
      <c r="L1191" s="246">
        <f>IFERROR(Inv_SY!L1192/Inv_SY!$P1192-1,"")</f>
        <v>1.1185409495480414E-2</v>
      </c>
      <c r="M1191" s="246">
        <f>IFERROR(Inv_SY!M1192/Inv_SY!$P1192-1,"")</f>
        <v>9.4487004341543557E-3</v>
      </c>
      <c r="N1191" s="246">
        <f>IFERROR(Inv_SY!N1192/Inv_SY!$P1192-1,"")</f>
        <v>-1.7352779421041187E-2</v>
      </c>
      <c r="O1191" s="246">
        <f>IFERROR(Inv_SY!O1192/Inv_SY!$P1192-1,"")</f>
        <v>-2.381089955586746E-2</v>
      </c>
      <c r="P1191" s="246">
        <f>IFERROR(Inv_SY!J1192/Inv_SY!$Q1192-1,"")</f>
        <v>0</v>
      </c>
      <c r="Q1191" s="246">
        <f>IFERROR(Inv_SY!K1192/Inv_SY!$Q1192-1,"")</f>
        <v>-1.6031112589143914E-2</v>
      </c>
      <c r="R1191" s="246">
        <f>IFERROR(Inv_SY!L1192/Inv_SY!$Q1192-1,"")</f>
        <v>-7.1115896666681389E-3</v>
      </c>
      <c r="S1191" s="246">
        <f>IFERROR(Inv_SY!M1192/Inv_SY!$Q1192-1,"")</f>
        <v>-8.816873665941638E-3</v>
      </c>
      <c r="T1191" s="246">
        <f>IFERROR(Inv_SY!N1192/Inv_SY!$Q1192-1,"")</f>
        <v>-3.5133391366966582E-2</v>
      </c>
      <c r="U1191" s="247">
        <f>IFERROR(Inv_SY!O1192/Inv_SY!$Q1192-1,"")</f>
        <v>-4.1474654377880227E-2</v>
      </c>
    </row>
    <row r="1192" spans="1:21">
      <c r="A1192" s="102" t="s">
        <v>4</v>
      </c>
      <c r="B1192" s="235">
        <v>6</v>
      </c>
      <c r="C1192" s="235">
        <v>2025</v>
      </c>
      <c r="D1192" s="102" t="s">
        <v>211</v>
      </c>
      <c r="E1192" s="102" t="s">
        <v>211</v>
      </c>
      <c r="F1192" s="103">
        <v>45839</v>
      </c>
      <c r="G1192" s="245">
        <f t="shared" si="52"/>
        <v>31</v>
      </c>
      <c r="H1192" s="236">
        <f t="shared" si="50"/>
        <v>45842</v>
      </c>
      <c r="I1192" s="157">
        <f>_xlfn.XLOOKUP(Table5[[#This Row],[Month Year]],'Modelling New'!D:D,'Modelling New'!N:N)</f>
        <v>10.507</v>
      </c>
      <c r="J1192" s="246">
        <f>IFERROR(Inv_SY!J1193/Inv_SY!$P1193-1,"")</f>
        <v>2.1407720922198337E-2</v>
      </c>
      <c r="K1192" s="246">
        <f>IFERROR(Inv_SY!K1193/Inv_SY!$P1193-1,"")</f>
        <v>6.0871540816131997E-4</v>
      </c>
      <c r="L1192" s="246">
        <f>IFERROR(Inv_SY!L1193/Inv_SY!$P1193-1,"")</f>
        <v>9.828742466396978E-3</v>
      </c>
      <c r="M1192" s="246">
        <f>IFERROR(Inv_SY!M1193/Inv_SY!$P1193-1,"")</f>
        <v>1.7270962000754286E-2</v>
      </c>
      <c r="N1192" s="246">
        <f>IFERROR(Inv_SY!N1193/Inv_SY!$P1193-1,"")</f>
        <v>-3.1541141009958085E-2</v>
      </c>
      <c r="O1192" s="246">
        <f>IFERROR(Inv_SY!O1193/Inv_SY!$P1193-1,"")</f>
        <v>-1.757499978755428E-2</v>
      </c>
      <c r="P1192" s="246">
        <f>IFERROR(Inv_SY!J1193/Inv_SY!$Q1193-1,"")</f>
        <v>0</v>
      </c>
      <c r="Q1192" s="246">
        <f>IFERROR(Inv_SY!K1193/Inv_SY!$Q1193-1,"")</f>
        <v>-2.0363078414228464E-2</v>
      </c>
      <c r="R1192" s="246">
        <f>IFERROR(Inv_SY!L1193/Inv_SY!$Q1193-1,"")</f>
        <v>-1.1336294232578426E-2</v>
      </c>
      <c r="S1192" s="246">
        <f>IFERROR(Inv_SY!M1193/Inv_SY!$Q1193-1,"")</f>
        <v>-4.0500564433848529E-3</v>
      </c>
      <c r="T1192" s="246">
        <f>IFERROR(Inv_SY!N1193/Inv_SY!$Q1193-1,"")</f>
        <v>-5.1839104842824724E-2</v>
      </c>
      <c r="U1192" s="247">
        <f>IFERROR(Inv_SY!O1193/Inv_SY!$Q1193-1,"")</f>
        <v>-3.8165680473372876E-2</v>
      </c>
    </row>
    <row r="1193" spans="1:21">
      <c r="A1193" s="102" t="s">
        <v>4</v>
      </c>
      <c r="B1193" s="235">
        <v>6</v>
      </c>
      <c r="C1193" s="235">
        <v>2025</v>
      </c>
      <c r="D1193" s="102" t="s">
        <v>211</v>
      </c>
      <c r="E1193" s="102" t="s">
        <v>211</v>
      </c>
      <c r="F1193" s="103">
        <v>45839</v>
      </c>
      <c r="G1193" s="245">
        <f t="shared" si="52"/>
        <v>31</v>
      </c>
      <c r="H1193" s="236">
        <f t="shared" si="50"/>
        <v>45843</v>
      </c>
      <c r="I1193" s="157">
        <f>_xlfn.XLOOKUP(Table5[[#This Row],[Month Year]],'Modelling New'!D:D,'Modelling New'!N:N)</f>
        <v>10.507</v>
      </c>
      <c r="J1193" s="246">
        <f>IFERROR(Inv_SY!J1194/Inv_SY!$P1194-1,"")</f>
        <v>1.5095568339455134E-2</v>
      </c>
      <c r="K1193" s="246">
        <f>IFERROR(Inv_SY!K1194/Inv_SY!$P1194-1,"")</f>
        <v>7.022190652583804E-3</v>
      </c>
      <c r="L1193" s="246">
        <f>IFERROR(Inv_SY!L1194/Inv_SY!$P1194-1,"")</f>
        <v>6.7932689428069626E-3</v>
      </c>
      <c r="M1193" s="246">
        <f>IFERROR(Inv_SY!M1194/Inv_SY!$P1194-1,"")</f>
        <v>8.540462114448033E-3</v>
      </c>
      <c r="N1193" s="246">
        <f>IFERROR(Inv_SY!N1194/Inv_SY!$P1194-1,"")</f>
        <v>-1.2565176047150572E-2</v>
      </c>
      <c r="O1193" s="246">
        <f>IFERROR(Inv_SY!O1194/Inv_SY!$P1194-1,"")</f>
        <v>-2.4886314002142806E-2</v>
      </c>
      <c r="P1193" s="246">
        <f>IFERROR(Inv_SY!J1194/Inv_SY!$Q1194-1,"")</f>
        <v>0</v>
      </c>
      <c r="Q1193" s="246">
        <f>IFERROR(Inv_SY!K1194/Inv_SY!$Q1194-1,"")</f>
        <v>-7.953317833982898E-3</v>
      </c>
      <c r="R1193" s="246">
        <f>IFERROR(Inv_SY!L1194/Inv_SY!$Q1194-1,"")</f>
        <v>-8.1788352304891232E-3</v>
      </c>
      <c r="S1193" s="246">
        <f>IFERROR(Inv_SY!M1194/Inv_SY!$Q1194-1,"")</f>
        <v>-6.4576247098883099E-3</v>
      </c>
      <c r="T1193" s="246">
        <f>IFERROR(Inv_SY!N1194/Inv_SY!$Q1194-1,"")</f>
        <v>-2.7249399218493786E-2</v>
      </c>
      <c r="U1193" s="247">
        <f>IFERROR(Inv_SY!O1194/Inv_SY!$Q1194-1,"")</f>
        <v>-3.938730853391692E-2</v>
      </c>
    </row>
    <row r="1194" spans="1:21">
      <c r="A1194" s="102" t="s">
        <v>4</v>
      </c>
      <c r="B1194" s="235">
        <v>6</v>
      </c>
      <c r="C1194" s="235">
        <v>2025</v>
      </c>
      <c r="D1194" s="102" t="s">
        <v>211</v>
      </c>
      <c r="E1194" s="102" t="s">
        <v>211</v>
      </c>
      <c r="F1194" s="103">
        <v>45839</v>
      </c>
      <c r="G1194" s="245">
        <f t="shared" si="52"/>
        <v>31</v>
      </c>
      <c r="H1194" s="236">
        <f t="shared" si="50"/>
        <v>45844</v>
      </c>
      <c r="I1194" s="157">
        <f>_xlfn.XLOOKUP(Table5[[#This Row],[Month Year]],'Modelling New'!D:D,'Modelling New'!N:N)</f>
        <v>10.507</v>
      </c>
      <c r="J1194" s="246">
        <f>IFERROR(Inv_SY!J1195/Inv_SY!$P1195-1,"")</f>
        <v>2.6168052308232159E-2</v>
      </c>
      <c r="K1194" s="246">
        <f>IFERROR(Inv_SY!K1195/Inv_SY!$P1195-1,"")</f>
        <v>-2.9722823969778545E-2</v>
      </c>
      <c r="L1194" s="246">
        <f>IFERROR(Inv_SY!L1195/Inv_SY!$P1195-1,"")</f>
        <v>1.838563366348267E-2</v>
      </c>
      <c r="M1194" s="246">
        <f>IFERROR(Inv_SY!M1195/Inv_SY!$P1195-1,"")</f>
        <v>-3.7026879859053397E-3</v>
      </c>
      <c r="N1194" s="246">
        <f>IFERROR(Inv_SY!N1195/Inv_SY!$P1195-1,"")</f>
        <v>-6.5401316676340082E-3</v>
      </c>
      <c r="O1194" s="246">
        <f>IFERROR(Inv_SY!O1195/Inv_SY!$P1195-1,"")</f>
        <v>-4.5880423483968258E-3</v>
      </c>
      <c r="P1194" s="246">
        <f>IFERROR(Inv_SY!J1195/Inv_SY!$Q1195-1,"")</f>
        <v>0</v>
      </c>
      <c r="Q1194" s="246">
        <f>IFERROR(Inv_SY!K1195/Inv_SY!$Q1195-1,"")</f>
        <v>-5.446561715918885E-2</v>
      </c>
      <c r="R1194" s="246">
        <f>IFERROR(Inv_SY!L1195/Inv_SY!$Q1195-1,"")</f>
        <v>-7.5839611526046236E-3</v>
      </c>
      <c r="S1194" s="246">
        <f>IFERROR(Inv_SY!M1195/Inv_SY!$Q1195-1,"")</f>
        <v>-2.9109014090769159E-2</v>
      </c>
      <c r="T1194" s="246">
        <f>IFERROR(Inv_SY!N1195/Inv_SY!$Q1195-1,"")</f>
        <v>-3.1874100837863018E-2</v>
      </c>
      <c r="U1194" s="247">
        <f>IFERROR(Inv_SY!O1195/Inv_SY!$Q1195-1,"")</f>
        <v>-2.9971791255289149E-2</v>
      </c>
    </row>
    <row r="1195" spans="1:21">
      <c r="A1195" s="102" t="s">
        <v>4</v>
      </c>
      <c r="B1195" s="235">
        <v>6</v>
      </c>
      <c r="C1195" s="235">
        <v>2025</v>
      </c>
      <c r="D1195" s="102" t="s">
        <v>211</v>
      </c>
      <c r="E1195" s="102" t="s">
        <v>211</v>
      </c>
      <c r="F1195" s="103">
        <v>45839</v>
      </c>
      <c r="G1195" s="245">
        <f t="shared" si="52"/>
        <v>31</v>
      </c>
      <c r="H1195" s="236">
        <f t="shared" si="50"/>
        <v>45845</v>
      </c>
      <c r="I1195" s="157">
        <f>_xlfn.XLOOKUP(Table5[[#This Row],[Month Year]],'Modelling New'!D:D,'Modelling New'!N:N)</f>
        <v>10.507</v>
      </c>
      <c r="J1195" s="246">
        <f>IFERROR(Inv_SY!J1196/Inv_SY!$P1196-1,"")</f>
        <v>1.8225016734466637E-2</v>
      </c>
      <c r="K1195" s="246">
        <f>IFERROR(Inv_SY!K1196/Inv_SY!$P1196-1,"")</f>
        <v>2.0131201742827898E-3</v>
      </c>
      <c r="L1195" s="246">
        <f>IFERROR(Inv_SY!L1196/Inv_SY!$P1196-1,"")</f>
        <v>2.9262906448084269E-3</v>
      </c>
      <c r="M1195" s="246">
        <f>IFERROR(Inv_SY!M1196/Inv_SY!$P1196-1,"")</f>
        <v>2.9996633316993648E-2</v>
      </c>
      <c r="N1195" s="246">
        <f>IFERROR(Inv_SY!N1196/Inv_SY!$P1196-1,"")</f>
        <v>-3.5844120689647152E-2</v>
      </c>
      <c r="O1195" s="246">
        <f>IFERROR(Inv_SY!O1196/Inv_SY!$P1196-1,"")</f>
        <v>-1.7316940180903351E-2</v>
      </c>
      <c r="P1195" s="246">
        <f>IFERROR(Inv_SY!J1196/Inv_SY!$Q1196-1,"")</f>
        <v>-1.1428791320043152E-2</v>
      </c>
      <c r="Q1195" s="246">
        <f>IFERROR(Inv_SY!K1196/Inv_SY!$Q1196-1,"")</f>
        <v>-2.716854816563119E-2</v>
      </c>
      <c r="R1195" s="246">
        <f>IFERROR(Inv_SY!L1196/Inv_SY!$Q1196-1,"")</f>
        <v>-2.628197199539184E-2</v>
      </c>
      <c r="S1195" s="246">
        <f>IFERROR(Inv_SY!M1196/Inv_SY!$Q1196-1,"")</f>
        <v>0</v>
      </c>
      <c r="T1195" s="246">
        <f>IFERROR(Inv_SY!N1196/Inv_SY!$Q1196-1,"")</f>
        <v>-6.3923271083525357E-2</v>
      </c>
      <c r="U1195" s="247">
        <f>IFERROR(Inv_SY!O1196/Inv_SY!$Q1196-1,"")</f>
        <v>-4.5935658396793588E-2</v>
      </c>
    </row>
    <row r="1196" spans="1:21">
      <c r="A1196" s="102" t="s">
        <v>4</v>
      </c>
      <c r="B1196" s="235">
        <v>6</v>
      </c>
      <c r="C1196" s="235">
        <v>2025</v>
      </c>
      <c r="D1196" s="102" t="s">
        <v>211</v>
      </c>
      <c r="E1196" s="102" t="s">
        <v>211</v>
      </c>
      <c r="F1196" s="103">
        <v>45839</v>
      </c>
      <c r="G1196" s="245">
        <f t="shared" si="52"/>
        <v>31</v>
      </c>
      <c r="H1196" s="236">
        <f t="shared" si="50"/>
        <v>45846</v>
      </c>
      <c r="I1196" s="157">
        <f>_xlfn.XLOOKUP(Table5[[#This Row],[Month Year]],'Modelling New'!D:D,'Modelling New'!N:N)</f>
        <v>10.507</v>
      </c>
      <c r="J1196" s="246">
        <f>IFERROR(Inv_SY!J1197/Inv_SY!$P1197-1,"")</f>
        <v>2.3914497790391787E-2</v>
      </c>
      <c r="K1196" s="246">
        <f>IFERROR(Inv_SY!K1197/Inv_SY!$P1197-1,"")</f>
        <v>1.052167060887621E-3</v>
      </c>
      <c r="L1196" s="246">
        <f>IFERROR(Inv_SY!L1197/Inv_SY!$P1197-1,"")</f>
        <v>2.487998941252334E-2</v>
      </c>
      <c r="M1196" s="246">
        <f>IFERROR(Inv_SY!M1197/Inv_SY!$P1197-1,"")</f>
        <v>-8.6355790524416109E-3</v>
      </c>
      <c r="N1196" s="246">
        <f>IFERROR(Inv_SY!N1197/Inv_SY!$P1197-1,"")</f>
        <v>-2.8082719089934427E-2</v>
      </c>
      <c r="O1196" s="246">
        <f>IFERROR(Inv_SY!O1197/Inv_SY!$P1197-1,"")</f>
        <v>-1.312835612142671E-2</v>
      </c>
      <c r="P1196" s="246">
        <f>IFERROR(Inv_SY!J1197/Inv_SY!$Q1197-1,"")</f>
        <v>-9.4205334488473014E-4</v>
      </c>
      <c r="Q1196" s="246">
        <f>IFERROR(Inv_SY!K1197/Inv_SY!$Q1197-1,"")</f>
        <v>-2.3249378071372173E-2</v>
      </c>
      <c r="R1196" s="246">
        <f>IFERROR(Inv_SY!L1197/Inv_SY!$Q1197-1,"")</f>
        <v>0</v>
      </c>
      <c r="S1196" s="246">
        <f>IFERROR(Inv_SY!M1197/Inv_SY!$Q1197-1,"")</f>
        <v>-3.2701944433685792E-2</v>
      </c>
      <c r="T1196" s="246">
        <f>IFERROR(Inv_SY!N1197/Inv_SY!$Q1197-1,"")</f>
        <v>-5.167698564669676E-2</v>
      </c>
      <c r="U1196" s="247">
        <f>IFERROR(Inv_SY!O1197/Inv_SY!$Q1197-1,"")</f>
        <v>-3.7085654834315696E-2</v>
      </c>
    </row>
    <row r="1197" spans="1:21">
      <c r="A1197" s="102" t="s">
        <v>4</v>
      </c>
      <c r="B1197" s="235">
        <v>6</v>
      </c>
      <c r="C1197" s="235">
        <v>2025</v>
      </c>
      <c r="D1197" s="102" t="s">
        <v>211</v>
      </c>
      <c r="E1197" s="102" t="s">
        <v>211</v>
      </c>
      <c r="F1197" s="103">
        <v>45839</v>
      </c>
      <c r="G1197" s="245">
        <f t="shared" si="52"/>
        <v>31</v>
      </c>
      <c r="H1197" s="236">
        <f t="shared" si="50"/>
        <v>45847</v>
      </c>
      <c r="I1197" s="157">
        <f>_xlfn.XLOOKUP(Table5[[#This Row],[Month Year]],'Modelling New'!D:D,'Modelling New'!N:N)</f>
        <v>10.507</v>
      </c>
      <c r="J1197" s="246">
        <f>IFERROR(Inv_SY!J1198/Inv_SY!$P1198-1,"")</f>
        <v>1.1413228080398685E-2</v>
      </c>
      <c r="K1197" s="246">
        <f>IFERROR(Inv_SY!K1198/Inv_SY!$P1198-1,"")</f>
        <v>-2.2416754714156162E-2</v>
      </c>
      <c r="L1197" s="246">
        <f>IFERROR(Inv_SY!L1198/Inv_SY!$P1198-1,"")</f>
        <v>1.9545659819075301E-2</v>
      </c>
      <c r="M1197" s="246">
        <f>IFERROR(Inv_SY!M1198/Inv_SY!$P1198-1,"")</f>
        <v>-8.6332806987565736E-4</v>
      </c>
      <c r="N1197" s="246">
        <f>IFERROR(Inv_SY!N1198/Inv_SY!$P1198-1,"")</f>
        <v>-1.4105022679360979E-2</v>
      </c>
      <c r="O1197" s="246">
        <f>IFERROR(Inv_SY!O1198/Inv_SY!$P1198-1,"")</f>
        <v>6.4262175639184793E-3</v>
      </c>
      <c r="P1197" s="246">
        <f>IFERROR(Inv_SY!J1198/Inv_SY!$Q1198-1,"")</f>
        <v>-7.9765252888426286E-3</v>
      </c>
      <c r="Q1197" s="246">
        <f>IFERROR(Inv_SY!K1198/Inv_SY!$Q1198-1,"")</f>
        <v>-4.1157955143154457E-2</v>
      </c>
      <c r="R1197" s="246">
        <f>IFERROR(Inv_SY!L1198/Inv_SY!$Q1198-1,"")</f>
        <v>0</v>
      </c>
      <c r="S1197" s="246">
        <f>IFERROR(Inv_SY!M1198/Inv_SY!$Q1198-1,"")</f>
        <v>-2.0017728183524985E-2</v>
      </c>
      <c r="T1197" s="246">
        <f>IFERROR(Inv_SY!N1198/Inv_SY!$Q1198-1,"")</f>
        <v>-3.3005566915372597E-2</v>
      </c>
      <c r="U1197" s="247">
        <f>IFERROR(Inv_SY!O1198/Inv_SY!$Q1198-1,"")</f>
        <v>-1.2867930071405409E-2</v>
      </c>
    </row>
    <row r="1198" spans="1:21">
      <c r="A1198" s="102" t="s">
        <v>4</v>
      </c>
      <c r="B1198" s="235">
        <v>6</v>
      </c>
      <c r="C1198" s="235">
        <v>2025</v>
      </c>
      <c r="D1198" s="102" t="s">
        <v>211</v>
      </c>
      <c r="E1198" s="102" t="s">
        <v>211</v>
      </c>
      <c r="F1198" s="103">
        <v>45839</v>
      </c>
      <c r="G1198" s="102">
        <f>DAY(EOMONTH(F1198,0))</f>
        <v>31</v>
      </c>
      <c r="H1198" s="104">
        <f>H1197+1</f>
        <v>45848</v>
      </c>
      <c r="I1198" s="157">
        <f>_xlfn.XLOOKUP(Table5[[#This Row],[Month Year]],'Modelling New'!D:D,'Modelling New'!N:N)</f>
        <v>10.507</v>
      </c>
      <c r="J1198" s="250">
        <f>IFERROR(Inv_SY!J1199/Inv_SY!$P1199-1,"")</f>
        <v>1.1705010411981576E-2</v>
      </c>
      <c r="K1198" s="250">
        <f>IFERROR(Inv_SY!K1199/Inv_SY!$P1199-1,"")</f>
        <v>-1.0447439632293554E-2</v>
      </c>
      <c r="L1198" s="250">
        <f>IFERROR(Inv_SY!L1199/Inv_SY!$P1199-1,"")</f>
        <v>2.449617848241048E-2</v>
      </c>
      <c r="M1198" s="246">
        <f>IFERROR(Inv_SY!M1199/Inv_SY!$P1199-1,"")</f>
        <v>-2.646795565670268E-3</v>
      </c>
      <c r="N1198" s="246">
        <f>IFERROR(Inv_SY!N1199/Inv_SY!$P1199-1,"")</f>
        <v>-2.2017279381273624E-2</v>
      </c>
      <c r="O1198" s="246">
        <f>IFERROR(Inv_SY!O1199/Inv_SY!$P1199-1,"")</f>
        <v>-1.0896743151544985E-3</v>
      </c>
      <c r="P1198" s="246">
        <f>IFERROR(Inv_SY!J1199/Inv_SY!$Q1199-1,"")</f>
        <v>-1.2485325313146944E-2</v>
      </c>
      <c r="Q1198" s="246">
        <f>IFERROR(Inv_SY!K1199/Inv_SY!$Q1199-1,"")</f>
        <v>-3.4108100009183184E-2</v>
      </c>
      <c r="R1198" s="246">
        <f>IFERROR(Inv_SY!L1199/Inv_SY!$Q1199-1,"")</f>
        <v>0</v>
      </c>
      <c r="S1198" s="246">
        <f>IFERROR(Inv_SY!M1199/Inv_SY!$Q1199-1,"")</f>
        <v>-2.6493972957798428E-2</v>
      </c>
      <c r="T1198" s="246">
        <f>IFERROR(Inv_SY!N1199/Inv_SY!$Q1199-1,"")</f>
        <v>-4.5401299527134009E-2</v>
      </c>
      <c r="U1198" s="247">
        <f>IFERROR(Inv_SY!O1199/Inv_SY!$Q1199-1,"")</f>
        <v>-2.4974083198109454E-2</v>
      </c>
    </row>
    <row r="1199" spans="1:21">
      <c r="A1199" s="102" t="s">
        <v>4</v>
      </c>
      <c r="B1199" s="235">
        <v>6</v>
      </c>
      <c r="C1199" s="235">
        <v>2025</v>
      </c>
      <c r="D1199" s="102" t="s">
        <v>211</v>
      </c>
      <c r="E1199" s="102" t="s">
        <v>211</v>
      </c>
      <c r="F1199" s="103">
        <v>45839</v>
      </c>
      <c r="G1199" s="260">
        <f t="shared" ref="G1199:G1208" si="53">DAY(EOMONTH(F1199,0))</f>
        <v>31</v>
      </c>
      <c r="H1199" s="104">
        <f t="shared" ref="H1199:H1208" si="54">H1198+1</f>
        <v>45849</v>
      </c>
      <c r="I1199" s="157">
        <f>_xlfn.XLOOKUP(Table5[[#This Row],[Month Year]],'Modelling New'!D:D,'Modelling New'!N:N)</f>
        <v>10.507</v>
      </c>
      <c r="J1199" s="261">
        <f>IFERROR(Inv_SY!J1200/Inv_SY!$P1200-1,"")</f>
        <v>1.6712419069499385E-2</v>
      </c>
      <c r="K1199" s="261">
        <f>IFERROR(Inv_SY!K1200/Inv_SY!$P1200-1,"")</f>
        <v>1.733369323113787E-2</v>
      </c>
      <c r="L1199" s="261">
        <f>IFERROR(Inv_SY!L1200/Inv_SY!$P1200-1,"")</f>
        <v>1.9356230929657769E-2</v>
      </c>
      <c r="M1199" s="246">
        <f>IFERROR(Inv_SY!M1200/Inv_SY!$P1200-1,"")</f>
        <v>-1.7681697176790356E-2</v>
      </c>
      <c r="N1199" s="246">
        <f>IFERROR(Inv_SY!N1200/Inv_SY!$P1200-1,"")</f>
        <v>-2.9085138170339087E-2</v>
      </c>
      <c r="O1199" s="246">
        <f>IFERROR(Inv_SY!O1200/Inv_SY!$P1200-1,"")</f>
        <v>-6.6355078831653591E-3</v>
      </c>
      <c r="P1199" s="246">
        <f>IFERROR(Inv_SY!J1200/Inv_SY!$Q1200-1,"")</f>
        <v>-2.5936093584745246E-3</v>
      </c>
      <c r="Q1199" s="246">
        <f>IFERROR(Inv_SY!K1200/Inv_SY!$Q1200-1,"")</f>
        <v>-1.9841323740920069E-3</v>
      </c>
      <c r="R1199" s="246">
        <f>IFERROR(Inv_SY!L1200/Inv_SY!$Q1200-1,"")</f>
        <v>0</v>
      </c>
      <c r="S1199" s="246">
        <f>IFERROR(Inv_SY!M1200/Inv_SY!$Q1200-1,"")</f>
        <v>-3.6334626681655102E-2</v>
      </c>
      <c r="T1199" s="246">
        <f>IFERROR(Inv_SY!N1200/Inv_SY!$Q1200-1,"")</f>
        <v>-4.7521531364769332E-2</v>
      </c>
      <c r="U1199" s="247">
        <f>IFERROR(Inv_SY!O1200/Inv_SY!$Q1200-1,"")</f>
        <v>-2.5498189959675344E-2</v>
      </c>
    </row>
    <row r="1200" spans="1:21">
      <c r="A1200" s="102" t="s">
        <v>4</v>
      </c>
      <c r="B1200" s="235">
        <v>6</v>
      </c>
      <c r="C1200" s="235">
        <v>2025</v>
      </c>
      <c r="D1200" s="102" t="s">
        <v>211</v>
      </c>
      <c r="E1200" s="102" t="s">
        <v>211</v>
      </c>
      <c r="F1200" s="103">
        <v>45839</v>
      </c>
      <c r="G1200" s="260">
        <f t="shared" si="53"/>
        <v>31</v>
      </c>
      <c r="H1200" s="104">
        <f t="shared" si="54"/>
        <v>45850</v>
      </c>
      <c r="I1200" s="157">
        <f>_xlfn.XLOOKUP(Table5[[#This Row],[Month Year]],'Modelling New'!D:D,'Modelling New'!N:N)</f>
        <v>10.507</v>
      </c>
      <c r="J1200" s="261">
        <f>IFERROR(Inv_SY!J1201/Inv_SY!$P1201-1,"")</f>
        <v>-3.8867448427160056E-4</v>
      </c>
      <c r="K1200" s="261">
        <f>IFERROR(Inv_SY!K1201/Inv_SY!$P1201-1,"")</f>
        <v>1.0584565679664371E-2</v>
      </c>
      <c r="L1200" s="261">
        <f>IFERROR(Inv_SY!L1201/Inv_SY!$P1201-1,"")</f>
        <v>2.3924433066252471E-2</v>
      </c>
      <c r="M1200" s="246">
        <f>IFERROR(Inv_SY!M1201/Inv_SY!$P1201-1,"")</f>
        <v>8.9549240483233206E-3</v>
      </c>
      <c r="N1200" s="246">
        <f>IFERROR(Inv_SY!N1201/Inv_SY!$P1201-1,"")</f>
        <v>-2.2802804240393604E-2</v>
      </c>
      <c r="O1200" s="246">
        <f>IFERROR(Inv_SY!O1201/Inv_SY!$P1201-1,"")</f>
        <v>-2.0272444069575402E-2</v>
      </c>
      <c r="P1200" s="246">
        <f>IFERROR(Inv_SY!J1201/Inv_SY!$Q1201-1,"")</f>
        <v>-2.3745021375958242E-2</v>
      </c>
      <c r="Q1200" s="246">
        <f>IFERROR(Inv_SY!K1201/Inv_SY!$Q1201-1,"")</f>
        <v>-1.3028175669800635E-2</v>
      </c>
      <c r="R1200" s="246">
        <f>IFERROR(Inv_SY!L1201/Inv_SY!$Q1201-1,"")</f>
        <v>0</v>
      </c>
      <c r="S1200" s="246">
        <f>IFERROR(Inv_SY!M1201/Inv_SY!$Q1201-1,"")</f>
        <v>-1.461974002622568E-2</v>
      </c>
      <c r="T1200" s="246">
        <f>IFERROR(Inv_SY!N1201/Inv_SY!$Q1201-1,"")</f>
        <v>-4.5635435387273882E-2</v>
      </c>
      <c r="U1200" s="247">
        <f>IFERROR(Inv_SY!O1201/Inv_SY!$Q1201-1,"")</f>
        <v>-4.3164198165948187E-2</v>
      </c>
    </row>
    <row r="1201" spans="1:21">
      <c r="A1201" s="102" t="s">
        <v>4</v>
      </c>
      <c r="B1201" s="235">
        <v>6</v>
      </c>
      <c r="C1201" s="235">
        <v>2025</v>
      </c>
      <c r="D1201" s="102" t="s">
        <v>211</v>
      </c>
      <c r="E1201" s="102" t="s">
        <v>211</v>
      </c>
      <c r="F1201" s="103">
        <v>45839</v>
      </c>
      <c r="G1201" s="260">
        <f t="shared" si="53"/>
        <v>31</v>
      </c>
      <c r="H1201" s="104">
        <f t="shared" si="54"/>
        <v>45851</v>
      </c>
      <c r="I1201" s="157">
        <f>_xlfn.XLOOKUP(Table5[[#This Row],[Month Year]],'Modelling New'!D:D,'Modelling New'!N:N)</f>
        <v>10.507</v>
      </c>
      <c r="J1201" s="261">
        <f>IFERROR(Inv_SY!J1202/Inv_SY!$P1202-1,"")</f>
        <v>-1.7644967105816978E-2</v>
      </c>
      <c r="K1201" s="261">
        <f>IFERROR(Inv_SY!K1202/Inv_SY!$P1202-1,"")</f>
        <v>2.049721186963871E-2</v>
      </c>
      <c r="L1201" s="261">
        <f>IFERROR(Inv_SY!L1202/Inv_SY!$P1202-1,"")</f>
        <v>2.868481984266591E-2</v>
      </c>
      <c r="M1201" s="246">
        <f>IFERROR(Inv_SY!M1202/Inv_SY!$P1202-1,"")</f>
        <v>1.7880046200354327E-2</v>
      </c>
      <c r="N1201" s="246">
        <f>IFERROR(Inv_SY!N1202/Inv_SY!$P1202-1,"")</f>
        <v>-2.8396353209979797E-2</v>
      </c>
      <c r="O1201" s="246">
        <f>IFERROR(Inv_SY!O1202/Inv_SY!$P1202-1,"")</f>
        <v>-2.1020757596862172E-2</v>
      </c>
      <c r="P1201" s="246">
        <f>IFERROR(Inv_SY!J1202/Inv_SY!$Q1202-1,"")</f>
        <v>-4.5037883377698651E-2</v>
      </c>
      <c r="Q1201" s="246">
        <f>IFERROR(Inv_SY!K1202/Inv_SY!$Q1202-1,"")</f>
        <v>-7.9592969732745766E-3</v>
      </c>
      <c r="R1201" s="246">
        <f>IFERROR(Inv_SY!L1202/Inv_SY!$Q1202-1,"")</f>
        <v>0</v>
      </c>
      <c r="S1201" s="246">
        <f>IFERROR(Inv_SY!M1202/Inv_SY!$Q1202-1,"")</f>
        <v>-1.0503483121257817E-2</v>
      </c>
      <c r="T1201" s="246">
        <f>IFERROR(Inv_SY!N1202/Inv_SY!$Q1202-1,"")</f>
        <v>-5.5489467669384007E-2</v>
      </c>
      <c r="U1201" s="247">
        <f>IFERROR(Inv_SY!O1202/Inv_SY!$Q1202-1,"")</f>
        <v>-4.8319540135850825E-2</v>
      </c>
    </row>
    <row r="1202" spans="1:21">
      <c r="A1202" s="102" t="s">
        <v>4</v>
      </c>
      <c r="B1202" s="235">
        <v>6</v>
      </c>
      <c r="C1202" s="235">
        <v>2025</v>
      </c>
      <c r="D1202" s="102" t="s">
        <v>211</v>
      </c>
      <c r="E1202" s="102" t="s">
        <v>211</v>
      </c>
      <c r="F1202" s="103">
        <v>45839</v>
      </c>
      <c r="G1202" s="260">
        <f t="shared" si="53"/>
        <v>31</v>
      </c>
      <c r="H1202" s="104">
        <f t="shared" si="54"/>
        <v>45852</v>
      </c>
      <c r="I1202" s="157">
        <f>_xlfn.XLOOKUP(Table5[[#This Row],[Month Year]],'Modelling New'!D:D,'Modelling New'!N:N)</f>
        <v>10.507</v>
      </c>
      <c r="J1202" s="261">
        <f>IFERROR(Inv_SY!J1203/Inv_SY!$P1203-1,"")</f>
        <v>2.1106348400983466E-2</v>
      </c>
      <c r="K1202" s="261">
        <f>IFERROR(Inv_SY!K1203/Inv_SY!$P1203-1,"")</f>
        <v>5.1586114624968538E-3</v>
      </c>
      <c r="L1202" s="261">
        <f>IFERROR(Inv_SY!L1203/Inv_SY!$P1203-1,"")</f>
        <v>2.0010843191862859E-2</v>
      </c>
      <c r="M1202" s="246">
        <f>IFERROR(Inv_SY!M1203/Inv_SY!$P1203-1,"")</f>
        <v>1.4631292893885428E-2</v>
      </c>
      <c r="N1202" s="246">
        <f>IFERROR(Inv_SY!N1203/Inv_SY!$P1203-1,"")</f>
        <v>-2.5248212424716421E-2</v>
      </c>
      <c r="O1202" s="246">
        <f>IFERROR(Inv_SY!O1203/Inv_SY!$P1203-1,"")</f>
        <v>-3.565888352451263E-2</v>
      </c>
      <c r="P1202" s="246">
        <f>IFERROR(Inv_SY!J1203/Inv_SY!$Q1203-1,"")</f>
        <v>0</v>
      </c>
      <c r="Q1202" s="246">
        <f>IFERROR(Inv_SY!K1203/Inv_SY!$Q1203-1,"")</f>
        <v>-1.5618095963716327E-2</v>
      </c>
      <c r="R1202" s="246">
        <f>IFERROR(Inv_SY!L1203/Inv_SY!$Q1203-1,"")</f>
        <v>-1.0728610304264752E-3</v>
      </c>
      <c r="S1202" s="246">
        <f>IFERROR(Inv_SY!M1203/Inv_SY!$Q1203-1,"")</f>
        <v>-6.3412156013306076E-3</v>
      </c>
      <c r="T1202" s="246">
        <f>IFERROR(Inv_SY!N1203/Inv_SY!$Q1203-1,"")</f>
        <v>-4.5396408413569733E-2</v>
      </c>
      <c r="U1202" s="247">
        <f>IFERROR(Inv_SY!O1203/Inv_SY!$Q1203-1,"")</f>
        <v>-5.5591890124264132E-2</v>
      </c>
    </row>
    <row r="1203" spans="1:21">
      <c r="A1203" s="102" t="s">
        <v>4</v>
      </c>
      <c r="B1203" s="235">
        <v>6</v>
      </c>
      <c r="C1203" s="235">
        <v>2025</v>
      </c>
      <c r="D1203" s="102" t="s">
        <v>211</v>
      </c>
      <c r="E1203" s="102" t="s">
        <v>211</v>
      </c>
      <c r="F1203" s="103">
        <v>45839</v>
      </c>
      <c r="G1203" s="260">
        <f t="shared" si="53"/>
        <v>31</v>
      </c>
      <c r="H1203" s="104">
        <f t="shared" si="54"/>
        <v>45853</v>
      </c>
      <c r="I1203" s="157">
        <f>_xlfn.XLOOKUP(Table5[[#This Row],[Month Year]],'Modelling New'!D:D,'Modelling New'!N:N)</f>
        <v>10.507</v>
      </c>
      <c r="J1203" s="261">
        <f>IFERROR(Inv_SY!J1204/Inv_SY!$P1204-1,"")</f>
        <v>2.6037501538898278E-2</v>
      </c>
      <c r="K1203" s="261">
        <f>IFERROR(Inv_SY!K1204/Inv_SY!$P1204-1,"")</f>
        <v>2.6794971121318012E-2</v>
      </c>
      <c r="L1203" s="261">
        <f>IFERROR(Inv_SY!L1204/Inv_SY!$P1204-1,"")</f>
        <v>2.5411744029459449E-2</v>
      </c>
      <c r="M1203" s="261">
        <f>IFERROR(Inv_SY!M1204/Inv_SY!$P1204-1,"")</f>
        <v>9.1133218804095861E-4</v>
      </c>
      <c r="N1203" s="261">
        <f>IFERROR(Inv_SY!N1204/Inv_SY!$P1204-1,"")</f>
        <v>-4.2443980861774699E-2</v>
      </c>
      <c r="O1203" s="261">
        <f>IFERROR(Inv_SY!O1204/Inv_SY!$P1204-1,"")</f>
        <v>-3.6711568015942553E-2</v>
      </c>
      <c r="P1203" s="261">
        <f>IFERROR(Inv_SY!J1204/Inv_SY!$Q1204-1,"")</f>
        <v>-7.3770285570518013E-4</v>
      </c>
      <c r="Q1203" s="261">
        <f>IFERROR(Inv_SY!K1204/Inv_SY!$Q1204-1,"")</f>
        <v>0</v>
      </c>
      <c r="R1203" s="261">
        <f>IFERROR(Inv_SY!L1204/Inv_SY!$Q1204-1,"")</f>
        <v>-1.3471307619943307E-3</v>
      </c>
      <c r="S1203" s="261">
        <f>IFERROR(Inv_SY!M1204/Inv_SY!$Q1204-1,"")</f>
        <v>-2.520818630910393E-2</v>
      </c>
      <c r="T1203" s="261">
        <f>IFERROR(Inv_SY!N1204/Inv_SY!$Q1204-1,"")</f>
        <v>-6.7432110528823475E-2</v>
      </c>
      <c r="U1203" s="262">
        <f>IFERROR(Inv_SY!O1204/Inv_SY!$Q1204-1,"")</f>
        <v>-6.1849289218769754E-2</v>
      </c>
    </row>
    <row r="1204" spans="1:21">
      <c r="A1204" s="102" t="s">
        <v>4</v>
      </c>
      <c r="B1204" s="235">
        <v>6</v>
      </c>
      <c r="C1204" s="235">
        <v>2025</v>
      </c>
      <c r="D1204" s="102" t="s">
        <v>211</v>
      </c>
      <c r="E1204" s="102" t="s">
        <v>211</v>
      </c>
      <c r="F1204" s="103">
        <v>45839</v>
      </c>
      <c r="G1204" s="260">
        <f t="shared" si="53"/>
        <v>31</v>
      </c>
      <c r="H1204" s="104">
        <f t="shared" si="54"/>
        <v>45854</v>
      </c>
      <c r="I1204" s="157">
        <f>_xlfn.XLOOKUP(Table5[[#This Row],[Month Year]],'Modelling New'!D:D,'Modelling New'!N:N)</f>
        <v>10.507</v>
      </c>
      <c r="J1204" s="261" t="str">
        <f>IFERROR(Inv_SY!J1205/Inv_SY!$P1205-1,"")</f>
        <v/>
      </c>
      <c r="K1204" s="261" t="str">
        <f>IFERROR(Inv_SY!K1205/Inv_SY!$P1205-1,"")</f>
        <v/>
      </c>
      <c r="L1204" s="261" t="str">
        <f>IFERROR(Inv_SY!L1205/Inv_SY!$P1205-1,"")</f>
        <v/>
      </c>
      <c r="M1204" s="261" t="str">
        <f>IFERROR(Inv_SY!M1205/Inv_SY!$P1205-1,"")</f>
        <v/>
      </c>
      <c r="N1204" s="261" t="str">
        <f>IFERROR(Inv_SY!N1205/Inv_SY!$P1205-1,"")</f>
        <v/>
      </c>
      <c r="O1204" s="261" t="str">
        <f>IFERROR(Inv_SY!O1205/Inv_SY!$P1205-1,"")</f>
        <v/>
      </c>
      <c r="P1204" s="261" t="str">
        <f>IFERROR(Inv_SY!J1205/Inv_SY!$Q1205-1,"")</f>
        <v/>
      </c>
      <c r="Q1204" s="261" t="str">
        <f>IFERROR(Inv_SY!K1205/Inv_SY!$Q1205-1,"")</f>
        <v/>
      </c>
      <c r="R1204" s="261" t="str">
        <f>IFERROR(Inv_SY!L1205/Inv_SY!$Q1205-1,"")</f>
        <v/>
      </c>
      <c r="S1204" s="261" t="str">
        <f>IFERROR(Inv_SY!M1205/Inv_SY!$Q1205-1,"")</f>
        <v/>
      </c>
      <c r="T1204" s="261" t="str">
        <f>IFERROR(Inv_SY!N1205/Inv_SY!$Q1205-1,"")</f>
        <v/>
      </c>
      <c r="U1204" s="262" t="str">
        <f>IFERROR(Inv_SY!O1205/Inv_SY!$Q1205-1,"")</f>
        <v/>
      </c>
    </row>
    <row r="1205" spans="1:21">
      <c r="A1205" s="102" t="s">
        <v>4</v>
      </c>
      <c r="B1205" s="235">
        <v>6</v>
      </c>
      <c r="C1205" s="235">
        <v>2025</v>
      </c>
      <c r="D1205" s="102" t="s">
        <v>211</v>
      </c>
      <c r="E1205" s="102" t="s">
        <v>211</v>
      </c>
      <c r="F1205" s="103">
        <v>45839</v>
      </c>
      <c r="G1205" s="260">
        <f t="shared" si="53"/>
        <v>31</v>
      </c>
      <c r="H1205" s="104">
        <f t="shared" si="54"/>
        <v>45855</v>
      </c>
      <c r="I1205" s="157">
        <f>_xlfn.XLOOKUP(Table5[[#This Row],[Month Year]],'Modelling New'!D:D,'Modelling New'!N:N)</f>
        <v>10.507</v>
      </c>
      <c r="J1205" s="261" t="str">
        <f>IFERROR(Inv_SY!J1206/Inv_SY!$P1206-1,"")</f>
        <v/>
      </c>
      <c r="K1205" s="261" t="str">
        <f>IFERROR(Inv_SY!K1206/Inv_SY!$P1206-1,"")</f>
        <v/>
      </c>
      <c r="L1205" s="261" t="str">
        <f>IFERROR(Inv_SY!L1206/Inv_SY!$P1206-1,"")</f>
        <v/>
      </c>
      <c r="M1205" s="261" t="str">
        <f>IFERROR(Inv_SY!M1206/Inv_SY!$P1206-1,"")</f>
        <v/>
      </c>
      <c r="N1205" s="261" t="str">
        <f>IFERROR(Inv_SY!N1206/Inv_SY!$P1206-1,"")</f>
        <v/>
      </c>
      <c r="O1205" s="261" t="str">
        <f>IFERROR(Inv_SY!O1206/Inv_SY!$P1206-1,"")</f>
        <v/>
      </c>
      <c r="P1205" s="261" t="str">
        <f>IFERROR(Inv_SY!J1206/Inv_SY!$Q1206-1,"")</f>
        <v/>
      </c>
      <c r="Q1205" s="261" t="str">
        <f>IFERROR(Inv_SY!K1206/Inv_SY!$Q1206-1,"")</f>
        <v/>
      </c>
      <c r="R1205" s="261" t="str">
        <f>IFERROR(Inv_SY!L1206/Inv_SY!$Q1206-1,"")</f>
        <v/>
      </c>
      <c r="S1205" s="261" t="str">
        <f>IFERROR(Inv_SY!M1206/Inv_SY!$Q1206-1,"")</f>
        <v/>
      </c>
      <c r="T1205" s="261" t="str">
        <f>IFERROR(Inv_SY!N1206/Inv_SY!$Q1206-1,"")</f>
        <v/>
      </c>
      <c r="U1205" s="262" t="str">
        <f>IFERROR(Inv_SY!O1206/Inv_SY!$Q1206-1,"")</f>
        <v/>
      </c>
    </row>
    <row r="1206" spans="1:21">
      <c r="A1206" s="102" t="s">
        <v>4</v>
      </c>
      <c r="B1206" s="235">
        <v>6</v>
      </c>
      <c r="C1206" s="235">
        <v>2025</v>
      </c>
      <c r="D1206" s="102" t="s">
        <v>211</v>
      </c>
      <c r="E1206" s="102" t="s">
        <v>211</v>
      </c>
      <c r="F1206" s="103">
        <v>45839</v>
      </c>
      <c r="G1206" s="260">
        <f t="shared" si="53"/>
        <v>31</v>
      </c>
      <c r="H1206" s="104">
        <f t="shared" si="54"/>
        <v>45856</v>
      </c>
      <c r="I1206" s="157">
        <f>_xlfn.XLOOKUP(Table5[[#This Row],[Month Year]],'Modelling New'!D:D,'Modelling New'!N:N)</f>
        <v>10.507</v>
      </c>
      <c r="J1206" s="261" t="str">
        <f>IFERROR(Inv_SY!J1207/Inv_SY!$P1207-1,"")</f>
        <v/>
      </c>
      <c r="K1206" s="261" t="str">
        <f>IFERROR(Inv_SY!K1207/Inv_SY!$P1207-1,"")</f>
        <v/>
      </c>
      <c r="L1206" s="261" t="str">
        <f>IFERROR(Inv_SY!L1207/Inv_SY!$P1207-1,"")</f>
        <v/>
      </c>
      <c r="M1206" s="261" t="str">
        <f>IFERROR(Inv_SY!M1207/Inv_SY!$P1207-1,"")</f>
        <v/>
      </c>
      <c r="N1206" s="261" t="str">
        <f>IFERROR(Inv_SY!N1207/Inv_SY!$P1207-1,"")</f>
        <v/>
      </c>
      <c r="O1206" s="261" t="str">
        <f>IFERROR(Inv_SY!O1207/Inv_SY!$P1207-1,"")</f>
        <v/>
      </c>
      <c r="P1206" s="261" t="str">
        <f>IFERROR(Inv_SY!J1207/Inv_SY!$Q1207-1,"")</f>
        <v/>
      </c>
      <c r="Q1206" s="261" t="str">
        <f>IFERROR(Inv_SY!K1207/Inv_SY!$Q1207-1,"")</f>
        <v/>
      </c>
      <c r="R1206" s="261" t="str">
        <f>IFERROR(Inv_SY!L1207/Inv_SY!$Q1207-1,"")</f>
        <v/>
      </c>
      <c r="S1206" s="261" t="str">
        <f>IFERROR(Inv_SY!M1207/Inv_SY!$Q1207-1,"")</f>
        <v/>
      </c>
      <c r="T1206" s="261" t="str">
        <f>IFERROR(Inv_SY!N1207/Inv_SY!$Q1207-1,"")</f>
        <v/>
      </c>
      <c r="U1206" s="262" t="str">
        <f>IFERROR(Inv_SY!O1207/Inv_SY!$Q1207-1,"")</f>
        <v/>
      </c>
    </row>
    <row r="1207" spans="1:21">
      <c r="A1207" s="102" t="s">
        <v>4</v>
      </c>
      <c r="B1207" s="235">
        <v>6</v>
      </c>
      <c r="C1207" s="235">
        <v>2025</v>
      </c>
      <c r="D1207" s="102" t="s">
        <v>211</v>
      </c>
      <c r="E1207" s="102" t="s">
        <v>211</v>
      </c>
      <c r="F1207" s="103">
        <v>45839</v>
      </c>
      <c r="G1207" s="260">
        <f t="shared" si="53"/>
        <v>31</v>
      </c>
      <c r="H1207" s="104">
        <f t="shared" si="54"/>
        <v>45857</v>
      </c>
      <c r="I1207" s="157">
        <f>_xlfn.XLOOKUP(Table5[[#This Row],[Month Year]],'Modelling New'!D:D,'Modelling New'!N:N)</f>
        <v>10.507</v>
      </c>
      <c r="J1207" s="261" t="str">
        <f>IFERROR(Inv_SY!J1208/Inv_SY!$P1208-1,"")</f>
        <v/>
      </c>
      <c r="K1207" s="261" t="str">
        <f>IFERROR(Inv_SY!K1208/Inv_SY!$P1208-1,"")</f>
        <v/>
      </c>
      <c r="L1207" s="261" t="str">
        <f>IFERROR(Inv_SY!L1208/Inv_SY!$P1208-1,"")</f>
        <v/>
      </c>
      <c r="M1207" s="261" t="str">
        <f>IFERROR(Inv_SY!M1208/Inv_SY!$P1208-1,"")</f>
        <v/>
      </c>
      <c r="N1207" s="261" t="str">
        <f>IFERROR(Inv_SY!N1208/Inv_SY!$P1208-1,"")</f>
        <v/>
      </c>
      <c r="O1207" s="261" t="str">
        <f>IFERROR(Inv_SY!O1208/Inv_SY!$P1208-1,"")</f>
        <v/>
      </c>
      <c r="P1207" s="261" t="str">
        <f>IFERROR(Inv_SY!J1208/Inv_SY!$Q1208-1,"")</f>
        <v/>
      </c>
      <c r="Q1207" s="261" t="str">
        <f>IFERROR(Inv_SY!K1208/Inv_SY!$Q1208-1,"")</f>
        <v/>
      </c>
      <c r="R1207" s="261" t="str">
        <f>IFERROR(Inv_SY!L1208/Inv_SY!$Q1208-1,"")</f>
        <v/>
      </c>
      <c r="S1207" s="261" t="str">
        <f>IFERROR(Inv_SY!M1208/Inv_SY!$Q1208-1,"")</f>
        <v/>
      </c>
      <c r="T1207" s="261" t="str">
        <f>IFERROR(Inv_SY!N1208/Inv_SY!$Q1208-1,"")</f>
        <v/>
      </c>
      <c r="U1207" s="262" t="str">
        <f>IFERROR(Inv_SY!O1208/Inv_SY!$Q1208-1,"")</f>
        <v/>
      </c>
    </row>
    <row r="1208" spans="1:21">
      <c r="A1208" s="102" t="s">
        <v>4</v>
      </c>
      <c r="B1208" s="235">
        <v>6</v>
      </c>
      <c r="C1208" s="235">
        <v>2025</v>
      </c>
      <c r="D1208" s="102" t="s">
        <v>211</v>
      </c>
      <c r="E1208" s="102" t="s">
        <v>211</v>
      </c>
      <c r="F1208" s="103">
        <v>45839</v>
      </c>
      <c r="G1208" s="260">
        <f t="shared" si="53"/>
        <v>31</v>
      </c>
      <c r="H1208" s="104">
        <f t="shared" si="54"/>
        <v>45858</v>
      </c>
      <c r="I1208" s="157">
        <f>_xlfn.XLOOKUP(Table5[[#This Row],[Month Year]],'Modelling New'!D:D,'Modelling New'!N:N)</f>
        <v>10.507</v>
      </c>
      <c r="J1208" s="261" t="str">
        <f>IFERROR(Inv_SY!J1209/Inv_SY!$P1209-1,"")</f>
        <v/>
      </c>
      <c r="K1208" s="261" t="str">
        <f>IFERROR(Inv_SY!K1209/Inv_SY!$P1209-1,"")</f>
        <v/>
      </c>
      <c r="L1208" s="261" t="str">
        <f>IFERROR(Inv_SY!L1209/Inv_SY!$P1209-1,"")</f>
        <v/>
      </c>
      <c r="M1208" s="261" t="str">
        <f>IFERROR(Inv_SY!M1209/Inv_SY!$P1209-1,"")</f>
        <v/>
      </c>
      <c r="N1208" s="261" t="str">
        <f>IFERROR(Inv_SY!N1209/Inv_SY!$P1209-1,"")</f>
        <v/>
      </c>
      <c r="O1208" s="261" t="str">
        <f>IFERROR(Inv_SY!O1209/Inv_SY!$P1209-1,"")</f>
        <v/>
      </c>
      <c r="P1208" s="261" t="str">
        <f>IFERROR(Inv_SY!J1209/Inv_SY!$Q1209-1,"")</f>
        <v/>
      </c>
      <c r="Q1208" s="261" t="str">
        <f>IFERROR(Inv_SY!K1209/Inv_SY!$Q1209-1,"")</f>
        <v/>
      </c>
      <c r="R1208" s="261" t="str">
        <f>IFERROR(Inv_SY!L1209/Inv_SY!$Q1209-1,"")</f>
        <v/>
      </c>
      <c r="S1208" s="261" t="str">
        <f>IFERROR(Inv_SY!M1209/Inv_SY!$Q1209-1,"")</f>
        <v/>
      </c>
      <c r="T1208" s="261" t="str">
        <f>IFERROR(Inv_SY!N1209/Inv_SY!$Q1209-1,"")</f>
        <v/>
      </c>
      <c r="U1208" s="262" t="str">
        <f>IFERROR(Inv_SY!O1209/Inv_SY!$Q1209-1,"")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4 J1195:L1197 M1195:U12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6"/>
  <sheetViews>
    <sheetView zoomScaleNormal="100" workbookViewId="0">
      <pane xSplit="8" ySplit="3" topLeftCell="I105" activePane="bottomRight" state="frozen"/>
      <selection activeCell="I9" sqref="I9"/>
      <selection pane="topRight" activeCell="I9" sqref="I9"/>
      <selection pane="bottomLeft" activeCell="I9" sqref="I9"/>
      <selection pane="bottomRight" activeCell="A116" sqref="A116"/>
    </sheetView>
  </sheetViews>
  <sheetFormatPr defaultColWidth="9" defaultRowHeight="14.4"/>
  <cols>
    <col min="2" max="2" width="9.44140625" style="2" customWidth="1"/>
    <col min="3" max="7" width="8.5546875" style="2"/>
    <col min="8" max="11" width="10.44140625" style="2" customWidth="1"/>
    <col min="12" max="12" width="20" style="2" customWidth="1"/>
    <col min="13" max="13" width="8.5546875" style="2"/>
    <col min="14" max="14" width="9" customWidth="1"/>
    <col min="15" max="15" width="9.109375" customWidth="1"/>
    <col min="16" max="16" width="8.5546875" style="2"/>
    <col min="19" max="19" width="16.88671875" style="2" bestFit="1" customWidth="1"/>
    <col min="20" max="20" width="13.44140625" customWidth="1"/>
    <col min="21" max="21" width="21.44140625" customWidth="1"/>
    <col min="22" max="22" width="26.5546875" customWidth="1"/>
    <col min="23" max="23" width="10.44140625" style="2" customWidth="1"/>
    <col min="24" max="24" width="10.44140625" customWidth="1"/>
    <col min="25" max="25" width="9.5546875" style="2" customWidth="1"/>
    <col min="26" max="26" width="10.44140625" style="2" customWidth="1"/>
    <col min="27" max="27" width="10.109375" style="2" hidden="1" customWidth="1"/>
    <col min="28" max="28" width="0" style="2" hidden="1" customWidth="1"/>
    <col min="29" max="30" width="8.88671875" style="2" customWidth="1"/>
    <col min="31" max="31" width="61.44140625" customWidth="1"/>
    <col min="32" max="32" width="11.44140625" customWidth="1"/>
    <col min="33" max="33" width="13.44140625" customWidth="1"/>
    <col min="34" max="34" width="16.109375" customWidth="1"/>
    <col min="35" max="35" width="11.88671875" customWidth="1"/>
    <col min="36" max="36" width="63.44140625" customWidth="1"/>
    <col min="37" max="37" width="55" customWidth="1"/>
  </cols>
  <sheetData>
    <row r="3" spans="1:38" ht="36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8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211</v>
      </c>
      <c r="E93" s="2" t="s">
        <v>211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267</v>
      </c>
      <c r="M93" s="177"/>
      <c r="N93">
        <v>0</v>
      </c>
      <c r="O93" s="238" t="s">
        <v>188</v>
      </c>
      <c r="P93" s="108" t="s">
        <v>270</v>
      </c>
      <c r="Q93" s="108" t="s">
        <v>263</v>
      </c>
      <c r="R93">
        <v>18</v>
      </c>
      <c r="S93" s="108" t="s">
        <v>355</v>
      </c>
      <c r="T93" t="s">
        <v>269</v>
      </c>
      <c r="U93" t="s">
        <v>293</v>
      </c>
      <c r="V93" t="s">
        <v>293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333</v>
      </c>
      <c r="AF93" t="s">
        <v>266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211</v>
      </c>
      <c r="E94" s="2" t="s">
        <v>211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267</v>
      </c>
      <c r="M94" s="177"/>
      <c r="N94">
        <v>0</v>
      </c>
      <c r="O94" s="227" t="s">
        <v>186</v>
      </c>
      <c r="P94" s="108" t="s">
        <v>268</v>
      </c>
      <c r="Q94" s="108" t="s">
        <v>270</v>
      </c>
      <c r="R94">
        <v>66</v>
      </c>
      <c r="S94" s="108" t="s">
        <v>324</v>
      </c>
      <c r="T94" t="s">
        <v>269</v>
      </c>
      <c r="U94" t="s">
        <v>293</v>
      </c>
      <c r="V94" t="s">
        <v>293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384</v>
      </c>
      <c r="AF94" t="s">
        <v>266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211</v>
      </c>
      <c r="E95" s="2" t="s">
        <v>211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267</v>
      </c>
      <c r="M95" s="177"/>
      <c r="N95">
        <v>0</v>
      </c>
      <c r="O95" s="238" t="s">
        <v>188</v>
      </c>
      <c r="P95" s="108" t="s">
        <v>277</v>
      </c>
      <c r="Q95" s="108" t="s">
        <v>262</v>
      </c>
      <c r="R95">
        <v>54</v>
      </c>
      <c r="S95" s="108" t="s">
        <v>383</v>
      </c>
      <c r="T95" t="s">
        <v>269</v>
      </c>
      <c r="U95" t="s">
        <v>293</v>
      </c>
      <c r="V95" t="s">
        <v>293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11" t="s">
        <v>334</v>
      </c>
      <c r="AF95" t="s">
        <v>266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211</v>
      </c>
      <c r="E96" s="2" t="s">
        <v>211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267</v>
      </c>
      <c r="M96" s="177"/>
      <c r="N96">
        <v>0</v>
      </c>
      <c r="O96" s="238" t="s">
        <v>188</v>
      </c>
      <c r="P96" s="108" t="s">
        <v>277</v>
      </c>
      <c r="Q96" s="108" t="s">
        <v>272</v>
      </c>
      <c r="R96">
        <v>35</v>
      </c>
      <c r="S96" s="108" t="s">
        <v>1649</v>
      </c>
      <c r="T96" t="s">
        <v>269</v>
      </c>
      <c r="U96" t="s">
        <v>293</v>
      </c>
      <c r="V96" t="s">
        <v>293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404</v>
      </c>
      <c r="AF96" t="s">
        <v>266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211</v>
      </c>
      <c r="E97" s="2" t="s">
        <v>211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267</v>
      </c>
      <c r="M97" s="177"/>
      <c r="N97">
        <v>0</v>
      </c>
      <c r="O97" s="227" t="s">
        <v>186</v>
      </c>
      <c r="P97" s="108" t="s">
        <v>272</v>
      </c>
      <c r="Q97" s="108" t="s">
        <v>268</v>
      </c>
      <c r="R97">
        <v>21</v>
      </c>
      <c r="S97" s="108" t="s">
        <v>374</v>
      </c>
      <c r="T97" t="s">
        <v>269</v>
      </c>
      <c r="U97" t="s">
        <v>293</v>
      </c>
      <c r="V97" t="s">
        <v>293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403</v>
      </c>
      <c r="AF97" t="s">
        <v>266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211</v>
      </c>
      <c r="E98" s="2" t="s">
        <v>211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1629</v>
      </c>
      <c r="M98" s="177"/>
      <c r="N98">
        <v>0</v>
      </c>
      <c r="O98" s="238" t="s">
        <v>188</v>
      </c>
      <c r="P98" s="108" t="s">
        <v>277</v>
      </c>
      <c r="Q98" s="108" t="s">
        <v>262</v>
      </c>
      <c r="R98">
        <v>102</v>
      </c>
      <c r="S98" s="108" t="s">
        <v>1652</v>
      </c>
      <c r="T98" t="s">
        <v>281</v>
      </c>
      <c r="U98" t="s">
        <v>1631</v>
      </c>
      <c r="V98" t="s">
        <v>1631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372</v>
      </c>
      <c r="AF98" t="s">
        <v>266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211</v>
      </c>
      <c r="E99" s="2" t="s">
        <v>211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1629</v>
      </c>
      <c r="M99" s="177"/>
      <c r="N99">
        <v>0</v>
      </c>
      <c r="O99" s="238" t="s">
        <v>188</v>
      </c>
      <c r="P99" s="108" t="s">
        <v>277</v>
      </c>
      <c r="Q99" s="108" t="s">
        <v>272</v>
      </c>
      <c r="R99">
        <v>113</v>
      </c>
      <c r="S99" s="108" t="s">
        <v>1653</v>
      </c>
      <c r="T99" t="s">
        <v>281</v>
      </c>
      <c r="U99" t="s">
        <v>1631</v>
      </c>
      <c r="V99" t="s">
        <v>1631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372</v>
      </c>
      <c r="AF99" t="s">
        <v>266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211</v>
      </c>
      <c r="E100" s="2" t="s">
        <v>211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1629</v>
      </c>
      <c r="M100" s="177"/>
      <c r="N100">
        <v>0</v>
      </c>
      <c r="O100" s="221" t="s">
        <v>184</v>
      </c>
      <c r="P100" s="108" t="s">
        <v>272</v>
      </c>
      <c r="Q100" s="108" t="s">
        <v>268</v>
      </c>
      <c r="R100">
        <v>8</v>
      </c>
      <c r="S100" s="108" t="s">
        <v>358</v>
      </c>
      <c r="T100" t="s">
        <v>281</v>
      </c>
      <c r="U100" t="s">
        <v>1631</v>
      </c>
      <c r="V100" t="s">
        <v>1631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372</v>
      </c>
      <c r="AF100" t="s">
        <v>266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211</v>
      </c>
      <c r="E101" s="2" t="s">
        <v>211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267</v>
      </c>
      <c r="M101" s="177"/>
      <c r="N101">
        <v>0</v>
      </c>
      <c r="O101" s="227" t="s">
        <v>186</v>
      </c>
      <c r="P101" s="108" t="s">
        <v>268</v>
      </c>
      <c r="Q101" s="108" t="s">
        <v>270</v>
      </c>
      <c r="R101">
        <v>66</v>
      </c>
      <c r="S101" s="108" t="s">
        <v>324</v>
      </c>
      <c r="T101" t="s">
        <v>269</v>
      </c>
      <c r="U101" t="s">
        <v>293</v>
      </c>
      <c r="V101" t="s">
        <v>293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11" t="s">
        <v>334</v>
      </c>
      <c r="AF101" t="s">
        <v>266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211</v>
      </c>
      <c r="E102" s="2" t="s">
        <v>211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267</v>
      </c>
      <c r="M102" s="177"/>
      <c r="N102">
        <v>0</v>
      </c>
      <c r="O102" s="221" t="s">
        <v>184</v>
      </c>
      <c r="P102" s="108" t="s">
        <v>270</v>
      </c>
      <c r="Q102" s="108" t="s">
        <v>263</v>
      </c>
      <c r="R102">
        <v>21</v>
      </c>
      <c r="S102" s="108" t="s">
        <v>345</v>
      </c>
      <c r="T102" t="s">
        <v>269</v>
      </c>
      <c r="U102" t="s">
        <v>293</v>
      </c>
      <c r="V102" t="s">
        <v>293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333</v>
      </c>
      <c r="AF102" t="s">
        <v>266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211</v>
      </c>
      <c r="E103" s="2" t="s">
        <v>211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267</v>
      </c>
      <c r="M103" s="177"/>
      <c r="N103">
        <v>0</v>
      </c>
      <c r="O103" s="221" t="s">
        <v>184</v>
      </c>
      <c r="P103" s="108" t="s">
        <v>270</v>
      </c>
      <c r="Q103" s="108" t="s">
        <v>263</v>
      </c>
      <c r="R103">
        <v>25</v>
      </c>
      <c r="S103" s="108" t="s">
        <v>1660</v>
      </c>
      <c r="T103" t="s">
        <v>269</v>
      </c>
      <c r="U103" t="s">
        <v>293</v>
      </c>
      <c r="V103" t="s">
        <v>293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384</v>
      </c>
      <c r="AF103" t="s">
        <v>266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211</v>
      </c>
      <c r="E104" s="2" t="s">
        <v>211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267</v>
      </c>
      <c r="M104" s="177"/>
      <c r="N104">
        <v>0</v>
      </c>
      <c r="O104" s="221" t="s">
        <v>184</v>
      </c>
      <c r="P104" s="2" t="s">
        <v>270</v>
      </c>
      <c r="Q104" s="2" t="s">
        <v>263</v>
      </c>
      <c r="R104">
        <v>25</v>
      </c>
      <c r="S104" s="2" t="s">
        <v>348</v>
      </c>
      <c r="T104" t="s">
        <v>269</v>
      </c>
      <c r="U104" t="s">
        <v>293</v>
      </c>
      <c r="V104" t="s">
        <v>293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11" t="s">
        <v>334</v>
      </c>
      <c r="AF104" t="s">
        <v>266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211</v>
      </c>
      <c r="E105" s="2" t="s">
        <v>211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267</v>
      </c>
      <c r="M105" s="177"/>
      <c r="N105">
        <v>0</v>
      </c>
      <c r="O105" s="241" t="s">
        <v>185</v>
      </c>
      <c r="P105" s="2" t="s">
        <v>263</v>
      </c>
      <c r="Q105" s="2" t="s">
        <v>263</v>
      </c>
      <c r="R105">
        <v>87</v>
      </c>
      <c r="S105" s="2" t="s">
        <v>1660</v>
      </c>
      <c r="T105" t="s">
        <v>269</v>
      </c>
      <c r="U105" t="s">
        <v>293</v>
      </c>
      <c r="V105" t="s">
        <v>293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384</v>
      </c>
      <c r="AF105" t="s">
        <v>266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211</v>
      </c>
      <c r="E106" s="2" t="s">
        <v>211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267</v>
      </c>
      <c r="M106" s="177"/>
      <c r="N106">
        <v>0</v>
      </c>
      <c r="O106" s="243" t="s">
        <v>189</v>
      </c>
      <c r="P106" s="2" t="s">
        <v>268</v>
      </c>
      <c r="Q106" s="2" t="s">
        <v>270</v>
      </c>
      <c r="R106">
        <v>51</v>
      </c>
      <c r="S106" s="2" t="s">
        <v>345</v>
      </c>
      <c r="T106" t="s">
        <v>269</v>
      </c>
      <c r="U106" t="s">
        <v>293</v>
      </c>
      <c r="V106" t="s">
        <v>293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333</v>
      </c>
      <c r="AF106" t="s">
        <v>266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211</v>
      </c>
      <c r="E107" s="2" t="s">
        <v>211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267</v>
      </c>
      <c r="M107" s="177"/>
      <c r="N107">
        <v>0</v>
      </c>
      <c r="O107" s="221" t="s">
        <v>184</v>
      </c>
      <c r="P107" s="2" t="s">
        <v>270</v>
      </c>
      <c r="Q107" s="2" t="s">
        <v>263</v>
      </c>
      <c r="R107">
        <v>21</v>
      </c>
      <c r="S107" s="2" t="s">
        <v>345</v>
      </c>
      <c r="T107" t="s">
        <v>269</v>
      </c>
      <c r="U107" t="s">
        <v>293</v>
      </c>
      <c r="V107" t="s">
        <v>293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11" t="s">
        <v>334</v>
      </c>
      <c r="AF107" t="s">
        <v>266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211</v>
      </c>
      <c r="E108" s="2" t="s">
        <v>211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1629</v>
      </c>
      <c r="M108" s="177"/>
      <c r="N108">
        <v>0</v>
      </c>
      <c r="O108" s="243" t="s">
        <v>187</v>
      </c>
      <c r="P108" s="2" t="s">
        <v>268</v>
      </c>
      <c r="Q108" s="2" t="s">
        <v>270</v>
      </c>
      <c r="R108">
        <v>74</v>
      </c>
      <c r="S108" s="2" t="s">
        <v>1665</v>
      </c>
      <c r="T108" t="s">
        <v>281</v>
      </c>
      <c r="U108" t="s">
        <v>1631</v>
      </c>
      <c r="V108" t="s">
        <v>1631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372</v>
      </c>
      <c r="AF108" t="s">
        <v>266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211</v>
      </c>
      <c r="E109" s="2" t="s">
        <v>211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267</v>
      </c>
      <c r="M109" s="177"/>
      <c r="N109">
        <v>0</v>
      </c>
      <c r="O109" s="243" t="s">
        <v>189</v>
      </c>
      <c r="P109" s="2" t="s">
        <v>268</v>
      </c>
      <c r="Q109" s="2" t="s">
        <v>270</v>
      </c>
      <c r="R109">
        <v>54</v>
      </c>
      <c r="S109" s="2" t="s">
        <v>1667</v>
      </c>
      <c r="T109" t="s">
        <v>269</v>
      </c>
      <c r="U109" t="s">
        <v>293</v>
      </c>
      <c r="V109" t="s">
        <v>293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384</v>
      </c>
      <c r="AF109" t="s">
        <v>266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B110" s="2" t="s">
        <v>4</v>
      </c>
      <c r="C110" s="2">
        <v>2025</v>
      </c>
      <c r="D110" s="2" t="s">
        <v>211</v>
      </c>
      <c r="E110" s="2" t="s">
        <v>211</v>
      </c>
      <c r="F110" s="36">
        <v>45839</v>
      </c>
      <c r="G110" s="2">
        <v>31</v>
      </c>
      <c r="H110" s="37">
        <v>45840</v>
      </c>
      <c r="I110" s="39">
        <f>IFERROR(VLOOKUP(Tracker_BD[[#This Row],[Date]],Raw_Data[[Date]:[Sunset Time (POA&lt;20 W/m2)]],3,0),"")</f>
        <v>0.25624999999999998</v>
      </c>
      <c r="J110" s="39">
        <f>IFERROR(VLOOKUP(Tracker_BD[[#This Row],[Date]],Raw_Data[[Date]:[Sunset Time (POA&lt;20 W/m2)]],4,0),"")</f>
        <v>0.77986111111111112</v>
      </c>
      <c r="K110" s="33">
        <f>IFERROR((Tracker_BD[[#This Row],[Sunset Time (POA&lt;20 W/m2)]]-Tracker_BD[[#This Row],[Sunrise Time (POA&gt;20 W/m2)]])*24,"")</f>
        <v>12.566666666666666</v>
      </c>
      <c r="L110" s="2" t="s">
        <v>267</v>
      </c>
      <c r="M110" s="177"/>
      <c r="N110">
        <v>0</v>
      </c>
      <c r="O110" s="241" t="s">
        <v>185</v>
      </c>
      <c r="P110" s="2" t="s">
        <v>272</v>
      </c>
      <c r="Q110" s="2" t="s">
        <v>268</v>
      </c>
      <c r="R110">
        <v>10</v>
      </c>
      <c r="S110" s="2" t="s">
        <v>390</v>
      </c>
      <c r="T110" t="s">
        <v>269</v>
      </c>
      <c r="U110" t="s">
        <v>293</v>
      </c>
      <c r="V110" t="s">
        <v>293</v>
      </c>
      <c r="W110" s="39">
        <v>0.54861111111111116</v>
      </c>
      <c r="X110" s="39">
        <v>0.54861111111111116</v>
      </c>
      <c r="Y110" s="39">
        <v>0.54861111111111116</v>
      </c>
      <c r="Z110" s="39">
        <v>0.60416666666666663</v>
      </c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3">
        <f>IFERROR((Tracker_BD[[#This Row],[Work Completion time on fault]]-Tracker_BD[[#This Row],[Fault Time]])*24,"")</f>
        <v>1.3333333333333313</v>
      </c>
      <c r="AD110" s="33">
        <f>IFERROR((Tracker_BD[[#This Row],[Work Completion time on fault]]-Tracker_BD[[#This Row],[Fault Time]])*24,"")</f>
        <v>1.3333333333333313</v>
      </c>
      <c r="AE110" t="s">
        <v>384</v>
      </c>
      <c r="AF110" t="s">
        <v>266</v>
      </c>
      <c r="AG110" s="2"/>
      <c r="AH110" s="100"/>
      <c r="AI110" s="33">
        <f>IFERROR(Tracker_BD[[#This Row],[Breakdown Time]]*Tracker_BD[[#This Row],[Plant Equivalent Weightage]],"")</f>
        <v>0</v>
      </c>
    </row>
    <row r="111" spans="1:35">
      <c r="A111" s="2">
        <f>A110+1</f>
        <v>108</v>
      </c>
      <c r="B111" s="2" t="s">
        <v>4</v>
      </c>
      <c r="C111" s="2">
        <v>2025</v>
      </c>
      <c r="D111" s="2" t="s">
        <v>211</v>
      </c>
      <c r="E111" s="2" t="s">
        <v>211</v>
      </c>
      <c r="F111" s="36">
        <v>45839</v>
      </c>
      <c r="G111" s="2">
        <v>31</v>
      </c>
      <c r="H111" s="37">
        <v>45844</v>
      </c>
      <c r="I111" s="39">
        <f>IFERROR(VLOOKUP(Tracker_BD[[#This Row],[Date]],Raw_Data[[Date]:[Sunset Time (POA&lt;20 W/m2)]],3,0),"")</f>
        <v>0.25486111111111109</v>
      </c>
      <c r="J111" s="39">
        <f>IFERROR(VLOOKUP(Tracker_BD[[#This Row],[Date]],Raw_Data[[Date]:[Sunset Time (POA&lt;20 W/m2)]],4,0),"")</f>
        <v>0.78125</v>
      </c>
      <c r="K111" s="33">
        <f>IFERROR((Tracker_BD[[#This Row],[Sunset Time (POA&lt;20 W/m2)]]-Tracker_BD[[#This Row],[Sunrise Time (POA&gt;20 W/m2)]])*24,"")</f>
        <v>12.633333333333333</v>
      </c>
      <c r="L111" s="2" t="s">
        <v>267</v>
      </c>
      <c r="M111" s="177"/>
      <c r="N111">
        <v>0</v>
      </c>
      <c r="O111" s="249" t="s">
        <v>188</v>
      </c>
      <c r="P111" s="2" t="s">
        <v>277</v>
      </c>
      <c r="Q111" s="2" t="s">
        <v>272</v>
      </c>
      <c r="R111">
        <v>3</v>
      </c>
      <c r="S111" s="2" t="s">
        <v>1675</v>
      </c>
      <c r="T111" t="s">
        <v>269</v>
      </c>
      <c r="U111" t="s">
        <v>293</v>
      </c>
      <c r="V111" t="s">
        <v>293</v>
      </c>
      <c r="W111" s="39">
        <v>0.54861111111111116</v>
      </c>
      <c r="X111" s="39">
        <v>0.54861111111111116</v>
      </c>
      <c r="Y111" s="39">
        <v>0.54861111111111116</v>
      </c>
      <c r="Z111" s="39">
        <v>0.60416666666666663</v>
      </c>
      <c r="AA111" s="33">
        <f>IF(Tracker_BD[[#This Row],[Fault Acknowledgement Time ]]="NA","",(Tracker_BD[[#This Row],[Fault Acknowledgement Time ]]-Tracker_BD[[#This Row],[Fault Time]])*24)</f>
        <v>0</v>
      </c>
      <c r="AB111" s="33">
        <f>IFERROR((Tracker_BD[[#This Row],[Work Start time on Fault]]-Tracker_BD[[#This Row],[Fault Time]])*24,"")</f>
        <v>0</v>
      </c>
      <c r="AC111" s="33">
        <f>IFERROR((Tracker_BD[[#This Row],[Work Completion time on fault]]-Tracker_BD[[#This Row],[Fault Time]])*24,"")</f>
        <v>1.3333333333333313</v>
      </c>
      <c r="AD111" s="33">
        <f>IFERROR((Tracker_BD[[#This Row],[Work Completion time on fault]]-Tracker_BD[[#This Row],[Fault Time]])*24,"")</f>
        <v>1.3333333333333313</v>
      </c>
      <c r="AE111" s="211" t="s">
        <v>334</v>
      </c>
      <c r="AF111" t="s">
        <v>266</v>
      </c>
      <c r="AG111" s="2"/>
      <c r="AH111" s="100"/>
      <c r="AI111" s="33">
        <f>IFERROR(Tracker_BD[[#This Row],[Breakdown Time]]*Tracker_BD[[#This Row],[Plant Equivalent Weightage]],"")</f>
        <v>0</v>
      </c>
    </row>
    <row r="112" spans="1:35">
      <c r="A112" s="2">
        <f>A111+1</f>
        <v>109</v>
      </c>
      <c r="B112" s="2" t="s">
        <v>4</v>
      </c>
      <c r="C112" s="2">
        <v>2025</v>
      </c>
      <c r="D112" s="2" t="s">
        <v>211</v>
      </c>
      <c r="E112" s="2" t="s">
        <v>211</v>
      </c>
      <c r="F112" s="36">
        <v>45839</v>
      </c>
      <c r="G112" s="2">
        <v>31</v>
      </c>
      <c r="H112" s="37">
        <v>45844</v>
      </c>
      <c r="I112" s="39">
        <f>IFERROR(VLOOKUP(Tracker_BD[[#This Row],[Date]],Raw_Data[[Date]:[Sunset Time (POA&lt;20 W/m2)]],3,0),"")</f>
        <v>0.25486111111111109</v>
      </c>
      <c r="J112" s="39">
        <f>IFERROR(VLOOKUP(Tracker_BD[[#This Row],[Date]],Raw_Data[[Date]:[Sunset Time (POA&lt;20 W/m2)]],4,0),"")</f>
        <v>0.78125</v>
      </c>
      <c r="K112" s="33">
        <f>IFERROR((Tracker_BD[[#This Row],[Sunset Time (POA&lt;20 W/m2)]]-Tracker_BD[[#This Row],[Sunrise Time (POA&gt;20 W/m2)]])*24,"")</f>
        <v>12.633333333333333</v>
      </c>
      <c r="L112" s="2" t="s">
        <v>267</v>
      </c>
      <c r="M112" s="177"/>
      <c r="N112">
        <v>0</v>
      </c>
      <c r="O112" s="249" t="s">
        <v>188</v>
      </c>
      <c r="P112" s="2" t="s">
        <v>277</v>
      </c>
      <c r="Q112" s="108" t="s">
        <v>262</v>
      </c>
      <c r="R112">
        <v>11</v>
      </c>
      <c r="S112" s="108" t="s">
        <v>362</v>
      </c>
      <c r="T112" t="s">
        <v>269</v>
      </c>
      <c r="U112" t="s">
        <v>293</v>
      </c>
      <c r="V112" t="s">
        <v>293</v>
      </c>
      <c r="W112" s="39">
        <v>0.64722222222222225</v>
      </c>
      <c r="X112" s="32">
        <v>0.64722222222222225</v>
      </c>
      <c r="Y112" s="32">
        <v>0.64722222222222225</v>
      </c>
      <c r="Z112" s="39">
        <v>0.67500000000000004</v>
      </c>
      <c r="AA112" s="33">
        <f>IF(Tracker_BD[[#This Row],[Fault Acknowledgement Time ]]="NA","",(Tracker_BD[[#This Row],[Fault Acknowledgement Time ]]-Tracker_BD[[#This Row],[Fault Time]])*24)</f>
        <v>0</v>
      </c>
      <c r="AB112" s="33">
        <f>IFERROR((Tracker_BD[[#This Row],[Work Start time on Fault]]-Tracker_BD[[#This Row],[Fault Time]])*24,"")</f>
        <v>0</v>
      </c>
      <c r="AC112" s="33">
        <f>IFERROR((Tracker_BD[[#This Row],[Work Completion time on fault]]-Tracker_BD[[#This Row],[Fault Time]])*24,"")</f>
        <v>0.66666666666666696</v>
      </c>
      <c r="AD112" s="33">
        <f>IFERROR((Tracker_BD[[#This Row],[Work Completion time on fault]]-Tracker_BD[[#This Row],[Fault Time]])*24,"")</f>
        <v>0.66666666666666696</v>
      </c>
      <c r="AE112" t="s">
        <v>333</v>
      </c>
      <c r="AF112" t="s">
        <v>266</v>
      </c>
      <c r="AG112" s="2"/>
      <c r="AH112" s="100"/>
      <c r="AI112" s="33">
        <f>IFERROR(Tracker_BD[[#This Row],[Breakdown Time]]*Tracker_BD[[#This Row],[Plant Equivalent Weightage]],"")</f>
        <v>0</v>
      </c>
    </row>
    <row r="113" spans="1:35">
      <c r="A113" s="2">
        <f>A112+1</f>
        <v>110</v>
      </c>
      <c r="B113" s="2" t="s">
        <v>4</v>
      </c>
      <c r="C113" s="2">
        <v>2025</v>
      </c>
      <c r="D113" s="2" t="s">
        <v>211</v>
      </c>
      <c r="E113" s="2" t="s">
        <v>211</v>
      </c>
      <c r="F113" s="36">
        <v>45839</v>
      </c>
      <c r="G113" s="2">
        <v>31</v>
      </c>
      <c r="H113" s="37">
        <v>45848</v>
      </c>
      <c r="I113" s="39">
        <v>0.25624999999999998</v>
      </c>
      <c r="J113" s="39">
        <v>0.75763888888888886</v>
      </c>
      <c r="K113" s="33">
        <f>IFERROR((Tracker_BD[[#This Row],[Sunset Time (POA&lt;20 W/m2)]]-Tracker_BD[[#This Row],[Sunrise Time (POA&gt;20 W/m2)]])*24,"")</f>
        <v>12.033333333333333</v>
      </c>
      <c r="L113" s="2" t="s">
        <v>267</v>
      </c>
      <c r="M113" s="177"/>
      <c r="N113">
        <v>0</v>
      </c>
      <c r="O113" s="249" t="s">
        <v>188</v>
      </c>
      <c r="P113" s="2" t="s">
        <v>277</v>
      </c>
      <c r="Q113" s="108" t="s">
        <v>262</v>
      </c>
      <c r="R113">
        <v>7</v>
      </c>
      <c r="S113" s="2" t="s">
        <v>383</v>
      </c>
      <c r="T113" t="s">
        <v>269</v>
      </c>
      <c r="U113" t="s">
        <v>293</v>
      </c>
      <c r="V113" t="s">
        <v>293</v>
      </c>
      <c r="W113" s="39">
        <v>0.63194444444444442</v>
      </c>
      <c r="X113" s="39">
        <v>0.63194444444444442</v>
      </c>
      <c r="Y113" s="39">
        <v>0.63194444444444442</v>
      </c>
      <c r="Z113" s="39">
        <v>0.64722222222222225</v>
      </c>
      <c r="AA113" s="33">
        <f>IF(Tracker_BD[[#This Row],[Fault Acknowledgement Time ]]="NA","",(Tracker_BD[[#This Row],[Fault Acknowledgement Time ]]-Tracker_BD[[#This Row],[Fault Time]])*24)</f>
        <v>0</v>
      </c>
      <c r="AB113" s="33">
        <f>IFERROR((Tracker_BD[[#This Row],[Work Start time on Fault]]-Tracker_BD[[#This Row],[Fault Time]])*24,"")</f>
        <v>0</v>
      </c>
      <c r="AC113" s="33">
        <f>IFERROR((Tracker_BD[[#This Row],[Work Completion time on fault]]-Tracker_BD[[#This Row],[Fault Time]])*24,"")</f>
        <v>0.36666666666666803</v>
      </c>
      <c r="AD113" s="33">
        <f>IFERROR((Tracker_BD[[#This Row],[Work Completion time on fault]]-Tracker_BD[[#This Row],[Fault Time]])*24,"")</f>
        <v>0.36666666666666803</v>
      </c>
      <c r="AE113" t="s">
        <v>372</v>
      </c>
      <c r="AF113" t="s">
        <v>266</v>
      </c>
      <c r="AG113" s="2"/>
      <c r="AH113" s="100"/>
      <c r="AI113" s="33">
        <f>IFERROR(Tracker_BD[[#This Row],[Breakdown Time]]*Tracker_BD[[#This Row],[Plant Equivalent Weightage]],"")</f>
        <v>0</v>
      </c>
    </row>
    <row r="114" spans="1:35">
      <c r="A114" s="2">
        <f>A113+1</f>
        <v>111</v>
      </c>
      <c r="B114" s="2" t="s">
        <v>4</v>
      </c>
      <c r="C114" s="2">
        <v>2025</v>
      </c>
      <c r="D114" s="2" t="s">
        <v>211</v>
      </c>
      <c r="E114" s="2" t="s">
        <v>211</v>
      </c>
      <c r="F114" s="36">
        <v>45839</v>
      </c>
      <c r="G114" s="2">
        <v>31</v>
      </c>
      <c r="H114" s="37">
        <v>45848</v>
      </c>
      <c r="I114" s="39">
        <f>IFERROR(VLOOKUP(Tracker_BD[[#This Row],[Date]],Raw_Data[[Date]:[Sunset Time (POA&lt;20 W/m2)]],3,0),"")</f>
        <v>0.25624999999999998</v>
      </c>
      <c r="J114" s="39">
        <f>IFERROR(VLOOKUP(Tracker_BD[[#This Row],[Date]],Raw_Data[[Date]:[Sunset Time (POA&lt;20 W/m2)]],4,0),"")</f>
        <v>0.75763888888888886</v>
      </c>
      <c r="K114" s="33">
        <f>IFERROR((Tracker_BD[[#This Row],[Sunset Time (POA&lt;20 W/m2)]]-Tracker_BD[[#This Row],[Sunrise Time (POA&gt;20 W/m2)]])*24,"")</f>
        <v>12.033333333333333</v>
      </c>
      <c r="L114" s="2" t="s">
        <v>267</v>
      </c>
      <c r="M114" s="177"/>
      <c r="N114">
        <v>0</v>
      </c>
      <c r="O114" s="249" t="s">
        <v>188</v>
      </c>
      <c r="P114" s="2" t="s">
        <v>277</v>
      </c>
      <c r="Q114" s="2" t="s">
        <v>272</v>
      </c>
      <c r="R114">
        <v>5</v>
      </c>
      <c r="S114" s="2" t="s">
        <v>1683</v>
      </c>
      <c r="T114" t="s">
        <v>269</v>
      </c>
      <c r="U114" t="s">
        <v>293</v>
      </c>
      <c r="V114" t="s">
        <v>293</v>
      </c>
      <c r="W114" s="39">
        <v>0.84722222222222221</v>
      </c>
      <c r="X114" s="39">
        <v>0.84722222222222221</v>
      </c>
      <c r="Y114" s="39">
        <v>0.84722222222222221</v>
      </c>
      <c r="Z114" s="39">
        <v>0.8569444444444444</v>
      </c>
      <c r="AA114" s="33">
        <f>IF(Tracker_BD[[#This Row],[Fault Acknowledgement Time ]]="NA","",(Tracker_BD[[#This Row],[Fault Acknowledgement Time ]]-Tracker_BD[[#This Row],[Fault Time]])*24)</f>
        <v>0</v>
      </c>
      <c r="AB114" s="33">
        <f>IFERROR((Tracker_BD[[#This Row],[Work Start time on Fault]]-Tracker_BD[[#This Row],[Fault Time]])*24,"")</f>
        <v>0</v>
      </c>
      <c r="AC114" s="33">
        <f>IFERROR((Tracker_BD[[#This Row],[Work Completion time on fault]]-Tracker_BD[[#This Row],[Fault Time]])*24,"")</f>
        <v>0.2333333333333325</v>
      </c>
      <c r="AD114" s="33">
        <f>IFERROR((Tracker_BD[[#This Row],[Work Completion time on fault]]-Tracker_BD[[#This Row],[Fault Time]])*24,"")</f>
        <v>0.2333333333333325</v>
      </c>
      <c r="AE114" t="s">
        <v>372</v>
      </c>
      <c r="AF114" t="s">
        <v>266</v>
      </c>
      <c r="AG114" s="2"/>
      <c r="AH114" s="100"/>
      <c r="AI114" s="33">
        <f>IFERROR(Tracker_BD[[#This Row],[Breakdown Time]]*Tracker_BD[[#This Row],[Plant Equivalent Weightage]],"")</f>
        <v>0</v>
      </c>
    </row>
    <row r="115" spans="1:35">
      <c r="A115" s="2">
        <v>112</v>
      </c>
      <c r="B115" s="2" t="s">
        <v>4</v>
      </c>
      <c r="C115" s="2">
        <v>2025</v>
      </c>
      <c r="D115" s="2" t="s">
        <v>211</v>
      </c>
      <c r="E115" s="2" t="s">
        <v>211</v>
      </c>
      <c r="F115" s="36">
        <v>45839</v>
      </c>
      <c r="G115" s="2">
        <f>DAY(EOMONTH(Tracker_BD[[#This Row],[Month Year]],0))</f>
        <v>31</v>
      </c>
      <c r="H115" s="37">
        <v>45851</v>
      </c>
      <c r="I115" s="39">
        <f>IFERROR(VLOOKUP(Tracker_BD[[#This Row],[Date]],Raw_Data[[Date]:[Sunset Time (POA&lt;20 W/m2)]],3,0),"")</f>
        <v>0.25972222222222224</v>
      </c>
      <c r="J115" s="39">
        <f>IFERROR(VLOOKUP(Tracker_BD[[#This Row],[Date]],Raw_Data[[Date]:[Sunset Time (POA&lt;20 W/m2)]],4,0),"")</f>
        <v>0.77777777777777779</v>
      </c>
      <c r="K115" s="33">
        <f>IFERROR((Tracker_BD[[#This Row],[Sunset Time (POA&lt;20 W/m2)]]-Tracker_BD[[#This Row],[Sunrise Time (POA&gt;20 W/m2)]])*24,"")</f>
        <v>12.433333333333332</v>
      </c>
      <c r="L115" s="2" t="s">
        <v>267</v>
      </c>
      <c r="M115" s="177"/>
      <c r="N115">
        <v>0</v>
      </c>
      <c r="O115" s="264" t="s">
        <v>189</v>
      </c>
      <c r="P115" s="2" t="s">
        <v>263</v>
      </c>
      <c r="Q115" s="2" t="s">
        <v>270</v>
      </c>
      <c r="R115">
        <v>7</v>
      </c>
      <c r="S115" s="2" t="s">
        <v>1689</v>
      </c>
      <c r="T115" t="s">
        <v>269</v>
      </c>
      <c r="U115" t="s">
        <v>293</v>
      </c>
      <c r="V115" t="s">
        <v>293</v>
      </c>
      <c r="W115" s="39">
        <v>0.84722222222222221</v>
      </c>
      <c r="X115" s="39">
        <v>0.84722222222222221</v>
      </c>
      <c r="Y115" s="39">
        <v>0.84722222222222221</v>
      </c>
      <c r="Z115" s="39">
        <v>0.8569444444444444</v>
      </c>
      <c r="AA115" s="33">
        <f>IF(Tracker_BD[[#This Row],[Fault Acknowledgement Time ]]="NA","",(Tracker_BD[[#This Row],[Fault Acknowledgement Time ]]-Tracker_BD[[#This Row],[Fault Time]])*24)</f>
        <v>0</v>
      </c>
      <c r="AB115" s="33">
        <f>IFERROR((Tracker_BD[[#This Row],[Work Start time on Fault]]-Tracker_BD[[#This Row],[Fault Time]])*24,"")</f>
        <v>0</v>
      </c>
      <c r="AC115" s="33">
        <f>IFERROR((Tracker_BD[[#This Row],[Work Completion time on fault]]-Tracker_BD[[#This Row],[Fault Time]])*24,"")</f>
        <v>0.2333333333333325</v>
      </c>
      <c r="AD115" s="33">
        <f>IFERROR((Tracker_BD[[#This Row],[Work Completion time on fault]]-Tracker_BD[[#This Row],[Fault Time]])*24,"")</f>
        <v>0.2333333333333325</v>
      </c>
      <c r="AE115" t="s">
        <v>372</v>
      </c>
      <c r="AF115" t="s">
        <v>266</v>
      </c>
      <c r="AG115" s="2"/>
      <c r="AH115" s="100"/>
      <c r="AI115" s="33">
        <f>IFERROR(Tracker_BD[[#This Row],[Breakdown Time]]*Tracker_BD[[#This Row],[Plant Equivalent Weightage]],"")</f>
        <v>0</v>
      </c>
    </row>
    <row r="116" spans="1:35">
      <c r="A116" s="2">
        <v>113</v>
      </c>
      <c r="B116" s="2" t="s">
        <v>4</v>
      </c>
      <c r="C116" s="2">
        <v>2025</v>
      </c>
      <c r="D116" s="2" t="s">
        <v>211</v>
      </c>
      <c r="E116" s="2" t="s">
        <v>211</v>
      </c>
      <c r="F116" s="36">
        <v>45839</v>
      </c>
      <c r="G116" s="2">
        <f>DAY(EOMONTH(Tracker_BD[[#This Row],[Month Year]],0))</f>
        <v>31</v>
      </c>
      <c r="H116" s="37">
        <v>45854</v>
      </c>
      <c r="I116" s="39">
        <f>IFERROR(VLOOKUP(Tracker_BD[[#This Row],[Date]],Raw_Data[[Date]:[Sunset Time (POA&lt;20 W/m2)]],3,0),"")</f>
        <v>0.25624999999999998</v>
      </c>
      <c r="J116" s="39">
        <f>IFERROR(VLOOKUP(Tracker_BD[[#This Row],[Date]],Raw_Data[[Date]:[Sunset Time (POA&lt;20 W/m2)]],4,0),"")</f>
        <v>0.76875000000000004</v>
      </c>
      <c r="K116" s="33">
        <f>IFERROR((Tracker_BD[[#This Row],[Sunset Time (POA&lt;20 W/m2)]]-Tracker_BD[[#This Row],[Sunrise Time (POA&gt;20 W/m2)]])*24,"")</f>
        <v>12.3</v>
      </c>
      <c r="L116" s="2" t="s">
        <v>267</v>
      </c>
      <c r="M116" s="177"/>
      <c r="N116">
        <v>0</v>
      </c>
      <c r="O116" s="264" t="s">
        <v>189</v>
      </c>
      <c r="P116" s="2" t="s">
        <v>277</v>
      </c>
      <c r="Q116" s="2" t="s">
        <v>272</v>
      </c>
      <c r="R116">
        <v>2</v>
      </c>
      <c r="S116" s="2" t="s">
        <v>1690</v>
      </c>
      <c r="T116" t="s">
        <v>269</v>
      </c>
      <c r="U116" t="s">
        <v>293</v>
      </c>
      <c r="V116" t="s">
        <v>293</v>
      </c>
      <c r="W116" s="39">
        <v>0.67708333333333337</v>
      </c>
      <c r="X116" s="39">
        <v>0.67708333333333337</v>
      </c>
      <c r="Y116" s="39">
        <v>0.67708333333333337</v>
      </c>
      <c r="Z116" s="39">
        <v>0.69166666666666665</v>
      </c>
      <c r="AA116" s="33">
        <f>IF(Tracker_BD[[#This Row],[Fault Acknowledgement Time ]]="NA","",(Tracker_BD[[#This Row],[Fault Acknowledgement Time ]]-Tracker_BD[[#This Row],[Fault Time]])*24)</f>
        <v>0</v>
      </c>
      <c r="AB116" s="33">
        <f>IFERROR((Tracker_BD[[#This Row],[Work Start time on Fault]]-Tracker_BD[[#This Row],[Fault Time]])*24,"")</f>
        <v>0</v>
      </c>
      <c r="AC116" s="33">
        <f>IFERROR((Tracker_BD[[#This Row],[Work Completion time on fault]]-Tracker_BD[[#This Row],[Fault Time]])*24,"")</f>
        <v>0.34999999999999876</v>
      </c>
      <c r="AD116" s="33">
        <f>IFERROR((Tracker_BD[[#This Row],[Work Completion time on fault]]-Tracker_BD[[#This Row],[Fault Time]])*24,"")</f>
        <v>0.34999999999999876</v>
      </c>
      <c r="AE116" t="s">
        <v>384</v>
      </c>
      <c r="AF116" t="s">
        <v>266</v>
      </c>
      <c r="AG116" s="2"/>
      <c r="AH116" s="100"/>
      <c r="AI116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6" zoomScaleNormal="96" workbookViewId="0">
      <pane xSplit="8" ySplit="3" topLeftCell="I28" activePane="bottomRight" state="frozen"/>
      <selection activeCell="I9" sqref="I9"/>
      <selection pane="topRight" activeCell="I9" sqref="I9"/>
      <selection pane="bottomLeft" activeCell="I9" sqref="I9"/>
      <selection pane="bottomRight" activeCell="A39" sqref="A39"/>
    </sheetView>
  </sheetViews>
  <sheetFormatPr defaultColWidth="9" defaultRowHeight="14.4"/>
  <cols>
    <col min="1" max="1" width="9" style="2" customWidth="1"/>
    <col min="2" max="2" width="9.88671875" customWidth="1"/>
    <col min="3" max="7" width="9" customWidth="1"/>
    <col min="8" max="11" width="10.109375" customWidth="1"/>
    <col min="12" max="12" width="12.88671875" style="41" customWidth="1"/>
    <col min="13" max="13" width="11.109375" style="2" customWidth="1"/>
    <col min="14" max="14" width="11.109375" customWidth="1"/>
    <col min="15" max="15" width="27.109375" style="3" bestFit="1" customWidth="1"/>
    <col min="16" max="16" width="13.88671875" customWidth="1"/>
    <col min="17" max="17" width="21.88671875" customWidth="1"/>
    <col min="18" max="18" width="42" customWidth="1"/>
    <col min="19" max="19" width="9.88671875" customWidth="1"/>
    <col min="20" max="20" width="11.44140625" customWidth="1"/>
    <col min="21" max="21" width="9.88671875" customWidth="1"/>
    <col min="22" max="22" width="12" customWidth="1"/>
    <col min="23" max="23" width="10" style="2" customWidth="1"/>
    <col min="24" max="24" width="10.44140625" style="2" customWidth="1"/>
    <col min="25" max="26" width="10.109375" style="2" customWidth="1"/>
    <col min="27" max="27" width="29.44140625" style="2" customWidth="1"/>
    <col min="28" max="30" width="9.88671875" style="2" customWidth="1"/>
    <col min="31" max="31" width="13.441406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211</v>
      </c>
      <c r="E33" s="1" t="s">
        <v>211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13" t="s">
        <v>184</v>
      </c>
      <c r="P33" t="s">
        <v>443</v>
      </c>
      <c r="Q33" t="s">
        <v>446</v>
      </c>
      <c r="R33" t="s">
        <v>446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734</v>
      </c>
      <c r="AB33" s="17" t="s">
        <v>266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211</v>
      </c>
      <c r="E34" s="1" t="s">
        <v>211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443</v>
      </c>
      <c r="Q34" t="s">
        <v>733</v>
      </c>
      <c r="R34" t="s">
        <v>733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734</v>
      </c>
      <c r="AB34" s="17" t="s">
        <v>266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211</v>
      </c>
      <c r="E35" s="1" t="s">
        <v>211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443</v>
      </c>
      <c r="Q35" t="s">
        <v>446</v>
      </c>
      <c r="R35" t="s">
        <v>446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734</v>
      </c>
      <c r="AB35" s="17" t="s">
        <v>266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B36" s="1" t="s">
        <v>4</v>
      </c>
      <c r="C36" s="1">
        <v>2025</v>
      </c>
      <c r="D36" s="1" t="s">
        <v>211</v>
      </c>
      <c r="E36" s="1" t="s">
        <v>211</v>
      </c>
      <c r="F36" s="23">
        <v>45839</v>
      </c>
      <c r="G36">
        <v>30</v>
      </c>
      <c r="H36" s="24">
        <v>45842</v>
      </c>
      <c r="I36" s="25">
        <f>IFERROR(VLOOKUP(PA[[#This Row],[Date]],Raw_Data[[Date]:[Sunset Time (POA&lt;20 W/m2)]],3,0),"")</f>
        <v>0.25486111111111109</v>
      </c>
      <c r="J36" s="25">
        <f>IFERROR(VLOOKUP(PA[[#This Row],[Date]],Raw_Data[[Date]:[Sunset Time (POA&lt;20 W/m2)]],4,0),"")</f>
        <v>0.77708333333333335</v>
      </c>
      <c r="K36" s="26">
        <f>IFERROR((PA[[#This Row],[Sunset Time (POA&lt;20 W/m2)]]-PA[[#This Row],[Sunrise Time (POA&gt;20 W/m2)]])*24,"")</f>
        <v>12.533333333333335</v>
      </c>
      <c r="L36" s="41" t="s">
        <v>185</v>
      </c>
      <c r="M36" s="45">
        <f>IFERROR(VLOOKUP(PA[[#This Row],[Affceted Equipment]],'Basic Data'!$A$2:$B$116,2,0),"")</f>
        <v>1833.3</v>
      </c>
      <c r="N36" s="46">
        <v>0.17449530281830902</v>
      </c>
      <c r="O36" s="41" t="s">
        <v>185</v>
      </c>
      <c r="P36" t="s">
        <v>443</v>
      </c>
      <c r="Q36" t="s">
        <v>733</v>
      </c>
      <c r="R36" t="s">
        <v>733</v>
      </c>
      <c r="S36" s="22">
        <v>0.48402777777777778</v>
      </c>
      <c r="T36" s="22">
        <v>0.48402777777777778</v>
      </c>
      <c r="U36" s="22">
        <v>0.48402777777777778</v>
      </c>
      <c r="V36" s="22">
        <v>0.49305555555555558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0.21666666666666723</v>
      </c>
      <c r="Z36" s="33">
        <f>IFERROR((PA[[#This Row],[Work Completiuon time on fualt]]-PA[[#This Row],[Fault Time]])*24,"")</f>
        <v>0.21666666666666723</v>
      </c>
      <c r="AA36" s="2" t="s">
        <v>734</v>
      </c>
      <c r="AB36" s="17" t="s">
        <v>266</v>
      </c>
      <c r="AC36" s="47">
        <f>IFERROR(PA[[#This Row],[Breakdown Time]]*PA[[#This Row],[Plant Equivalent Weightage]],"")</f>
        <v>3.7807315610633718E-2</v>
      </c>
      <c r="AD36" s="2">
        <v>0.11</v>
      </c>
      <c r="AE36" s="2">
        <v>147</v>
      </c>
      <c r="AF36" s="2"/>
      <c r="AG36" s="2"/>
    </row>
    <row r="37" spans="1:33">
      <c r="A37" s="2">
        <f t="shared" si="0"/>
        <v>34</v>
      </c>
      <c r="B37" s="1" t="s">
        <v>4</v>
      </c>
      <c r="C37" s="1">
        <v>2025</v>
      </c>
      <c r="D37" s="1" t="s">
        <v>211</v>
      </c>
      <c r="E37" s="1" t="s">
        <v>211</v>
      </c>
      <c r="F37" s="23">
        <v>45839</v>
      </c>
      <c r="G37">
        <v>30</v>
      </c>
      <c r="H37" s="24">
        <v>45845</v>
      </c>
      <c r="I37" s="25">
        <f>IFERROR(VLOOKUP(PA[[#This Row],[Date]],Raw_Data[[Date]:[Sunset Time (POA&lt;20 W/m2)]],3,0),"")</f>
        <v>0.25694444444444442</v>
      </c>
      <c r="J37" s="25">
        <f>IFERROR(VLOOKUP(PA[[#This Row],[Date]],Raw_Data[[Date]:[Sunset Time (POA&lt;20 W/m2)]],4,0),"")</f>
        <v>0.78333333333333333</v>
      </c>
      <c r="K37" s="26">
        <f>IFERROR((PA[[#This Row],[Sunset Time (POA&lt;20 W/m2)]]-PA[[#This Row],[Sunrise Time (POA&gt;20 W/m2)]])*24,"")</f>
        <v>12.633333333333333</v>
      </c>
      <c r="L37" s="41" t="s">
        <v>1605</v>
      </c>
      <c r="M37" s="45">
        <f>IFERROR(VLOOKUP(PA[[#This Row],[Affceted Equipment]],'Basic Data'!$A$2:$B$116,2,0),"")</f>
        <v>10506.3</v>
      </c>
      <c r="N37" s="46">
        <v>0.17449530281830902</v>
      </c>
      <c r="O37" s="252" t="s">
        <v>1678</v>
      </c>
      <c r="P37" t="s">
        <v>901</v>
      </c>
      <c r="Q37" s="140" t="s">
        <v>1679</v>
      </c>
      <c r="R37" s="140" t="s">
        <v>1679</v>
      </c>
      <c r="S37" s="22">
        <v>0.57291666666666663</v>
      </c>
      <c r="T37" s="22">
        <v>0.57291666666666663</v>
      </c>
      <c r="U37" s="22">
        <v>0.57291666666666663</v>
      </c>
      <c r="V37" s="22">
        <v>0.61458333333333337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1.0000000000000018</v>
      </c>
      <c r="Z37" s="33">
        <f>IFERROR((PA[[#This Row],[Work Completiuon time on fualt]]-PA[[#This Row],[Fault Time]])*24,"")</f>
        <v>1.0000000000000018</v>
      </c>
      <c r="AA37" s="2" t="s">
        <v>734</v>
      </c>
      <c r="AB37" s="17" t="s">
        <v>266</v>
      </c>
      <c r="AC37" s="47">
        <f>IFERROR(PA[[#This Row],[Breakdown Time]]*PA[[#This Row],[Plant Equivalent Weightage]],"")</f>
        <v>0.17449530281830933</v>
      </c>
      <c r="AD37" s="2">
        <v>0.4</v>
      </c>
      <c r="AE37" s="2">
        <v>3066</v>
      </c>
      <c r="AF37" s="2"/>
      <c r="AG37" s="2"/>
    </row>
    <row r="38" spans="1:33">
      <c r="A38" s="2">
        <f t="shared" si="0"/>
        <v>35</v>
      </c>
      <c r="B38" s="1" t="s">
        <v>4</v>
      </c>
      <c r="C38" s="1">
        <v>2025</v>
      </c>
      <c r="D38" s="1" t="s">
        <v>211</v>
      </c>
      <c r="E38" s="1" t="s">
        <v>211</v>
      </c>
      <c r="F38" s="23">
        <v>45839</v>
      </c>
      <c r="G38">
        <v>30</v>
      </c>
      <c r="H38" s="24">
        <v>45849</v>
      </c>
      <c r="I38" s="25">
        <f>IFERROR(VLOOKUP(PA[[#This Row],[Date]],Raw_Data[[Date]:[Sunset Time (POA&lt;20 W/m2)]],3,0),"")</f>
        <v>0.25694444444444442</v>
      </c>
      <c r="J38" s="25">
        <f>IFERROR(VLOOKUP(PA[[#This Row],[Date]],Raw_Data[[Date]:[Sunset Time (POA&lt;20 W/m2)]],4,0),"")</f>
        <v>0.77152777777777781</v>
      </c>
      <c r="K38" s="26">
        <f>IFERROR((PA[[#This Row],[Sunset Time (POA&lt;20 W/m2)]]-PA[[#This Row],[Sunrise Time (POA&gt;20 W/m2)]])*24,"")</f>
        <v>12.350000000000001</v>
      </c>
      <c r="L38" s="41" t="s">
        <v>185</v>
      </c>
      <c r="M38" s="45">
        <f>IFERROR(VLOOKUP(PA[[#This Row],[Affceted Equipment]],'Basic Data'!$A$2:$B$116,2,0),"")</f>
        <v>1833.3</v>
      </c>
      <c r="N38" s="46">
        <v>0.17449530281830902</v>
      </c>
      <c r="O38" s="41" t="s">
        <v>185</v>
      </c>
      <c r="P38" t="s">
        <v>443</v>
      </c>
      <c r="Q38" t="s">
        <v>733</v>
      </c>
      <c r="R38" t="s">
        <v>733</v>
      </c>
      <c r="S38" s="22">
        <v>0.55069444444444449</v>
      </c>
      <c r="T38" s="22">
        <v>0.55069444444444449</v>
      </c>
      <c r="U38" s="22">
        <v>0.55069444444444449</v>
      </c>
      <c r="V38" s="22">
        <v>0.56180555555555556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0.26666666666666572</v>
      </c>
      <c r="Z38" s="33">
        <f>IFERROR((PA[[#This Row],[Work Completiuon time on fualt]]-PA[[#This Row],[Fault Time]])*24,"")</f>
        <v>0.26666666666666572</v>
      </c>
      <c r="AA38" s="2" t="s">
        <v>734</v>
      </c>
      <c r="AB38" s="17" t="s">
        <v>266</v>
      </c>
      <c r="AC38" s="47">
        <f>IFERROR(PA[[#This Row],[Breakdown Time]]*PA[[#This Row],[Plant Equivalent Weightage]],"")</f>
        <v>4.653208075154891E-2</v>
      </c>
      <c r="AD38" s="2">
        <v>0.22</v>
      </c>
      <c r="AE38" s="2">
        <v>120</v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P37 P39:P401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O35 L35 L37 L39:L401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I3" activePane="bottomRight" state="frozen"/>
      <selection activeCell="I9" sqref="I9"/>
      <selection pane="topRight" activeCell="I9" sqref="I9"/>
      <selection pane="bottomLeft" activeCell="I9" sqref="I9"/>
      <selection pane="bottomRight" activeCell="M2" sqref="M2"/>
    </sheetView>
  </sheetViews>
  <sheetFormatPr defaultColWidth="9" defaultRowHeight="14.4"/>
  <cols>
    <col min="2" max="2" width="9.44140625" customWidth="1"/>
    <col min="3" max="3" width="8.5546875" style="2"/>
    <col min="7" max="7" width="8.5546875" style="2"/>
    <col min="8" max="8" width="15.44140625" customWidth="1"/>
    <col min="9" max="9" width="10.109375" customWidth="1"/>
    <col min="10" max="10" width="10.88671875" bestFit="1" customWidth="1"/>
    <col min="11" max="11" width="8.5546875" style="2"/>
    <col min="13" max="13" width="11.88671875" style="2" customWidth="1"/>
    <col min="14" max="14" width="11.109375" customWidth="1"/>
    <col min="15" max="16" width="11.44140625" customWidth="1"/>
    <col min="17" max="17" width="12" customWidth="1"/>
    <col min="18" max="18" width="22.88671875" customWidth="1"/>
    <col min="25" max="25" width="9.44140625" customWidth="1"/>
    <col min="26" max="26" width="24.5546875" customWidth="1"/>
    <col min="29" max="29" width="11.44140625" customWidth="1"/>
    <col min="30" max="30" width="16.5546875" customWidth="1"/>
  </cols>
  <sheetData>
    <row r="1" spans="1:30" hidden="1"/>
    <row r="2" spans="1:30" ht="72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28.8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33">
        <f>(GA[[#This Row],[Work Completiuon time on fualt]]-GA[[#This Row],[Fault Time]])*24</f>
        <v>5.6</v>
      </c>
      <c r="AC3" s="2">
        <v>2.9</v>
      </c>
      <c r="AD3" s="2">
        <v>2523</v>
      </c>
    </row>
    <row r="4" spans="1:30" ht="28.8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33">
        <f>(GA[[#This Row],[Work Completiuon time on fualt]]-GA[[#This Row],[Fault Time]])*24</f>
        <v>0.54999999999999938</v>
      </c>
      <c r="AC4" s="2">
        <v>0.27</v>
      </c>
      <c r="AD4" s="2">
        <v>543</v>
      </c>
    </row>
    <row r="5" spans="1:30" ht="28.8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33">
        <f>(GA[[#This Row],[Work Completiuon time on fualt]]-GA[[#This Row],[Fault Time]])*24</f>
        <v>0.43333333333333179</v>
      </c>
      <c r="AC5" s="2">
        <v>0.15</v>
      </c>
      <c r="AD5" s="2">
        <v>657</v>
      </c>
    </row>
    <row r="6" spans="1:30" ht="28.8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33">
        <f>(GA[[#This Row],[Work Completiuon time on fualt]]-GA[[#This Row],[Fault Time]])*24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33">
        <f>(GA[[#This Row],[Work Completiuon time on fualt]]-GA[[#This Row],[Fault Time]])*24</f>
        <v>1.299999999999998</v>
      </c>
      <c r="AC7" s="2">
        <v>0.81769999999999876</v>
      </c>
      <c r="AD7" s="2">
        <v>2435</v>
      </c>
    </row>
    <row r="8" spans="1:30" ht="43.2">
      <c r="A8" s="2">
        <f t="shared" si="0"/>
        <v>6</v>
      </c>
      <c r="B8" s="17" t="s">
        <v>212</v>
      </c>
      <c r="C8" s="139">
        <v>2025</v>
      </c>
      <c r="D8" s="17" t="s">
        <v>211</v>
      </c>
      <c r="E8" s="17" t="s">
        <v>211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714</v>
      </c>
      <c r="P8" s="27">
        <v>1</v>
      </c>
      <c r="Q8" s="2"/>
      <c r="R8" s="240" t="s">
        <v>1658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33">
        <f>(GA[[#This Row],[Work Completiuon time on fualt]]-GA[[#This Row],[Fault Time]])*24</f>
        <v>7.2666666666666657</v>
      </c>
      <c r="AC8" s="2">
        <v>3.42</v>
      </c>
      <c r="AD8" s="2">
        <v>27123</v>
      </c>
    </row>
    <row r="9" spans="1:30" ht="57.6">
      <c r="A9" s="2">
        <f t="shared" si="0"/>
        <v>7</v>
      </c>
      <c r="B9" s="17" t="s">
        <v>212</v>
      </c>
      <c r="C9" s="139">
        <v>2025</v>
      </c>
      <c r="D9" s="17" t="s">
        <v>211</v>
      </c>
      <c r="E9" s="17" t="s">
        <v>211</v>
      </c>
      <c r="F9" s="42">
        <v>45839</v>
      </c>
      <c r="G9" s="2">
        <v>31</v>
      </c>
      <c r="H9" s="43">
        <v>45842</v>
      </c>
      <c r="I9" s="29">
        <f>IFERROR(VLOOKUP(GA[[#This Row],[Date]],Raw_Data[[#All],[Date]:[Sunset Time (POA&lt;20 W/m2)]],3,0),"")</f>
        <v>0.25486111111111109</v>
      </c>
      <c r="J9" s="29">
        <f>IFERROR(VLOOKUP(GA[[#This Row],[Date]],Raw_Data[[#All],[Date]:[Sunset Time (POA&lt;20 W/m2)]],4,0),"")</f>
        <v>0.77708333333333335</v>
      </c>
      <c r="K9" s="2">
        <f>IFERROR((GA[[#This Row],[Sunset Time (POA&lt;20 W/m2)]]-GA[[#This Row],[Sunrise Time (POA&gt;20 W/m2)]])*24,"")</f>
        <v>12.533333333333335</v>
      </c>
      <c r="M9" s="17">
        <v>10507</v>
      </c>
      <c r="O9" s="42" t="s">
        <v>714</v>
      </c>
      <c r="P9" s="27">
        <v>1</v>
      </c>
      <c r="Q9" s="2"/>
      <c r="R9" s="248" t="s">
        <v>1672</v>
      </c>
      <c r="S9" s="22">
        <v>0.38194444444444442</v>
      </c>
      <c r="T9" s="22">
        <v>0.38194444444444442</v>
      </c>
      <c r="U9" s="22">
        <v>0.38194444444444442</v>
      </c>
      <c r="V9" s="22">
        <v>0.40763888888888888</v>
      </c>
      <c r="W9" s="31">
        <f>(GA[[#This Row],[Acknowledgemnet Time ]]-GA[[#This Row],[Fault Time]])*24</f>
        <v>0</v>
      </c>
      <c r="X9" s="30">
        <f>(GA[[#This Row],[Work Start time on Fault]]-GA[[#This Row],[Fault Time]])*24</f>
        <v>0</v>
      </c>
      <c r="Y9" s="30">
        <f>(GA[[#This Row],[Work Completiuon time on fualt]]-GA[[#This Row],[Fault Time]])*24</f>
        <v>0.61666666666666714</v>
      </c>
      <c r="Z9" s="2"/>
      <c r="AA9" s="2"/>
      <c r="AB9" s="33">
        <f>(GA[[#This Row],[Work Completiuon time on fualt]]-GA[[#This Row],[Fault Time]])*24</f>
        <v>0.61666666666666714</v>
      </c>
      <c r="AC9" s="2"/>
      <c r="AD9" s="2"/>
    </row>
    <row r="10" spans="1:30" ht="57.6">
      <c r="A10" s="2">
        <f t="shared" si="0"/>
        <v>8</v>
      </c>
      <c r="B10" s="17" t="s">
        <v>212</v>
      </c>
      <c r="C10" s="139">
        <v>2025</v>
      </c>
      <c r="D10" s="17" t="s">
        <v>211</v>
      </c>
      <c r="E10" s="17" t="s">
        <v>211</v>
      </c>
      <c r="F10" s="42">
        <v>45839</v>
      </c>
      <c r="G10" s="2">
        <v>31</v>
      </c>
      <c r="H10" s="43">
        <v>45842</v>
      </c>
      <c r="I10" s="29">
        <f>IFERROR(VLOOKUP(GA[[#This Row],[Date]],Raw_Data[[#All],[Date]:[Sunset Time (POA&lt;20 W/m2)]],3,0),"")</f>
        <v>0.25486111111111109</v>
      </c>
      <c r="J10" s="29">
        <f>IFERROR(VLOOKUP(GA[[#This Row],[Date]],Raw_Data[[#All],[Date]:[Sunset Time (POA&lt;20 W/m2)]],4,0),"")</f>
        <v>0.77708333333333335</v>
      </c>
      <c r="K10" s="2">
        <f>IFERROR((GA[[#This Row],[Sunset Time (POA&lt;20 W/m2)]]-GA[[#This Row],[Sunrise Time (POA&gt;20 W/m2)]])*24,"")</f>
        <v>12.533333333333335</v>
      </c>
      <c r="M10" s="17">
        <v>10507</v>
      </c>
      <c r="O10" s="42" t="s">
        <v>714</v>
      </c>
      <c r="P10" s="27">
        <v>1</v>
      </c>
      <c r="Q10" s="2"/>
      <c r="R10" s="248" t="s">
        <v>1672</v>
      </c>
      <c r="S10" s="22">
        <v>0.69791666666666663</v>
      </c>
      <c r="T10" s="22">
        <v>0.69791666666666663</v>
      </c>
      <c r="U10" s="22">
        <v>0.69791666666666663</v>
      </c>
      <c r="V10" s="22">
        <v>0.71180555555555558</v>
      </c>
      <c r="W10" s="31">
        <f>(GA[[#This Row],[Acknowledgemnet Time ]]-GA[[#This Row],[Fault Time]])*24</f>
        <v>0</v>
      </c>
      <c r="X10" s="30">
        <f>(GA[[#This Row],[Work Start time on Fault]]-GA[[#This Row],[Fault Time]])*24</f>
        <v>0</v>
      </c>
      <c r="Y10" s="30">
        <f>(GA[[#This Row],[Work Completiuon time on fualt]]-GA[[#This Row],[Fault Time]])*24</f>
        <v>0.33333333333333481</v>
      </c>
      <c r="Z10" s="2"/>
      <c r="AA10" s="2"/>
      <c r="AB10" s="33">
        <f>(GA[[#This Row],[Work Completiuon time on fualt]]-GA[[#This Row],[Fault Time]])*24</f>
        <v>0.33333333333333481</v>
      </c>
      <c r="AC10" s="2"/>
      <c r="AD10" s="2"/>
    </row>
    <row r="11" spans="1:30" ht="43.2">
      <c r="A11" s="2">
        <f t="shared" si="0"/>
        <v>9</v>
      </c>
      <c r="B11" s="17" t="s">
        <v>212</v>
      </c>
      <c r="C11" s="139">
        <v>2025</v>
      </c>
      <c r="D11" s="17" t="s">
        <v>211</v>
      </c>
      <c r="E11" s="17" t="s">
        <v>211</v>
      </c>
      <c r="F11" s="42">
        <v>45839</v>
      </c>
      <c r="G11" s="2">
        <v>31</v>
      </c>
      <c r="H11" s="43">
        <v>45848</v>
      </c>
      <c r="I11" s="29">
        <f>IFERROR(VLOOKUP(GA[[#This Row],[Date]],Raw_Data[[#All],[Date]:[Sunset Time (POA&lt;20 W/m2)]],3,0),"")</f>
        <v>0.25624999999999998</v>
      </c>
      <c r="J11" s="29">
        <f>IFERROR(VLOOKUP(GA[[#This Row],[Date]],Raw_Data[[#All],[Date]:[Sunset Time (POA&lt;20 W/m2)]],4,0),"")</f>
        <v>0.75763888888888886</v>
      </c>
      <c r="K11" s="2">
        <f>IFERROR((GA[[#This Row],[Sunset Time (POA&lt;20 W/m2)]]-GA[[#This Row],[Sunrise Time (POA&gt;20 W/m2)]])*24,"")</f>
        <v>12.033333333333333</v>
      </c>
      <c r="M11" s="17">
        <v>10507</v>
      </c>
      <c r="O11" s="42" t="s">
        <v>714</v>
      </c>
      <c r="P11" s="27">
        <v>1</v>
      </c>
      <c r="Q11" s="2"/>
      <c r="R11" s="256" t="s">
        <v>1682</v>
      </c>
      <c r="S11" s="22">
        <v>0.50208333333333333</v>
      </c>
      <c r="T11" s="22">
        <v>0.50208333333333333</v>
      </c>
      <c r="U11" s="22">
        <v>0.50208333333333333</v>
      </c>
      <c r="V11" s="22">
        <v>0.51388888888888884</v>
      </c>
      <c r="W11" s="31">
        <f>(GA[[#This Row],[Acknowledgemnet Time ]]-GA[[#This Row],[Fault Time]])*24</f>
        <v>0</v>
      </c>
      <c r="X11" s="30">
        <f>(GA[[#This Row],[Work Start time on Fault]]-GA[[#This Row],[Fault Time]])*24</f>
        <v>0</v>
      </c>
      <c r="Y11" s="30">
        <f>(GA[[#This Row],[Work Completiuon time on fualt]]-GA[[#This Row],[Fault Time]])*24</f>
        <v>0.28333333333333233</v>
      </c>
      <c r="Z11" s="2"/>
      <c r="AA11" s="2"/>
      <c r="AB11" s="30">
        <v>0.28333333333333233</v>
      </c>
      <c r="AC11" s="2"/>
      <c r="AD11" s="2"/>
    </row>
    <row r="12" spans="1:30" ht="43.2">
      <c r="A12" s="2">
        <f t="shared" si="0"/>
        <v>10</v>
      </c>
      <c r="B12" s="17" t="s">
        <v>212</v>
      </c>
      <c r="C12" s="139">
        <v>2025</v>
      </c>
      <c r="D12" s="17" t="s">
        <v>211</v>
      </c>
      <c r="E12" s="17" t="s">
        <v>211</v>
      </c>
      <c r="F12" s="42">
        <v>45839</v>
      </c>
      <c r="G12" s="2">
        <v>31</v>
      </c>
      <c r="H12" s="43">
        <v>45848</v>
      </c>
      <c r="I12" s="29">
        <f>IFERROR(VLOOKUP(GA[[#This Row],[Date]],Raw_Data[[#All],[Date]:[Sunset Time (POA&lt;20 W/m2)]],3,0),"")</f>
        <v>0.25624999999999998</v>
      </c>
      <c r="J12" s="29">
        <f>IFERROR(VLOOKUP(GA[[#This Row],[Date]],Raw_Data[[#All],[Date]:[Sunset Time (POA&lt;20 W/m2)]],4,0),"")</f>
        <v>0.75763888888888886</v>
      </c>
      <c r="K12" s="2">
        <f>IFERROR((GA[[#This Row],[Sunset Time (POA&lt;20 W/m2)]]-GA[[#This Row],[Sunrise Time (POA&gt;20 W/m2)]])*24,"")</f>
        <v>12.033333333333333</v>
      </c>
      <c r="M12" s="17">
        <v>10507</v>
      </c>
      <c r="O12" s="42" t="s">
        <v>714</v>
      </c>
      <c r="P12" s="27">
        <v>1</v>
      </c>
      <c r="Q12" s="2"/>
      <c r="R12" s="256" t="s">
        <v>1682</v>
      </c>
      <c r="S12" s="22">
        <v>0.55000000000000004</v>
      </c>
      <c r="T12" s="22">
        <v>0.55000000000000004</v>
      </c>
      <c r="U12" s="22">
        <v>0.55000000000000004</v>
      </c>
      <c r="V12" s="22">
        <v>0.56736111111111109</v>
      </c>
      <c r="W12" s="31">
        <f>(GA[[#This Row],[Acknowledgemnet Time ]]-GA[[#This Row],[Fault Time]])*24</f>
        <v>0</v>
      </c>
      <c r="X12" s="30">
        <f>(GA[[#This Row],[Work Start time on Fault]]-GA[[#This Row],[Fault Time]])*24</f>
        <v>0</v>
      </c>
      <c r="Y12" s="30">
        <f>(GA[[#This Row],[Work Completiuon time on fualt]]-GA[[#This Row],[Fault Time]])*24</f>
        <v>0.41666666666666519</v>
      </c>
      <c r="Z12" s="2"/>
      <c r="AA12" s="2"/>
      <c r="AB12" s="33">
        <v>0.41666666666666519</v>
      </c>
      <c r="AC12" s="2"/>
      <c r="AD12" s="2"/>
    </row>
    <row r="13" spans="1:30">
      <c r="A13" s="2">
        <f t="shared" si="0"/>
        <v>11</v>
      </c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33">
        <f>(GA[[#This Row],[Work Completiuon time on fualt]]-GA[[#This Row],[Fault Time]])*24</f>
        <v>0</v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33">
        <f>(GA[[#This Row],[Work Completiuon time on fualt]]-GA[[#This Row],[Fault Time]])*24</f>
        <v>0</v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33">
        <f>(GA[[#This Row],[Work Completiuon time on fualt]]-GA[[#This Row],[Fault Time]])*24</f>
        <v>0</v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33">
        <f>(GA[[#This Row],[Work Completiuon time on fualt]]-GA[[#This Row],[Fault Time]])*24</f>
        <v>0</v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33">
        <f>(GA[[#This Row],[Work Completiuon time on fualt]]-GA[[#This Row],[Fault Time]])*24</f>
        <v>0</v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33">
        <f>(GA[[#This Row],[Work Completiuon time on fualt]]-GA[[#This Row],[Fault Time]])*24</f>
        <v>0</v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33">
        <f>(GA[[#This Row],[Work Completiuon time on fualt]]-GA[[#This Row],[Fault Time]])*24</f>
        <v>0</v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33">
        <f>(GA[[#This Row],[Work Completiuon time on fualt]]-GA[[#This Row],[Fault Time]])*24</f>
        <v>0</v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33">
        <f>(GA[[#This Row],[Work Completiuon time on fualt]]-GA[[#This Row],[Fault Time]])*24</f>
        <v>0</v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33">
        <f>(GA[[#This Row],[Work Completiuon time on fualt]]-GA[[#This Row],[Fault Time]])*24</f>
        <v>0</v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33">
        <f>(GA[[#This Row],[Work Completiuon time on fualt]]-GA[[#This Row],[Fault Time]])*24</f>
        <v>0</v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33">
        <f>(GA[[#This Row],[Work Completiuon time on fualt]]-GA[[#This Row],[Fault Time]])*24</f>
        <v>0</v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33">
        <f>(GA[[#This Row],[Work Completiuon time on fualt]]-GA[[#This Row],[Fault Time]])*24</f>
        <v>0</v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33">
        <f>(GA[[#This Row],[Work Completiuon time on fualt]]-GA[[#This Row],[Fault Time]])*24</f>
        <v>0</v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33">
        <f>(GA[[#This Row],[Work Completiuon time on fualt]]-GA[[#This Row],[Fault Time]])*24</f>
        <v>0</v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33">
        <f>(GA[[#This Row],[Work Completiuon time on fualt]]-GA[[#This Row],[Fault Time]])*24</f>
        <v>0</v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33">
        <f>(GA[[#This Row],[Work Completiuon time on fualt]]-GA[[#This Row],[Fault Time]])*24</f>
        <v>0</v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33">
        <f>(GA[[#This Row],[Work Completiuon time on fualt]]-GA[[#This Row],[Fault Time]])*24</f>
        <v>0</v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33">
        <f>(GA[[#This Row],[Work Completiuon time on fualt]]-GA[[#This Row],[Fault Time]])*24</f>
        <v>0</v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33">
        <f>(GA[[#This Row],[Work Completiuon time on fualt]]-GA[[#This Row],[Fault Time]])*24</f>
        <v>0</v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33">
        <f>(GA[[#This Row],[Work Completiuon time on fualt]]-GA[[#This Row],[Fault Time]])*24</f>
        <v>0</v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33">
        <f>(GA[[#This Row],[Work Completiuon time on fualt]]-GA[[#This Row],[Fault Time]])*24</f>
        <v>0</v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33">
        <f>(GA[[#This Row],[Work Completiuon time on fualt]]-GA[[#This Row],[Fault Time]])*24</f>
        <v>0</v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33">
        <f>(GA[[#This Row],[Work Completiuon time on fualt]]-GA[[#This Row],[Fault Time]])*24</f>
        <v>0</v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33">
        <f>(GA[[#This Row],[Work Completiuon time on fualt]]-GA[[#This Row],[Fault Time]])*24</f>
        <v>0</v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33">
        <f>(GA[[#This Row],[Work Completiuon time on fualt]]-GA[[#This Row],[Fault Time]])*24</f>
        <v>0</v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33">
        <f>(GA[[#This Row],[Work Completiuon time on fualt]]-GA[[#This Row],[Fault Time]])*24</f>
        <v>0</v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33">
        <f>(GA[[#This Row],[Work Completiuon time on fualt]]-GA[[#This Row],[Fault Time]])*24</f>
        <v>0</v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33">
        <f>(GA[[#This Row],[Work Completiuon time on fualt]]-GA[[#This Row],[Fault Time]])*24</f>
        <v>0</v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33">
        <f>(GA[[#This Row],[Work Completiuon time on fualt]]-GA[[#This Row],[Fault Time]])*24</f>
        <v>0</v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33">
        <f>(GA[[#This Row],[Work Completiuon time on fualt]]-GA[[#This Row],[Fault Time]])*24</f>
        <v>0</v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33">
        <f>(GA[[#This Row],[Work Completiuon time on fualt]]-GA[[#This Row],[Fault Time]])*24</f>
        <v>0</v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33">
        <f>(GA[[#This Row],[Work Completiuon time on fualt]]-GA[[#This Row],[Fault Time]])*24</f>
        <v>0</v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33">
        <f>(GA[[#This Row],[Work Completiuon time on fualt]]-GA[[#This Row],[Fault Time]])*24</f>
        <v>0</v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33">
        <f>(GA[[#This Row],[Work Completiuon time on fualt]]-GA[[#This Row],[Fault Time]])*24</f>
        <v>0</v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33">
        <f>(GA[[#This Row],[Work Completiuon time on fualt]]-GA[[#This Row],[Fault Time]])*24</f>
        <v>0</v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33">
        <f>(GA[[#This Row],[Work Completiuon time on fualt]]-GA[[#This Row],[Fault Time]])*24</f>
        <v>0</v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33">
        <f>(GA[[#This Row],[Work Completiuon time on fualt]]-GA[[#This Row],[Fault Time]])*24</f>
        <v>0</v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33">
        <f>(GA[[#This Row],[Work Completiuon time on fualt]]-GA[[#This Row],[Fault Time]])*24</f>
        <v>0</v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33">
        <f>(GA[[#This Row],[Work Completiuon time on fualt]]-GA[[#This Row],[Fault Time]])*24</f>
        <v>0</v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33">
        <f>(GA[[#This Row],[Work Completiuon time on fualt]]-GA[[#This Row],[Fault Time]])*24</f>
        <v>0</v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33">
        <f>(GA[[#This Row],[Work Completiuon time on fualt]]-GA[[#This Row],[Fault Time]])*24</f>
        <v>0</v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33">
        <f>(GA[[#This Row],[Work Completiuon time on fualt]]-GA[[#This Row],[Fault Time]])*24</f>
        <v>0</v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33">
        <f>(GA[[#This Row],[Work Completiuon time on fualt]]-GA[[#This Row],[Fault Time]])*24</f>
        <v>0</v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33">
        <f>(GA[[#This Row],[Work Completiuon time on fualt]]-GA[[#This Row],[Fault Time]])*24</f>
        <v>0</v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33">
        <f>(GA[[#This Row],[Work Completiuon time on fualt]]-GA[[#This Row],[Fault Time]])*24</f>
        <v>0</v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33">
        <f>(GA[[#This Row],[Work Completiuon time on fualt]]-GA[[#This Row],[Fault Time]])*24</f>
        <v>0</v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33">
        <f>(GA[[#This Row],[Work Completiuon time on fualt]]-GA[[#This Row],[Fault Time]])*24</f>
        <v>0</v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33">
        <f>(GA[[#This Row],[Work Completiuon time on fualt]]-GA[[#This Row],[Fault Time]])*24</f>
        <v>0</v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33">
        <f>(GA[[#This Row],[Work Completiuon time on fualt]]-GA[[#This Row],[Fault Time]])*24</f>
        <v>0</v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33">
        <f>(GA[[#This Row],[Work Completiuon time on fualt]]-GA[[#This Row],[Fault Time]])*24</f>
        <v>0</v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33">
        <f>(GA[[#This Row],[Work Completiuon time on fualt]]-GA[[#This Row],[Fault Time]])*24</f>
        <v>0</v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33">
        <f>(GA[[#This Row],[Work Completiuon time on fualt]]-GA[[#This Row],[Fault Time]])*24</f>
        <v>0</v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33">
        <f>(GA[[#This Row],[Work Completiuon time on fualt]]-GA[[#This Row],[Fault Time]])*24</f>
        <v>0</v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33">
        <f>(GA[[#This Row],[Work Completiuon time on fualt]]-GA[[#This Row],[Fault Time]])*24</f>
        <v>0</v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33">
        <f>(GA[[#This Row],[Work Completiuon time on fualt]]-GA[[#This Row],[Fault Time]])*24</f>
        <v>0</v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33">
        <f>(GA[[#This Row],[Work Completiuon time on fualt]]-GA[[#This Row],[Fault Time]])*24</f>
        <v>0</v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33">
        <f>(GA[[#This Row],[Work Completiuon time on fualt]]-GA[[#This Row],[Fault Time]])*24</f>
        <v>0</v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33">
        <f>(GA[[#This Row],[Work Completiuon time on fualt]]-GA[[#This Row],[Fault Time]])*24</f>
        <v>0</v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33">
        <f>(GA[[#This Row],[Work Completiuon time on fualt]]-GA[[#This Row],[Fault Time]])*24</f>
        <v>0</v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33">
        <f>(GA[[#This Row],[Work Completiuon time on fualt]]-GA[[#This Row],[Fault Time]])*24</f>
        <v>0</v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33">
        <f>(GA[[#This Row],[Work Completiuon time on fualt]]-GA[[#This Row],[Fault Time]])*24</f>
        <v>0</v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33">
        <f>(GA[[#This Row],[Work Completiuon time on fualt]]-GA[[#This Row],[Fault Time]])*24</f>
        <v>0</v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33">
        <f>(GA[[#This Row],[Work Completiuon time on fualt]]-GA[[#This Row],[Fault Time]])*24</f>
        <v>0</v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33">
        <f>(GA[[#This Row],[Work Completiuon time on fualt]]-GA[[#This Row],[Fault Time]])*24</f>
        <v>0</v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33">
        <f>(GA[[#This Row],[Work Completiuon time on fualt]]-GA[[#This Row],[Fault Time]])*24</f>
        <v>0</v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33">
        <f>(GA[[#This Row],[Work Completiuon time on fualt]]-GA[[#This Row],[Fault Time]])*24</f>
        <v>0</v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33">
        <f>(GA[[#This Row],[Work Completiuon time on fualt]]-GA[[#This Row],[Fault Time]])*24</f>
        <v>0</v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33">
        <f>(GA[[#This Row],[Work Completiuon time on fualt]]-GA[[#This Row],[Fault Time]])*24</f>
        <v>0</v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33">
        <f>(GA[[#This Row],[Work Completiuon time on fualt]]-GA[[#This Row],[Fault Time]])*24</f>
        <v>0</v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33">
        <f>(GA[[#This Row],[Work Completiuon time on fualt]]-GA[[#This Row],[Fault Time]])*24</f>
        <v>0</v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33">
        <f>(GA[[#This Row],[Work Completiuon time on fualt]]-GA[[#This Row],[Fault Time]])*24</f>
        <v>0</v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33">
        <f>(GA[[#This Row],[Work Completiuon time on fualt]]-GA[[#This Row],[Fault Time]])*24</f>
        <v>0</v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33">
        <f>(GA[[#This Row],[Work Completiuon time on fualt]]-GA[[#This Row],[Fault Time]])*24</f>
        <v>0</v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33">
        <f>(GA[[#This Row],[Work Completiuon time on fualt]]-GA[[#This Row],[Fault Time]])*24</f>
        <v>0</v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33">
        <f>(GA[[#This Row],[Work Completiuon time on fualt]]-GA[[#This Row],[Fault Time]])*24</f>
        <v>0</v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33">
        <f>(GA[[#This Row],[Work Completiuon time on fualt]]-GA[[#This Row],[Fault Time]])*24</f>
        <v>0</v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33">
        <f>(GA[[#This Row],[Work Completiuon time on fualt]]-GA[[#This Row],[Fault Time]])*24</f>
        <v>0</v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33">
        <f>(GA[[#This Row],[Work Completiuon time on fualt]]-GA[[#This Row],[Fault Time]])*24</f>
        <v>0</v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33">
        <f>(GA[[#This Row],[Work Completiuon time on fualt]]-GA[[#This Row],[Fault Time]])*24</f>
        <v>0</v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33">
        <f>(GA[[#This Row],[Work Completiuon time on fualt]]-GA[[#This Row],[Fault Time]])*24</f>
        <v>0</v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33">
        <f>(GA[[#This Row],[Work Completiuon time on fualt]]-GA[[#This Row],[Fault Time]])*24</f>
        <v>0</v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33">
        <f>(GA[[#This Row],[Work Completiuon time on fualt]]-GA[[#This Row],[Fault Time]])*24</f>
        <v>0</v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33">
        <f>(GA[[#This Row],[Work Completiuon time on fualt]]-GA[[#This Row],[Fault Time]])*24</f>
        <v>0</v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33">
        <f>(GA[[#This Row],[Work Completiuon time on fualt]]-GA[[#This Row],[Fault Time]])*24</f>
        <v>0</v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33">
        <f>(GA[[#This Row],[Work Completiuon time on fualt]]-GA[[#This Row],[Fault Time]])*24</f>
        <v>0</v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33">
        <f>(GA[[#This Row],[Work Completiuon time on fualt]]-GA[[#This Row],[Fault Time]])*24</f>
        <v>0</v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33">
        <f>(GA[[#This Row],[Work Completiuon time on fualt]]-GA[[#This Row],[Fault Time]])*24</f>
        <v>0</v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33">
        <f>(GA[[#This Row],[Work Completiuon time on fualt]]-GA[[#This Row],[Fault Time]])*24</f>
        <v>0</v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33">
        <f>(GA[[#This Row],[Work Completiuon time on fualt]]-GA[[#This Row],[Fault Time]])*24</f>
        <v>0</v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33">
        <f>(GA[[#This Row],[Work Completiuon time on fualt]]-GA[[#This Row],[Fault Time]])*24</f>
        <v>0</v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33">
        <f>(GA[[#This Row],[Work Completiuon time on fualt]]-GA[[#This Row],[Fault Time]])*24</f>
        <v>0</v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33">
        <f>(GA[[#This Row],[Work Completiuon time on fualt]]-GA[[#This Row],[Fault Time]])*24</f>
        <v>0</v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33">
        <f>(GA[[#This Row],[Work Completiuon time on fualt]]-GA[[#This Row],[Fault Time]])*24</f>
        <v>0</v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33">
        <f>(GA[[#This Row],[Work Completiuon time on fualt]]-GA[[#This Row],[Fault Time]])*24</f>
        <v>0</v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33">
        <f>(GA[[#This Row],[Work Completiuon time on fualt]]-GA[[#This Row],[Fault Time]])*24</f>
        <v>0</v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33">
        <f>(GA[[#This Row],[Work Completiuon time on fualt]]-GA[[#This Row],[Fault Time]])*24</f>
        <v>0</v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33">
        <f>(GA[[#This Row],[Work Completiuon time on fualt]]-GA[[#This Row],[Fault Time]])*24</f>
        <v>0</v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33">
        <f>(GA[[#This Row],[Work Completiuon time on fualt]]-GA[[#This Row],[Fault Time]])*24</f>
        <v>0</v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33">
        <f>(GA[[#This Row],[Work Completiuon time on fualt]]-GA[[#This Row],[Fault Time]])*24</f>
        <v>0</v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33">
        <f>(GA[[#This Row],[Work Completiuon time on fualt]]-GA[[#This Row],[Fault Time]])*24</f>
        <v>0</v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33">
        <f>(GA[[#This Row],[Work Completiuon time on fualt]]-GA[[#This Row],[Fault Time]])*24</f>
        <v>0</v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33">
        <f>(GA[[#This Row],[Work Completiuon time on fualt]]-GA[[#This Row],[Fault Time]])*24</f>
        <v>0</v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33">
        <f>(GA[[#This Row],[Work Completiuon time on fualt]]-GA[[#This Row],[Fault Time]])*24</f>
        <v>0</v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33">
        <f>(GA[[#This Row],[Work Completiuon time on fualt]]-GA[[#This Row],[Fault Time]])*24</f>
        <v>0</v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33">
        <f>(GA[[#This Row],[Work Completiuon time on fualt]]-GA[[#This Row],[Fault Time]])*24</f>
        <v>0</v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33">
        <f>(GA[[#This Row],[Work Completiuon time on fualt]]-GA[[#This Row],[Fault Time]])*24</f>
        <v>0</v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33">
        <f>(GA[[#This Row],[Work Completiuon time on fualt]]-GA[[#This Row],[Fault Time]])*24</f>
        <v>0</v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33">
        <f>(GA[[#This Row],[Work Completiuon time on fualt]]-GA[[#This Row],[Fault Time]])*24</f>
        <v>0</v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33">
        <f>(GA[[#This Row],[Work Completiuon time on fualt]]-GA[[#This Row],[Fault Time]])*24</f>
        <v>0</v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33">
        <f>(GA[[#This Row],[Work Completiuon time on fualt]]-GA[[#This Row],[Fault Time]])*24</f>
        <v>0</v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33">
        <f>(GA[[#This Row],[Work Completiuon time on fualt]]-GA[[#This Row],[Fault Time]])*24</f>
        <v>0</v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33">
        <f>(GA[[#This Row],[Work Completiuon time on fualt]]-GA[[#This Row],[Fault Time]])*24</f>
        <v>0</v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33">
        <f>(GA[[#This Row],[Work Completiuon time on fualt]]-GA[[#This Row],[Fault Time]])*24</f>
        <v>0</v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33">
        <f>(GA[[#This Row],[Work Completiuon time on fualt]]-GA[[#This Row],[Fault Time]])*24</f>
        <v>0</v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33">
        <f>(GA[[#This Row],[Work Completiuon time on fualt]]-GA[[#This Row],[Fault Time]])*24</f>
        <v>0</v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33">
        <f>(GA[[#This Row],[Work Completiuon time on fualt]]-GA[[#This Row],[Fault Time]])*24</f>
        <v>0</v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33">
        <f>(GA[[#This Row],[Work Completiuon time on fualt]]-GA[[#This Row],[Fault Time]])*24</f>
        <v>0</v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33">
        <f>(GA[[#This Row],[Work Completiuon time on fualt]]-GA[[#This Row],[Fault Time]])*24</f>
        <v>0</v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33">
        <f>(GA[[#This Row],[Work Completiuon time on fualt]]-GA[[#This Row],[Fault Time]])*24</f>
        <v>0</v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33">
        <f>(GA[[#This Row],[Work Completiuon time on fualt]]-GA[[#This Row],[Fault Time]])*24</f>
        <v>0</v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33">
        <f>(GA[[#This Row],[Work Completiuon time on fualt]]-GA[[#This Row],[Fault Time]])*24</f>
        <v>0</v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33">
        <f>(GA[[#This Row],[Work Completiuon time on fualt]]-GA[[#This Row],[Fault Time]])*24</f>
        <v>0</v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33">
        <f>(GA[[#This Row],[Work Completiuon time on fualt]]-GA[[#This Row],[Fault Time]])*24</f>
        <v>0</v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33">
        <f>(GA[[#This Row],[Work Completiuon time on fualt]]-GA[[#This Row],[Fault Time]])*24</f>
        <v>0</v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33">
        <f>(GA[[#This Row],[Work Completiuon time on fualt]]-GA[[#This Row],[Fault Time]])*24</f>
        <v>0</v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33">
        <f>(GA[[#This Row],[Work Completiuon time on fualt]]-GA[[#This Row],[Fault Time]])*24</f>
        <v>0</v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33">
        <f>(GA[[#This Row],[Work Completiuon time on fualt]]-GA[[#This Row],[Fault Time]])*24</f>
        <v>0</v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33">
        <f>(GA[[#This Row],[Work Completiuon time on fualt]]-GA[[#This Row],[Fault Time]])*24</f>
        <v>0</v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33">
        <f>(GA[[#This Row],[Work Completiuon time on fualt]]-GA[[#This Row],[Fault Time]])*24</f>
        <v>0</v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33">
        <f>(GA[[#This Row],[Work Completiuon time on fualt]]-GA[[#This Row],[Fault Time]])*24</f>
        <v>0</v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33">
        <f>(GA[[#This Row],[Work Completiuon time on fualt]]-GA[[#This Row],[Fault Time]])*24</f>
        <v>0</v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33">
        <f>(GA[[#This Row],[Work Completiuon time on fualt]]-GA[[#This Row],[Fault Time]])*24</f>
        <v>0</v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33">
        <f>(GA[[#This Row],[Work Completiuon time on fualt]]-GA[[#This Row],[Fault Time]])*24</f>
        <v>0</v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33">
        <f>(GA[[#This Row],[Work Completiuon time on fualt]]-GA[[#This Row],[Fault Time]])*24</f>
        <v>0</v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33">
        <f>(GA[[#This Row],[Work Completiuon time on fualt]]-GA[[#This Row],[Fault Time]])*24</f>
        <v>0</v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33">
        <f>(GA[[#This Row],[Work Completiuon time on fualt]]-GA[[#This Row],[Fault Time]])*24</f>
        <v>0</v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33">
        <f>(GA[[#This Row],[Work Completiuon time on fualt]]-GA[[#This Row],[Fault Time]])*24</f>
        <v>0</v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33">
        <f>(GA[[#This Row],[Work Completiuon time on fualt]]-GA[[#This Row],[Fault Time]])*24</f>
        <v>0</v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33">
        <f>(GA[[#This Row],[Work Completiuon time on fualt]]-GA[[#This Row],[Fault Time]])*24</f>
        <v>0</v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33">
        <f>(GA[[#This Row],[Work Completiuon time on fualt]]-GA[[#This Row],[Fault Time]])*24</f>
        <v>0</v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33">
        <f>(GA[[#This Row],[Work Completiuon time on fualt]]-GA[[#This Row],[Fault Time]])*24</f>
        <v>0</v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33">
        <f>(GA[[#This Row],[Work Completiuon time on fualt]]-GA[[#This Row],[Fault Time]])*24</f>
        <v>0</v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33">
        <f>(GA[[#This Row],[Work Completiuon time on fualt]]-GA[[#This Row],[Fault Time]])*24</f>
        <v>0</v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33">
        <f>(GA[[#This Row],[Work Completiuon time on fualt]]-GA[[#This Row],[Fault Time]])*24</f>
        <v>0</v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33">
        <f>(GA[[#This Row],[Work Completiuon time on fualt]]-GA[[#This Row],[Fault Time]])*24</f>
        <v>0</v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33">
        <f>(GA[[#This Row],[Work Completiuon time on fualt]]-GA[[#This Row],[Fault Time]])*24</f>
        <v>0</v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33">
        <f>(GA[[#This Row],[Work Completiuon time on fualt]]-GA[[#This Row],[Fault Time]])*24</f>
        <v>0</v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33">
        <f>(GA[[#This Row],[Work Completiuon time on fualt]]-GA[[#This Row],[Fault Time]])*24</f>
        <v>0</v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33">
        <f>(GA[[#This Row],[Work Completiuon time on fualt]]-GA[[#This Row],[Fault Time]])*24</f>
        <v>0</v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33">
        <f>(GA[[#This Row],[Work Completiuon time on fualt]]-GA[[#This Row],[Fault Time]])*24</f>
        <v>0</v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33">
        <f>(GA[[#This Row],[Work Completiuon time on fualt]]-GA[[#This Row],[Fault Time]])*24</f>
        <v>0</v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33">
        <f>(GA[[#This Row],[Work Completiuon time on fualt]]-GA[[#This Row],[Fault Time]])*24</f>
        <v>0</v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33">
        <f>(GA[[#This Row],[Work Completiuon time on fualt]]-GA[[#This Row],[Fault Time]])*24</f>
        <v>0</v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33">
        <f>(GA[[#This Row],[Work Completiuon time on fualt]]-GA[[#This Row],[Fault Time]])*24</f>
        <v>0</v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33">
        <f>(GA[[#This Row],[Work Completiuon time on fualt]]-GA[[#This Row],[Fault Time]])*24</f>
        <v>0</v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33">
        <f>(GA[[#This Row],[Work Completiuon time on fualt]]-GA[[#This Row],[Fault Time]])*24</f>
        <v>0</v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33">
        <f>(GA[[#This Row],[Work Completiuon time on fualt]]-GA[[#This Row],[Fault Time]])*24</f>
        <v>0</v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33">
        <f>(GA[[#This Row],[Work Completiuon time on fualt]]-GA[[#This Row],[Fault Time]])*24</f>
        <v>0</v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33">
        <f>(GA[[#This Row],[Work Completiuon time on fualt]]-GA[[#This Row],[Fault Time]])*24</f>
        <v>0</v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33">
        <f>(GA[[#This Row],[Work Completiuon time on fualt]]-GA[[#This Row],[Fault Time]])*24</f>
        <v>0</v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33">
        <f>(GA[[#This Row],[Work Completiuon time on fualt]]-GA[[#This Row],[Fault Time]])*24</f>
        <v>0</v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33">
        <f>(GA[[#This Row],[Work Completiuon time on fualt]]-GA[[#This Row],[Fault Time]])*24</f>
        <v>0</v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33">
        <f>(GA[[#This Row],[Work Completiuon time on fualt]]-GA[[#This Row],[Fault Time]])*24</f>
        <v>0</v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33">
        <f>(GA[[#This Row],[Work Completiuon time on fualt]]-GA[[#This Row],[Fault Time]])*24</f>
        <v>0</v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33">
        <f>(GA[[#This Row],[Work Completiuon time on fualt]]-GA[[#This Row],[Fault Time]])*24</f>
        <v>0</v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33">
        <f>(GA[[#This Row],[Work Completiuon time on fualt]]-GA[[#This Row],[Fault Time]])*24</f>
        <v>0</v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33">
        <f>(GA[[#This Row],[Work Completiuon time on fualt]]-GA[[#This Row],[Fault Time]])*24</f>
        <v>0</v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33">
        <f>(GA[[#This Row],[Work Completiuon time on fualt]]-GA[[#This Row],[Fault Time]])*24</f>
        <v>0</v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33">
        <f>(GA[[#This Row],[Work Completiuon time on fualt]]-GA[[#This Row],[Fault Time]])*24</f>
        <v>0</v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33">
        <f>(GA[[#This Row],[Work Completiuon time on fualt]]-GA[[#This Row],[Fault Time]])*24</f>
        <v>0</v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33">
        <f>(GA[[#This Row],[Work Completiuon time on fualt]]-GA[[#This Row],[Fault Time]])*24</f>
        <v>0</v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33">
        <f>(GA[[#This Row],[Work Completiuon time on fualt]]-GA[[#This Row],[Fault Time]])*24</f>
        <v>0</v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33">
        <f>(GA[[#This Row],[Work Completiuon time on fualt]]-GA[[#This Row],[Fault Time]])*24</f>
        <v>0</v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33">
        <f>(GA[[#This Row],[Work Completiuon time on fualt]]-GA[[#This Row],[Fault Time]])*24</f>
        <v>0</v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33">
        <f>(GA[[#This Row],[Work Completiuon time on fualt]]-GA[[#This Row],[Fault Time]])*24</f>
        <v>0</v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33">
        <f>(GA[[#This Row],[Work Completiuon time on fualt]]-GA[[#This Row],[Fault Time]])*24</f>
        <v>0</v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33">
        <f>(GA[[#This Row],[Work Completiuon time on fualt]]-GA[[#This Row],[Fault Time]])*24</f>
        <v>0</v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33">
        <f>(GA[[#This Row],[Work Completiuon time on fualt]]-GA[[#This Row],[Fault Time]])*24</f>
        <v>0</v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33">
        <f>(GA[[#This Row],[Work Completiuon time on fualt]]-GA[[#This Row],[Fault Time]])*24</f>
        <v>0</v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33">
        <f>(GA[[#This Row],[Work Completiuon time on fualt]]-GA[[#This Row],[Fault Time]])*24</f>
        <v>0</v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33">
        <f>(GA[[#This Row],[Work Completiuon time on fualt]]-GA[[#This Row],[Fault Time]])*24</f>
        <v>0</v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33">
        <f>(GA[[#This Row],[Work Completiuon time on fualt]]-GA[[#This Row],[Fault Time]])*24</f>
        <v>0</v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33">
        <f>(GA[[#This Row],[Work Completiuon time on fualt]]-GA[[#This Row],[Fault Time]])*24</f>
        <v>0</v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33">
        <f>(GA[[#This Row],[Work Completiuon time on fualt]]-GA[[#This Row],[Fault Time]])*24</f>
        <v>0</v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33">
        <f>(GA[[#This Row],[Work Completiuon time on fualt]]-GA[[#This Row],[Fault Time]])*24</f>
        <v>0</v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33">
        <f>(GA[[#This Row],[Work Completiuon time on fualt]]-GA[[#This Row],[Fault Time]])*24</f>
        <v>0</v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33">
        <f>(GA[[#This Row],[Work Completiuon time on fualt]]-GA[[#This Row],[Fault Time]])*24</f>
        <v>0</v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33">
        <f>(GA[[#This Row],[Work Completiuon time on fualt]]-GA[[#This Row],[Fault Time]])*24</f>
        <v>0</v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33">
        <f>(GA[[#This Row],[Work Completiuon time on fualt]]-GA[[#This Row],[Fault Time]])*24</f>
        <v>0</v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33">
        <f>(GA[[#This Row],[Work Completiuon time on fualt]]-GA[[#This Row],[Fault Time]])*24</f>
        <v>0</v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33">
        <f>(GA[[#This Row],[Work Completiuon time on fualt]]-GA[[#This Row],[Fault Time]])*24</f>
        <v>0</v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33">
        <f>(GA[[#This Row],[Work Completiuon time on fualt]]-GA[[#This Row],[Fault Time]])*24</f>
        <v>0</v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33">
        <f>(GA[[#This Row],[Work Completiuon time on fualt]]-GA[[#This Row],[Fault Time]])*24</f>
        <v>0</v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33">
        <f>(GA[[#This Row],[Work Completiuon time on fualt]]-GA[[#This Row],[Fault Time]])*24</f>
        <v>0</v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33">
        <f>(GA[[#This Row],[Work Completiuon time on fualt]]-GA[[#This Row],[Fault Time]])*24</f>
        <v>0</v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33">
        <f>(GA[[#This Row],[Work Completiuon time on fualt]]-GA[[#This Row],[Fault Time]])*24</f>
        <v>0</v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33">
        <f>(GA[[#This Row],[Work Completiuon time on fualt]]-GA[[#This Row],[Fault Time]])*24</f>
        <v>0</v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33">
        <f>(GA[[#This Row],[Work Completiuon time on fualt]]-GA[[#This Row],[Fault Time]])*24</f>
        <v>0</v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33">
        <f>(GA[[#This Row],[Work Completiuon time on fualt]]-GA[[#This Row],[Fault Time]])*24</f>
        <v>0</v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33">
        <f>(GA[[#This Row],[Work Completiuon time on fualt]]-GA[[#This Row],[Fault Time]])*24</f>
        <v>0</v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33">
        <f>(GA[[#This Row],[Work Completiuon time on fualt]]-GA[[#This Row],[Fault Time]])*24</f>
        <v>0</v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33">
        <f>(GA[[#This Row],[Work Completiuon time on fualt]]-GA[[#This Row],[Fault Time]])*24</f>
        <v>0</v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33">
        <f>(GA[[#This Row],[Work Completiuon time on fualt]]-GA[[#This Row],[Fault Time]])*24</f>
        <v>0</v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33">
        <f>(GA[[#This Row],[Work Completiuon time on fualt]]-GA[[#This Row],[Fault Time]])*24</f>
        <v>0</v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33">
        <f>(GA[[#This Row],[Work Completiuon time on fualt]]-GA[[#This Row],[Fault Time]])*24</f>
        <v>0</v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33">
        <f>(GA[[#This Row],[Work Completiuon time on fualt]]-GA[[#This Row],[Fault Time]])*24</f>
        <v>0</v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33">
        <f>(GA[[#This Row],[Work Completiuon time on fualt]]-GA[[#This Row],[Fault Time]])*24</f>
        <v>0</v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33">
        <f>(GA[[#This Row],[Work Completiuon time on fualt]]-GA[[#This Row],[Fault Time]])*24</f>
        <v>0</v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33">
        <f>(GA[[#This Row],[Work Completiuon time on fualt]]-GA[[#This Row],[Fault Time]])*24</f>
        <v>0</v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33">
        <f>(GA[[#This Row],[Work Completiuon time on fualt]]-GA[[#This Row],[Fault Time]])*24</f>
        <v>0</v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33">
        <f>(GA[[#This Row],[Work Completiuon time on fualt]]-GA[[#This Row],[Fault Time]])*24</f>
        <v>0</v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33">
        <f>(GA[[#This Row],[Work Completiuon time on fualt]]-GA[[#This Row],[Fault Time]])*24</f>
        <v>0</v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33">
        <f>(GA[[#This Row],[Work Completiuon time on fualt]]-GA[[#This Row],[Fault Time]])*24</f>
        <v>0</v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33">
        <f>(GA[[#This Row],[Work Completiuon time on fualt]]-GA[[#This Row],[Fault Time]])*24</f>
        <v>0</v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33">
        <f>(GA[[#This Row],[Work Completiuon time on fualt]]-GA[[#This Row],[Fault Time]])*24</f>
        <v>0</v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33">
        <f>(GA[[#This Row],[Work Completiuon time on fualt]]-GA[[#This Row],[Fault Time]])*24</f>
        <v>0</v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33">
        <f>(GA[[#This Row],[Work Completiuon time on fualt]]-GA[[#This Row],[Fault Time]])*24</f>
        <v>0</v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33">
        <f>(GA[[#This Row],[Work Completiuon time on fualt]]-GA[[#This Row],[Fault Time]])*24</f>
        <v>0</v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33">
        <f>(GA[[#This Row],[Work Completiuon time on fualt]]-GA[[#This Row],[Fault Time]])*24</f>
        <v>0</v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33">
        <f>(GA[[#This Row],[Work Completiuon time on fualt]]-GA[[#This Row],[Fault Time]])*24</f>
        <v>0</v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33">
        <f>(GA[[#This Row],[Work Completiuon time on fualt]]-GA[[#This Row],[Fault Time]])*24</f>
        <v>0</v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33">
        <f>(GA[[#This Row],[Work Completiuon time on fualt]]-GA[[#This Row],[Fault Time]])*24</f>
        <v>0</v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33">
        <f>(GA[[#This Row],[Work Completiuon time on fualt]]-GA[[#This Row],[Fault Time]])*24</f>
        <v>0</v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33">
        <f>(GA[[#This Row],[Work Completiuon time on fualt]]-GA[[#This Row],[Fault Time]])*24</f>
        <v>0</v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33">
        <f>(GA[[#This Row],[Work Completiuon time on fualt]]-GA[[#This Row],[Fault Time]])*24</f>
        <v>0</v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33">
        <f>(GA[[#This Row],[Work Completiuon time on fualt]]-GA[[#This Row],[Fault Time]])*24</f>
        <v>0</v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33">
        <f>(GA[[#This Row],[Work Completiuon time on fualt]]-GA[[#This Row],[Fault Time]])*24</f>
        <v>0</v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33">
        <f>(GA[[#This Row],[Work Completiuon time on fualt]]-GA[[#This Row],[Fault Time]])*24</f>
        <v>0</v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33">
        <f>(GA[[#This Row],[Work Completiuon time on fualt]]-GA[[#This Row],[Fault Time]])*24</f>
        <v>0</v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33">
        <f>(GA[[#This Row],[Work Completiuon time on fualt]]-GA[[#This Row],[Fault Time]])*24</f>
        <v>0</v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33">
        <f>(GA[[#This Row],[Work Completiuon time on fualt]]-GA[[#This Row],[Fault Time]])*24</f>
        <v>0</v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33">
        <f>(GA[[#This Row],[Work Completiuon time on fualt]]-GA[[#This Row],[Fault Time]])*24</f>
        <v>0</v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33">
        <f>(GA[[#This Row],[Work Completiuon time on fualt]]-GA[[#This Row],[Fault Time]])*24</f>
        <v>0</v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33">
        <f>(GA[[#This Row],[Work Completiuon time on fualt]]-GA[[#This Row],[Fault Time]])*24</f>
        <v>0</v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33">
        <f>(GA[[#This Row],[Work Completiuon time on fualt]]-GA[[#This Row],[Fault Time]])*24</f>
        <v>0</v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33">
        <f>(GA[[#This Row],[Work Completiuon time on fualt]]-GA[[#This Row],[Fault Time]])*24</f>
        <v>0</v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33">
        <f>(GA[[#This Row],[Work Completiuon time on fualt]]-GA[[#This Row],[Fault Time]])*24</f>
        <v>0</v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33">
        <f>(GA[[#This Row],[Work Completiuon time on fualt]]-GA[[#This Row],[Fault Time]])*24</f>
        <v>0</v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33">
        <f>(GA[[#This Row],[Work Completiuon time on fualt]]-GA[[#This Row],[Fault Time]])*24</f>
        <v>0</v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33">
        <f>(GA[[#This Row],[Work Completiuon time on fualt]]-GA[[#This Row],[Fault Time]])*24</f>
        <v>0</v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33">
        <f>(GA[[#This Row],[Work Completiuon time on fualt]]-GA[[#This Row],[Fault Time]])*24</f>
        <v>0</v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33">
        <f>(GA[[#This Row],[Work Completiuon time on fualt]]-GA[[#This Row],[Fault Time]])*24</f>
        <v>0</v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33">
        <f>(GA[[#This Row],[Work Completiuon time on fualt]]-GA[[#This Row],[Fault Time]])*24</f>
        <v>0</v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33">
        <f>(GA[[#This Row],[Work Completiuon time on fualt]]-GA[[#This Row],[Fault Time]])*24</f>
        <v>0</v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33">
        <f>(GA[[#This Row],[Work Completiuon time on fualt]]-GA[[#This Row],[Fault Time]])*24</f>
        <v>0</v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33">
        <f>(GA[[#This Row],[Work Completiuon time on fualt]]-GA[[#This Row],[Fault Time]])*24</f>
        <v>0</v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33">
        <f>(GA[[#This Row],[Work Completiuon time on fualt]]-GA[[#This Row],[Fault Time]])*24</f>
        <v>0</v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33">
        <f>(GA[[#This Row],[Work Completiuon time on fualt]]-GA[[#This Row],[Fault Time]])*24</f>
        <v>0</v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33">
        <f>(GA[[#This Row],[Work Completiuon time on fualt]]-GA[[#This Row],[Fault Time]])*24</f>
        <v>0</v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33">
        <f>(GA[[#This Row],[Work Completiuon time on fualt]]-GA[[#This Row],[Fault Time]])*24</f>
        <v>0</v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33">
        <f>(GA[[#This Row],[Work Completiuon time on fualt]]-GA[[#This Row],[Fault Time]])*24</f>
        <v>0</v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33">
        <f>(GA[[#This Row],[Work Completiuon time on fualt]]-GA[[#This Row],[Fault Time]])*24</f>
        <v>0</v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33">
        <f>(GA[[#This Row],[Work Completiuon time on fualt]]-GA[[#This Row],[Fault Time]])*24</f>
        <v>0</v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33">
        <f>(GA[[#This Row],[Work Completiuon time on fualt]]-GA[[#This Row],[Fault Time]])*24</f>
        <v>0</v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33">
        <f>(GA[[#This Row],[Work Completiuon time on fualt]]-GA[[#This Row],[Fault Time]])*24</f>
        <v>0</v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33">
        <f>(GA[[#This Row],[Work Completiuon time on fualt]]-GA[[#This Row],[Fault Time]])*24</f>
        <v>0</v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33">
        <f>(GA[[#This Row],[Work Completiuon time on fualt]]-GA[[#This Row],[Fault Time]])*24</f>
        <v>0</v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33">
        <f>(GA[[#This Row],[Work Completiuon time on fualt]]-GA[[#This Row],[Fault Time]])*24</f>
        <v>0</v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33">
        <f>(GA[[#This Row],[Work Completiuon time on fualt]]-GA[[#This Row],[Fault Time]])*24</f>
        <v>0</v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33">
        <f>(GA[[#This Row],[Work Completiuon time on fualt]]-GA[[#This Row],[Fault Time]])*24</f>
        <v>0</v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33">
        <f>(GA[[#This Row],[Work Completiuon time on fualt]]-GA[[#This Row],[Fault Time]])*24</f>
        <v>0</v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33">
        <f>(GA[[#This Row],[Work Completiuon time on fualt]]-GA[[#This Row],[Fault Time]])*24</f>
        <v>0</v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33">
        <f>(GA[[#This Row],[Work Completiuon time on fualt]]-GA[[#This Row],[Fault Time]])*24</f>
        <v>0</v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33">
        <f>(GA[[#This Row],[Work Completiuon time on fualt]]-GA[[#This Row],[Fault Time]])*24</f>
        <v>0</v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33">
        <f>(GA[[#This Row],[Work Completiuon time on fualt]]-GA[[#This Row],[Fault Time]])*24</f>
        <v>0</v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33">
        <f>(GA[[#This Row],[Work Completiuon time on fualt]]-GA[[#This Row],[Fault Time]])*24</f>
        <v>0</v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33">
        <f>(GA[[#This Row],[Work Completiuon time on fualt]]-GA[[#This Row],[Fault Time]])*24</f>
        <v>0</v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33">
        <f>(GA[[#This Row],[Work Completiuon time on fualt]]-GA[[#This Row],[Fault Time]])*24</f>
        <v>0</v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33">
        <f>(GA[[#This Row],[Work Completiuon time on fualt]]-GA[[#This Row],[Fault Time]])*24</f>
        <v>0</v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33">
        <f>(GA[[#This Row],[Work Completiuon time on fualt]]-GA[[#This Row],[Fault Time]])*24</f>
        <v>0</v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33">
        <f>(GA[[#This Row],[Work Completiuon time on fualt]]-GA[[#This Row],[Fault Time]])*24</f>
        <v>0</v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33">
        <f>(GA[[#This Row],[Work Completiuon time on fualt]]-GA[[#This Row],[Fault Time]])*24</f>
        <v>0</v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33">
        <f>(GA[[#This Row],[Work Completiuon time on fualt]]-GA[[#This Row],[Fault Time]])*24</f>
        <v>0</v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33">
        <f>(GA[[#This Row],[Work Completiuon time on fualt]]-GA[[#This Row],[Fault Time]])*24</f>
        <v>0</v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33">
        <f>(GA[[#This Row],[Work Completiuon time on fualt]]-GA[[#This Row],[Fault Time]])*24</f>
        <v>0</v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33">
        <f>(GA[[#This Row],[Work Completiuon time on fualt]]-GA[[#This Row],[Fault Time]])*24</f>
        <v>0</v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33">
        <f>(GA[[#This Row],[Work Completiuon time on fualt]]-GA[[#This Row],[Fault Time]])*24</f>
        <v>0</v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33">
        <f>(GA[[#This Row],[Work Completiuon time on fualt]]-GA[[#This Row],[Fault Time]])*24</f>
        <v>0</v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33">
        <f>(GA[[#This Row],[Work Completiuon time on fualt]]-GA[[#This Row],[Fault Time]])*24</f>
        <v>0</v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33">
        <f>(GA[[#This Row],[Work Completiuon time on fualt]]-GA[[#This Row],[Fault Time]])*24</f>
        <v>0</v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33">
        <f>(GA[[#This Row],[Work Completiuon time on fualt]]-GA[[#This Row],[Fault Time]])*24</f>
        <v>0</v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33">
        <f>(GA[[#This Row],[Work Completiuon time on fualt]]-GA[[#This Row],[Fault Time]])*24</f>
        <v>0</v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33">
        <f>(GA[[#This Row],[Work Completiuon time on fualt]]-GA[[#This Row],[Fault Time]])*24</f>
        <v>0</v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33">
        <f>(GA[[#This Row],[Work Completiuon time on fualt]]-GA[[#This Row],[Fault Time]])*24</f>
        <v>0</v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33">
        <f>(GA[[#This Row],[Work Completiuon time on fualt]]-GA[[#This Row],[Fault Time]])*24</f>
        <v>0</v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33">
        <f>(GA[[#This Row],[Work Completiuon time on fualt]]-GA[[#This Row],[Fault Time]])*24</f>
        <v>0</v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33">
        <f>(GA[[#This Row],[Work Completiuon time on fualt]]-GA[[#This Row],[Fault Time]])*24</f>
        <v>0</v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33">
        <f>(GA[[#This Row],[Work Completiuon time on fualt]]-GA[[#This Row],[Fault Time]])*24</f>
        <v>0</v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33">
        <f>(GA[[#This Row],[Work Completiuon time on fualt]]-GA[[#This Row],[Fault Time]])*24</f>
        <v>0</v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33">
        <f>(GA[[#This Row],[Work Completiuon time on fualt]]-GA[[#This Row],[Fault Time]])*24</f>
        <v>0</v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33">
        <f>(GA[[#This Row],[Work Completiuon time on fualt]]-GA[[#This Row],[Fault Time]])*24</f>
        <v>0</v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33">
        <f>(GA[[#This Row],[Work Completiuon time on fualt]]-GA[[#This Row],[Fault Time]])*24</f>
        <v>0</v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33">
        <f>(GA[[#This Row],[Work Completiuon time on fualt]]-GA[[#This Row],[Fault Time]])*24</f>
        <v>0</v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33">
        <f>(GA[[#This Row],[Work Completiuon time on fualt]]-GA[[#This Row],[Fault Time]])*24</f>
        <v>0</v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33">
        <f>(GA[[#This Row],[Work Completiuon time on fualt]]-GA[[#This Row],[Fault Time]])*24</f>
        <v>0</v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33">
        <f>(GA[[#This Row],[Work Completiuon time on fualt]]-GA[[#This Row],[Fault Time]])*24</f>
        <v>0</v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33">
        <f>(GA[[#This Row],[Work Completiuon time on fualt]]-GA[[#This Row],[Fault Time]])*24</f>
        <v>0</v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33">
        <f>(GA[[#This Row],[Work Completiuon time on fualt]]-GA[[#This Row],[Fault Time]])*24</f>
        <v>0</v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33">
        <f>(GA[[#This Row],[Work Completiuon time on fualt]]-GA[[#This Row],[Fault Time]])*24</f>
        <v>0</v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33">
        <f>(GA[[#This Row],[Work Completiuon time on fualt]]-GA[[#This Row],[Fault Time]])*24</f>
        <v>0</v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33">
        <f>(GA[[#This Row],[Work Completiuon time on fualt]]-GA[[#This Row],[Fault Time]])*24</f>
        <v>0</v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33">
        <f>(GA[[#This Row],[Work Completiuon time on fualt]]-GA[[#This Row],[Fault Time]])*24</f>
        <v>0</v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33">
        <f>(GA[[#This Row],[Work Completiuon time on fualt]]-GA[[#This Row],[Fault Time]])*24</f>
        <v>0</v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33">
        <f>(GA[[#This Row],[Work Completiuon time on fualt]]-GA[[#This Row],[Fault Time]])*24</f>
        <v>0</v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33">
        <f>(GA[[#This Row],[Work Completiuon time on fualt]]-GA[[#This Row],[Fault Time]])*24</f>
        <v>0</v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33">
        <f>(GA[[#This Row],[Work Completiuon time on fualt]]-GA[[#This Row],[Fault Time]])*24</f>
        <v>0</v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33">
        <f>(GA[[#This Row],[Work Completiuon time on fualt]]-GA[[#This Row],[Fault Time]])*24</f>
        <v>0</v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33">
        <f>(GA[[#This Row],[Work Completiuon time on fualt]]-GA[[#This Row],[Fault Time]])*24</f>
        <v>0</v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33">
        <f>(GA[[#This Row],[Work Completiuon time on fualt]]-GA[[#This Row],[Fault Time]])*24</f>
        <v>0</v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33">
        <f>(GA[[#This Row],[Work Completiuon time on fualt]]-GA[[#This Row],[Fault Time]])*24</f>
        <v>0</v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33">
        <f>(GA[[#This Row],[Work Completiuon time on fualt]]-GA[[#This Row],[Fault Time]])*24</f>
        <v>0</v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33">
        <f>(GA[[#This Row],[Work Completiuon time on fualt]]-GA[[#This Row],[Fault Time]])*24</f>
        <v>0</v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33">
        <f>(GA[[#This Row],[Work Completiuon time on fualt]]-GA[[#This Row],[Fault Time]])*24</f>
        <v>0</v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33">
        <f>(GA[[#This Row],[Work Completiuon time on fualt]]-GA[[#This Row],[Fault Time]])*24</f>
        <v>0</v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33">
        <f>(GA[[#This Row],[Work Completiuon time on fualt]]-GA[[#This Row],[Fault Time]])*24</f>
        <v>0</v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33">
        <f>(GA[[#This Row],[Work Completiuon time on fualt]]-GA[[#This Row],[Fault Time]])*24</f>
        <v>0</v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33">
        <f>(GA[[#This Row],[Work Completiuon time on fualt]]-GA[[#This Row],[Fault Time]])*24</f>
        <v>0</v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33">
        <f>(GA[[#This Row],[Work Completiuon time on fualt]]-GA[[#This Row],[Fault Time]])*24</f>
        <v>0</v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33">
        <f>(GA[[#This Row],[Work Completiuon time on fualt]]-GA[[#This Row],[Fault Time]])*24</f>
        <v>0</v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33">
        <f>(GA[[#This Row],[Work Completiuon time on fualt]]-GA[[#This Row],[Fault Time]])*24</f>
        <v>0</v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33">
        <f>(GA[[#This Row],[Work Completiuon time on fualt]]-GA[[#This Row],[Fault Time]])*24</f>
        <v>0</v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33">
        <f>(GA[[#This Row],[Work Completiuon time on fualt]]-GA[[#This Row],[Fault Time]])*24</f>
        <v>0</v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33">
        <f>(GA[[#This Row],[Work Completiuon time on fualt]]-GA[[#This Row],[Fault Time]])*24</f>
        <v>0</v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33">
        <f>(GA[[#This Row],[Work Completiuon time on fualt]]-GA[[#This Row],[Fault Time]])*24</f>
        <v>0</v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33">
        <f>(GA[[#This Row],[Work Completiuon time on fualt]]-GA[[#This Row],[Fault Time]])*24</f>
        <v>0</v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33">
        <f>(GA[[#This Row],[Work Completiuon time on fualt]]-GA[[#This Row],[Fault Time]])*24</f>
        <v>0</v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33">
        <f>(GA[[#This Row],[Work Completiuon time on fualt]]-GA[[#This Row],[Fault Time]])*24</f>
        <v>0</v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33">
        <f>(GA[[#This Row],[Work Completiuon time on fualt]]-GA[[#This Row],[Fault Time]])*24</f>
        <v>0</v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33">
        <f>(GA[[#This Row],[Work Completiuon time on fualt]]-GA[[#This Row],[Fault Time]])*24</f>
        <v>0</v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33">
        <f>(GA[[#This Row],[Work Completiuon time on fualt]]-GA[[#This Row],[Fault Time]])*24</f>
        <v>0</v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33">
        <f>(GA[[#This Row],[Work Completiuon time on fualt]]-GA[[#This Row],[Fault Time]])*24</f>
        <v>0</v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33">
        <f>(GA[[#This Row],[Work Completiuon time on fualt]]-GA[[#This Row],[Fault Time]])*24</f>
        <v>0</v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33">
        <f>(GA[[#This Row],[Work Completiuon time on fualt]]-GA[[#This Row],[Fault Time]])*24</f>
        <v>0</v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33">
        <f>(GA[[#This Row],[Work Completiuon time on fualt]]-GA[[#This Row],[Fault Time]])*24</f>
        <v>0</v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33">
        <f>(GA[[#This Row],[Work Completiuon time on fualt]]-GA[[#This Row],[Fault Time]])*24</f>
        <v>0</v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33">
        <f>(GA[[#This Row],[Work Completiuon time on fualt]]-GA[[#This Row],[Fault Time]])*24</f>
        <v>0</v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33">
        <f>(GA[[#This Row],[Work Completiuon time on fualt]]-GA[[#This Row],[Fault Time]])*24</f>
        <v>0</v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33">
        <f>(GA[[#This Row],[Work Completiuon time on fualt]]-GA[[#This Row],[Fault Time]])*24</f>
        <v>0</v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33">
        <f>(GA[[#This Row],[Work Completiuon time on fualt]]-GA[[#This Row],[Fault Time]])*24</f>
        <v>0</v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33">
        <f>(GA[[#This Row],[Work Completiuon time on fualt]]-GA[[#This Row],[Fault Time]])*24</f>
        <v>0</v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33">
        <f>(GA[[#This Row],[Work Completiuon time on fualt]]-GA[[#This Row],[Fault Time]])*24</f>
        <v>0</v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33">
        <f>(GA[[#This Row],[Work Completiuon time on fualt]]-GA[[#This Row],[Fault Time]])*24</f>
        <v>0</v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33">
        <f>(GA[[#This Row],[Work Completiuon time on fualt]]-GA[[#This Row],[Fault Time]])*24</f>
        <v>0</v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33">
        <f>(GA[[#This Row],[Work Completiuon time on fualt]]-GA[[#This Row],[Fault Time]])*24</f>
        <v>0</v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33">
        <f>(GA[[#This Row],[Work Completiuon time on fualt]]-GA[[#This Row],[Fault Time]])*24</f>
        <v>0</v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33">
        <f>(GA[[#This Row],[Work Completiuon time on fualt]]-GA[[#This Row],[Fault Time]])*24</f>
        <v>0</v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33">
        <f>(GA[[#This Row],[Work Completiuon time on fualt]]-GA[[#This Row],[Fault Time]])*24</f>
        <v>0</v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33">
        <f>(GA[[#This Row],[Work Completiuon time on fualt]]-GA[[#This Row],[Fault Time]])*24</f>
        <v>0</v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33">
        <f>(GA[[#This Row],[Work Completiuon time on fualt]]-GA[[#This Row],[Fault Time]])*24</f>
        <v>0</v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33">
        <f>(GA[[#This Row],[Work Completiuon time on fualt]]-GA[[#This Row],[Fault Time]])*24</f>
        <v>0</v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33">
        <f>(GA[[#This Row],[Work Completiuon time on fualt]]-GA[[#This Row],[Fault Time]])*24</f>
        <v>0</v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33">
        <f>(GA[[#This Row],[Work Completiuon time on fualt]]-GA[[#This Row],[Fault Time]])*24</f>
        <v>0</v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33">
        <f>(GA[[#This Row],[Work Completiuon time on fualt]]-GA[[#This Row],[Fault Time]])*24</f>
        <v>0</v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33">
        <f>(GA[[#This Row],[Work Completiuon time on fualt]]-GA[[#This Row],[Fault Time]])*24</f>
        <v>0</v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33">
        <f>(GA[[#This Row],[Work Completiuon time on fualt]]-GA[[#This Row],[Fault Time]])*24</f>
        <v>0</v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33">
        <f>(GA[[#This Row],[Work Completiuon time on fualt]]-GA[[#This Row],[Fault Time]])*24</f>
        <v>0</v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33">
        <f>(GA[[#This Row],[Work Completiuon time on fualt]]-GA[[#This Row],[Fault Time]])*24</f>
        <v>0</v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33">
        <f>(GA[[#This Row],[Work Completiuon time on fualt]]-GA[[#This Row],[Fault Time]])*24</f>
        <v>0</v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33">
        <f>(GA[[#This Row],[Work Completiuon time on fualt]]-GA[[#This Row],[Fault Time]])*24</f>
        <v>0</v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33">
        <f>(GA[[#This Row],[Work Completiuon time on fualt]]-GA[[#This Row],[Fault Time]])*24</f>
        <v>0</v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33">
        <f>(GA[[#This Row],[Work Completiuon time on fualt]]-GA[[#This Row],[Fault Time]])*24</f>
        <v>0</v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33">
        <f>(GA[[#This Row],[Work Completiuon time on fualt]]-GA[[#This Row],[Fault Time]])*24</f>
        <v>0</v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33">
        <f>(GA[[#This Row],[Work Completiuon time on fualt]]-GA[[#This Row],[Fault Time]])*24</f>
        <v>0</v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33">
        <f>(GA[[#This Row],[Work Completiuon time on fualt]]-GA[[#This Row],[Fault Time]])*24</f>
        <v>0</v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33">
        <f>(GA[[#This Row],[Work Completiuon time on fualt]]-GA[[#This Row],[Fault Time]])*24</f>
        <v>0</v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33">
        <f>(GA[[#This Row],[Work Completiuon time on fualt]]-GA[[#This Row],[Fault Time]])*24</f>
        <v>0</v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33">
        <f>(GA[[#This Row],[Work Completiuon time on fualt]]-GA[[#This Row],[Fault Time]])*24</f>
        <v>0</v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33">
        <f>(GA[[#This Row],[Work Completiuon time on fualt]]-GA[[#This Row],[Fault Time]])*24</f>
        <v>0</v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33">
        <f>(GA[[#This Row],[Work Completiuon time on fualt]]-GA[[#This Row],[Fault Time]])*24</f>
        <v>0</v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33">
        <f>(GA[[#This Row],[Work Completiuon time on fualt]]-GA[[#This Row],[Fault Time]])*24</f>
        <v>0</v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33">
        <f>(GA[[#This Row],[Work Completiuon time on fualt]]-GA[[#This Row],[Fault Time]])*24</f>
        <v>0</v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33">
        <f>(GA[[#This Row],[Work Completiuon time on fualt]]-GA[[#This Row],[Fault Time]])*24</f>
        <v>0</v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33">
        <f>(GA[[#This Row],[Work Completiuon time on fualt]]-GA[[#This Row],[Fault Time]])*24</f>
        <v>0</v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33">
        <f>(GA[[#This Row],[Work Completiuon time on fualt]]-GA[[#This Row],[Fault Time]])*24</f>
        <v>0</v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33">
        <f>(GA[[#This Row],[Work Completiuon time on fualt]]-GA[[#This Row],[Fault Time]])*24</f>
        <v>0</v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33">
        <f>(GA[[#This Row],[Work Completiuon time on fualt]]-GA[[#This Row],[Fault Time]])*24</f>
        <v>0</v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33">
        <f>(GA[[#This Row],[Work Completiuon time on fualt]]-GA[[#This Row],[Fault Time]])*24</f>
        <v>0</v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33">
        <f>(GA[[#This Row],[Work Completiuon time on fualt]]-GA[[#This Row],[Fault Time]])*24</f>
        <v>0</v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33">
        <f>(GA[[#This Row],[Work Completiuon time on fualt]]-GA[[#This Row],[Fault Time]])*24</f>
        <v>0</v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33">
        <f>(GA[[#This Row],[Work Completiuon time on fualt]]-GA[[#This Row],[Fault Time]])*24</f>
        <v>0</v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33">
        <f>(GA[[#This Row],[Work Completiuon time on fualt]]-GA[[#This Row],[Fault Time]])*24</f>
        <v>0</v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33">
        <f>(GA[[#This Row],[Work Completiuon time on fualt]]-GA[[#This Row],[Fault Time]])*24</f>
        <v>0</v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33">
        <f>(GA[[#This Row],[Work Completiuon time on fualt]]-GA[[#This Row],[Fault Time]])*24</f>
        <v>0</v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33">
        <f>(GA[[#This Row],[Work Completiuon time on fualt]]-GA[[#This Row],[Fault Time]])*24</f>
        <v>0</v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33">
        <f>(GA[[#This Row],[Work Completiuon time on fualt]]-GA[[#This Row],[Fault Time]])*24</f>
        <v>0</v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33">
        <f>(GA[[#This Row],[Work Completiuon time on fualt]]-GA[[#This Row],[Fault Time]])*24</f>
        <v>0</v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33">
        <f>(GA[[#This Row],[Work Completiuon time on fualt]]-GA[[#This Row],[Fault Time]])*24</f>
        <v>0</v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33">
        <f>(GA[[#This Row],[Work Completiuon time on fualt]]-GA[[#This Row],[Fault Time]])*24</f>
        <v>0</v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33">
        <f>(GA[[#This Row],[Work Completiuon time on fualt]]-GA[[#This Row],[Fault Time]])*24</f>
        <v>0</v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33">
        <f>(GA[[#This Row],[Work Completiuon time on fualt]]-GA[[#This Row],[Fault Time]])*24</f>
        <v>0</v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33">
        <f>(GA[[#This Row],[Work Completiuon time on fualt]]-GA[[#This Row],[Fault Time]])*24</f>
        <v>0</v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33">
        <f>(GA[[#This Row],[Work Completiuon time on fualt]]-GA[[#This Row],[Fault Time]])*24</f>
        <v>0</v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33">
        <f>(GA[[#This Row],[Work Completiuon time on fualt]]-GA[[#This Row],[Fault Time]])*24</f>
        <v>0</v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33">
        <f>(GA[[#This Row],[Work Completiuon time on fualt]]-GA[[#This Row],[Fault Time]])*24</f>
        <v>0</v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33">
        <f>(GA[[#This Row],[Work Completiuon time on fualt]]-GA[[#This Row],[Fault Time]])*24</f>
        <v>0</v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33">
        <f>(GA[[#This Row],[Work Completiuon time on fualt]]-GA[[#This Row],[Fault Time]])*24</f>
        <v>0</v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33">
        <f>(GA[[#This Row],[Work Completiuon time on fualt]]-GA[[#This Row],[Fault Time]])*24</f>
        <v>0</v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33">
        <f>(GA[[#This Row],[Work Completiuon time on fualt]]-GA[[#This Row],[Fault Time]])*24</f>
        <v>0</v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33">
        <f>(GA[[#This Row],[Work Completiuon time on fualt]]-GA[[#This Row],[Fault Time]])*24</f>
        <v>0</v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33">
        <f>(GA[[#This Row],[Work Completiuon time on fualt]]-GA[[#This Row],[Fault Time]])*24</f>
        <v>0</v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33">
        <f>(GA[[#This Row],[Work Completiuon time on fualt]]-GA[[#This Row],[Fault Time]])*24</f>
        <v>0</v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33">
        <f>(GA[[#This Row],[Work Completiuon time on fualt]]-GA[[#This Row],[Fault Time]])*24</f>
        <v>0</v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33">
        <f>(GA[[#This Row],[Work Completiuon time on fualt]]-GA[[#This Row],[Fault Time]])*24</f>
        <v>0</v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33">
        <f>(GA[[#This Row],[Work Completiuon time on fualt]]-GA[[#This Row],[Fault Time]])*24</f>
        <v>0</v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33">
        <f>(GA[[#This Row],[Work Completiuon time on fualt]]-GA[[#This Row],[Fault Time]])*24</f>
        <v>0</v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33">
        <f>(GA[[#This Row],[Work Completiuon time on fualt]]-GA[[#This Row],[Fault Time]])*24</f>
        <v>0</v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33">
        <f>(GA[[#This Row],[Work Completiuon time on fualt]]-GA[[#This Row],[Fault Time]])*24</f>
        <v>0</v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33">
        <f>(GA[[#This Row],[Work Completiuon time on fualt]]-GA[[#This Row],[Fault Time]])*24</f>
        <v>0</v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33">
        <f>(GA[[#This Row],[Work Completiuon time on fualt]]-GA[[#This Row],[Fault Time]])*24</f>
        <v>0</v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33">
        <f>(GA[[#This Row],[Work Completiuon time on fualt]]-GA[[#This Row],[Fault Time]])*24</f>
        <v>0</v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33">
        <f>(GA[[#This Row],[Work Completiuon time on fualt]]-GA[[#This Row],[Fault Time]])*24</f>
        <v>0</v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33">
        <f>(GA[[#This Row],[Work Completiuon time on fualt]]-GA[[#This Row],[Fault Time]])*24</f>
        <v>0</v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33">
        <f>(GA[[#This Row],[Work Completiuon time on fualt]]-GA[[#This Row],[Fault Time]])*24</f>
        <v>0</v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33">
        <f>(GA[[#This Row],[Work Completiuon time on fualt]]-GA[[#This Row],[Fault Time]])*24</f>
        <v>0</v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33">
        <f>(GA[[#This Row],[Work Completiuon time on fualt]]-GA[[#This Row],[Fault Time]])*24</f>
        <v>0</v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33">
        <f>(GA[[#This Row],[Work Completiuon time on fualt]]-GA[[#This Row],[Fault Time]])*24</f>
        <v>0</v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33">
        <f>(GA[[#This Row],[Work Completiuon time on fualt]]-GA[[#This Row],[Fault Time]])*24</f>
        <v>0</v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33">
        <f>(GA[[#This Row],[Work Completiuon time on fualt]]-GA[[#This Row],[Fault Time]])*24</f>
        <v>0</v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33">
        <f>(GA[[#This Row],[Work Completiuon time on fualt]]-GA[[#This Row],[Fault Time]])*24</f>
        <v>0</v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33">
        <f>(GA[[#This Row],[Work Completiuon time on fualt]]-GA[[#This Row],[Fault Time]])*24</f>
        <v>0</v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33">
        <f>(GA[[#This Row],[Work Completiuon time on fualt]]-GA[[#This Row],[Fault Time]])*24</f>
        <v>0</v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33">
        <f>(GA[[#This Row],[Work Completiuon time on fualt]]-GA[[#This Row],[Fault Time]])*24</f>
        <v>0</v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33">
        <f>(GA[[#This Row],[Work Completiuon time on fualt]]-GA[[#This Row],[Fault Time]])*24</f>
        <v>0</v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33">
        <f>(GA[[#This Row],[Work Completiuon time on fualt]]-GA[[#This Row],[Fault Time]])*24</f>
        <v>0</v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33">
        <f>(GA[[#This Row],[Work Completiuon time on fualt]]-GA[[#This Row],[Fault Time]])*24</f>
        <v>0</v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33">
        <f>(GA[[#This Row],[Work Completiuon time on fualt]]-GA[[#This Row],[Fault Time]])*24</f>
        <v>0</v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33">
        <f>(GA[[#This Row],[Work Completiuon time on fualt]]-GA[[#This Row],[Fault Time]])*24</f>
        <v>0</v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33">
        <f>(GA[[#This Row],[Work Completiuon time on fualt]]-GA[[#This Row],[Fault Time]])*24</f>
        <v>0</v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33">
        <f>(GA[[#This Row],[Work Completiuon time on fualt]]-GA[[#This Row],[Fault Time]])*24</f>
        <v>0</v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33">
        <f>(GA[[#This Row],[Work Completiuon time on fualt]]-GA[[#This Row],[Fault Time]])*24</f>
        <v>0</v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33">
        <f>(GA[[#This Row],[Work Completiuon time on fualt]]-GA[[#This Row],[Fault Time]])*24</f>
        <v>0</v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33">
        <f>(GA[[#This Row],[Work Completiuon time on fualt]]-GA[[#This Row],[Fault Time]])*24</f>
        <v>0</v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33">
        <f>(GA[[#This Row],[Work Completiuon time on fualt]]-GA[[#This Row],[Fault Time]])*24</f>
        <v>0</v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33">
        <f>(GA[[#This Row],[Work Completiuon time on fualt]]-GA[[#This Row],[Fault Time]])*24</f>
        <v>0</v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33">
        <f>(GA[[#This Row],[Work Completiuon time on fualt]]-GA[[#This Row],[Fault Time]])*24</f>
        <v>0</v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33">
        <f>(GA[[#This Row],[Work Completiuon time on fualt]]-GA[[#This Row],[Fault Time]])*24</f>
        <v>0</v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33">
        <f>(GA[[#This Row],[Work Completiuon time on fualt]]-GA[[#This Row],[Fault Time]])*24</f>
        <v>0</v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33">
        <f>(GA[[#This Row],[Work Completiuon time on fualt]]-GA[[#This Row],[Fault Time]])*24</f>
        <v>0</v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33">
        <f>(GA[[#This Row],[Work Completiuon time on fualt]]-GA[[#This Row],[Fault Time]])*24</f>
        <v>0</v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33">
        <f>(GA[[#This Row],[Work Completiuon time on fualt]]-GA[[#This Row],[Fault Time]])*24</f>
        <v>0</v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33">
        <f>(GA[[#This Row],[Work Completiuon time on fualt]]-GA[[#This Row],[Fault Time]])*24</f>
        <v>0</v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33">
        <f>(GA[[#This Row],[Work Completiuon time on fualt]]-GA[[#This Row],[Fault Time]])*24</f>
        <v>0</v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33">
        <f>(GA[[#This Row],[Work Completiuon time on fualt]]-GA[[#This Row],[Fault Time]])*24</f>
        <v>0</v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33">
        <f>(GA[[#This Row],[Work Completiuon time on fualt]]-GA[[#This Row],[Fault Time]])*24</f>
        <v>0</v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33">
        <f>(GA[[#This Row],[Work Completiuon time on fualt]]-GA[[#This Row],[Fault Time]])*24</f>
        <v>0</v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33">
        <f>(GA[[#This Row],[Work Completiuon time on fualt]]-GA[[#This Row],[Fault Time]])*24</f>
        <v>0</v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33">
        <f>(GA[[#This Row],[Work Completiuon time on fualt]]-GA[[#This Row],[Fault Time]])*24</f>
        <v>0</v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33">
        <f>(GA[[#This Row],[Work Completiuon time on fualt]]-GA[[#This Row],[Fault Time]])*24</f>
        <v>0</v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33">
        <f>(GA[[#This Row],[Work Completiuon time on fualt]]-GA[[#This Row],[Fault Time]])*24</f>
        <v>0</v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33">
        <f>(GA[[#This Row],[Work Completiuon time on fualt]]-GA[[#This Row],[Fault Time]])*24</f>
        <v>0</v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33">
        <f>(GA[[#This Row],[Work Completiuon time on fualt]]-GA[[#This Row],[Fault Time]])*24</f>
        <v>0</v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33">
        <f>(GA[[#This Row],[Work Completiuon time on fualt]]-GA[[#This Row],[Fault Time]])*24</f>
        <v>0</v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33">
        <f>(GA[[#This Row],[Work Completiuon time on fualt]]-GA[[#This Row],[Fault Time]])*24</f>
        <v>0</v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33">
        <f>(GA[[#This Row],[Work Completiuon time on fualt]]-GA[[#This Row],[Fault Time]])*24</f>
        <v>0</v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33">
        <f>(GA[[#This Row],[Work Completiuon time on fualt]]-GA[[#This Row],[Fault Time]])*24</f>
        <v>0</v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33">
        <f>(GA[[#This Row],[Work Completiuon time on fualt]]-GA[[#This Row],[Fault Time]])*24</f>
        <v>0</v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33">
        <f>(GA[[#This Row],[Work Completiuon time on fualt]]-GA[[#This Row],[Fault Time]])*24</f>
        <v>0</v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33">
        <f>(GA[[#This Row],[Work Completiuon time on fualt]]-GA[[#This Row],[Fault Time]])*24</f>
        <v>0</v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33">
        <f>(GA[[#This Row],[Work Completiuon time on fualt]]-GA[[#This Row],[Fault Time]])*24</f>
        <v>0</v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33">
        <f>(GA[[#This Row],[Work Completiuon time on fualt]]-GA[[#This Row],[Fault Time]])*24</f>
        <v>0</v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33">
        <f>(GA[[#This Row],[Work Completiuon time on fualt]]-GA[[#This Row],[Fault Time]])*24</f>
        <v>0</v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33">
        <f>(GA[[#This Row],[Work Completiuon time on fualt]]-GA[[#This Row],[Fault Time]])*24</f>
        <v>0</v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33">
        <f>(GA[[#This Row],[Work Completiuon time on fualt]]-GA[[#This Row],[Fault Time]])*24</f>
        <v>0</v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33">
        <f>(GA[[#This Row],[Work Completiuon time on fualt]]-GA[[#This Row],[Fault Time]])*24</f>
        <v>0</v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33">
        <f>(GA[[#This Row],[Work Completiuon time on fualt]]-GA[[#This Row],[Fault Time]])*24</f>
        <v>0</v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33">
        <f>(GA[[#This Row],[Work Completiuon time on fualt]]-GA[[#This Row],[Fault Time]])*24</f>
        <v>0</v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33">
        <f>(GA[[#This Row],[Work Completiuon time on fualt]]-GA[[#This Row],[Fault Time]])*24</f>
        <v>0</v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33">
        <f>(GA[[#This Row],[Work Completiuon time on fualt]]-GA[[#This Row],[Fault Time]])*24</f>
        <v>0</v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33">
        <f>(GA[[#This Row],[Work Completiuon time on fualt]]-GA[[#This Row],[Fault Time]])*24</f>
        <v>0</v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33">
        <f>(GA[[#This Row],[Work Completiuon time on fualt]]-GA[[#This Row],[Fault Time]])*24</f>
        <v>0</v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33">
        <f>(GA[[#This Row],[Work Completiuon time on fualt]]-GA[[#This Row],[Fault Time]])*24</f>
        <v>0</v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33">
        <f>(GA[[#This Row],[Work Completiuon time on fualt]]-GA[[#This Row],[Fault Time]])*24</f>
        <v>0</v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33">
        <f>(GA[[#This Row],[Work Completiuon time on fualt]]-GA[[#This Row],[Fault Time]])*24</f>
        <v>0</v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33">
        <f>(GA[[#This Row],[Work Completiuon time on fualt]]-GA[[#This Row],[Fault Time]])*24</f>
        <v>0</v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33">
        <f>(GA[[#This Row],[Work Completiuon time on fualt]]-GA[[#This Row],[Fault Time]])*24</f>
        <v>0</v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33">
        <f>(GA[[#This Row],[Work Completiuon time on fualt]]-GA[[#This Row],[Fault Time]])*24</f>
        <v>0</v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33">
        <f>(GA[[#This Row],[Work Completiuon time on fualt]]-GA[[#This Row],[Fault Time]])*24</f>
        <v>0</v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33">
        <f>(GA[[#This Row],[Work Completiuon time on fualt]]-GA[[#This Row],[Fault Time]])*24</f>
        <v>0</v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33">
        <f>(GA[[#This Row],[Work Completiuon time on fualt]]-GA[[#This Row],[Fault Time]])*24</f>
        <v>0</v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33">
        <f>(GA[[#This Row],[Work Completiuon time on fualt]]-GA[[#This Row],[Fault Time]])*24</f>
        <v>0</v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33">
        <f>(GA[[#This Row],[Work Completiuon time on fualt]]-GA[[#This Row],[Fault Time]])*24</f>
        <v>0</v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33">
        <f>(GA[[#This Row],[Work Completiuon time on fualt]]-GA[[#This Row],[Fault Time]])*24</f>
        <v>0</v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33">
        <f>(GA[[#This Row],[Work Completiuon time on fualt]]-GA[[#This Row],[Fault Time]])*24</f>
        <v>0</v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33">
        <f>(GA[[#This Row],[Work Completiuon time on fualt]]-GA[[#This Row],[Fault Time]])*24</f>
        <v>0</v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33">
        <f>(GA[[#This Row],[Work Completiuon time on fualt]]-GA[[#This Row],[Fault Time]])*24</f>
        <v>0</v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33">
        <f>(GA[[#This Row],[Work Completiuon time on fualt]]-GA[[#This Row],[Fault Time]])*24</f>
        <v>0</v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33">
        <f>(GA[[#This Row],[Work Completiuon time on fualt]]-GA[[#This Row],[Fault Time]])*24</f>
        <v>0</v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33">
        <f>(GA[[#This Row],[Work Completiuon time on fualt]]-GA[[#This Row],[Fault Time]])*24</f>
        <v>0</v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33">
        <f>(GA[[#This Row],[Work Completiuon time on fualt]]-GA[[#This Row],[Fault Time]])*24</f>
        <v>0</v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33">
        <f>(GA[[#This Row],[Work Completiuon time on fualt]]-GA[[#This Row],[Fault Time]])*24</f>
        <v>0</v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33">
        <f>(GA[[#This Row],[Work Completiuon time on fualt]]-GA[[#This Row],[Fault Time]])*24</f>
        <v>0</v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33">
        <f>(GA[[#This Row],[Work Completiuon time on fualt]]-GA[[#This Row],[Fault Time]])*24</f>
        <v>0</v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33">
        <f>(GA[[#This Row],[Work Completiuon time on fualt]]-GA[[#This Row],[Fault Time]])*24</f>
        <v>0</v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33">
        <f>(GA[[#This Row],[Work Completiuon time on fualt]]-GA[[#This Row],[Fault Time]])*24</f>
        <v>0</v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33">
        <f>(GA[[#This Row],[Work Completiuon time on fualt]]-GA[[#This Row],[Fault Time]])*24</f>
        <v>0</v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33">
        <f>(GA[[#This Row],[Work Completiuon time on fualt]]-GA[[#This Row],[Fault Time]])*24</f>
        <v>0</v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33">
        <f>(GA[[#This Row],[Work Completiuon time on fualt]]-GA[[#This Row],[Fault Time]])*24</f>
        <v>0</v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33">
        <f>(GA[[#This Row],[Work Completiuon time on fualt]]-GA[[#This Row],[Fault Time]])*24</f>
        <v>0</v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33">
        <f>(GA[[#This Row],[Work Completiuon time on fualt]]-GA[[#This Row],[Fault Time]])*24</f>
        <v>0</v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33">
        <f>(GA[[#This Row],[Work Completiuon time on fualt]]-GA[[#This Row],[Fault Time]])*24</f>
        <v>0</v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33">
        <f>(GA[[#This Row],[Work Completiuon time on fualt]]-GA[[#This Row],[Fault Time]])*24</f>
        <v>0</v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33">
        <f>(GA[[#This Row],[Work Completiuon time on fualt]]-GA[[#This Row],[Fault Time]])*24</f>
        <v>0</v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33">
        <f>(GA[[#This Row],[Work Completiuon time on fualt]]-GA[[#This Row],[Fault Time]])*24</f>
        <v>0</v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33">
        <f>(GA[[#This Row],[Work Completiuon time on fualt]]-GA[[#This Row],[Fault Time]])*24</f>
        <v>0</v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33">
        <f>(GA[[#This Row],[Work Completiuon time on fualt]]-GA[[#This Row],[Fault Time]])*24</f>
        <v>0</v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33">
        <f>(GA[[#This Row],[Work Completiuon time on fualt]]-GA[[#This Row],[Fault Time]])*24</f>
        <v>0</v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33">
        <f>(GA[[#This Row],[Work Completiuon time on fualt]]-GA[[#This Row],[Fault Time]])*24</f>
        <v>0</v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33">
        <f>(GA[[#This Row],[Work Completiuon time on fualt]]-GA[[#This Row],[Fault Time]])*24</f>
        <v>0</v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33">
        <f>(GA[[#This Row],[Work Completiuon time on fualt]]-GA[[#This Row],[Fault Time]])*24</f>
        <v>0</v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33">
        <f>(GA[[#This Row],[Work Completiuon time on fualt]]-GA[[#This Row],[Fault Time]])*24</f>
        <v>0</v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33">
        <f>(GA[[#This Row],[Work Completiuon time on fualt]]-GA[[#This Row],[Fault Time]])*24</f>
        <v>0</v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33">
        <f>(GA[[#This Row],[Work Completiuon time on fualt]]-GA[[#This Row],[Fault Time]])*24</f>
        <v>0</v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33">
        <f>(GA[[#This Row],[Work Completiuon time on fualt]]-GA[[#This Row],[Fault Time]])*24</f>
        <v>0</v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33">
        <f>(GA[[#This Row],[Work Completiuon time on fualt]]-GA[[#This Row],[Fault Time]])*24</f>
        <v>0</v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33">
        <f>(GA[[#This Row],[Work Completiuon time on fualt]]-GA[[#This Row],[Fault Time]])*24</f>
        <v>0</v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33">
        <f>(GA[[#This Row],[Work Completiuon time on fualt]]-GA[[#This Row],[Fault Time]])*24</f>
        <v>0</v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33">
        <f>(GA[[#This Row],[Work Completiuon time on fualt]]-GA[[#This Row],[Fault Time]])*24</f>
        <v>0</v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33">
        <f>(GA[[#This Row],[Work Completiuon time on fualt]]-GA[[#This Row],[Fault Time]])*24</f>
        <v>0</v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33">
        <f>(GA[[#This Row],[Work Completiuon time on fualt]]-GA[[#This Row],[Fault Time]])*24</f>
        <v>0</v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33">
        <f>(GA[[#This Row],[Work Completiuon time on fualt]]-GA[[#This Row],[Fault Time]])*24</f>
        <v>0</v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33">
        <f>(GA[[#This Row],[Work Completiuon time on fualt]]-GA[[#This Row],[Fault Time]])*24</f>
        <v>0</v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33">
        <f>(GA[[#This Row],[Work Completiuon time on fualt]]-GA[[#This Row],[Fault Time]])*24</f>
        <v>0</v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33">
        <f>(GA[[#This Row],[Work Completiuon time on fualt]]-GA[[#This Row],[Fault Time]])*24</f>
        <v>0</v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33">
        <f>(GA[[#This Row],[Work Completiuon time on fualt]]-GA[[#This Row],[Fault Time]])*24</f>
        <v>0</v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33">
        <f>(GA[[#This Row],[Work Completiuon time on fualt]]-GA[[#This Row],[Fault Time]])*24</f>
        <v>0</v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33">
        <f>(GA[[#This Row],[Work Completiuon time on fualt]]-GA[[#This Row],[Fault Time]])*24</f>
        <v>0</v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33">
        <f>(GA[[#This Row],[Work Completiuon time on fualt]]-GA[[#This Row],[Fault Time]])*24</f>
        <v>0</v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33">
        <f>(GA[[#This Row],[Work Completiuon time on fualt]]-GA[[#This Row],[Fault Time]])*24</f>
        <v>0</v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33">
        <f>(GA[[#This Row],[Work Completiuon time on fualt]]-GA[[#This Row],[Fault Time]])*24</f>
        <v>0</v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33">
        <f>(GA[[#This Row],[Work Completiuon time on fualt]]-GA[[#This Row],[Fault Time]])*24</f>
        <v>0</v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33">
        <f>(GA[[#This Row],[Work Completiuon time on fualt]]-GA[[#This Row],[Fault Time]])*24</f>
        <v>0</v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33">
        <f>(GA[[#This Row],[Work Completiuon time on fualt]]-GA[[#This Row],[Fault Time]])*24</f>
        <v>0</v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33">
        <f>(GA[[#This Row],[Work Completiuon time on fualt]]-GA[[#This Row],[Fault Time]])*24</f>
        <v>0</v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33">
        <f>(GA[[#This Row],[Work Completiuon time on fualt]]-GA[[#This Row],[Fault Time]])*24</f>
        <v>0</v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33">
        <f>(GA[[#This Row],[Work Completiuon time on fualt]]-GA[[#This Row],[Fault Time]])*24</f>
        <v>0</v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33">
        <f>(GA[[#This Row],[Work Completiuon time on fualt]]-GA[[#This Row],[Fault Time]])*24</f>
        <v>0</v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33">
        <f>(GA[[#This Row],[Work Completiuon time on fualt]]-GA[[#This Row],[Fault Time]])*24</f>
        <v>0</v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33">
        <f>(GA[[#This Row],[Work Completiuon time on fualt]]-GA[[#This Row],[Fault Time]])*24</f>
        <v>0</v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33">
        <f>(GA[[#This Row],[Work Completiuon time on fualt]]-GA[[#This Row],[Fault Time]])*24</f>
        <v>0</v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33">
        <f>(GA[[#This Row],[Work Completiuon time on fualt]]-GA[[#This Row],[Fault Time]])*24</f>
        <v>0</v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33">
        <f>(GA[[#This Row],[Work Completiuon time on fualt]]-GA[[#This Row],[Fault Time]])*24</f>
        <v>0</v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33">
        <f>(GA[[#This Row],[Work Completiuon time on fualt]]-GA[[#This Row],[Fault Time]])*24</f>
        <v>0</v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33">
        <f>(GA[[#This Row],[Work Completiuon time on fualt]]-GA[[#This Row],[Fault Time]])*24</f>
        <v>0</v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33">
        <f>(GA[[#This Row],[Work Completiuon time on fualt]]-GA[[#This Row],[Fault Time]])*24</f>
        <v>0</v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33">
        <f>(GA[[#This Row],[Work Completiuon time on fualt]]-GA[[#This Row],[Fault Time]])*24</f>
        <v>0</v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33">
        <f>(GA[[#This Row],[Work Completiuon time on fualt]]-GA[[#This Row],[Fault Time]])*24</f>
        <v>0</v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33">
        <f>(GA[[#This Row],[Work Completiuon time on fualt]]-GA[[#This Row],[Fault Time]])*24</f>
        <v>0</v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33">
        <f>(GA[[#This Row],[Work Completiuon time on fualt]]-GA[[#This Row],[Fault Time]])*24</f>
        <v>0</v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33">
        <f>(GA[[#This Row],[Work Completiuon time on fualt]]-GA[[#This Row],[Fault Time]])*24</f>
        <v>0</v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33">
        <f>(GA[[#This Row],[Work Completiuon time on fualt]]-GA[[#This Row],[Fault Time]])*24</f>
        <v>0</v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33">
        <f>(GA[[#This Row],[Work Completiuon time on fualt]]-GA[[#This Row],[Fault Time]])*24</f>
        <v>0</v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33">
        <f>(GA[[#This Row],[Work Completiuon time on fualt]]-GA[[#This Row],[Fault Time]])*24</f>
        <v>0</v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33">
        <f>(GA[[#This Row],[Work Completiuon time on fualt]]-GA[[#This Row],[Fault Time]])*24</f>
        <v>0</v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33">
        <f>(GA[[#This Row],[Work Completiuon time on fualt]]-GA[[#This Row],[Fault Time]])*24</f>
        <v>0</v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33">
        <f>(GA[[#This Row],[Work Completiuon time on fualt]]-GA[[#This Row],[Fault Time]])*24</f>
        <v>0</v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33">
        <f>(GA[[#This Row],[Work Completiuon time on fualt]]-GA[[#This Row],[Fault Time]])*24</f>
        <v>0</v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33">
        <f>(GA[[#This Row],[Work Completiuon time on fualt]]-GA[[#This Row],[Fault Time]])*24</f>
        <v>0</v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33">
        <f>(GA[[#This Row],[Work Completiuon time on fualt]]-GA[[#This Row],[Fault Time]])*24</f>
        <v>0</v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33">
        <f>(GA[[#This Row],[Work Completiuon time on fualt]]-GA[[#This Row],[Fault Time]])*24</f>
        <v>0</v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33">
        <f>(GA[[#This Row],[Work Completiuon time on fualt]]-GA[[#This Row],[Fault Time]])*24</f>
        <v>0</v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33">
        <f>(GA[[#This Row],[Work Completiuon time on fualt]]-GA[[#This Row],[Fault Time]])*24</f>
        <v>0</v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33">
        <f>(GA[[#This Row],[Work Completiuon time on fualt]]-GA[[#This Row],[Fault Time]])*24</f>
        <v>0</v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33">
        <f>(GA[[#This Row],[Work Completiuon time on fualt]]-GA[[#This Row],[Fault Time]])*24</f>
        <v>0</v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33">
        <f>(GA[[#This Row],[Work Completiuon time on fualt]]-GA[[#This Row],[Fault Time]])*24</f>
        <v>0</v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33">
        <f>(GA[[#This Row],[Work Completiuon time on fualt]]-GA[[#This Row],[Fault Time]])*24</f>
        <v>0</v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33">
        <f>(GA[[#This Row],[Work Completiuon time on fualt]]-GA[[#This Row],[Fault Time]])*24</f>
        <v>0</v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33">
        <f>(GA[[#This Row],[Work Completiuon time on fualt]]-GA[[#This Row],[Fault Time]])*24</f>
        <v>0</v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33">
        <f>(GA[[#This Row],[Work Completiuon time on fualt]]-GA[[#This Row],[Fault Time]])*24</f>
        <v>0</v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33">
        <f>(GA[[#This Row],[Work Completiuon time on fualt]]-GA[[#This Row],[Fault Time]])*24</f>
        <v>0</v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33">
        <f>(GA[[#This Row],[Work Completiuon time on fualt]]-GA[[#This Row],[Fault Time]])*24</f>
        <v>0</v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33">
        <f>(GA[[#This Row],[Work Completiuon time on fualt]]-GA[[#This Row],[Fault Time]])*24</f>
        <v>0</v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33">
        <f>(GA[[#This Row],[Work Completiuon time on fualt]]-GA[[#This Row],[Fault Time]])*24</f>
        <v>0</v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33">
        <f>(GA[[#This Row],[Work Completiuon time on fualt]]-GA[[#This Row],[Fault Time]])*24</f>
        <v>0</v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33">
        <f>(GA[[#This Row],[Work Completiuon time on fualt]]-GA[[#This Row],[Fault Time]])*24</f>
        <v>0</v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33">
        <f>(GA[[#This Row],[Work Completiuon time on fualt]]-GA[[#This Row],[Fault Time]])*24</f>
        <v>0</v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33">
        <f>(GA[[#This Row],[Work Completiuon time on fualt]]-GA[[#This Row],[Fault Time]])*24</f>
        <v>0</v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33">
        <f>(GA[[#This Row],[Work Completiuon time on fualt]]-GA[[#This Row],[Fault Time]])*24</f>
        <v>0</v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33">
        <f>(GA[[#This Row],[Work Completiuon time on fualt]]-GA[[#This Row],[Fault Time]])*24</f>
        <v>0</v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33">
        <f>(GA[[#This Row],[Work Completiuon time on fualt]]-GA[[#This Row],[Fault Time]])*24</f>
        <v>0</v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33">
        <f>(GA[[#This Row],[Work Completiuon time on fualt]]-GA[[#This Row],[Fault Time]])*24</f>
        <v>0</v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33">
        <f>(GA[[#This Row],[Work Completiuon time on fualt]]-GA[[#This Row],[Fault Time]])*24</f>
        <v>0</v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33">
        <f>(GA[[#This Row],[Work Completiuon time on fualt]]-GA[[#This Row],[Fault Time]])*24</f>
        <v>0</v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33">
        <f>(GA[[#This Row],[Work Completiuon time on fualt]]-GA[[#This Row],[Fault Time]])*24</f>
        <v>0</v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33">
        <f>(GA[[#This Row],[Work Completiuon time on fualt]]-GA[[#This Row],[Fault Time]])*24</f>
        <v>0</v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33">
        <f>(GA[[#This Row],[Work Completiuon time on fualt]]-GA[[#This Row],[Fault Time]])*24</f>
        <v>0</v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33">
        <f>(GA[[#This Row],[Work Completiuon time on fualt]]-GA[[#This Row],[Fault Time]])*24</f>
        <v>0</v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33">
        <f>(GA[[#This Row],[Work Completiuon time on fualt]]-GA[[#This Row],[Fault Time]])*24</f>
        <v>0</v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33">
        <f>(GA[[#This Row],[Work Completiuon time on fualt]]-GA[[#This Row],[Fault Time]])*24</f>
        <v>0</v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33">
        <f>(GA[[#This Row],[Work Completiuon time on fualt]]-GA[[#This Row],[Fault Time]])*24</f>
        <v>0</v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33">
        <f>(GA[[#This Row],[Work Completiuon time on fualt]]-GA[[#This Row],[Fault Time]])*24</f>
        <v>0</v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33">
        <f>(GA[[#This Row],[Work Completiuon time on fualt]]-GA[[#This Row],[Fault Time]])*24</f>
        <v>0</v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33">
        <f>(GA[[#This Row],[Work Completiuon time on fualt]]-GA[[#This Row],[Fault Time]])*24</f>
        <v>0</v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33">
        <f>(GA[[#This Row],[Work Completiuon time on fualt]]-GA[[#This Row],[Fault Time]])*24</f>
        <v>0</v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33">
        <f>(GA[[#This Row],[Work Completiuon time on fualt]]-GA[[#This Row],[Fault Time]])*24</f>
        <v>0</v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33">
        <f>(GA[[#This Row],[Work Completiuon time on fualt]]-GA[[#This Row],[Fault Time]])*24</f>
        <v>0</v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33">
        <f>(GA[[#This Row],[Work Completiuon time on fualt]]-GA[[#This Row],[Fault Time]])*24</f>
        <v>0</v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33">
        <f>(GA[[#This Row],[Work Completiuon time on fualt]]-GA[[#This Row],[Fault Time]])*24</f>
        <v>0</v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33">
        <f>(GA[[#This Row],[Work Completiuon time on fualt]]-GA[[#This Row],[Fault Time]])*24</f>
        <v>0</v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33">
        <f>(GA[[#This Row],[Work Completiuon time on fualt]]-GA[[#This Row],[Fault Time]])*24</f>
        <v>0</v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33">
        <f>(GA[[#This Row],[Work Completiuon time on fualt]]-GA[[#This Row],[Fault Time]])*24</f>
        <v>0</v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33">
        <f>(GA[[#This Row],[Work Completiuon time on fualt]]-GA[[#This Row],[Fault Time]])*24</f>
        <v>0</v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33">
        <f>(GA[[#This Row],[Work Completiuon time on fualt]]-GA[[#This Row],[Fault Time]])*24</f>
        <v>0</v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33">
        <f>(GA[[#This Row],[Work Completiuon time on fualt]]-GA[[#This Row],[Fault Time]])*24</f>
        <v>0</v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33">
        <f>(GA[[#This Row],[Work Completiuon time on fualt]]-GA[[#This Row],[Fault Time]])*24</f>
        <v>0</v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33">
        <f>(GA[[#This Row],[Work Completiuon time on fualt]]-GA[[#This Row],[Fault Time]])*24</f>
        <v>0</v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33">
        <f>(GA[[#This Row],[Work Completiuon time on fualt]]-GA[[#This Row],[Fault Time]])*24</f>
        <v>0</v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33">
        <f>(GA[[#This Row],[Work Completiuon time on fualt]]-GA[[#This Row],[Fault Time]])*24</f>
        <v>0</v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33">
        <f>(GA[[#This Row],[Work Completiuon time on fualt]]-GA[[#This Row],[Fault Time]])*24</f>
        <v>0</v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33">
        <f>(GA[[#This Row],[Work Completiuon time on fualt]]-GA[[#This Row],[Fault Time]])*24</f>
        <v>0</v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33">
        <f>(GA[[#This Row],[Work Completiuon time on fualt]]-GA[[#This Row],[Fault Time]])*24</f>
        <v>0</v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33">
        <f>(GA[[#This Row],[Work Completiuon time on fualt]]-GA[[#This Row],[Fault Time]])*24</f>
        <v>0</v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33">
        <f>(GA[[#This Row],[Work Completiuon time on fualt]]-GA[[#This Row],[Fault Time]])*24</f>
        <v>0</v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33">
        <f>(GA[[#This Row],[Work Completiuon time on fualt]]-GA[[#This Row],[Fault Time]])*24</f>
        <v>0</v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33">
        <f>(GA[[#This Row],[Work Completiuon time on fualt]]-GA[[#This Row],[Fault Time]])*24</f>
        <v>0</v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33">
        <f>(GA[[#This Row],[Work Completiuon time on fualt]]-GA[[#This Row],[Fault Time]])*24</f>
        <v>0</v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33">
        <f>(GA[[#This Row],[Work Completiuon time on fualt]]-GA[[#This Row],[Fault Time]])*24</f>
        <v>0</v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33">
        <f>(GA[[#This Row],[Work Completiuon time on fualt]]-GA[[#This Row],[Fault Time]])*24</f>
        <v>0</v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33">
        <f>(GA[[#This Row],[Work Completiuon time on fualt]]-GA[[#This Row],[Fault Time]])*24</f>
        <v>0</v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33">
        <f>(GA[[#This Row],[Work Completiuon time on fualt]]-GA[[#This Row],[Fault Time]])*24</f>
        <v>0</v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33">
        <f>(GA[[#This Row],[Work Completiuon time on fualt]]-GA[[#This Row],[Fault Time]])*24</f>
        <v>0</v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33">
        <f>(GA[[#This Row],[Work Completiuon time on fualt]]-GA[[#This Row],[Fault Time]])*24</f>
        <v>0</v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33">
        <f>(GA[[#This Row],[Work Completiuon time on fualt]]-GA[[#This Row],[Fault Time]])*24</f>
        <v>0</v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33">
        <f>(GA[[#This Row],[Work Completiuon time on fualt]]-GA[[#This Row],[Fault Time]])*24</f>
        <v>0</v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33">
        <f>(GA[[#This Row],[Work Completiuon time on fualt]]-GA[[#This Row],[Fault Time]])*24</f>
        <v>0</v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33">
        <f>(GA[[#This Row],[Work Completiuon time on fualt]]-GA[[#This Row],[Fault Time]])*24</f>
        <v>0</v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33">
        <f>(GA[[#This Row],[Work Completiuon time on fualt]]-GA[[#This Row],[Fault Time]])*24</f>
        <v>0</v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33">
        <f>(GA[[#This Row],[Work Completiuon time on fualt]]-GA[[#This Row],[Fault Time]])*24</f>
        <v>0</v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33">
        <f>(GA[[#This Row],[Work Completiuon time on fualt]]-GA[[#This Row],[Fault Time]])*24</f>
        <v>0</v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33">
        <f>(GA[[#This Row],[Work Completiuon time on fualt]]-GA[[#This Row],[Fault Time]])*24</f>
        <v>0</v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33">
        <f>(GA[[#This Row],[Work Completiuon time on fualt]]-GA[[#This Row],[Fault Time]])*24</f>
        <v>0</v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33">
        <f>(GA[[#This Row],[Work Completiuon time on fualt]]-GA[[#This Row],[Fault Time]])*24</f>
        <v>0</v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33">
        <f>(GA[[#This Row],[Work Completiuon time on fualt]]-GA[[#This Row],[Fault Time]])*24</f>
        <v>0</v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33">
        <f>(GA[[#This Row],[Work Completiuon time on fualt]]-GA[[#This Row],[Fault Time]])*24</f>
        <v>0</v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33">
        <f>(GA[[#This Row],[Work Completiuon time on fualt]]-GA[[#This Row],[Fault Time]])*24</f>
        <v>0</v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33">
        <f>(GA[[#This Row],[Work Completiuon time on fualt]]-GA[[#This Row],[Fault Time]])*24</f>
        <v>0</v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33">
        <f>(GA[[#This Row],[Work Completiuon time on fualt]]-GA[[#This Row],[Fault Time]])*24</f>
        <v>0</v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33">
        <f>(GA[[#This Row],[Work Completiuon time on fualt]]-GA[[#This Row],[Fault Time]])*24</f>
        <v>0</v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33">
        <f>(GA[[#This Row],[Work Completiuon time on fualt]]-GA[[#This Row],[Fault Time]])*24</f>
        <v>0</v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33">
        <f>(GA[[#This Row],[Work Completiuon time on fualt]]-GA[[#This Row],[Fault Time]])*24</f>
        <v>0</v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33">
        <f>(GA[[#This Row],[Work Completiuon time on fualt]]-GA[[#This Row],[Fault Time]])*24</f>
        <v>0</v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33">
        <f>(GA[[#This Row],[Work Completiuon time on fualt]]-GA[[#This Row],[Fault Time]])*24</f>
        <v>0</v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33">
        <f>(GA[[#This Row],[Work Completiuon time on fualt]]-GA[[#This Row],[Fault Time]])*24</f>
        <v>0</v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33">
        <f>(GA[[#This Row],[Work Completiuon time on fualt]]-GA[[#This Row],[Fault Time]])*24</f>
        <v>0</v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33">
        <f>(GA[[#This Row],[Work Completiuon time on fualt]]-GA[[#This Row],[Fault Time]])*24</f>
        <v>0</v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33">
        <f>(GA[[#This Row],[Work Completiuon time on fualt]]-GA[[#This Row],[Fault Time]])*24</f>
        <v>0</v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33">
        <f>(GA[[#This Row],[Work Completiuon time on fualt]]-GA[[#This Row],[Fault Time]])*24</f>
        <v>0</v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33">
        <f>(GA[[#This Row],[Work Completiuon time on fualt]]-GA[[#This Row],[Fault Time]])*24</f>
        <v>0</v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33">
        <f>(GA[[#This Row],[Work Completiuon time on fualt]]-GA[[#This Row],[Fault Time]])*24</f>
        <v>0</v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33">
        <f>(GA[[#This Row],[Work Completiuon time on fualt]]-GA[[#This Row],[Fault Time]])*24</f>
        <v>0</v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33">
        <f>(GA[[#This Row],[Work Completiuon time on fualt]]-GA[[#This Row],[Fault Time]])*24</f>
        <v>0</v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33">
        <f>(GA[[#This Row],[Work Completiuon time on fualt]]-GA[[#This Row],[Fault Time]])*24</f>
        <v>0</v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33">
        <f>(GA[[#This Row],[Work Completiuon time on fualt]]-GA[[#This Row],[Fault Time]])*24</f>
        <v>0</v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33">
        <f>(GA[[#This Row],[Work Completiuon time on fualt]]-GA[[#This Row],[Fault Time]])*24</f>
        <v>0</v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33">
        <f>(GA[[#This Row],[Work Completiuon time on fualt]]-GA[[#This Row],[Fault Time]])*24</f>
        <v>0</v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33">
        <f>(GA[[#This Row],[Work Completiuon time on fualt]]-GA[[#This Row],[Fault Time]])*24</f>
        <v>0</v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33">
        <f>(GA[[#This Row],[Work Completiuon time on fualt]]-GA[[#This Row],[Fault Time]])*24</f>
        <v>0</v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33">
        <f>(GA[[#This Row],[Work Completiuon time on fualt]]-GA[[#This Row],[Fault Time]])*24</f>
        <v>0</v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33">
        <f>(GA[[#This Row],[Work Completiuon time on fualt]]-GA[[#This Row],[Fault Time]])*24</f>
        <v>0</v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33">
        <f>(GA[[#This Row],[Work Completiuon time on fualt]]-GA[[#This Row],[Fault Time]])*24</f>
        <v>0</v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33">
        <f>(GA[[#This Row],[Work Completiuon time on fualt]]-GA[[#This Row],[Fault Time]])*24</f>
        <v>0</v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33">
        <f>(GA[[#This Row],[Work Completiuon time on fualt]]-GA[[#This Row],[Fault Time]])*24</f>
        <v>0</v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33">
        <f>(GA[[#This Row],[Work Completiuon time on fualt]]-GA[[#This Row],[Fault Time]])*24</f>
        <v>0</v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33">
        <f>(GA[[#This Row],[Work Completiuon time on fualt]]-GA[[#This Row],[Fault Time]])*24</f>
        <v>0</v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33">
        <f>(GA[[#This Row],[Work Completiuon time on fualt]]-GA[[#This Row],[Fault Time]])*24</f>
        <v>0</v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33">
        <f>(GA[[#This Row],[Work Completiuon time on fualt]]-GA[[#This Row],[Fault Time]])*24</f>
        <v>0</v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33">
        <f>(GA[[#This Row],[Work Completiuon time on fualt]]-GA[[#This Row],[Fault Time]])*24</f>
        <v>0</v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33">
        <f>(GA[[#This Row],[Work Completiuon time on fualt]]-GA[[#This Row],[Fault Time]])*24</f>
        <v>0</v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33">
        <f>(GA[[#This Row],[Work Completiuon time on fualt]]-GA[[#This Row],[Fault Time]])*24</f>
        <v>0</v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33">
        <f>(GA[[#This Row],[Work Completiuon time on fualt]]-GA[[#This Row],[Fault Time]])*24</f>
        <v>0</v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33">
        <f>(GA[[#This Row],[Work Completiuon time on fualt]]-GA[[#This Row],[Fault Time]])*24</f>
        <v>0</v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33">
        <f>(GA[[#This Row],[Work Completiuon time on fualt]]-GA[[#This Row],[Fault Time]])*24</f>
        <v>0</v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33">
        <f>(GA[[#This Row],[Work Completiuon time on fualt]]-GA[[#This Row],[Fault Time]])*24</f>
        <v>0</v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33">
        <f>(GA[[#This Row],[Work Completiuon time on fualt]]-GA[[#This Row],[Fault Time]])*24</f>
        <v>0</v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33">
        <f>(GA[[#This Row],[Work Completiuon time on fualt]]-GA[[#This Row],[Fault Time]])*24</f>
        <v>0</v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33">
        <f>(GA[[#This Row],[Work Completiuon time on fualt]]-GA[[#This Row],[Fault Time]])*24</f>
        <v>0</v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33">
        <f>(GA[[#This Row],[Work Completiuon time on fualt]]-GA[[#This Row],[Fault Time]])*24</f>
        <v>0</v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33">
        <f>(GA[[#This Row],[Work Completiuon time on fualt]]-GA[[#This Row],[Fault Time]])*24</f>
        <v>0</v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33">
        <f>(GA[[#This Row],[Work Completiuon time on fualt]]-GA[[#This Row],[Fault Time]])*24</f>
        <v>0</v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33">
        <f>(GA[[#This Row],[Work Completiuon time on fualt]]-GA[[#This Row],[Fault Time]])*24</f>
        <v>0</v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33">
        <f>(GA[[#This Row],[Work Completiuon time on fualt]]-GA[[#This Row],[Fault Time]])*24</f>
        <v>0</v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33">
        <f>(GA[[#This Row],[Work Completiuon time on fualt]]-GA[[#This Row],[Fault Time]])*24</f>
        <v>0</v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33">
        <f>(GA[[#This Row],[Work Completiuon time on fualt]]-GA[[#This Row],[Fault Time]])*24</f>
        <v>0</v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33">
        <f>(GA[[#This Row],[Work Completiuon time on fualt]]-GA[[#This Row],[Fault Time]])*24</f>
        <v>0</v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33">
        <f>(GA[[#This Row],[Work Completiuon time on fualt]]-GA[[#This Row],[Fault Time]])*24</f>
        <v>0</v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33">
        <f>(GA[[#This Row],[Work Completiuon time on fualt]]-GA[[#This Row],[Fault Time]])*24</f>
        <v>0</v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33">
        <f>(GA[[#This Row],[Work Completiuon time on fualt]]-GA[[#This Row],[Fault Time]])*24</f>
        <v>0</v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33">
        <f>(GA[[#This Row],[Work Completiuon time on fualt]]-GA[[#This Row],[Fault Time]])*24</f>
        <v>0</v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33">
        <f>(GA[[#This Row],[Work Completiuon time on fualt]]-GA[[#This Row],[Fault Time]])*24</f>
        <v>0</v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33">
        <f>(GA[[#This Row],[Work Completiuon time on fualt]]-GA[[#This Row],[Fault Time]])*24</f>
        <v>0</v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33">
        <f>(GA[[#This Row],[Work Completiuon time on fualt]]-GA[[#This Row],[Fault Time]])*24</f>
        <v>0</v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33">
        <f>(GA[[#This Row],[Work Completiuon time on fualt]]-GA[[#This Row],[Fault Time]])*24</f>
        <v>0</v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33">
        <f>(GA[[#This Row],[Work Completiuon time on fualt]]-GA[[#This Row],[Fault Time]])*24</f>
        <v>0</v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33">
        <f>(GA[[#This Row],[Work Completiuon time on fualt]]-GA[[#This Row],[Fault Time]])*24</f>
        <v>0</v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33">
        <f>(GA[[#This Row],[Work Completiuon time on fualt]]-GA[[#This Row],[Fault Time]])*24</f>
        <v>0</v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33">
        <f>(GA[[#This Row],[Work Completiuon time on fualt]]-GA[[#This Row],[Fault Time]])*24</f>
        <v>0</v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33">
        <f>(GA[[#This Row],[Work Completiuon time on fualt]]-GA[[#This Row],[Fault Time]])*24</f>
        <v>0</v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33">
        <f>(GA[[#This Row],[Work Completiuon time on fualt]]-GA[[#This Row],[Fault Time]])*24</f>
        <v>0</v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33">
        <f>(GA[[#This Row],[Work Completiuon time on fualt]]-GA[[#This Row],[Fault Time]])*24</f>
        <v>0</v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33">
        <f>(GA[[#This Row],[Work Completiuon time on fualt]]-GA[[#This Row],[Fault Time]])*24</f>
        <v>0</v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33">
        <f>(GA[[#This Row],[Work Completiuon time on fualt]]-GA[[#This Row],[Fault Time]])*24</f>
        <v>0</v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33">
        <f>(GA[[#This Row],[Work Completiuon time on fualt]]-GA[[#This Row],[Fault Time]])*24</f>
        <v>0</v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33">
        <f>(GA[[#This Row],[Work Completiuon time on fualt]]-GA[[#This Row],[Fault Time]])*24</f>
        <v>0</v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33">
        <f>(GA[[#This Row],[Work Completiuon time on fualt]]-GA[[#This Row],[Fault Time]])*24</f>
        <v>0</v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33">
        <f>(GA[[#This Row],[Work Completiuon time on fualt]]-GA[[#This Row],[Fault Time]])*24</f>
        <v>0</v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33">
        <f>(GA[[#This Row],[Work Completiuon time on fualt]]-GA[[#This Row],[Fault Time]])*24</f>
        <v>0</v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33">
        <f>(GA[[#This Row],[Work Completiuon time on fualt]]-GA[[#This Row],[Fault Time]])*24</f>
        <v>0</v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33">
        <f>(GA[[#This Row],[Work Completiuon time on fualt]]-GA[[#This Row],[Fault Time]])*24</f>
        <v>0</v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33">
        <f>(GA[[#This Row],[Work Completiuon time on fualt]]-GA[[#This Row],[Fault Time]])*24</f>
        <v>0</v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33">
        <f>(GA[[#This Row],[Work Completiuon time on fualt]]-GA[[#This Row],[Fault Time]])*24</f>
        <v>0</v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33">
        <f>(GA[[#This Row],[Work Completiuon time on fualt]]-GA[[#This Row],[Fault Time]])*24</f>
        <v>0</v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33">
        <f>(GA[[#This Row],[Work Completiuon time on fualt]]-GA[[#This Row],[Fault Time]])*24</f>
        <v>0</v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33">
        <f>(GA[[#This Row],[Work Completiuon time on fualt]]-GA[[#This Row],[Fault Time]])*24</f>
        <v>0</v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33">
        <f>(GA[[#This Row],[Work Completiuon time on fualt]]-GA[[#This Row],[Fault Time]])*24</f>
        <v>0</v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33">
        <f>(GA[[#This Row],[Work Completiuon time on fualt]]-GA[[#This Row],[Fault Time]])*24</f>
        <v>0</v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33">
        <f>(GA[[#This Row],[Work Completiuon time on fualt]]-GA[[#This Row],[Fault Time]])*24</f>
        <v>0</v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33">
        <f>(GA[[#This Row],[Work Completiuon time on fualt]]-GA[[#This Row],[Fault Time]])*24</f>
        <v>0</v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33">
        <f>(GA[[#This Row],[Work Completiuon time on fualt]]-GA[[#This Row],[Fault Time]])*24</f>
        <v>0</v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33">
        <f>(GA[[#This Row],[Work Completiuon time on fualt]]-GA[[#This Row],[Fault Time]])*24</f>
        <v>0</v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33">
        <f>(GA[[#This Row],[Work Completiuon time on fualt]]-GA[[#This Row],[Fault Time]])*24</f>
        <v>0</v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33">
        <f>(GA[[#This Row],[Work Completiuon time on fualt]]-GA[[#This Row],[Fault Time]])*24</f>
        <v>0</v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33">
        <f>(GA[[#This Row],[Work Completiuon time on fualt]]-GA[[#This Row],[Fault Time]])*24</f>
        <v>0</v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33">
        <f>(GA[[#This Row],[Work Completiuon time on fualt]]-GA[[#This Row],[Fault Time]])*24</f>
        <v>0</v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33">
        <f>(GA[[#This Row],[Work Completiuon time on fualt]]-GA[[#This Row],[Fault Time]])*24</f>
        <v>0</v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33">
        <f>(GA[[#This Row],[Work Completiuon time on fualt]]-GA[[#This Row],[Fault Time]])*24</f>
        <v>0</v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33">
        <f>(GA[[#This Row],[Work Completiuon time on fualt]]-GA[[#This Row],[Fault Time]])*24</f>
        <v>0</v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33">
        <f>(GA[[#This Row],[Work Completiuon time on fualt]]-GA[[#This Row],[Fault Time]])*24</f>
        <v>0</v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33">
        <f>(GA[[#This Row],[Work Completiuon time on fualt]]-GA[[#This Row],[Fault Time]])*24</f>
        <v>0</v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33">
        <f>(GA[[#This Row],[Work Completiuon time on fualt]]-GA[[#This Row],[Fault Time]])*24</f>
        <v>0</v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33">
        <f>(GA[[#This Row],[Work Completiuon time on fualt]]-GA[[#This Row],[Fault Time]])*24</f>
        <v>0</v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33">
        <f>(GA[[#This Row],[Work Completiuon time on fualt]]-GA[[#This Row],[Fault Time]])*24</f>
        <v>0</v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33">
        <f>(GA[[#This Row],[Work Completiuon time on fualt]]-GA[[#This Row],[Fault Time]])*24</f>
        <v>0</v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33">
        <f>(GA[[#This Row],[Work Completiuon time on fualt]]-GA[[#This Row],[Fault Time]])*24</f>
        <v>0</v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33">
        <f>(GA[[#This Row],[Work Completiuon time on fualt]]-GA[[#This Row],[Fault Time]])*24</f>
        <v>0</v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33">
        <f>(GA[[#This Row],[Work Completiuon time on fualt]]-GA[[#This Row],[Fault Time]])*24</f>
        <v>0</v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33">
        <f>(GA[[#This Row],[Work Completiuon time on fualt]]-GA[[#This Row],[Fault Time]])*24</f>
        <v>0</v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33">
        <f>(GA[[#This Row],[Work Completiuon time on fualt]]-GA[[#This Row],[Fault Time]])*24</f>
        <v>0</v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33">
        <f>(GA[[#This Row],[Work Completiuon time on fualt]]-GA[[#This Row],[Fault Time]])*24</f>
        <v>0</v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33">
        <f>(GA[[#This Row],[Work Completiuon time on fualt]]-GA[[#This Row],[Fault Time]])*24</f>
        <v>0</v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33">
        <f>(GA[[#This Row],[Work Completiuon time on fualt]]-GA[[#This Row],[Fault Time]])*24</f>
        <v>0</v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33">
        <f>(GA[[#This Row],[Work Completiuon time on fualt]]-GA[[#This Row],[Fault Time]])*24</f>
        <v>0</v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33">
        <f>(GA[[#This Row],[Work Completiuon time on fualt]]-GA[[#This Row],[Fault Time]])*24</f>
        <v>0</v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33">
        <f>(GA[[#This Row],[Work Completiuon time on fualt]]-GA[[#This Row],[Fault Time]])*24</f>
        <v>0</v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33">
        <f>(GA[[#This Row],[Work Completiuon time on fualt]]-GA[[#This Row],[Fault Time]])*24</f>
        <v>0</v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33">
        <f>(GA[[#This Row],[Work Completiuon time on fualt]]-GA[[#This Row],[Fault Time]])*24</f>
        <v>0</v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33">
        <f>(GA[[#This Row],[Work Completiuon time on fualt]]-GA[[#This Row],[Fault Time]])*24</f>
        <v>0</v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33">
        <f>(GA[[#This Row],[Work Completiuon time on fualt]]-GA[[#This Row],[Fault Time]])*24</f>
        <v>0</v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33">
        <f>(GA[[#This Row],[Work Completiuon time on fualt]]-GA[[#This Row],[Fault Time]])*24</f>
        <v>0</v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33">
        <f>(GA[[#This Row],[Work Completiuon time on fualt]]-GA[[#This Row],[Fault Time]])*24</f>
        <v>0</v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33">
        <f>(GA[[#This Row],[Work Completiuon time on fualt]]-GA[[#This Row],[Fault Time]])*24</f>
        <v>0</v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33">
        <f>(GA[[#This Row],[Work Completiuon time on fualt]]-GA[[#This Row],[Fault Time]])*24</f>
        <v>0</v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33">
        <f>(GA[[#This Row],[Work Completiuon time on fualt]]-GA[[#This Row],[Fault Time]])*24</f>
        <v>0</v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33">
        <f>(GA[[#This Row],[Work Completiuon time on fualt]]-GA[[#This Row],[Fault Time]])*24</f>
        <v>0</v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33">
        <f>(GA[[#This Row],[Work Completiuon time on fualt]]-GA[[#This Row],[Fault Time]])*24</f>
        <v>0</v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33">
        <f>(GA[[#This Row],[Work Completiuon time on fualt]]-GA[[#This Row],[Fault Time]])*24</f>
        <v>0</v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33">
        <f>(GA[[#This Row],[Work Completiuon time on fualt]]-GA[[#This Row],[Fault Time]])*24</f>
        <v>0</v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33">
        <f>(GA[[#This Row],[Work Completiuon time on fualt]]-GA[[#This Row],[Fault Time]])*24</f>
        <v>0</v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33">
        <f>(GA[[#This Row],[Work Completiuon time on fualt]]-GA[[#This Row],[Fault Time]])*24</f>
        <v>0</v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33">
        <f>(GA[[#This Row],[Work Completiuon time on fualt]]-GA[[#This Row],[Fault Time]])*24</f>
        <v>0</v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33">
        <f>(GA[[#This Row],[Work Completiuon time on fualt]]-GA[[#This Row],[Fault Time]])*24</f>
        <v>0</v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33">
        <f>(GA[[#This Row],[Work Completiuon time on fualt]]-GA[[#This Row],[Fault Time]])*24</f>
        <v>0</v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33">
        <f>(GA[[#This Row],[Work Completiuon time on fualt]]-GA[[#This Row],[Fault Time]])*24</f>
        <v>0</v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33">
        <f>(GA[[#This Row],[Work Completiuon time on fualt]]-GA[[#This Row],[Fault Time]])*24</f>
        <v>0</v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33">
        <f>(GA[[#This Row],[Work Completiuon time on fualt]]-GA[[#This Row],[Fault Time]])*24</f>
        <v>0</v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33">
        <f>(GA[[#This Row],[Work Completiuon time on fualt]]-GA[[#This Row],[Fault Time]])*24</f>
        <v>0</v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33">
        <f>(GA[[#This Row],[Work Completiuon time on fualt]]-GA[[#This Row],[Fault Time]])*24</f>
        <v>0</v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33">
        <f>(GA[[#This Row],[Work Completiuon time on fualt]]-GA[[#This Row],[Fault Time]])*24</f>
        <v>0</v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33">
        <f>(GA[[#This Row],[Work Completiuon time on fualt]]-GA[[#This Row],[Fault Time]])*24</f>
        <v>0</v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33">
        <f>(GA[[#This Row],[Work Completiuon time on fualt]]-GA[[#This Row],[Fault Time]])*24</f>
        <v>0</v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33">
        <f>(GA[[#This Row],[Work Completiuon time on fualt]]-GA[[#This Row],[Fault Time]])*24</f>
        <v>0</v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33">
        <f>(GA[[#This Row],[Work Completiuon time on fualt]]-GA[[#This Row],[Fault Time]])*24</f>
        <v>0</v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33">
        <f>(GA[[#This Row],[Work Completiuon time on fualt]]-GA[[#This Row],[Fault Time]])*24</f>
        <v>0</v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33">
        <f>(GA[[#This Row],[Work Completiuon time on fualt]]-GA[[#This Row],[Fault Time]])*24</f>
        <v>0</v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33">
        <f>(GA[[#This Row],[Work Completiuon time on fualt]]-GA[[#This Row],[Fault Time]])*24</f>
        <v>0</v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33">
        <f>(GA[[#This Row],[Work Completiuon time on fualt]]-GA[[#This Row],[Fault Time]])*24</f>
        <v>0</v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33">
        <f>(GA[[#This Row],[Work Completiuon time on fualt]]-GA[[#This Row],[Fault Time]])*24</f>
        <v>0</v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33">
        <f>(GA[[#This Row],[Work Completiuon time on fualt]]-GA[[#This Row],[Fault Time]])*24</f>
        <v>0</v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33">
        <f>(GA[[#This Row],[Work Completiuon time on fualt]]-GA[[#This Row],[Fault Time]])*24</f>
        <v>0</v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33">
        <f>(GA[[#This Row],[Work Completiuon time on fualt]]-GA[[#This Row],[Fault Time]])*24</f>
        <v>0</v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33">
        <f>(GA[[#This Row],[Work Completiuon time on fualt]]-GA[[#This Row],[Fault Time]])*24</f>
        <v>0</v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33">
        <f>(GA[[#This Row],[Work Completiuon time on fualt]]-GA[[#This Row],[Fault Time]])*24</f>
        <v>0</v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33">
        <f>(GA[[#This Row],[Work Completiuon time on fualt]]-GA[[#This Row],[Fault Time]])*24</f>
        <v>0</v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33">
        <f>(GA[[#This Row],[Work Completiuon time on fualt]]-GA[[#This Row],[Fault Time]])*24</f>
        <v>0</v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33">
        <f>(GA[[#This Row],[Work Completiuon time on fualt]]-GA[[#This Row],[Fault Time]])*24</f>
        <v>0</v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33">
        <f>(GA[[#This Row],[Work Completiuon time on fualt]]-GA[[#This Row],[Fault Time]])*24</f>
        <v>0</v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33">
        <f>(GA[[#This Row],[Work Completiuon time on fualt]]-GA[[#This Row],[Fault Time]])*24</f>
        <v>0</v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33">
        <f>(GA[[#This Row],[Work Completiuon time on fualt]]-GA[[#This Row],[Fault Time]])*24</f>
        <v>0</v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33">
        <f>(GA[[#This Row],[Work Completiuon time on fualt]]-GA[[#This Row],[Fault Time]])*24</f>
        <v>0</v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33">
        <f>(GA[[#This Row],[Work Completiuon time on fualt]]-GA[[#This Row],[Fault Time]])*24</f>
        <v>0</v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33">
        <f>(GA[[#This Row],[Work Completiuon time on fualt]]-GA[[#This Row],[Fault Time]])*24</f>
        <v>0</v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33">
        <f>(GA[[#This Row],[Work Completiuon time on fualt]]-GA[[#This Row],[Fault Time]])*24</f>
        <v>0</v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33">
        <f>(GA[[#This Row],[Work Completiuon time on fualt]]-GA[[#This Row],[Fault Time]])*24</f>
        <v>0</v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33">
        <f>(GA[[#This Row],[Work Completiuon time on fualt]]-GA[[#This Row],[Fault Time]])*24</f>
        <v>0</v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33">
        <f>(GA[[#This Row],[Work Completiuon time on fualt]]-GA[[#This Row],[Fault Time]])*24</f>
        <v>0</v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33">
        <f>(GA[[#This Row],[Work Completiuon time on fualt]]-GA[[#This Row],[Fault Time]])*24</f>
        <v>0</v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33">
        <f>(GA[[#This Row],[Work Completiuon time on fualt]]-GA[[#This Row],[Fault Time]])*24</f>
        <v>0</v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33">
        <f>(GA[[#This Row],[Work Completiuon time on fualt]]-GA[[#This Row],[Fault Time]])*24</f>
        <v>0</v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33">
        <f>(GA[[#This Row],[Work Completiuon time on fualt]]-GA[[#This Row],[Fault Time]])*24</f>
        <v>0</v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33">
        <f>(GA[[#This Row],[Work Completiuon time on fualt]]-GA[[#This Row],[Fault Time]])*24</f>
        <v>0</v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33">
        <f>(GA[[#This Row],[Work Completiuon time on fualt]]-GA[[#This Row],[Fault Time]])*24</f>
        <v>0</v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33">
        <f>(GA[[#This Row],[Work Completiuon time on fualt]]-GA[[#This Row],[Fault Time]])*24</f>
        <v>0</v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33">
        <f>(GA[[#This Row],[Work Completiuon time on fualt]]-GA[[#This Row],[Fault Time]])*24</f>
        <v>0</v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33">
        <f>(GA[[#This Row],[Work Completiuon time on fualt]]-GA[[#This Row],[Fault Time]])*24</f>
        <v>0</v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33">
        <f>(GA[[#This Row],[Work Completiuon time on fualt]]-GA[[#This Row],[Fault Time]])*24</f>
        <v>0</v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33">
        <f>(GA[[#This Row],[Work Completiuon time on fualt]]-GA[[#This Row],[Fault Time]])*24</f>
        <v>0</v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33">
        <f>(GA[[#This Row],[Work Completiuon time on fualt]]-GA[[#This Row],[Fault Time]])*24</f>
        <v>0</v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33">
        <f>(GA[[#This Row],[Work Completiuon time on fualt]]-GA[[#This Row],[Fault Time]])*24</f>
        <v>0</v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33">
        <f>(GA[[#This Row],[Work Completiuon time on fualt]]-GA[[#This Row],[Fault Time]])*24</f>
        <v>0</v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33">
        <f>(GA[[#This Row],[Work Completiuon time on fualt]]-GA[[#This Row],[Fault Time]])*24</f>
        <v>0</v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33">
        <f>(GA[[#This Row],[Work Completiuon time on fualt]]-GA[[#This Row],[Fault Time]])*24</f>
        <v>0</v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33">
        <f>(GA[[#This Row],[Work Completiuon time on fualt]]-GA[[#This Row],[Fault Time]])*24</f>
        <v>0</v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33">
        <f>(GA[[#This Row],[Work Completiuon time on fualt]]-GA[[#This Row],[Fault Time]])*24</f>
        <v>0</v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33">
        <f>(GA[[#This Row],[Work Completiuon time on fualt]]-GA[[#This Row],[Fault Time]])*24</f>
        <v>0</v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33">
        <f>(GA[[#This Row],[Work Completiuon time on fualt]]-GA[[#This Row],[Fault Time]])*24</f>
        <v>0</v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33">
        <f>(GA[[#This Row],[Work Completiuon time on fualt]]-GA[[#This Row],[Fault Time]])*24</f>
        <v>0</v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33">
        <f>(GA[[#This Row],[Work Completiuon time on fualt]]-GA[[#This Row],[Fault Time]])*24</f>
        <v>0</v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33">
        <f>(GA[[#This Row],[Work Completiuon time on fualt]]-GA[[#This Row],[Fault Time]])*24</f>
        <v>0</v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33">
        <f>(GA[[#This Row],[Work Completiuon time on fualt]]-GA[[#This Row],[Fault Time]])*24</f>
        <v>0</v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33">
        <f>(GA[[#This Row],[Work Completiuon time on fualt]]-GA[[#This Row],[Fault Time]])*24</f>
        <v>0</v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33">
        <f>(GA[[#This Row],[Work Completiuon time on fualt]]-GA[[#This Row],[Fault Time]])*24</f>
        <v>0</v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33">
        <f>(GA[[#This Row],[Work Completiuon time on fualt]]-GA[[#This Row],[Fault Time]])*24</f>
        <v>0</v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33">
        <f>(GA[[#This Row],[Work Completiuon time on fualt]]-GA[[#This Row],[Fault Time]])*24</f>
        <v>0</v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33">
        <f>(GA[[#This Row],[Work Completiuon time on fualt]]-GA[[#This Row],[Fault Time]])*24</f>
        <v>0</v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33">
        <f>(GA[[#This Row],[Work Completiuon time on fualt]]-GA[[#This Row],[Fault Time]])*24</f>
        <v>0</v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33">
        <f>(GA[[#This Row],[Work Completiuon time on fualt]]-GA[[#This Row],[Fault Time]])*24</f>
        <v>0</v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33">
        <f>(GA[[#This Row],[Work Completiuon time on fualt]]-GA[[#This Row],[Fault Time]])*24</f>
        <v>0</v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33">
        <f>(GA[[#This Row],[Work Completiuon time on fualt]]-GA[[#This Row],[Fault Time]])*24</f>
        <v>0</v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33">
        <f>(GA[[#This Row],[Work Completiuon time on fualt]]-GA[[#This Row],[Fault Time]])*24</f>
        <v>0</v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33">
        <f>(GA[[#This Row],[Work Completiuon time on fualt]]-GA[[#This Row],[Fault Time]])*24</f>
        <v>0</v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33">
        <f>(GA[[#This Row],[Work Completiuon time on fualt]]-GA[[#This Row],[Fault Time]])*24</f>
        <v>0</v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33">
        <f>(GA[[#This Row],[Work Completiuon time on fualt]]-GA[[#This Row],[Fault Time]])*24</f>
        <v>0</v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33">
        <f>(GA[[#This Row],[Work Completiuon time on fualt]]-GA[[#This Row],[Fault Time]])*24</f>
        <v>0</v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33">
        <f>(GA[[#This Row],[Work Completiuon time on fualt]]-GA[[#This Row],[Fault Time]])*24</f>
        <v>0</v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33">
        <f>(GA[[#This Row],[Work Completiuon time on fualt]]-GA[[#This Row],[Fault Time]])*24</f>
        <v>0</v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33">
        <f>(GA[[#This Row],[Work Completiuon time on fualt]]-GA[[#This Row],[Fault Time]])*24</f>
        <v>0</v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33">
        <f>(GA[[#This Row],[Work Completiuon time on fualt]]-GA[[#This Row],[Fault Time]])*24</f>
        <v>0</v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33">
        <f>(GA[[#This Row],[Work Completiuon time on fualt]]-GA[[#This Row],[Fault Time]])*24</f>
        <v>0</v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33">
        <f>(GA[[#This Row],[Work Completiuon time on fualt]]-GA[[#This Row],[Fault Time]])*24</f>
        <v>0</v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33">
        <f>(GA[[#This Row],[Work Completiuon time on fualt]]-GA[[#This Row],[Fault Time]])*24</f>
        <v>0</v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33">
        <f>(GA[[#This Row],[Work Completiuon time on fualt]]-GA[[#This Row],[Fault Time]])*24</f>
        <v>0</v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33">
        <f>(GA[[#This Row],[Work Completiuon time on fualt]]-GA[[#This Row],[Fault Time]])*24</f>
        <v>0</v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33">
        <f>(GA[[#This Row],[Work Completiuon time on fualt]]-GA[[#This Row],[Fault Time]])*24</f>
        <v>0</v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33">
        <f>(GA[[#This Row],[Work Completiuon time on fualt]]-GA[[#This Row],[Fault Time]])*24</f>
        <v>0</v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33">
        <f>(GA[[#This Row],[Work Completiuon time on fualt]]-GA[[#This Row],[Fault Time]])*24</f>
        <v>0</v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33">
        <f>(GA[[#This Row],[Work Completiuon time on fualt]]-GA[[#This Row],[Fault Time]])*24</f>
        <v>0</v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33">
        <f>(GA[[#This Row],[Work Completiuon time on fualt]]-GA[[#This Row],[Fault Time]])*24</f>
        <v>0</v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33">
        <f>(GA[[#This Row],[Work Completiuon time on fualt]]-GA[[#This Row],[Fault Time]])*24</f>
        <v>0</v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33">
        <f>(GA[[#This Row],[Work Completiuon time on fualt]]-GA[[#This Row],[Fault Time]])*24</f>
        <v>0</v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33">
        <f>(GA[[#This Row],[Work Completiuon time on fualt]]-GA[[#This Row],[Fault Time]])*24</f>
        <v>0</v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33">
        <f>(GA[[#This Row],[Work Completiuon time on fualt]]-GA[[#This Row],[Fault Time]])*24</f>
        <v>0</v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33">
        <f>(GA[[#This Row],[Work Completiuon time on fualt]]-GA[[#This Row],[Fault Time]])*24</f>
        <v>0</v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33">
        <f>(GA[[#This Row],[Work Completiuon time on fualt]]-GA[[#This Row],[Fault Time]])*24</f>
        <v>0</v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33">
        <f>(GA[[#This Row],[Work Completiuon time on fualt]]-GA[[#This Row],[Fault Time]])*24</f>
        <v>0</v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33">
        <f>(GA[[#This Row],[Work Completiuon time on fualt]]-GA[[#This Row],[Fault Time]])*24</f>
        <v>0</v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33">
        <f>(GA[[#This Row],[Work Completiuon time on fualt]]-GA[[#This Row],[Fault Time]])*24</f>
        <v>0</v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33">
        <f>(GA[[#This Row],[Work Completiuon time on fualt]]-GA[[#This Row],[Fault Time]])*24</f>
        <v>0</v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33">
        <f>(GA[[#This Row],[Work Completiuon time on fualt]]-GA[[#This Row],[Fault Time]])*24</f>
        <v>0</v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33">
        <f>(GA[[#This Row],[Work Completiuon time on fualt]]-GA[[#This Row],[Fault Time]])*24</f>
        <v>0</v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33">
        <f>(GA[[#This Row],[Work Completiuon time on fualt]]-GA[[#This Row],[Fault Time]])*24</f>
        <v>0</v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33">
        <f>(GA[[#This Row],[Work Completiuon time on fualt]]-GA[[#This Row],[Fault Time]])*24</f>
        <v>0</v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33">
        <f>(GA[[#This Row],[Work Completiuon time on fualt]]-GA[[#This Row],[Fault Time]])*24</f>
        <v>0</v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33">
        <f>(GA[[#This Row],[Work Completiuon time on fualt]]-GA[[#This Row],[Fault Time]])*24</f>
        <v>0</v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33">
        <f>(GA[[#This Row],[Work Completiuon time on fualt]]-GA[[#This Row],[Fault Time]])*24</f>
        <v>0</v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33">
        <f>(GA[[#This Row],[Work Completiuon time on fualt]]-GA[[#This Row],[Fault Time]])*24</f>
        <v>0</v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33">
        <f>(GA[[#This Row],[Work Completiuon time on fualt]]-GA[[#This Row],[Fault Time]])*24</f>
        <v>0</v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33">
        <f>(GA[[#This Row],[Work Completiuon time on fualt]]-GA[[#This Row],[Fault Time]])*24</f>
        <v>0</v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33">
        <f>(GA[[#This Row],[Work Completiuon time on fualt]]-GA[[#This Row],[Fault Time]])*24</f>
        <v>0</v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33">
        <f>(GA[[#This Row],[Work Completiuon time on fualt]]-GA[[#This Row],[Fault Time]])*24</f>
        <v>0</v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33">
        <f>(GA[[#This Row],[Work Completiuon time on fualt]]-GA[[#This Row],[Fault Time]])*24</f>
        <v>0</v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33">
        <f>(GA[[#This Row],[Work Completiuon time on fualt]]-GA[[#This Row],[Fault Time]])*24</f>
        <v>0</v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33">
        <f>(GA[[#This Row],[Work Completiuon time on fualt]]-GA[[#This Row],[Fault Time]])*24</f>
        <v>0</v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33">
        <f>(GA[[#This Row],[Work Completiuon time on fualt]]-GA[[#This Row],[Fault Time]])*24</f>
        <v>0</v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33">
        <f>(GA[[#This Row],[Work Completiuon time on fualt]]-GA[[#This Row],[Fault Time]])*24</f>
        <v>0</v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33">
        <f>(GA[[#This Row],[Work Completiuon time on fualt]]-GA[[#This Row],[Fault Time]])*24</f>
        <v>0</v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33">
        <f>(GA[[#This Row],[Work Completiuon time on fualt]]-GA[[#This Row],[Fault Time]])*24</f>
        <v>0</v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33">
        <f>(GA[[#This Row],[Work Completiuon time on fualt]]-GA[[#This Row],[Fault Time]])*24</f>
        <v>0</v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33">
        <f>(GA[[#This Row],[Work Completiuon time on fualt]]-GA[[#This Row],[Fault Time]])*24</f>
        <v>0</v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33">
        <f>(GA[[#This Row],[Work Completiuon time on fualt]]-GA[[#This Row],[Fault Time]])*24</f>
        <v>0</v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33">
        <f>(GA[[#This Row],[Work Completiuon time on fualt]]-GA[[#This Row],[Fault Time]])*24</f>
        <v>0</v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33">
        <f>(GA[[#This Row],[Work Completiuon time on fualt]]-GA[[#This Row],[Fault Time]])*24</f>
        <v>0</v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33">
        <f>(GA[[#This Row],[Work Completiuon time on fualt]]-GA[[#This Row],[Fault Time]])*24</f>
        <v>0</v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33">
        <f>(GA[[#This Row],[Work Completiuon time on fualt]]-GA[[#This Row],[Fault Time]])*24</f>
        <v>0</v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33">
        <f>(GA[[#This Row],[Work Completiuon time on fualt]]-GA[[#This Row],[Fault Time]])*24</f>
        <v>0</v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33">
        <f>(GA[[#This Row],[Work Completiuon time on fualt]]-GA[[#This Row],[Fault Time]])*24</f>
        <v>0</v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204"/>
  <sheetViews>
    <sheetView topLeftCell="A2" zoomScale="82" zoomScaleNormal="82" workbookViewId="0">
      <pane xSplit="8" ySplit="1" topLeftCell="K1193" activePane="bottomRight" state="frozen"/>
      <selection activeCell="I9" sqref="I9"/>
      <selection pane="topRight" activeCell="I9" sqref="I9"/>
      <selection pane="bottomLeft" activeCell="I9" sqref="I9"/>
      <selection pane="bottomRight" activeCell="K1204" sqref="K1204"/>
    </sheetView>
  </sheetViews>
  <sheetFormatPr defaultColWidth="9" defaultRowHeight="14.4"/>
  <cols>
    <col min="1" max="1" width="8.5546875" style="2"/>
    <col min="2" max="2" width="11.44140625" style="2" customWidth="1"/>
    <col min="3" max="3" width="12.44140625" style="2" customWidth="1"/>
    <col min="4" max="4" width="14.109375" style="2" customWidth="1"/>
    <col min="5" max="5" width="13" style="2" customWidth="1"/>
    <col min="6" max="6" width="10.88671875" style="2" customWidth="1"/>
    <col min="7" max="7" width="8.5546875" style="2"/>
    <col min="8" max="8" width="10.44140625" style="2" customWidth="1"/>
    <col min="9" max="9" width="12.44140625" customWidth="1"/>
    <col min="10" max="10" width="9.5546875" customWidth="1"/>
    <col min="11" max="16" width="9.88671875" style="2" customWidth="1"/>
    <col min="17" max="17" width="12.44140625" style="2" customWidth="1"/>
    <col min="18" max="18" width="13" customWidth="1"/>
    <col min="19" max="19" width="12.44140625" customWidth="1"/>
    <col min="20" max="20" width="13.44140625" customWidth="1"/>
    <col min="21" max="21" width="9.88671875" customWidth="1"/>
    <col min="22" max="22" width="10.44140625" customWidth="1"/>
    <col min="23" max="23" width="7" bestFit="1" customWidth="1"/>
    <col min="24" max="24" width="123.44140625" bestFit="1" customWidth="1"/>
  </cols>
  <sheetData>
    <row r="1" spans="1:24" hidden="1"/>
    <row r="2" spans="1:24" s="1" customFormat="1" ht="43.2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212</v>
      </c>
      <c r="C1172" s="2">
        <f>YEAR(MC[[#This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212</v>
      </c>
      <c r="C1173" s="2">
        <f>YEAR(MC[[#This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927</v>
      </c>
    </row>
    <row r="1174" spans="1:24">
      <c r="A1174" s="2">
        <v>1169</v>
      </c>
      <c r="B1174" s="2" t="s">
        <v>212</v>
      </c>
      <c r="C1174" s="2">
        <f>YEAR(MC[[#This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927</v>
      </c>
    </row>
    <row r="1175" spans="1:24">
      <c r="A1175" s="2">
        <v>1170</v>
      </c>
      <c r="B1175" s="2" t="s">
        <v>212</v>
      </c>
      <c r="C1175" s="2">
        <f>YEAR(MC[[#This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927</v>
      </c>
    </row>
    <row r="1176" spans="1:24">
      <c r="A1176" s="2">
        <v>1171</v>
      </c>
      <c r="B1176" s="2" t="s">
        <v>212</v>
      </c>
      <c r="C1176" s="2">
        <f>YEAR(MC[[#This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927</v>
      </c>
    </row>
    <row r="1177" spans="1:24">
      <c r="A1177" s="2">
        <v>1172</v>
      </c>
      <c r="B1177" s="2" t="s">
        <v>212</v>
      </c>
      <c r="C1177" s="2">
        <f>YEAR(MC[[#This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927</v>
      </c>
    </row>
    <row r="1178" spans="1:24">
      <c r="A1178" s="2">
        <v>1173</v>
      </c>
      <c r="B1178" s="2" t="s">
        <v>212</v>
      </c>
      <c r="C1178" s="2">
        <f>YEAR(MC[[#This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927</v>
      </c>
    </row>
    <row r="1179" spans="1:24">
      <c r="A1179" s="2">
        <v>1174</v>
      </c>
      <c r="B1179" s="2" t="s">
        <v>212</v>
      </c>
      <c r="C1179" s="2">
        <f>YEAR(MC[[#This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927</v>
      </c>
    </row>
    <row r="1180" spans="1:24">
      <c r="A1180" s="2">
        <v>1175</v>
      </c>
      <c r="B1180" s="2" t="s">
        <v>212</v>
      </c>
      <c r="C1180" s="2">
        <f>YEAR(MC[[#This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927</v>
      </c>
    </row>
    <row r="1181" spans="1:24">
      <c r="A1181" s="2">
        <v>1176</v>
      </c>
      <c r="B1181" s="2" t="s">
        <v>212</v>
      </c>
      <c r="C1181" s="2">
        <f>YEAR(MC[[#This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212</v>
      </c>
      <c r="C1182" s="2">
        <f>YEAR(MC[[#This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201"/>
        <v>30</v>
      </c>
      <c r="H1182" s="19">
        <f t="shared" ref="H1182:H1201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927</v>
      </c>
    </row>
    <row r="1183" spans="1:24">
      <c r="A1183" s="2">
        <v>1178</v>
      </c>
      <c r="B1183" s="2" t="s">
        <v>212</v>
      </c>
      <c r="C1183" s="2">
        <f>YEAR(MC[[#This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927</v>
      </c>
    </row>
    <row r="1184" spans="1:24">
      <c r="A1184" s="2">
        <v>1179</v>
      </c>
      <c r="B1184" s="2" t="s">
        <v>212</v>
      </c>
      <c r="C1184" s="2">
        <f>YEAR(MC[[#This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927</v>
      </c>
    </row>
    <row r="1185" spans="1:24">
      <c r="A1185" s="2">
        <v>1180</v>
      </c>
      <c r="B1185" s="2" t="s">
        <v>212</v>
      </c>
      <c r="C1185" s="2">
        <f>YEAR(MC[[#This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4">
      <c r="A1186" s="2">
        <v>1181</v>
      </c>
      <c r="B1186" s="2" t="s">
        <v>212</v>
      </c>
      <c r="C1186" s="2">
        <f>YEAR(MC[[#This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927</v>
      </c>
    </row>
    <row r="1187" spans="1:24">
      <c r="A1187" s="2">
        <v>1182</v>
      </c>
      <c r="B1187" s="2" t="s">
        <v>212</v>
      </c>
      <c r="C1187" s="2">
        <f>YEAR(MC[[#This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927</v>
      </c>
    </row>
    <row r="1188" spans="1:24">
      <c r="A1188" s="2">
        <v>1183</v>
      </c>
      <c r="B1188" s="2" t="s">
        <v>212</v>
      </c>
      <c r="C1188" s="2">
        <f>YEAR(MC[[#This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927</v>
      </c>
    </row>
    <row r="1189" spans="1:24">
      <c r="A1189" s="2">
        <v>1184</v>
      </c>
      <c r="B1189" s="2" t="s">
        <v>212</v>
      </c>
      <c r="C1189" s="2">
        <f>YEAR(MC[[#This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927</v>
      </c>
    </row>
    <row r="1190" spans="1:24">
      <c r="A1190" s="2">
        <v>1185</v>
      </c>
      <c r="B1190" s="2" t="s">
        <v>212</v>
      </c>
      <c r="C1190" s="2">
        <f>YEAR(MC[[#This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ref="G1190" si="210">DAY(EOMONTH(F1190,0))</f>
        <v>31</v>
      </c>
      <c r="H1190" s="19">
        <f t="shared" si="203"/>
        <v>45839</v>
      </c>
      <c r="I1190">
        <v>17</v>
      </c>
      <c r="J1190">
        <v>2</v>
      </c>
      <c r="K1190" s="2">
        <v>2120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f>SUM(MC[[#This Row],[IC1_Inv1_MC]:[IC2_Inv2_MC]])</f>
        <v>2120</v>
      </c>
      <c r="R1190" s="22">
        <v>0.25</v>
      </c>
      <c r="S1190" s="22">
        <v>0.41666666666666669</v>
      </c>
      <c r="T1190" s="22">
        <v>0.60416666666666663</v>
      </c>
      <c r="U1190" s="22">
        <v>0.77083333333333337</v>
      </c>
      <c r="V1190" t="s">
        <v>927</v>
      </c>
    </row>
    <row r="1191" spans="1:24">
      <c r="A1191" s="2">
        <v>1186</v>
      </c>
      <c r="B1191" s="2" t="s">
        <v>212</v>
      </c>
      <c r="C1191" s="2">
        <f>YEAR(MC[[#This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ref="G1191" si="211">DAY(EOMONTH(F1191,0))</f>
        <v>31</v>
      </c>
      <c r="H1191" s="19">
        <f t="shared" si="203"/>
        <v>45840</v>
      </c>
      <c r="I1191">
        <v>17</v>
      </c>
      <c r="J1191">
        <v>2</v>
      </c>
      <c r="K1191" s="2">
        <v>2234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f>SUM(MC[[#This Row],[IC1_Inv1_MC]:[IC2_Inv2_MC]])</f>
        <v>2234</v>
      </c>
      <c r="R1191" s="22">
        <v>0.25</v>
      </c>
      <c r="S1191" s="22">
        <v>0.41666666666666669</v>
      </c>
      <c r="T1191" s="22">
        <v>0.60416666666666663</v>
      </c>
      <c r="U1191" s="22">
        <v>0.77083333333333337</v>
      </c>
      <c r="V1191" t="s">
        <v>927</v>
      </c>
    </row>
    <row r="1192" spans="1:24">
      <c r="A1192" s="2">
        <v>1187</v>
      </c>
      <c r="B1192" s="2" t="s">
        <v>212</v>
      </c>
      <c r="C1192" s="2">
        <f>YEAR(MC[[#This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ref="G1192" si="212">DAY(EOMONTH(F1192,0))</f>
        <v>31</v>
      </c>
      <c r="H1192" s="19">
        <f t="shared" si="203"/>
        <v>45841</v>
      </c>
      <c r="I1192">
        <v>17</v>
      </c>
      <c r="J1192">
        <v>2</v>
      </c>
      <c r="K1192" s="2">
        <v>0</v>
      </c>
      <c r="L1192" s="2">
        <v>2340</v>
      </c>
      <c r="M1192" s="2">
        <v>0</v>
      </c>
      <c r="N1192" s="2">
        <v>0</v>
      </c>
      <c r="O1192" s="2">
        <v>0</v>
      </c>
      <c r="P1192" s="2">
        <v>0</v>
      </c>
      <c r="Q1192" s="2">
        <f>SUM(MC[[#This Row],[IC1_Inv1_MC]:[IC2_Inv2_MC]])</f>
        <v>2340</v>
      </c>
      <c r="R1192" s="22">
        <v>0.25</v>
      </c>
      <c r="S1192" s="22">
        <v>0.41666666666666669</v>
      </c>
      <c r="T1192" s="22">
        <v>0.60416666666666663</v>
      </c>
      <c r="U1192" s="22">
        <v>0.77083333333333337</v>
      </c>
      <c r="V1192" t="s">
        <v>927</v>
      </c>
    </row>
    <row r="1193" spans="1:24">
      <c r="A1193" s="2">
        <v>1188</v>
      </c>
      <c r="B1193" s="2" t="s">
        <v>212</v>
      </c>
      <c r="C1193" s="2">
        <f>YEAR(MC[[#This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ref="G1193" si="213">DAY(EOMONTH(F1193,0))</f>
        <v>31</v>
      </c>
      <c r="H1193" s="19">
        <f t="shared" si="203"/>
        <v>45842</v>
      </c>
      <c r="I1193">
        <v>17</v>
      </c>
      <c r="J1193">
        <v>2</v>
      </c>
      <c r="K1193" s="2">
        <v>0</v>
      </c>
      <c r="L1193" s="2">
        <v>0</v>
      </c>
      <c r="M1193" s="2">
        <v>0</v>
      </c>
      <c r="N1193" s="2">
        <v>0</v>
      </c>
      <c r="O1193" s="2">
        <v>2324</v>
      </c>
      <c r="P1193" s="2">
        <v>0</v>
      </c>
      <c r="Q1193" s="2">
        <f>SUM(MC[[#This Row],[IC1_Inv1_MC]:[IC2_Inv2_MC]])</f>
        <v>2324</v>
      </c>
      <c r="R1193" s="22">
        <v>0.25</v>
      </c>
      <c r="S1193" s="22">
        <v>0.41666666666666669</v>
      </c>
      <c r="T1193" s="22">
        <v>0.60416666666666663</v>
      </c>
      <c r="U1193" s="22">
        <v>0.77083333333333337</v>
      </c>
      <c r="V1193" t="s">
        <v>927</v>
      </c>
    </row>
    <row r="1194" spans="1:24">
      <c r="A1194" s="2">
        <v>1189</v>
      </c>
      <c r="B1194" s="2" t="s">
        <v>212</v>
      </c>
      <c r="C1194" s="2">
        <f>YEAR(MC[[#This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ref="G1194" si="214">DAY(EOMONTH(F1194,0))</f>
        <v>31</v>
      </c>
      <c r="H1194" s="19">
        <f t="shared" si="203"/>
        <v>45843</v>
      </c>
      <c r="I1194">
        <v>17</v>
      </c>
      <c r="J1194">
        <v>2</v>
      </c>
      <c r="K1194" s="2">
        <v>0</v>
      </c>
      <c r="L1194" s="2">
        <v>0</v>
      </c>
      <c r="M1194" s="2">
        <v>2120</v>
      </c>
      <c r="N1194" s="2">
        <v>0</v>
      </c>
      <c r="O1194" s="2">
        <v>0</v>
      </c>
      <c r="P1194" s="2">
        <v>0</v>
      </c>
      <c r="Q1194" s="2">
        <f>SUM(MC[[#This Row],[IC1_Inv1_MC]:[IC2_Inv2_MC]])</f>
        <v>2120</v>
      </c>
      <c r="R1194" s="22">
        <v>0.25</v>
      </c>
      <c r="S1194" s="22">
        <v>0.41666666666666669</v>
      </c>
      <c r="T1194" s="22">
        <v>0.60416666666666663</v>
      </c>
      <c r="U1194" s="22">
        <v>0.77083333333333337</v>
      </c>
      <c r="V1194" t="s">
        <v>927</v>
      </c>
    </row>
    <row r="1195" spans="1:24">
      <c r="A1195" s="2">
        <v>1190</v>
      </c>
      <c r="B1195" s="2" t="s">
        <v>212</v>
      </c>
      <c r="C1195" s="2">
        <f>YEAR(MC[[#This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215">DAY(EOMONTH(F1195,0))</f>
        <v>31</v>
      </c>
      <c r="H1195" s="19">
        <f t="shared" si="203"/>
        <v>45844</v>
      </c>
      <c r="I1195">
        <v>17</v>
      </c>
      <c r="J1195">
        <v>2</v>
      </c>
      <c r="K1195" s="2">
        <v>0</v>
      </c>
      <c r="L1195" s="2">
        <v>0</v>
      </c>
      <c r="M1195" s="2">
        <v>0</v>
      </c>
      <c r="N1195" s="2">
        <v>2324</v>
      </c>
      <c r="O1195" s="2">
        <v>0</v>
      </c>
      <c r="P1195" s="2">
        <v>0</v>
      </c>
      <c r="Q1195" s="2">
        <f>SUM(MC[[#This Row],[IC1_Inv1_MC]:[IC2_Inv2_MC]])</f>
        <v>2324</v>
      </c>
      <c r="R1195" s="22">
        <v>0.25</v>
      </c>
      <c r="S1195" s="22">
        <v>0.41666666666666669</v>
      </c>
      <c r="T1195" s="22">
        <v>0.60416666666666663</v>
      </c>
      <c r="U1195" s="22">
        <v>0.77083333333333337</v>
      </c>
      <c r="V1195" t="s">
        <v>927</v>
      </c>
    </row>
    <row r="1196" spans="1:24">
      <c r="A1196" s="2">
        <v>1191</v>
      </c>
      <c r="B1196" s="2" t="s">
        <v>212</v>
      </c>
      <c r="C1196" s="2">
        <f>YEAR(MC[[#This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:G1197" si="216">DAY(EOMONTH(F1196,0))</f>
        <v>31</v>
      </c>
      <c r="H1196" s="19">
        <f t="shared" si="203"/>
        <v>45845</v>
      </c>
      <c r="I1196">
        <v>17</v>
      </c>
      <c r="J1196">
        <v>2</v>
      </c>
      <c r="K1196" s="2">
        <v>0</v>
      </c>
      <c r="L1196" s="2">
        <v>2320</v>
      </c>
      <c r="M1196" s="2">
        <v>0</v>
      </c>
      <c r="N1196" s="2">
        <v>0</v>
      </c>
      <c r="O1196" s="2">
        <v>0</v>
      </c>
      <c r="P1196" s="2">
        <v>0</v>
      </c>
      <c r="Q1196" s="2">
        <f>SUM(MC[[#This Row],[IC1_Inv1_MC]:[IC2_Inv2_MC]])</f>
        <v>2320</v>
      </c>
      <c r="R1196" s="22">
        <v>0.25</v>
      </c>
      <c r="S1196" s="22">
        <v>0.41666666666666669</v>
      </c>
      <c r="T1196" s="22">
        <v>0.60416666666666663</v>
      </c>
      <c r="U1196" s="22">
        <v>0.77083333333333337</v>
      </c>
      <c r="V1196" t="s">
        <v>927</v>
      </c>
      <c r="X1196" t="s">
        <v>1685</v>
      </c>
    </row>
    <row r="1197" spans="1:24">
      <c r="A1197" s="2">
        <v>1192</v>
      </c>
      <c r="B1197" s="2" t="s">
        <v>212</v>
      </c>
      <c r="C1197" s="2">
        <f>YEAR(MC[[#This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si="216"/>
        <v>31</v>
      </c>
      <c r="H1197" s="19">
        <f t="shared" si="203"/>
        <v>45846</v>
      </c>
      <c r="I1197">
        <v>18</v>
      </c>
      <c r="J1197">
        <v>2</v>
      </c>
      <c r="K1197" s="2">
        <v>2134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f>SUM(MC[[#This Row],[IC1_Inv1_MC]:[IC2_Inv2_MC]])</f>
        <v>2134</v>
      </c>
      <c r="R1197" s="22">
        <v>0.25</v>
      </c>
      <c r="S1197" s="22">
        <v>0.41666666666666669</v>
      </c>
      <c r="T1197" s="22">
        <v>0.60416666666666663</v>
      </c>
      <c r="U1197" s="22">
        <v>0.77083333333333337</v>
      </c>
      <c r="V1197" t="s">
        <v>927</v>
      </c>
    </row>
    <row r="1198" spans="1:24">
      <c r="A1198" s="2">
        <v>1193</v>
      </c>
      <c r="B1198" s="2" t="s">
        <v>212</v>
      </c>
      <c r="C1198" s="2">
        <f>YEAR(MC[[#This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" si="217">DAY(EOMONTH(F1198,0))</f>
        <v>31</v>
      </c>
      <c r="H1198" s="19">
        <f t="shared" si="203"/>
        <v>45847</v>
      </c>
      <c r="I1198">
        <v>18</v>
      </c>
      <c r="J1198">
        <v>2</v>
      </c>
      <c r="K1198" s="2">
        <v>0</v>
      </c>
      <c r="L1198" s="2">
        <v>0</v>
      </c>
      <c r="M1198" s="2">
        <v>0</v>
      </c>
      <c r="N1198" s="2">
        <v>0</v>
      </c>
      <c r="O1198" s="2">
        <v>2120</v>
      </c>
      <c r="P1198" s="2">
        <v>0</v>
      </c>
      <c r="Q1198" s="2">
        <f>SUM(MC[[#This Row],[IC1_Inv1_MC]:[IC2_Inv2_MC]])</f>
        <v>2120</v>
      </c>
      <c r="R1198" s="22">
        <v>0.25</v>
      </c>
      <c r="S1198" s="22">
        <v>0.41666666666666669</v>
      </c>
      <c r="T1198" s="22">
        <v>0.60416666666666663</v>
      </c>
      <c r="U1198" s="22">
        <v>0.77083333333333337</v>
      </c>
      <c r="V1198" t="s">
        <v>927</v>
      </c>
    </row>
    <row r="1199" spans="1:24">
      <c r="A1199" s="2">
        <v>1194</v>
      </c>
      <c r="B1199" s="2" t="s">
        <v>212</v>
      </c>
      <c r="C1199" s="2">
        <f>YEAR(MC[[#This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ref="G1199" si="218">DAY(EOMONTH(F1199,0))</f>
        <v>31</v>
      </c>
      <c r="H1199" s="19">
        <f t="shared" si="203"/>
        <v>45848</v>
      </c>
      <c r="I1199">
        <v>18</v>
      </c>
      <c r="J1199">
        <v>2</v>
      </c>
      <c r="K1199" s="2">
        <v>0</v>
      </c>
      <c r="L1199" s="2">
        <v>0</v>
      </c>
      <c r="M1199" s="2">
        <v>2120</v>
      </c>
      <c r="N1199" s="2">
        <v>0</v>
      </c>
      <c r="O1199" s="2">
        <v>0</v>
      </c>
      <c r="P1199" s="2">
        <v>0</v>
      </c>
      <c r="Q1199" s="2">
        <f>SUM(MC[[#This Row],[IC1_Inv1_MC]:[IC2_Inv2_MC]])</f>
        <v>2120</v>
      </c>
      <c r="R1199" s="22">
        <v>0.25</v>
      </c>
      <c r="S1199" s="22">
        <v>0.41666666666666669</v>
      </c>
      <c r="T1199" s="22">
        <v>0.60416666666666663</v>
      </c>
      <c r="U1199" s="22">
        <v>0.77083333333333337</v>
      </c>
      <c r="V1199" t="s">
        <v>927</v>
      </c>
    </row>
    <row r="1200" spans="1:24">
      <c r="A1200" s="2">
        <v>1195</v>
      </c>
      <c r="B1200" s="2" t="s">
        <v>212</v>
      </c>
      <c r="C1200" s="2">
        <f>YEAR(MC[[#This Row],[Date]])</f>
        <v>2025</v>
      </c>
      <c r="D1200" s="2" t="s">
        <v>211</v>
      </c>
      <c r="E1200" s="2" t="s">
        <v>211</v>
      </c>
      <c r="F1200" s="18">
        <v>45839</v>
      </c>
      <c r="G1200" s="2">
        <f t="shared" ref="G1200" si="219">DAY(EOMONTH(F1200,0))</f>
        <v>31</v>
      </c>
      <c r="H1200" s="19">
        <f t="shared" si="203"/>
        <v>45849</v>
      </c>
      <c r="I1200">
        <v>18</v>
      </c>
      <c r="J1200">
        <v>2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2140</v>
      </c>
      <c r="Q1200" s="2">
        <f>SUM(MC[[#This Row],[IC1_Inv1_MC]:[IC2_Inv2_MC]])</f>
        <v>2140</v>
      </c>
      <c r="R1200" s="22">
        <v>0.25</v>
      </c>
      <c r="S1200" s="22">
        <v>0.41666666666666669</v>
      </c>
      <c r="T1200" s="22">
        <v>0.60416666666666663</v>
      </c>
      <c r="U1200" s="22">
        <v>0.77083333333333337</v>
      </c>
      <c r="V1200" t="s">
        <v>927</v>
      </c>
    </row>
    <row r="1201" spans="1:22">
      <c r="A1201" s="2">
        <v>1196</v>
      </c>
      <c r="B1201" s="2" t="s">
        <v>212</v>
      </c>
      <c r="C1201" s="2">
        <f>YEAR(MC[[#This Row],[Date]])</f>
        <v>2025</v>
      </c>
      <c r="D1201" s="2" t="s">
        <v>211</v>
      </c>
      <c r="E1201" s="2" t="s">
        <v>211</v>
      </c>
      <c r="F1201" s="18">
        <v>45839</v>
      </c>
      <c r="G1201" s="2">
        <f t="shared" ref="G1201" si="220">DAY(EOMONTH(F1201,0))</f>
        <v>31</v>
      </c>
      <c r="H1201" s="19">
        <f t="shared" si="203"/>
        <v>45850</v>
      </c>
      <c r="I1201">
        <v>18</v>
      </c>
      <c r="J1201">
        <v>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1132</v>
      </c>
      <c r="Q1201" s="2">
        <f>SUM(MC[[#This Row],[IC1_Inv1_MC]:[IC2_Inv2_MC]])</f>
        <v>1132</v>
      </c>
      <c r="R1201" s="22">
        <v>0.25</v>
      </c>
      <c r="S1201" s="22">
        <v>0.41666666666666669</v>
      </c>
      <c r="V1201" t="s">
        <v>927</v>
      </c>
    </row>
    <row r="1202" spans="1:22">
      <c r="A1202" s="2">
        <v>1197</v>
      </c>
      <c r="B1202" s="2" t="s">
        <v>212</v>
      </c>
      <c r="C1202" s="2">
        <f>YEAR(MC[[#This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18</v>
      </c>
      <c r="J1202">
        <v>2</v>
      </c>
      <c r="K1202" s="2">
        <v>2096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f>SUM(MC[[#This Row],[IC1_Inv1_MC]:[IC2_Inv2_MC]])</f>
        <v>2096</v>
      </c>
      <c r="R1202" s="22">
        <v>0.25</v>
      </c>
      <c r="S1202" s="22">
        <v>0.41666666666666669</v>
      </c>
      <c r="T1202" s="22">
        <v>0.60416666666666663</v>
      </c>
      <c r="U1202" s="22">
        <v>0.60416666666666663</v>
      </c>
      <c r="V1202" t="s">
        <v>927</v>
      </c>
    </row>
    <row r="1203" spans="1:22">
      <c r="A1203" s="2">
        <v>1198</v>
      </c>
      <c r="B1203" s="2" t="s">
        <v>212</v>
      </c>
      <c r="C1203" s="2">
        <f>YEAR(MC[[#This Row],[Date]])</f>
        <v>2025</v>
      </c>
      <c r="D1203" s="2" t="s">
        <v>211</v>
      </c>
      <c r="E1203" s="2" t="s">
        <v>211</v>
      </c>
      <c r="F1203" s="18">
        <v>45839</v>
      </c>
      <c r="G1203" s="2">
        <f>DAY(EOMONTH(F1203,0))</f>
        <v>31</v>
      </c>
      <c r="H1203" s="19">
        <f>H1202+1</f>
        <v>45852</v>
      </c>
      <c r="I1203">
        <v>18</v>
      </c>
      <c r="J1203">
        <v>2</v>
      </c>
      <c r="K1203" s="2">
        <v>0</v>
      </c>
      <c r="L1203" s="2">
        <v>0</v>
      </c>
      <c r="M1203" s="2">
        <v>0</v>
      </c>
      <c r="N1203" s="2">
        <v>2120</v>
      </c>
      <c r="O1203" s="2">
        <v>0</v>
      </c>
      <c r="P1203" s="2">
        <v>0</v>
      </c>
      <c r="Q1203" s="2">
        <f>SUM(MC[[#This Row],[IC1_Inv1_MC]:[IC2_Inv2_MC]])</f>
        <v>2120</v>
      </c>
      <c r="R1203" s="22">
        <v>0.25</v>
      </c>
      <c r="S1203" s="22">
        <v>0.41666666666666669</v>
      </c>
      <c r="T1203" s="22">
        <v>0.60416666666666663</v>
      </c>
      <c r="U1203" s="22">
        <v>0.60416666666666663</v>
      </c>
      <c r="V1203" t="s">
        <v>927</v>
      </c>
    </row>
    <row r="1204" spans="1:22">
      <c r="A1204" s="2">
        <v>1199</v>
      </c>
      <c r="B1204" s="2" t="s">
        <v>212</v>
      </c>
      <c r="C1204" s="2">
        <f>YEAR(MC[[#This Row],[Date]])</f>
        <v>2025</v>
      </c>
      <c r="D1204" s="2" t="s">
        <v>211</v>
      </c>
      <c r="E1204" s="2" t="s">
        <v>211</v>
      </c>
      <c r="F1204" s="18">
        <v>45839</v>
      </c>
      <c r="G1204" s="2">
        <f>DAY(EOMONTH(F1204,0))</f>
        <v>31</v>
      </c>
      <c r="H1204" s="19">
        <f>H1203+1</f>
        <v>45853</v>
      </c>
      <c r="I1204">
        <v>18</v>
      </c>
      <c r="J1204">
        <v>2</v>
      </c>
      <c r="K1204" s="2">
        <v>0</v>
      </c>
      <c r="L1204" s="2">
        <v>0</v>
      </c>
      <c r="M1204" s="2">
        <v>2120</v>
      </c>
      <c r="N1204" s="2">
        <v>2120</v>
      </c>
      <c r="O1204" s="2">
        <v>0</v>
      </c>
      <c r="P1204" s="2">
        <v>0</v>
      </c>
      <c r="Q1204" s="2">
        <f>SUM(MC[[#This Row],[IC1_Inv1_MC]:[IC2_Inv2_MC]])</f>
        <v>4240</v>
      </c>
      <c r="R1204" s="22">
        <v>0.25</v>
      </c>
      <c r="S1204" s="22">
        <v>0.41666666666666669</v>
      </c>
      <c r="T1204" s="22">
        <v>0.60416666666666663</v>
      </c>
      <c r="U1204" s="22">
        <v>0.60416666666666663</v>
      </c>
      <c r="V1204" t="s">
        <v>927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208"/>
  <sheetViews>
    <sheetView topLeftCell="A2" zoomScale="85" zoomScaleNormal="85" workbookViewId="0">
      <pane xSplit="8" ySplit="1" topLeftCell="K1189" activePane="bottomRight" state="frozen"/>
      <selection activeCell="I9" sqref="I9"/>
      <selection pane="topRight" activeCell="I9" sqref="I9"/>
      <selection pane="bottomLeft" activeCell="I9" sqref="I9"/>
      <selection pane="bottomRight" activeCell="R1205" sqref="R1205"/>
    </sheetView>
  </sheetViews>
  <sheetFormatPr defaultColWidth="9" defaultRowHeight="14.4"/>
  <cols>
    <col min="2" max="2" width="11.109375" customWidth="1"/>
    <col min="3" max="3" width="12.44140625" customWidth="1"/>
    <col min="4" max="4" width="14.88671875" customWidth="1"/>
    <col min="5" max="5" width="13.44140625" customWidth="1"/>
    <col min="6" max="6" width="10.5546875" customWidth="1"/>
    <col min="7" max="7" width="4.88671875" customWidth="1"/>
    <col min="8" max="8" width="10.44140625" customWidth="1"/>
    <col min="10" max="10" width="9.44140625" customWidth="1"/>
    <col min="17" max="17" width="12.44140625" customWidth="1"/>
    <col min="18" max="18" width="64.44140625" bestFit="1" customWidth="1"/>
    <col min="19" max="19" width="19.88671875" customWidth="1"/>
  </cols>
  <sheetData>
    <row r="1" spans="1:19" hidden="1"/>
    <row r="2" spans="1:19" ht="28.8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7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1646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1647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1648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1650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1651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1654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1655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1656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1657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1659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1130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1130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1661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1662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1663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1664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1666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1668</v>
      </c>
    </row>
    <row r="1190" spans="1:18">
      <c r="A1190" s="2">
        <v>1206</v>
      </c>
      <c r="B1190" s="2" t="s">
        <v>4</v>
      </c>
      <c r="C1190" s="2">
        <f>YEAR(GC[[#This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si="161"/>
        <v>31</v>
      </c>
      <c r="H1190" s="19">
        <f t="shared" si="162"/>
        <v>45839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13</v>
      </c>
      <c r="P1190">
        <v>0</v>
      </c>
      <c r="Q1190" s="2">
        <f>SUM(GC[[#This Row],[IC1_Inv1_GC]:[IC2_Inv2_GC]])</f>
        <v>13</v>
      </c>
      <c r="R1190" t="s">
        <v>1669</v>
      </c>
    </row>
    <row r="1191" spans="1:18">
      <c r="A1191" s="2">
        <v>1207</v>
      </c>
      <c r="B1191" s="2" t="s">
        <v>4</v>
      </c>
      <c r="C1191" s="2">
        <f>YEAR(GC[[#This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si="161"/>
        <v>31</v>
      </c>
      <c r="H1191" s="19">
        <f t="shared" si="162"/>
        <v>45840</v>
      </c>
      <c r="I1191">
        <v>1</v>
      </c>
      <c r="J1191">
        <v>2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f>SUM(GC[[#This Row],[IC1_Inv1_GC]:[IC2_Inv2_GC]])</f>
        <v>5</v>
      </c>
      <c r="R1191" t="s">
        <v>1670</v>
      </c>
    </row>
    <row r="1192" spans="1:18">
      <c r="A1192" s="2">
        <v>1208</v>
      </c>
      <c r="B1192" s="2" t="s">
        <v>4</v>
      </c>
      <c r="C1192" s="2">
        <f>YEAR(GC[[#This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si="161"/>
        <v>31</v>
      </c>
      <c r="H1192" s="19">
        <f t="shared" si="162"/>
        <v>45841</v>
      </c>
      <c r="I1192">
        <v>1</v>
      </c>
      <c r="J1192">
        <v>1</v>
      </c>
      <c r="K1192">
        <v>8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f>SUM(GC[[#This Row],[IC1_Inv1_GC]:[IC2_Inv2_GC]])</f>
        <v>8</v>
      </c>
      <c r="R1192" t="s">
        <v>1671</v>
      </c>
    </row>
    <row r="1193" spans="1:18">
      <c r="A1193" s="2">
        <v>1209</v>
      </c>
      <c r="B1193" s="2" t="s">
        <v>4</v>
      </c>
      <c r="C1193" s="2">
        <f>YEAR(GC[[#This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si="161"/>
        <v>31</v>
      </c>
      <c r="H1193" s="19">
        <f t="shared" si="162"/>
        <v>45842</v>
      </c>
      <c r="I1193">
        <v>1</v>
      </c>
      <c r="J1193">
        <v>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f>SUM(GC[[#This Row],[IC1_Inv1_GC]:[IC2_Inv2_GC]])</f>
        <v>10</v>
      </c>
      <c r="R1193" t="s">
        <v>1673</v>
      </c>
    </row>
    <row r="1194" spans="1:18">
      <c r="A1194" s="2">
        <v>1210</v>
      </c>
      <c r="B1194" s="2" t="s">
        <v>4</v>
      </c>
      <c r="C1194" s="2">
        <f>YEAR(GC[[#This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si="161"/>
        <v>31</v>
      </c>
      <c r="H1194" s="19">
        <f t="shared" si="162"/>
        <v>45843</v>
      </c>
      <c r="I1194">
        <v>1</v>
      </c>
      <c r="J1194">
        <v>2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f>SUM(GC[[#This Row],[IC1_Inv1_GC]:[IC2_Inv2_GC]])</f>
        <v>6</v>
      </c>
      <c r="R1194" t="s">
        <v>1674</v>
      </c>
    </row>
    <row r="1195" spans="1:18">
      <c r="A1195" s="2">
        <v>1211</v>
      </c>
      <c r="B1195" s="2" t="s">
        <v>4</v>
      </c>
      <c r="C1195" s="2">
        <f>YEAR(GC[[#This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163">DAY(EOMONTH(F1195,0))</f>
        <v>31</v>
      </c>
      <c r="H1195" s="19">
        <f t="shared" si="162"/>
        <v>45844</v>
      </c>
      <c r="I1195">
        <v>1</v>
      </c>
      <c r="J1195">
        <v>2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f>SUM(GC[[#This Row],[IC1_Inv1_GC]:[IC2_Inv2_GC]])</f>
        <v>8</v>
      </c>
      <c r="R1195" s="251" t="s">
        <v>1676</v>
      </c>
    </row>
    <row r="1196" spans="1:18">
      <c r="A1196" s="2">
        <v>1212</v>
      </c>
      <c r="B1196" s="2" t="s">
        <v>4</v>
      </c>
      <c r="C1196" s="2">
        <f>YEAR(GC[[#This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" si="164">DAY(EOMONTH(F1196,0))</f>
        <v>31</v>
      </c>
      <c r="H1196" s="19">
        <f t="shared" si="162"/>
        <v>45845</v>
      </c>
      <c r="I1196">
        <v>1</v>
      </c>
      <c r="J1196">
        <v>2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 s="2">
        <f>SUM(GC[[#This Row],[IC1_Inv1_GC]:[IC2_Inv2_GC]])</f>
        <v>5</v>
      </c>
      <c r="R1196" s="251" t="s">
        <v>1677</v>
      </c>
    </row>
    <row r="1197" spans="1:18">
      <c r="A1197" s="2">
        <v>1213</v>
      </c>
      <c r="B1197" s="2" t="s">
        <v>4</v>
      </c>
      <c r="C1197" s="2">
        <f>YEAR(GC[[#This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ref="G1197" si="165">DAY(EOMONTH(F1197,0))</f>
        <v>31</v>
      </c>
      <c r="H1197" s="19">
        <f t="shared" si="162"/>
        <v>45846</v>
      </c>
      <c r="I1197">
        <v>1</v>
      </c>
      <c r="J1197">
        <v>2</v>
      </c>
      <c r="K1197">
        <v>0</v>
      </c>
      <c r="L1197">
        <v>0</v>
      </c>
      <c r="M1197">
        <v>6</v>
      </c>
      <c r="N1197">
        <v>0</v>
      </c>
      <c r="O1197">
        <v>0</v>
      </c>
      <c r="P1197">
        <v>0</v>
      </c>
      <c r="Q1197" s="2">
        <f>SUM(GC[[#This Row],[IC1_Inv1_GC]:[IC2_Inv2_GC]])</f>
        <v>6</v>
      </c>
      <c r="R1197" s="254" t="s">
        <v>1680</v>
      </c>
    </row>
    <row r="1198" spans="1:18">
      <c r="A1198" s="2">
        <v>1214</v>
      </c>
      <c r="B1198" s="2" t="s">
        <v>4</v>
      </c>
      <c r="C1198" s="2">
        <f>YEAR(GC[[#This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:G1203" si="166">DAY(EOMONTH(F1198,0))</f>
        <v>31</v>
      </c>
      <c r="H1198" s="19">
        <f t="shared" ref="H1198:H1203" si="167">H1197+1</f>
        <v>45847</v>
      </c>
      <c r="I1198">
        <v>1</v>
      </c>
      <c r="J1198">
        <v>2</v>
      </c>
      <c r="K1198">
        <v>0</v>
      </c>
      <c r="L1198">
        <v>0</v>
      </c>
      <c r="M1198">
        <v>9</v>
      </c>
      <c r="N1198">
        <v>0</v>
      </c>
      <c r="O1198">
        <v>0</v>
      </c>
      <c r="P1198">
        <v>0</v>
      </c>
      <c r="Q1198" s="2">
        <f>SUM(GC[[#This Row],[IC1_Inv1_GC]:[IC2_Inv2_GC]])</f>
        <v>9</v>
      </c>
      <c r="R1198" s="255" t="s">
        <v>1681</v>
      </c>
    </row>
    <row r="1199" spans="1:18">
      <c r="A1199" s="2">
        <v>1215</v>
      </c>
      <c r="B1199" s="2" t="s">
        <v>4</v>
      </c>
      <c r="C1199" s="2">
        <f>YEAR(GC[[#This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si="166"/>
        <v>31</v>
      </c>
      <c r="H1199" s="19">
        <f t="shared" si="167"/>
        <v>45848</v>
      </c>
      <c r="I1199">
        <v>1</v>
      </c>
      <c r="J1199" s="257">
        <v>2</v>
      </c>
      <c r="K1199">
        <v>0</v>
      </c>
      <c r="L1199">
        <v>0</v>
      </c>
      <c r="M1199">
        <v>6</v>
      </c>
      <c r="N1199">
        <v>10</v>
      </c>
      <c r="O1199">
        <v>0</v>
      </c>
      <c r="P1199">
        <v>0</v>
      </c>
      <c r="Q1199" s="2">
        <f>SUM(GC[[#This Row],[IC1_Inv1_GC]:[IC2_Inv2_GC]])</f>
        <v>16</v>
      </c>
      <c r="R1199" s="258" t="s">
        <v>1684</v>
      </c>
    </row>
    <row r="1200" spans="1:18">
      <c r="A1200" s="2">
        <v>1216</v>
      </c>
      <c r="B1200" s="2" t="s">
        <v>4</v>
      </c>
      <c r="C1200" s="2">
        <f>YEAR(GC[[#This Row],[Date]])</f>
        <v>2025</v>
      </c>
      <c r="D1200" s="2" t="s">
        <v>211</v>
      </c>
      <c r="E1200" s="2" t="s">
        <v>211</v>
      </c>
      <c r="F1200" s="18">
        <v>45839</v>
      </c>
      <c r="G1200" s="2">
        <f t="shared" si="166"/>
        <v>31</v>
      </c>
      <c r="H1200" s="19">
        <f t="shared" si="167"/>
        <v>45849</v>
      </c>
      <c r="I1200">
        <v>1</v>
      </c>
      <c r="J1200">
        <v>2</v>
      </c>
      <c r="K1200">
        <v>0</v>
      </c>
      <c r="L1200">
        <v>13</v>
      </c>
      <c r="M1200">
        <v>0</v>
      </c>
      <c r="N1200">
        <v>0</v>
      </c>
      <c r="O1200">
        <v>0</v>
      </c>
      <c r="P1200">
        <v>0</v>
      </c>
      <c r="Q1200" s="2">
        <f>SUM(GC[[#This Row],[IC1_Inv1_GC]:[IC2_Inv2_GC]])</f>
        <v>13</v>
      </c>
      <c r="R1200" s="259" t="s">
        <v>1686</v>
      </c>
    </row>
    <row r="1201" spans="1:18">
      <c r="A1201" s="2">
        <v>1217</v>
      </c>
      <c r="B1201" s="2" t="s">
        <v>4</v>
      </c>
      <c r="C1201" s="2">
        <f>YEAR(GC[[#This Row],[Date]])</f>
        <v>2025</v>
      </c>
      <c r="D1201" s="2" t="s">
        <v>211</v>
      </c>
      <c r="E1201" s="2" t="s">
        <v>211</v>
      </c>
      <c r="F1201" s="18">
        <v>45839</v>
      </c>
      <c r="G1201" s="2">
        <f t="shared" si="166"/>
        <v>31</v>
      </c>
      <c r="H1201" s="19">
        <f t="shared" si="167"/>
        <v>45850</v>
      </c>
      <c r="I1201">
        <v>1</v>
      </c>
      <c r="J1201">
        <v>2</v>
      </c>
      <c r="K1201">
        <v>0</v>
      </c>
      <c r="L1201">
        <v>6</v>
      </c>
      <c r="M1201">
        <v>0</v>
      </c>
      <c r="N1201">
        <v>0</v>
      </c>
      <c r="O1201">
        <v>0</v>
      </c>
      <c r="P1201">
        <v>0</v>
      </c>
      <c r="Q1201" s="2">
        <f>SUM(GC[[#This Row],[IC1_Inv1_GC]:[IC2_Inv2_GC]])</f>
        <v>6</v>
      </c>
      <c r="R1201" s="263" t="s">
        <v>1687</v>
      </c>
    </row>
    <row r="1202" spans="1:18">
      <c r="A1202" s="2">
        <v>1218</v>
      </c>
      <c r="B1202" s="2" t="s">
        <v>4</v>
      </c>
      <c r="C1202" s="2">
        <f>YEAR(GC[[#This Row],[Date]])</f>
        <v>2025</v>
      </c>
      <c r="D1202" s="2" t="s">
        <v>211</v>
      </c>
      <c r="E1202" s="2" t="s">
        <v>211</v>
      </c>
      <c r="F1202" s="18">
        <v>45839</v>
      </c>
      <c r="G1202" s="2">
        <f t="shared" si="166"/>
        <v>31</v>
      </c>
      <c r="H1202" s="19">
        <f t="shared" si="167"/>
        <v>45851</v>
      </c>
      <c r="I1202">
        <v>1</v>
      </c>
      <c r="J1202">
        <v>2</v>
      </c>
      <c r="K1202">
        <v>0</v>
      </c>
      <c r="L1202">
        <v>14</v>
      </c>
      <c r="M1202">
        <v>0</v>
      </c>
      <c r="N1202">
        <v>0</v>
      </c>
      <c r="O1202">
        <v>0</v>
      </c>
      <c r="P1202">
        <v>0</v>
      </c>
      <c r="Q1202" s="2">
        <f>SUM(GC[[#This Row],[IC1_Inv1_GC]:[IC2_Inv2_GC]])</f>
        <v>14</v>
      </c>
      <c r="R1202" s="264" t="s">
        <v>1688</v>
      </c>
    </row>
    <row r="1203" spans="1:18">
      <c r="A1203" s="2">
        <v>1219</v>
      </c>
      <c r="B1203" s="2" t="s">
        <v>4</v>
      </c>
      <c r="C1203" s="2">
        <f>YEAR(GC[[#This Row],[Date]])</f>
        <v>2025</v>
      </c>
      <c r="D1203" s="2" t="s">
        <v>211</v>
      </c>
      <c r="E1203" s="2" t="s">
        <v>211</v>
      </c>
      <c r="F1203" s="18">
        <v>45839</v>
      </c>
      <c r="G1203" s="2">
        <f t="shared" si="166"/>
        <v>31</v>
      </c>
      <c r="H1203" s="19">
        <f t="shared" si="167"/>
        <v>45852</v>
      </c>
      <c r="I1203">
        <v>1</v>
      </c>
      <c r="J1203">
        <v>2</v>
      </c>
      <c r="Q1203" s="2">
        <f>SUM(GC[[#This Row],[IC1_Inv1_GC]:[IC2_Inv2_GC]])</f>
        <v>0</v>
      </c>
    </row>
    <row r="1204" spans="1:18">
      <c r="A1204" s="2">
        <v>1220</v>
      </c>
      <c r="B1204" s="2" t="s">
        <v>4</v>
      </c>
      <c r="C1204" s="2">
        <f>YEAR(GC[[#This Row],[Date]])</f>
        <v>2025</v>
      </c>
      <c r="D1204" s="2" t="s">
        <v>211</v>
      </c>
      <c r="E1204" s="2" t="s">
        <v>211</v>
      </c>
      <c r="F1204" s="18">
        <v>45839</v>
      </c>
      <c r="G1204" s="2">
        <f>DAY(EOMONTH(F1204,0))</f>
        <v>31</v>
      </c>
      <c r="H1204" s="19">
        <f>H1203+1</f>
        <v>45853</v>
      </c>
      <c r="I1204">
        <v>1</v>
      </c>
      <c r="J1204">
        <v>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</v>
      </c>
      <c r="Q1204" s="2">
        <f>SUM(GC[[#This Row],[IC1_Inv1_GC]:[IC2_Inv2_GC]])</f>
        <v>3</v>
      </c>
    </row>
    <row r="1205" spans="1:18">
      <c r="A1205" s="2">
        <v>1120</v>
      </c>
      <c r="B1205" s="2" t="s">
        <v>4</v>
      </c>
      <c r="C1205" s="2">
        <f>YEAR(GC[[#This Row],[Date]])</f>
        <v>2025</v>
      </c>
      <c r="D1205" s="2" t="s">
        <v>211</v>
      </c>
      <c r="E1205" s="2" t="s">
        <v>211</v>
      </c>
      <c r="F1205" s="18">
        <v>45839</v>
      </c>
      <c r="G1205" s="2">
        <f>DAY(EOMONTH(F1205,0))</f>
        <v>31</v>
      </c>
      <c r="H1205" s="19">
        <f>H1204+1</f>
        <v>45854</v>
      </c>
      <c r="I1205">
        <v>1</v>
      </c>
      <c r="J1205">
        <v>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</v>
      </c>
      <c r="Q1205" s="2">
        <f>SUM(GC[[#This Row],[IC1_Inv1_GC]:[IC2_Inv2_GC]])</f>
        <v>3</v>
      </c>
      <c r="R1205" s="266" t="s">
        <v>1691</v>
      </c>
    </row>
    <row r="1208" spans="1:18">
      <c r="G1208" s="26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7"/>
  <sheetViews>
    <sheetView zoomScaleNormal="100" workbookViewId="0">
      <pane xSplit="8" ySplit="1" topLeftCell="I1614" activePane="bottomRight" state="frozen"/>
      <selection activeCell="I9" sqref="I9"/>
      <selection pane="topRight" activeCell="I9" sqref="I9"/>
      <selection pane="bottomLeft" activeCell="I9" sqref="I9"/>
      <selection pane="bottomRight" activeCell="J1628" sqref="J1628"/>
    </sheetView>
  </sheetViews>
  <sheetFormatPr defaultColWidth="9" defaultRowHeight="14.4"/>
  <cols>
    <col min="2" max="2" width="11.109375" customWidth="1"/>
    <col min="3" max="3" width="12.44140625" customWidth="1"/>
    <col min="4" max="4" width="14.88671875" customWidth="1"/>
    <col min="5" max="5" width="13.44140625" customWidth="1"/>
    <col min="6" max="6" width="10.5546875" customWidth="1"/>
    <col min="7" max="7" width="8.109375" customWidth="1"/>
    <col min="8" max="8" width="10.44140625" bestFit="1" customWidth="1"/>
    <col min="9" max="9" width="45.44140625" customWidth="1"/>
    <col min="10" max="10" width="10.44140625" style="2" customWidth="1"/>
    <col min="11" max="11" width="21.109375" customWidth="1"/>
    <col min="12" max="12" width="17.5546875" customWidth="1"/>
    <col min="13" max="13" width="14" customWidth="1"/>
  </cols>
  <sheetData>
    <row r="1" spans="1:13" ht="28.8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7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7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8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39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  <row r="1605" spans="1:11">
      <c r="A1605" s="2">
        <f t="shared" ref="A1605:A1606" si="231">A1604+1</f>
        <v>1604</v>
      </c>
      <c r="B1605" s="210" t="s">
        <v>4</v>
      </c>
      <c r="C1605" s="2">
        <v>2025</v>
      </c>
      <c r="D1605" s="2" t="s">
        <v>211</v>
      </c>
      <c r="E1605" s="2" t="s">
        <v>211</v>
      </c>
      <c r="F1605" s="18">
        <v>45809</v>
      </c>
      <c r="G1605" s="2">
        <v>30</v>
      </c>
      <c r="H1605" s="19">
        <v>45822</v>
      </c>
      <c r="I1605" t="s">
        <v>333</v>
      </c>
      <c r="J1605" s="2">
        <v>1</v>
      </c>
      <c r="K1605" s="238" t="s">
        <v>188</v>
      </c>
    </row>
    <row r="1606" spans="1:11">
      <c r="A1606" s="2">
        <f t="shared" si="231"/>
        <v>1605</v>
      </c>
      <c r="B1606" s="210" t="s">
        <v>4</v>
      </c>
      <c r="C1606" s="2">
        <v>2025</v>
      </c>
      <c r="D1606" s="2" t="s">
        <v>211</v>
      </c>
      <c r="E1606" s="2" t="s">
        <v>211</v>
      </c>
      <c r="F1606" s="18">
        <v>45809</v>
      </c>
      <c r="G1606" s="2">
        <v>30</v>
      </c>
      <c r="H1606" s="19">
        <v>45822</v>
      </c>
      <c r="I1606" t="s">
        <v>384</v>
      </c>
      <c r="J1606" s="2">
        <v>2</v>
      </c>
      <c r="K1606" s="227" t="s">
        <v>186</v>
      </c>
    </row>
    <row r="1607" spans="1:11">
      <c r="A1607" s="2">
        <f t="shared" ref="A1607:A1609" si="232">A1606+1</f>
        <v>1606</v>
      </c>
      <c r="B1607" s="210" t="s">
        <v>4</v>
      </c>
      <c r="C1607" s="2">
        <v>2025</v>
      </c>
      <c r="D1607" s="2" t="s">
        <v>211</v>
      </c>
      <c r="E1607" s="2" t="s">
        <v>211</v>
      </c>
      <c r="F1607" s="18">
        <v>45809</v>
      </c>
      <c r="G1607" s="2">
        <v>30</v>
      </c>
      <c r="H1607" s="19">
        <v>45825</v>
      </c>
      <c r="I1607" s="211" t="s">
        <v>334</v>
      </c>
      <c r="J1607" s="2">
        <v>2</v>
      </c>
      <c r="K1607" s="238" t="s">
        <v>188</v>
      </c>
    </row>
    <row r="1608" spans="1:11">
      <c r="A1608" s="2">
        <f t="shared" si="232"/>
        <v>1607</v>
      </c>
      <c r="B1608" s="210" t="s">
        <v>4</v>
      </c>
      <c r="C1608" s="2">
        <v>2025</v>
      </c>
      <c r="D1608" s="2" t="s">
        <v>211</v>
      </c>
      <c r="E1608" s="2" t="s">
        <v>211</v>
      </c>
      <c r="F1608" s="18">
        <v>45809</v>
      </c>
      <c r="G1608" s="2">
        <v>30</v>
      </c>
      <c r="H1608" s="19">
        <v>45825</v>
      </c>
      <c r="I1608" t="s">
        <v>404</v>
      </c>
      <c r="J1608" s="2">
        <v>1</v>
      </c>
      <c r="K1608" s="238" t="s">
        <v>188</v>
      </c>
    </row>
    <row r="1609" spans="1:11">
      <c r="A1609" s="2">
        <f t="shared" si="232"/>
        <v>1608</v>
      </c>
      <c r="B1609" s="210" t="s">
        <v>4</v>
      </c>
      <c r="C1609" s="2">
        <v>2025</v>
      </c>
      <c r="D1609" s="2" t="s">
        <v>211</v>
      </c>
      <c r="E1609" s="2" t="s">
        <v>211</v>
      </c>
      <c r="F1609" s="18">
        <v>45809</v>
      </c>
      <c r="G1609" s="2">
        <v>30</v>
      </c>
      <c r="H1609" s="19">
        <v>45825</v>
      </c>
      <c r="I1609" t="s">
        <v>403</v>
      </c>
      <c r="J1609" s="2">
        <v>2</v>
      </c>
      <c r="K1609" s="227" t="s">
        <v>186</v>
      </c>
    </row>
    <row r="1610" spans="1:11">
      <c r="A1610" s="2">
        <f t="shared" ref="A1610:A1611" si="233">A1609+1</f>
        <v>1609</v>
      </c>
      <c r="B1610" s="210" t="s">
        <v>4</v>
      </c>
      <c r="C1610" s="2">
        <v>2025</v>
      </c>
      <c r="D1610" s="2" t="s">
        <v>211</v>
      </c>
      <c r="E1610" s="2" t="s">
        <v>211</v>
      </c>
      <c r="F1610" s="18">
        <v>45809</v>
      </c>
      <c r="G1610" s="2">
        <v>30</v>
      </c>
      <c r="H1610" s="19">
        <v>45826</v>
      </c>
      <c r="I1610" t="s">
        <v>372</v>
      </c>
      <c r="J1610" s="2">
        <v>1</v>
      </c>
      <c r="K1610" s="238" t="s">
        <v>188</v>
      </c>
    </row>
    <row r="1611" spans="1:11">
      <c r="A1611" s="2">
        <f t="shared" si="233"/>
        <v>1610</v>
      </c>
      <c r="B1611" s="210" t="s">
        <v>4</v>
      </c>
      <c r="C1611" s="2">
        <v>2025</v>
      </c>
      <c r="D1611" s="2" t="s">
        <v>211</v>
      </c>
      <c r="E1611" s="2" t="s">
        <v>211</v>
      </c>
      <c r="F1611" s="18">
        <v>45809</v>
      </c>
      <c r="G1611" s="2">
        <v>30</v>
      </c>
      <c r="H1611" s="19">
        <v>45826</v>
      </c>
      <c r="I1611" t="s">
        <v>372</v>
      </c>
      <c r="J1611" s="2">
        <v>1</v>
      </c>
      <c r="K1611" s="238" t="s">
        <v>188</v>
      </c>
    </row>
    <row r="1612" spans="1:11">
      <c r="A1612" s="2">
        <f>A1611+1</f>
        <v>1611</v>
      </c>
      <c r="B1612" s="210" t="s">
        <v>4</v>
      </c>
      <c r="C1612" s="2">
        <v>2025</v>
      </c>
      <c r="D1612" s="2" t="s">
        <v>211</v>
      </c>
      <c r="E1612" s="2" t="s">
        <v>211</v>
      </c>
      <c r="F1612" s="18">
        <v>45809</v>
      </c>
      <c r="G1612" s="2">
        <v>30</v>
      </c>
      <c r="H1612" s="19">
        <v>45827</v>
      </c>
      <c r="I1612" t="s">
        <v>372</v>
      </c>
      <c r="J1612" s="2">
        <v>1</v>
      </c>
      <c r="K1612" s="237" t="s">
        <v>184</v>
      </c>
    </row>
    <row r="1613" spans="1:11">
      <c r="A1613" s="2">
        <f>A1612+1</f>
        <v>1612</v>
      </c>
      <c r="B1613" s="210" t="s">
        <v>4</v>
      </c>
      <c r="C1613" s="2">
        <v>2025</v>
      </c>
      <c r="D1613" s="2" t="s">
        <v>211</v>
      </c>
      <c r="E1613" s="2" t="s">
        <v>211</v>
      </c>
      <c r="F1613" s="18">
        <v>45809</v>
      </c>
      <c r="G1613" s="2">
        <v>30</v>
      </c>
      <c r="H1613" s="19">
        <v>45832</v>
      </c>
      <c r="I1613" s="211" t="s">
        <v>334</v>
      </c>
      <c r="J1613" s="2">
        <v>1</v>
      </c>
      <c r="K1613" s="227" t="s">
        <v>186</v>
      </c>
    </row>
    <row r="1614" spans="1:11">
      <c r="A1614" s="2">
        <f t="shared" ref="A1614:A1616" si="234">A1613+1</f>
        <v>1613</v>
      </c>
      <c r="B1614" s="210" t="s">
        <v>4</v>
      </c>
      <c r="C1614" s="2">
        <v>2025</v>
      </c>
      <c r="D1614" s="2" t="s">
        <v>211</v>
      </c>
      <c r="E1614" s="2" t="s">
        <v>211</v>
      </c>
      <c r="F1614" s="18">
        <v>45809</v>
      </c>
      <c r="G1614" s="2">
        <v>30</v>
      </c>
      <c r="H1614" s="19">
        <v>45833</v>
      </c>
      <c r="I1614" t="s">
        <v>333</v>
      </c>
      <c r="J1614" s="2">
        <v>1</v>
      </c>
      <c r="K1614" s="237" t="s">
        <v>184</v>
      </c>
    </row>
    <row r="1615" spans="1:11">
      <c r="A1615" s="2">
        <f t="shared" si="234"/>
        <v>1614</v>
      </c>
      <c r="B1615" s="210" t="s">
        <v>4</v>
      </c>
      <c r="C1615" s="2">
        <v>2025</v>
      </c>
      <c r="D1615" s="2" t="s">
        <v>211</v>
      </c>
      <c r="E1615" s="2" t="s">
        <v>211</v>
      </c>
      <c r="F1615" s="18">
        <v>45809</v>
      </c>
      <c r="G1615" s="2">
        <v>30</v>
      </c>
      <c r="H1615" s="19">
        <v>45833</v>
      </c>
      <c r="I1615" t="s">
        <v>384</v>
      </c>
      <c r="J1615" s="2">
        <v>2</v>
      </c>
      <c r="K1615" s="237" t="s">
        <v>184</v>
      </c>
    </row>
    <row r="1616" spans="1:11">
      <c r="A1616" s="2">
        <f t="shared" si="234"/>
        <v>1615</v>
      </c>
      <c r="B1616" s="210" t="s">
        <v>4</v>
      </c>
      <c r="C1616" s="2">
        <v>2025</v>
      </c>
      <c r="D1616" s="2" t="s">
        <v>211</v>
      </c>
      <c r="E1616" s="2" t="s">
        <v>211</v>
      </c>
      <c r="F1616" s="18">
        <v>45809</v>
      </c>
      <c r="G1616" s="2">
        <v>30</v>
      </c>
      <c r="H1616" s="19">
        <v>45833</v>
      </c>
      <c r="I1616" s="211" t="s">
        <v>334</v>
      </c>
      <c r="J1616" s="2">
        <v>1</v>
      </c>
      <c r="K1616" s="237" t="s">
        <v>184</v>
      </c>
    </row>
    <row r="1617" spans="1:11">
      <c r="A1617" s="2">
        <f>A1616+1</f>
        <v>1616</v>
      </c>
      <c r="B1617" s="210" t="s">
        <v>4</v>
      </c>
      <c r="C1617" s="2">
        <v>2025</v>
      </c>
      <c r="D1617" s="2" t="s">
        <v>211</v>
      </c>
      <c r="E1617" s="2" t="s">
        <v>211</v>
      </c>
      <c r="F1617" s="18">
        <v>45809</v>
      </c>
      <c r="G1617" s="2">
        <v>30</v>
      </c>
      <c r="H1617" s="19">
        <v>45834</v>
      </c>
      <c r="I1617" t="s">
        <v>384</v>
      </c>
      <c r="J1617" s="2">
        <v>1</v>
      </c>
      <c r="K1617" s="242" t="s">
        <v>185</v>
      </c>
    </row>
    <row r="1618" spans="1:11">
      <c r="A1618" s="2">
        <f t="shared" ref="A1618:A1620" si="235">A1617+1</f>
        <v>1617</v>
      </c>
      <c r="B1618" s="210" t="s">
        <v>4</v>
      </c>
      <c r="C1618" s="2">
        <v>2025</v>
      </c>
      <c r="D1618" s="2" t="s">
        <v>211</v>
      </c>
      <c r="E1618" s="2" t="s">
        <v>211</v>
      </c>
      <c r="F1618" s="18">
        <v>45809</v>
      </c>
      <c r="G1618" s="2">
        <v>30</v>
      </c>
      <c r="H1618" s="19">
        <v>45837</v>
      </c>
      <c r="I1618" t="s">
        <v>333</v>
      </c>
      <c r="J1618" s="2">
        <v>1</v>
      </c>
      <c r="K1618" s="243" t="s">
        <v>189</v>
      </c>
    </row>
    <row r="1619" spans="1:11">
      <c r="A1619" s="2">
        <f t="shared" si="235"/>
        <v>1618</v>
      </c>
      <c r="B1619" s="210" t="s">
        <v>4</v>
      </c>
      <c r="C1619" s="2">
        <v>2025</v>
      </c>
      <c r="D1619" s="2" t="s">
        <v>211</v>
      </c>
      <c r="E1619" s="2" t="s">
        <v>211</v>
      </c>
      <c r="F1619" s="18">
        <v>45809</v>
      </c>
      <c r="G1619" s="2">
        <v>30</v>
      </c>
      <c r="H1619" s="19">
        <v>45837</v>
      </c>
      <c r="I1619" s="211" t="s">
        <v>334</v>
      </c>
      <c r="J1619" s="2">
        <v>2</v>
      </c>
      <c r="K1619" s="221" t="s">
        <v>184</v>
      </c>
    </row>
    <row r="1620" spans="1:11">
      <c r="A1620" s="2">
        <f t="shared" si="235"/>
        <v>1619</v>
      </c>
      <c r="B1620" s="210" t="s">
        <v>4</v>
      </c>
      <c r="C1620" s="2">
        <v>2025</v>
      </c>
      <c r="D1620" s="2" t="s">
        <v>211</v>
      </c>
      <c r="E1620" s="2" t="s">
        <v>211</v>
      </c>
      <c r="F1620" s="18">
        <v>45809</v>
      </c>
      <c r="G1620" s="2">
        <v>30</v>
      </c>
      <c r="H1620" s="19">
        <v>45837</v>
      </c>
      <c r="I1620" t="s">
        <v>372</v>
      </c>
      <c r="J1620" s="2">
        <v>1</v>
      </c>
      <c r="K1620" s="243" t="s">
        <v>187</v>
      </c>
    </row>
    <row r="1621" spans="1:11">
      <c r="A1621" s="2">
        <f t="shared" ref="A1621:A1627" si="236">A1620+1</f>
        <v>1620</v>
      </c>
      <c r="B1621" s="210" t="s">
        <v>4</v>
      </c>
      <c r="C1621" s="2">
        <v>2025</v>
      </c>
      <c r="D1621" s="2" t="s">
        <v>211</v>
      </c>
      <c r="E1621" s="2" t="s">
        <v>211</v>
      </c>
      <c r="F1621" s="18">
        <v>45809</v>
      </c>
      <c r="G1621" s="2">
        <v>30</v>
      </c>
      <c r="H1621" s="19">
        <v>45838</v>
      </c>
      <c r="I1621" t="s">
        <v>384</v>
      </c>
      <c r="J1621" s="2">
        <v>2</v>
      </c>
      <c r="K1621" s="244" t="s">
        <v>189</v>
      </c>
    </row>
    <row r="1622" spans="1:11">
      <c r="A1622" s="2">
        <f t="shared" si="236"/>
        <v>1621</v>
      </c>
      <c r="B1622" s="210" t="s">
        <v>4</v>
      </c>
      <c r="C1622" s="2">
        <v>2025</v>
      </c>
      <c r="D1622" s="2" t="s">
        <v>211</v>
      </c>
      <c r="E1622" s="2" t="s">
        <v>211</v>
      </c>
      <c r="F1622" s="18">
        <v>45839</v>
      </c>
      <c r="G1622" s="2">
        <v>31</v>
      </c>
      <c r="H1622" s="19">
        <v>45840</v>
      </c>
      <c r="I1622" t="s">
        <v>384</v>
      </c>
      <c r="J1622" s="2">
        <v>1</v>
      </c>
      <c r="K1622" s="241" t="s">
        <v>185</v>
      </c>
    </row>
    <row r="1623" spans="1:11">
      <c r="A1623" s="2">
        <f t="shared" si="236"/>
        <v>1622</v>
      </c>
      <c r="B1623" s="210" t="s">
        <v>4</v>
      </c>
      <c r="C1623" s="2">
        <v>2025</v>
      </c>
      <c r="D1623" s="2" t="s">
        <v>211</v>
      </c>
      <c r="E1623" s="2" t="s">
        <v>211</v>
      </c>
      <c r="F1623" s="18">
        <v>45839</v>
      </c>
      <c r="G1623" s="2">
        <v>31</v>
      </c>
      <c r="H1623" s="19">
        <v>45844</v>
      </c>
      <c r="I1623" t="s">
        <v>333</v>
      </c>
      <c r="J1623" s="2">
        <v>1</v>
      </c>
      <c r="K1623" s="249" t="s">
        <v>188</v>
      </c>
    </row>
    <row r="1624" spans="1:11">
      <c r="A1624" s="2">
        <f t="shared" si="236"/>
        <v>1623</v>
      </c>
      <c r="B1624" s="210" t="s">
        <v>4</v>
      </c>
      <c r="C1624" s="2">
        <v>2025</v>
      </c>
      <c r="D1624" s="2" t="s">
        <v>211</v>
      </c>
      <c r="E1624" s="2" t="s">
        <v>211</v>
      </c>
      <c r="F1624" s="18">
        <v>45839</v>
      </c>
      <c r="G1624" s="2">
        <v>31</v>
      </c>
      <c r="H1624" s="19">
        <v>45844</v>
      </c>
      <c r="I1624" s="211" t="s">
        <v>334</v>
      </c>
      <c r="J1624" s="2">
        <v>1</v>
      </c>
      <c r="K1624" s="249" t="s">
        <v>188</v>
      </c>
    </row>
    <row r="1625" spans="1:11">
      <c r="A1625" s="2">
        <f t="shared" si="236"/>
        <v>1624</v>
      </c>
      <c r="B1625" s="210" t="s">
        <v>4</v>
      </c>
      <c r="C1625" s="2">
        <v>2025</v>
      </c>
      <c r="D1625" s="2" t="s">
        <v>211</v>
      </c>
      <c r="E1625" s="2" t="s">
        <v>211</v>
      </c>
      <c r="F1625" s="18">
        <v>45839</v>
      </c>
      <c r="G1625" s="2">
        <v>31</v>
      </c>
      <c r="H1625" s="19">
        <v>45848</v>
      </c>
      <c r="I1625" t="s">
        <v>372</v>
      </c>
      <c r="J1625" s="2">
        <v>1</v>
      </c>
      <c r="K1625" s="249" t="s">
        <v>188</v>
      </c>
    </row>
    <row r="1626" spans="1:11">
      <c r="A1626" s="2">
        <f t="shared" si="236"/>
        <v>1625</v>
      </c>
      <c r="B1626" s="210" t="s">
        <v>4</v>
      </c>
      <c r="C1626" s="2">
        <v>2025</v>
      </c>
      <c r="D1626" s="2" t="s">
        <v>211</v>
      </c>
      <c r="E1626" s="2" t="s">
        <v>211</v>
      </c>
      <c r="F1626" s="18">
        <v>45839</v>
      </c>
      <c r="G1626" s="2">
        <v>31</v>
      </c>
      <c r="H1626" s="19">
        <v>45848</v>
      </c>
      <c r="I1626" t="s">
        <v>372</v>
      </c>
      <c r="J1626" s="2">
        <v>1</v>
      </c>
      <c r="K1626" s="249" t="s">
        <v>188</v>
      </c>
    </row>
    <row r="1627" spans="1:11">
      <c r="A1627" s="2">
        <f t="shared" si="236"/>
        <v>1626</v>
      </c>
      <c r="B1627" s="210" t="s">
        <v>4</v>
      </c>
      <c r="C1627" s="2">
        <v>2025</v>
      </c>
      <c r="D1627" s="2" t="s">
        <v>211</v>
      </c>
      <c r="E1627" s="2" t="s">
        <v>211</v>
      </c>
      <c r="F1627" s="18">
        <v>45839</v>
      </c>
      <c r="G1627" s="2">
        <v>31</v>
      </c>
      <c r="H1627" s="19">
        <v>45854</v>
      </c>
      <c r="I1627" t="s">
        <v>384</v>
      </c>
      <c r="J1627" s="2">
        <v>1</v>
      </c>
      <c r="K1627" s="266" t="s">
        <v>189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E21F4-2602-4C29-8AFF-D6EDF7A102E4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4.4"/>
  <cols>
    <col min="1" max="1" width="18.88671875" customWidth="1"/>
    <col min="2" max="3" width="18.44140625" style="2" customWidth="1"/>
    <col min="5" max="5" width="25.44140625" customWidth="1"/>
    <col min="7" max="7" width="27.44140625" customWidth="1"/>
    <col min="9" max="9" width="18.44140625" style="3" customWidth="1"/>
    <col min="10" max="10" width="14.5546875" style="2" customWidth="1"/>
    <col min="11" max="11" width="19.88671875" style="2" customWidth="1"/>
  </cols>
  <sheetData>
    <row r="1" spans="1:13" s="1" customFormat="1" ht="28.8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customXml/itemProps4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Daily Dashboard</vt:lpstr>
      <vt:lpstr>Modelling New</vt:lpstr>
      <vt:lpstr>CMS_Data</vt:lpstr>
      <vt:lpstr>Monthly KPI</vt:lpstr>
      <vt:lpstr>Daily KPI</vt:lpstr>
      <vt:lpstr>Annual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Sheet1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Shashank Kumar</cp:lastModifiedBy>
  <cp:revision/>
  <dcterms:created xsi:type="dcterms:W3CDTF">2015-06-05T18:17:00Z</dcterms:created>
  <dcterms:modified xsi:type="dcterms:W3CDTF">2025-07-17T11:24:10Z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