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E6F7299B-DB0A-4C99-B345-AC295E1E5CC3}" xr6:coauthVersionLast="47" xr6:coauthVersionMax="47" xr10:uidLastSave="{00000000-0000-0000-0000-000000000000}"/>
  <bookViews>
    <workbookView xWindow="-110" yWindow="-110" windowWidth="19420" windowHeight="10300"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_BD" sheetId="17" r:id="rId7"/>
    <sheet name="WTG Reactive Power" sheetId="29"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112" i="20" l="1"/>
  <c r="DD112" i="20"/>
  <c r="W591" i="17"/>
  <c r="W592" i="17"/>
  <c r="W593" i="17"/>
  <c r="W594" i="17"/>
  <c r="W595" i="17"/>
  <c r="T591" i="17"/>
  <c r="T592" i="17"/>
  <c r="T593" i="17"/>
  <c r="T594" i="17"/>
  <c r="T595" i="17"/>
  <c r="S591" i="17"/>
  <c r="S592" i="17"/>
  <c r="S593" i="17"/>
  <c r="S594" i="17"/>
  <c r="S595" i="17"/>
  <c r="R591" i="17"/>
  <c r="R592" i="17"/>
  <c r="R593" i="17"/>
  <c r="R594" i="17"/>
  <c r="R595" i="17"/>
  <c r="R596" i="17"/>
  <c r="L591" i="17"/>
  <c r="L592" i="17"/>
  <c r="L593" i="17"/>
  <c r="L594" i="17"/>
  <c r="L595" i="17"/>
  <c r="J591" i="17"/>
  <c r="J592" i="17"/>
  <c r="J593" i="17"/>
  <c r="J594" i="17"/>
  <c r="J595" i="17"/>
  <c r="I591" i="17"/>
  <c r="I592" i="17"/>
  <c r="I593" i="17"/>
  <c r="I594" i="17"/>
  <c r="I595" i="17"/>
  <c r="H591" i="17"/>
  <c r="H592" i="17"/>
  <c r="H593" i="17"/>
  <c r="H594" i="17"/>
  <c r="H595" i="17"/>
  <c r="A591" i="17"/>
  <c r="A592" i="17" s="1"/>
  <c r="A593" i="17" s="1"/>
  <c r="A594" i="17" s="1"/>
  <c r="A595" i="17" s="1"/>
  <c r="B591" i="17"/>
  <c r="B592" i="17"/>
  <c r="B593" i="17"/>
  <c r="B594" i="17"/>
  <c r="B595" i="17"/>
  <c r="CW112" i="20" l="1"/>
  <c r="CX112" i="20"/>
  <c r="CY110" i="20"/>
  <c r="CN111" i="20" l="1"/>
  <c r="W584" i="17" l="1"/>
  <c r="W585" i="17"/>
  <c r="W586" i="17"/>
  <c r="W587" i="17"/>
  <c r="W588" i="17"/>
  <c r="W589" i="17"/>
  <c r="W590" i="17"/>
  <c r="R580" i="17"/>
  <c r="S580" i="17"/>
  <c r="T580" i="17"/>
  <c r="R581" i="17"/>
  <c r="S581" i="17"/>
  <c r="T581" i="17"/>
  <c r="R582" i="17"/>
  <c r="S582" i="17"/>
  <c r="T582" i="17"/>
  <c r="R583" i="17"/>
  <c r="S583" i="17"/>
  <c r="T583" i="17"/>
  <c r="R584" i="17"/>
  <c r="S584" i="17"/>
  <c r="T584" i="17"/>
  <c r="R585" i="17"/>
  <c r="S585" i="17"/>
  <c r="T585" i="17"/>
  <c r="R586" i="17"/>
  <c r="S586" i="17"/>
  <c r="T586" i="17"/>
  <c r="R587" i="17"/>
  <c r="S587" i="17"/>
  <c r="T587" i="17"/>
  <c r="R588" i="17"/>
  <c r="S588" i="17"/>
  <c r="T588" i="17"/>
  <c r="R589" i="17"/>
  <c r="S589" i="17"/>
  <c r="T589" i="17"/>
  <c r="R590" i="17"/>
  <c r="S590" i="17"/>
  <c r="T590" i="17"/>
  <c r="L584" i="17"/>
  <c r="L585" i="17"/>
  <c r="L586" i="17"/>
  <c r="L587" i="17"/>
  <c r="L588" i="17"/>
  <c r="L589" i="17"/>
  <c r="L590" i="17"/>
  <c r="A584" i="17"/>
  <c r="A585" i="17" s="1"/>
  <c r="A586" i="17" s="1"/>
  <c r="A587" i="17" s="1"/>
  <c r="A588" i="17" s="1"/>
  <c r="A589" i="17" s="1"/>
  <c r="A590" i="17" s="1"/>
  <c r="B584" i="17"/>
  <c r="B585" i="17"/>
  <c r="B586" i="17"/>
  <c r="B587" i="17"/>
  <c r="B588" i="17"/>
  <c r="B589" i="17"/>
  <c r="B590" i="17"/>
  <c r="H584" i="17"/>
  <c r="I584" i="17"/>
  <c r="J584" i="17"/>
  <c r="H585" i="17"/>
  <c r="I585" i="17"/>
  <c r="J585" i="17"/>
  <c r="H586" i="17"/>
  <c r="I586" i="17"/>
  <c r="J586" i="17"/>
  <c r="H587" i="17"/>
  <c r="I587" i="17"/>
  <c r="J587" i="17"/>
  <c r="H588" i="17"/>
  <c r="I588" i="17"/>
  <c r="J588" i="17"/>
  <c r="H589" i="17"/>
  <c r="I589" i="17"/>
  <c r="J589" i="17"/>
  <c r="H590" i="17"/>
  <c r="I590" i="17"/>
  <c r="J590" i="17"/>
  <c r="Q166" i="23" l="1"/>
  <c r="T166" i="23" s="1"/>
  <c r="DC110" i="20"/>
  <c r="T159" i="23"/>
  <c r="T160" i="23"/>
  <c r="T161" i="23"/>
  <c r="T162" i="23"/>
  <c r="T163" i="23"/>
  <c r="T164" i="23"/>
  <c r="T165" i="23"/>
  <c r="Q160" i="23"/>
  <c r="Q161" i="23"/>
  <c r="Q162" i="23"/>
  <c r="Q163" i="23"/>
  <c r="Q164" i="23"/>
  <c r="Q165" i="23"/>
  <c r="P160" i="23"/>
  <c r="P161" i="23"/>
  <c r="P162" i="23"/>
  <c r="P163" i="23"/>
  <c r="P164" i="23"/>
  <c r="P165" i="23"/>
  <c r="A160" i="23"/>
  <c r="A161" i="23" s="1"/>
  <c r="A162" i="23" s="1"/>
  <c r="A163" i="23" s="1"/>
  <c r="A164" i="23" s="1"/>
  <c r="A165" i="23" s="1"/>
  <c r="A166" i="23" s="1"/>
  <c r="Q159" i="23"/>
  <c r="P159" i="23"/>
  <c r="E159" i="23"/>
  <c r="A159" i="23"/>
  <c r="W581" i="17"/>
  <c r="R579" i="17"/>
  <c r="S579" i="17"/>
  <c r="T579" i="17"/>
  <c r="W582" i="17"/>
  <c r="W583" i="17"/>
  <c r="A582" i="17"/>
  <c r="B582" i="17"/>
  <c r="A583" i="17"/>
  <c r="B583" i="17"/>
  <c r="L582" i="17"/>
  <c r="L583" i="17"/>
  <c r="H582" i="17"/>
  <c r="I582" i="17"/>
  <c r="J582" i="17"/>
  <c r="H583" i="17"/>
  <c r="I583" i="17"/>
  <c r="J583" i="17"/>
  <c r="T158" i="23" l="1"/>
  <c r="A158" i="23"/>
  <c r="DF108" i="20"/>
  <c r="DD108" i="20"/>
  <c r="W580" i="17" l="1"/>
  <c r="L580" i="17"/>
  <c r="L581" i="17"/>
  <c r="A580" i="17"/>
  <c r="A581" i="17" s="1"/>
  <c r="B580" i="17"/>
  <c r="B581" i="17"/>
  <c r="H580" i="17"/>
  <c r="I580" i="17"/>
  <c r="J580" i="17"/>
  <c r="H581" i="17"/>
  <c r="I581" i="17"/>
  <c r="J581" i="17"/>
  <c r="R578" i="17" l="1"/>
  <c r="S578" i="17"/>
  <c r="T578" i="17"/>
  <c r="W578" i="17" s="1"/>
  <c r="W579" i="17"/>
  <c r="A578" i="17"/>
  <c r="A579" i="17" s="1"/>
  <c r="B578" i="17"/>
  <c r="B579" i="17"/>
  <c r="H578" i="17"/>
  <c r="I578" i="17"/>
  <c r="J578" i="17"/>
  <c r="H579" i="17"/>
  <c r="I579" i="17"/>
  <c r="J579" i="17"/>
  <c r="L578" i="17"/>
  <c r="L579" i="17"/>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14" i="20"/>
  <c r="DF115" i="20"/>
  <c r="DF116" i="20"/>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DF106" i="20" s="1"/>
  <c r="CJ106" i="20"/>
  <c r="CK106" i="20"/>
  <c r="CL106" i="20"/>
  <c r="CM106" i="20"/>
  <c r="CN106" i="20"/>
  <c r="CO106" i="20"/>
  <c r="CP106" i="20"/>
  <c r="CQ106" i="20"/>
  <c r="CR106" i="20"/>
  <c r="CS106" i="20"/>
  <c r="CT106" i="20"/>
  <c r="CU106" i="20"/>
  <c r="CV106" i="20"/>
  <c r="CG107" i="20"/>
  <c r="CH107" i="20"/>
  <c r="CI107" i="20"/>
  <c r="DF107" i="20" s="1"/>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DF109" i="20" s="1"/>
  <c r="CJ109" i="20"/>
  <c r="CK109" i="20"/>
  <c r="CL109" i="20"/>
  <c r="CM109" i="20"/>
  <c r="CN109" i="20"/>
  <c r="CO109" i="20"/>
  <c r="CP109" i="20"/>
  <c r="CQ109" i="20"/>
  <c r="CR109" i="20"/>
  <c r="CS109" i="20"/>
  <c r="CT109" i="20"/>
  <c r="CU109" i="20"/>
  <c r="CV109" i="20"/>
  <c r="CG110" i="20"/>
  <c r="CH110" i="20"/>
  <c r="CI110" i="20"/>
  <c r="DF110" i="20" s="1"/>
  <c r="CJ110" i="20"/>
  <c r="CK110" i="20"/>
  <c r="CL110" i="20"/>
  <c r="CM110" i="20"/>
  <c r="CN110" i="20"/>
  <c r="CO110" i="20"/>
  <c r="CP110" i="20"/>
  <c r="CQ110" i="20"/>
  <c r="CR110" i="20"/>
  <c r="CS110" i="20"/>
  <c r="CT110" i="20"/>
  <c r="CU110" i="20"/>
  <c r="CV110" i="20"/>
  <c r="CG111" i="20"/>
  <c r="CH111" i="20"/>
  <c r="DD111" i="20" s="1"/>
  <c r="CI111" i="20"/>
  <c r="DF111" i="20" s="1"/>
  <c r="CJ111" i="20"/>
  <c r="CK111" i="20"/>
  <c r="CL111" i="20"/>
  <c r="CM111" i="20"/>
  <c r="CO111" i="20"/>
  <c r="CP111" i="20"/>
  <c r="CQ111" i="20"/>
  <c r="CR111" i="20"/>
  <c r="CS111" i="20"/>
  <c r="CT111" i="20"/>
  <c r="CU111" i="20"/>
  <c r="CV111" i="20"/>
  <c r="CG112" i="20"/>
  <c r="CH112" i="20"/>
  <c r="CI112" i="20"/>
  <c r="CJ112" i="20"/>
  <c r="CK112" i="20"/>
  <c r="CL112" i="20"/>
  <c r="CM112" i="20"/>
  <c r="CN112" i="20"/>
  <c r="CO112" i="20"/>
  <c r="CP112" i="20"/>
  <c r="CQ112" i="20"/>
  <c r="CR112" i="20"/>
  <c r="CS112" i="20"/>
  <c r="CT112" i="20"/>
  <c r="CU112" i="20"/>
  <c r="CV112" i="20"/>
  <c r="CG113" i="20"/>
  <c r="CH113" i="20"/>
  <c r="CI113" i="20"/>
  <c r="DF113" i="20" s="1"/>
  <c r="CJ113" i="20"/>
  <c r="CK113" i="20"/>
  <c r="CL113" i="20"/>
  <c r="CM113" i="20"/>
  <c r="CN113" i="20"/>
  <c r="CO113" i="20"/>
  <c r="CP113" i="20"/>
  <c r="CQ113" i="20"/>
  <c r="CR113" i="20"/>
  <c r="CS113" i="20"/>
  <c r="CT113" i="20"/>
  <c r="CU113" i="20"/>
  <c r="CV113" i="20"/>
  <c r="CG114" i="20"/>
  <c r="CH114" i="20"/>
  <c r="CI114" i="20"/>
  <c r="CJ114" i="20"/>
  <c r="CK114" i="20"/>
  <c r="CL114" i="20"/>
  <c r="CM114" i="20"/>
  <c r="CN114" i="20"/>
  <c r="CO114" i="20"/>
  <c r="CP114" i="20"/>
  <c r="CQ114" i="20"/>
  <c r="CR114" i="20"/>
  <c r="CS114" i="20"/>
  <c r="CT114" i="20"/>
  <c r="CU114" i="20"/>
  <c r="CV114" i="20"/>
  <c r="CG115" i="20"/>
  <c r="CH115" i="20"/>
  <c r="CI115" i="20"/>
  <c r="CJ115" i="20"/>
  <c r="CK115" i="20"/>
  <c r="CL115" i="20"/>
  <c r="CM115" i="20"/>
  <c r="CN115" i="20"/>
  <c r="CO115" i="20"/>
  <c r="CP115" i="20"/>
  <c r="CQ115" i="20"/>
  <c r="CR115" i="20"/>
  <c r="CS115" i="20"/>
  <c r="CT115" i="20"/>
  <c r="CU115" i="20"/>
  <c r="CV115" i="20"/>
  <c r="CG116" i="20"/>
  <c r="CH116" i="20"/>
  <c r="CI116" i="20"/>
  <c r="CJ116" i="20"/>
  <c r="CK116" i="20"/>
  <c r="CL116" i="20"/>
  <c r="CM116" i="20"/>
  <c r="CN116" i="20"/>
  <c r="CO116" i="20"/>
  <c r="CP116" i="20"/>
  <c r="CQ116" i="20"/>
  <c r="CR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O160" i="23"/>
  <c r="O161" i="23"/>
  <c r="O162" i="23"/>
  <c r="O163" i="23"/>
  <c r="O164" i="23"/>
  <c r="O165" i="23"/>
  <c r="O166" i="23"/>
  <c r="P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J160" i="23"/>
  <c r="J161" i="23"/>
  <c r="J162" i="23"/>
  <c r="J163" i="23"/>
  <c r="J164" i="23"/>
  <c r="J165" i="23"/>
  <c r="J166" i="23"/>
  <c r="J167" i="23"/>
  <c r="T167" i="23" s="1"/>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00" i="23"/>
  <c r="T310" i="23"/>
  <c r="T302" i="23"/>
  <c r="T294" i="23"/>
  <c r="T286" i="23"/>
  <c r="T278" i="23"/>
  <c r="T270" i="23"/>
  <c r="T262" i="23"/>
  <c r="T254" i="23"/>
  <c r="T246" i="23"/>
  <c r="T238" i="23"/>
  <c r="T230" i="23"/>
  <c r="T222" i="23"/>
  <c r="T214" i="23"/>
  <c r="T206" i="23"/>
  <c r="T198" i="23"/>
  <c r="T190" i="23"/>
  <c r="T182" i="23"/>
  <c r="T174"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9" i="20"/>
  <c r="DD110"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Y111" i="20" s="1"/>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X101" i="20"/>
  <c r="CX89" i="20"/>
  <c r="CX77" i="20"/>
  <c r="CX65" i="20"/>
  <c r="CY65" i="20" s="1"/>
  <c r="CX145" i="20"/>
  <c r="CY145" i="20" s="1"/>
  <c r="CX120" i="20"/>
  <c r="CW129" i="20"/>
  <c r="CY129" i="20" s="1"/>
  <c r="CX148" i="20"/>
  <c r="CX136" i="20"/>
  <c r="CX124" i="20"/>
  <c r="CX100" i="20"/>
  <c r="CX88" i="20"/>
  <c r="CX76" i="20"/>
  <c r="CX64" i="20"/>
  <c r="CW148" i="20"/>
  <c r="CW136" i="20"/>
  <c r="CW124"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113" i="20" l="1"/>
  <c r="CY92" i="20"/>
  <c r="CY89" i="20"/>
  <c r="CY73" i="20"/>
  <c r="CY74" i="20"/>
  <c r="CY153" i="20"/>
  <c r="CY83" i="20"/>
  <c r="CY93" i="20"/>
  <c r="CY71" i="20"/>
  <c r="CY59" i="20"/>
  <c r="CY152" i="20"/>
  <c r="CY68" i="20"/>
  <c r="CY120" i="20"/>
  <c r="CY80" i="20"/>
  <c r="CY122" i="20"/>
  <c r="CY137" i="20"/>
  <c r="CY135" i="20"/>
  <c r="CY149"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<sst xmlns="http://schemas.openxmlformats.org/spreadsheetml/2006/main" count="10861" uniqueCount="4676">
  <si>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</si>
  <si>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</si>
  <si>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</si>
  <si>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</si>
  <si>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</si>
  <si>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</si>
  <si>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</si>
  <si>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</si>
  <si>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</si>
  <si>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</si>
  <si>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</si>
  <si>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</si>
  <si>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</si>
  <si>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</si>
  <si>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</si>
  <si>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</si>
  <si>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</si>
  <si>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</si>
  <si>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</si>
  <si>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</si>
  <si>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</si>
  <si>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</si>
  <si>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</si>
  <si>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</si>
  <si>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</si>
  <si>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</si>
  <si>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</si>
  <si>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</si>
  <si>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</si>
  <si>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</si>
  <si>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</si>
  <si>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</si>
  <si>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</si>
  <si>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</si>
  <si>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</si>
  <si>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</si>
  <si>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</si>
  <si>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</si>
  <si>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</si>
  <si>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</si>
  <si>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</si>
  <si>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</si>
  <si>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</si>
  <si>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</si>
  <si>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</si>
  <si>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</si>
  <si>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</si>
  <si>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</si>
  <si>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</si>
  <si>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</si>
  <si>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</si>
  <si>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</si>
  <si>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</si>
  <si>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</si>
  <si>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</si>
  <si>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</si>
  <si>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</si>
  <si>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</si>
  <si>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</si>
  <si>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</si>
  <si>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</si>
  <si>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</si>
  <si>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</si>
  <si>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</si>
  <si>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</si>
  <si>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</si>
  <si>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</si>
  <si>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</si>
  <si>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</si>
  <si>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</si>
  <si>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</si>
  <si>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</si>
  <si>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</si>
  <si>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</si>
  <si>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</si>
  <si>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</si>
  <si>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</si>
  <si>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</si>
  <si>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</si>
  <si>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</si>
  <si>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</si>
  <si>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</si>
  <si>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</si>
  <si>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</si>
  <si>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</si>
  <si>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</si>
  <si>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</si>
  <si>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</si>
  <si>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</si>
  <si>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</si>
  <si>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</si>
  <si>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</si>
  <si>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</si>
  <si>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</si>
  <si>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</si>
  <si>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</si>
  <si>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</si>
  <si>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</si>
  <si>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</si>
  <si>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</si>
  <si>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</si>
  <si>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</si>
  <si>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</si>
  <si>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</si>
  <si>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</si>
  <si>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</si>
  <si>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</si>
  <si>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</si>
  <si>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</si>
  <si>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</si>
  <si>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</si>
  <si>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</si>
  <si>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</si>
  <si>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</si>
  <si>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</si>
  <si>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</si>
  <si>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</si>
  <si>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</si>
  <si>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</si>
  <si>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</si>
  <si>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</si>
  <si>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</si>
  <si>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</si>
  <si>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</si>
  <si>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</si>
  <si>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</si>
  <si>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</si>
  <si>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</si>
  <si>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</si>
  <si>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</si>
  <si>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</si>
  <si>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</si>
  <si>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</si>
  <si>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</si>
  <si>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</si>
  <si>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</si>
  <si>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</si>
  <si>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</si>
  <si>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</si>
  <si>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</si>
  <si>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</si>
  <si>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</si>
  <si>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</si>
  <si>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</si>
  <si>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</si>
  <si>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</si>
  <si>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</si>
  <si>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</si>
  <si>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</si>
  <si>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</si>
  <si>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</si>
  <si>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</si>
  <si>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</si>
  <si>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</si>
  <si>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</si>
  <si>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</si>
  <si>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</si>
  <si>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</si>
  <si>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</si>
  <si>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</si>
  <si>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</si>
  <si>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</si>
  <si>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</si>
  <si>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</si>
  <si>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</si>
  <si>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</si>
  <si>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</si>
  <si>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</si>
  <si>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</si>
  <si>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</si>
  <si>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</si>
  <si>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</si>
  <si>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</si>
  <si>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</si>
  <si>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</si>
  <si>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</si>
  <si>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</si>
  <si>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</si>
  <si>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</si>
  <si>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</si>
  <si>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</si>
  <si>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</si>
  <si>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</si>
  <si>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</si>
  <si>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</si>
  <si>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</si>
  <si>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</si>
  <si>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</si>
  <si>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</si>
  <si>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</si>
  <si>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</si>
  <si>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</si>
  <si>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</si>
  <si>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</si>
  <si>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</si>
  <si>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</si>
  <si>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</si>
  <si>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</si>
  <si>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</si>
  <si>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</si>
  <si>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</si>
  <si>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</si>
  <si>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</si>
  <si>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</si>
  <si>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</si>
  <si>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</si>
  <si>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</si>
  <si>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</si>
  <si>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</si>
  <si>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</si>
  <si>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</si>
  <si>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</si>
  <si>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</si>
  <si>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</si>
  <si>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</si>
  <si>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</si>
  <si>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</si>
  <si>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</si>
  <si>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</si>
  <si>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</si>
  <si>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</si>
  <si>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</si>
  <si>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</si>
  <si>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</si>
  <si>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</si>
  <si>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</si>
  <si>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</si>
  <si>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</si>
  <si>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</si>
  <si>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</si>
  <si>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</si>
  <si>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</si>
  <si>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</si>
  <si>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</si>
  <si>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</si>
  <si>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</si>
  <si>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</si>
  <si>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</si>
  <si>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</si>
  <si>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</si>
  <si>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</si>
  <si>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</si>
  <si>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</si>
  <si>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</si>
  <si>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</si>
  <si>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</si>
  <si>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</si>
  <si>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</si>
  <si>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</si>
  <si>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</si>
  <si>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</si>
  <si>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</si>
  <si>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</si>
  <si>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</si>
  <si>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</si>
  <si>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</si>
  <si>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</si>
  <si>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</si>
  <si>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</si>
  <si>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</si>
  <si>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</si>
  <si>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</si>
  <si>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</si>
  <si>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</si>
  <si>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</si>
  <si>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</si>
  <si>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</si>
  <si>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</si>
  <si>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</si>
  <si>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</si>
  <si>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</si>
  <si>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</si>
  <si>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</si>
  <si>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</si>
  <si>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</si>
  <si>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</si>
  <si>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</si>
  <si>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</si>
  <si>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</si>
  <si>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</si>
  <si>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</si>
  <si>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</si>
  <si>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</si>
  <si>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</si>
  <si>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</si>
  <si>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</si>
  <si>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</si>
  <si>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</si>
  <si>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</si>
  <si>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</si>
  <si>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</si>
  <si>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</si>
  <si>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</si>
  <si>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</si>
  <si>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</si>
  <si>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</si>
  <si>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</si>
  <si>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</si>
  <si>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</si>
  <si>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</si>
  <si>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</si>
  <si>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</si>
  <si>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</si>
  <si>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</si>
  <si>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</si>
  <si>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</si>
  <si>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</si>
  <si>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</si>
  <si>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</si>
  <si>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</si>
  <si>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</si>
  <si>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</si>
  <si>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</si>
  <si>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</si>
  <si>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</si>
  <si>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</si>
  <si>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</si>
  <si>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</si>
  <si>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</si>
  <si>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</si>
  <si>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</si>
  <si>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</si>
  <si>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</si>
  <si>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</si>
  <si>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</si>
  <si>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</si>
  <si>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</si>
  <si>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</si>
  <si>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</si>
  <si>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</si>
  <si>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</si>
  <si>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</si>
  <si>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</si>
  <si>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</si>
  <si>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</si>
  <si>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</si>
  <si>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</si>
  <si>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</si>
  <si>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</si>
  <si>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</si>
  <si>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</si>
  <si>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</si>
  <si>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</si>
  <si>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</si>
  <si>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</si>
  <si>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</si>
  <si>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</si>
  <si>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</si>
  <si>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</si>
  <si>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</si>
  <si>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</si>
  <si>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</si>
  <si>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</si>
  <si>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</si>
  <si>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</si>
  <si>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</si>
  <si>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</si>
  <si>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</si>
  <si>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</si>
  <si>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</si>
  <si>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</si>
  <si>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</si>
  <si>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</si>
  <si>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</si>
  <si>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</si>
  <si>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</si>
  <si>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</si>
  <si>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</si>
  <si>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</si>
  <si>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</si>
  <si>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</si>
  <si>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</si>
  <si>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</si>
  <si>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</si>
  <si>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</si>
  <si>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</si>
  <si>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</si>
  <si>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</si>
  <si>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</si>
  <si>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</si>
  <si>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</si>
  <si>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</si>
  <si>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</si>
  <si>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</si>
  <si>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</si>
  <si>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</si>
  <si>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</si>
  <si>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</si>
  <si>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</si>
  <si>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</si>
  <si>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</si>
  <si>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</si>
  <si>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</si>
  <si>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</si>
  <si>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</si>
  <si>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</si>
  <si>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</si>
  <si>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</si>
  <si>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</si>
  <si>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</si>
  <si>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</si>
  <si>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</si>
  <si>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</si>
  <si>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</si>
  <si>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</si>
  <si>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</si>
  <si>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</si>
  <si>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</si>
  <si>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</si>
  <si>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</si>
  <si>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</si>
  <si>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</si>
  <si>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</si>
  <si>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</si>
  <si>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</si>
  <si>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</si>
  <si>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</si>
  <si>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</si>
  <si>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</si>
  <si>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</si>
  <si>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</si>
  <si>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</si>
  <si>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</si>
  <si>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</si>
  <si>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</si>
  <si>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</si>
  <si>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</si>
  <si>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</si>
  <si>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</si>
  <si>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</si>
  <si>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</si>
  <si>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</si>
  <si>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</si>
  <si>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</si>
  <si>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</si>
  <si>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</si>
  <si>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</si>
  <si>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</si>
  <si>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</si>
  <si>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</si>
  <si>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</si>
  <si>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</si>
  <si>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</si>
  <si>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</si>
  <si>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</si>
  <si>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</si>
  <si>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</si>
  <si>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</si>
  <si>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</si>
  <si>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</si>
  <si>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</si>
  <si>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</si>
  <si>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</si>
  <si>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</si>
  <si>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</si>
  <si>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</si>
  <si>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</si>
  <si>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</si>
  <si>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</si>
  <si>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</si>
  <si>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</si>
  <si>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</si>
  <si>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</si>
  <si>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</si>
  <si>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</si>
  <si>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</si>
  <si>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</si>
  <si>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</si>
  <si>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</si>
  <si>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</si>
  <si>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</si>
  <si>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</si>
  <si>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</si>
  <si>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</si>
  <si>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</si>
  <si>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</si>
  <si>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</si>
  <si>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</si>
  <si>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</si>
  <si>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</si>
  <si>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</si>
  <si>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</si>
  <si>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</si>
  <si>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</si>
  <si>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</si>
  <si>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</si>
  <si>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</si>
  <si>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</si>
  <si>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</si>
  <si>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</si>
  <si>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</si>
  <si>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</si>
  <si>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</si>
  <si>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</si>
  <si>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</si>
  <si>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</si>
  <si>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</si>
  <si>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</si>
  <si>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</si>
  <si>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</si>
  <si>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</si>
  <si>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</si>
  <si>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</si>
  <si>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</si>
  <si>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</si>
  <si>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</si>
  <si>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</si>
  <si>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</si>
  <si>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</si>
  <si>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</si>
  <si>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</si>
  <si>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</si>
  <si>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</si>
  <si>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</si>
  <si>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</si>
  <si>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</si>
  <si>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</si>
  <si>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</si>
  <si>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</si>
  <si>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</si>
  <si>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</si>
  <si>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</si>
  <si>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</si>
  <si>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</si>
  <si>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</si>
  <si>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</si>
  <si>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</si>
  <si>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</si>
  <si>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</si>
  <si>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</si>
  <si>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</si>
  <si>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</si>
  <si>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</si>
  <si>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</si>
  <si>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</si>
  <si>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</si>
  <si>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</si>
  <si>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</si>
  <si>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</si>
  <si>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</si>
  <si>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</si>
  <si>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</si>
  <si>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</si>
  <si>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</si>
  <si>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</si>
  <si>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</si>
  <si>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</si>
  <si>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</si>
  <si>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</si>
  <si>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</si>
  <si>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</si>
  <si>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</si>
  <si>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</si>
  <si>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</si>
  <si>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</si>
  <si>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</si>
  <si>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</si>
  <si>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</si>
  <si>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</si>
  <si>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</si>
  <si>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</si>
  <si>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</si>
  <si>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</si>
  <si>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</si>
  <si>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</si>
  <si>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</si>
  <si>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</si>
  <si>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</si>
  <si>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</si>
  <si>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</si>
  <si>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</si>
  <si>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</si>
  <si>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</si>
  <si>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</si>
  <si>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</si>
  <si>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</si>
  <si>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</si>
  <si>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</si>
  <si>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</si>
  <si>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</si>
  <si>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</si>
  <si>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</si>
  <si>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</si>
  <si>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</si>
  <si>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</si>
  <si>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</si>
  <si>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</si>
  <si>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</si>
  <si>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</si>
  <si>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</si>
  <si>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</si>
  <si>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</si>
  <si>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</si>
  <si>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</si>
  <si>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</si>
  <si>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</si>
  <si>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</si>
  <si>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</si>
  <si>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</si>
  <si>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</si>
  <si>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</si>
  <si>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</si>
  <si>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</si>
  <si>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</si>
  <si>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</si>
  <si>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</si>
  <si>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</si>
  <si>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</si>
  <si>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</si>
  <si>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</si>
  <si>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</si>
  <si>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</si>
  <si>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</si>
  <si>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</si>
  <si>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</si>
  <si>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</si>
  <si>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</si>
  <si>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</si>
  <si>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</si>
  <si>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</si>
  <si>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</si>
  <si>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</si>
  <si>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</si>
  <si>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</si>
  <si>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</si>
  <si>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</si>
  <si>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</si>
  <si>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</si>
  <si>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</si>
  <si>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</si>
  <si>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</si>
  <si>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</si>
  <si>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</si>
  <si>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</si>
  <si>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</si>
  <si>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</si>
  <si>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</si>
  <si>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</si>
  <si>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</si>
  <si>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</si>
  <si>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</si>
  <si>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</si>
  <si>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</si>
  <si>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</si>
  <si>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</si>
  <si>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</si>
  <si>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</si>
  <si>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</si>
  <si>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</si>
  <si>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</si>
  <si>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</si>
  <si>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</si>
  <si>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</si>
  <si>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</si>
  <si>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</si>
  <si>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</si>
  <si>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</si>
  <si>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</si>
  <si>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</si>
  <si>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</si>
  <si>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</si>
  <si>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</si>
  <si>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</si>
  <si>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</si>
  <si>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</si>
  <si>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</si>
  <si>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</si>
  <si>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</si>
  <si>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</si>
  <si>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</si>
  <si>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</si>
  <si>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</si>
  <si>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</si>
  <si>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</si>
  <si>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</si>
  <si>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</si>
  <si>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</si>
  <si>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</si>
  <si>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</si>
  <si>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</si>
  <si>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</si>
  <si>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</si>
  <si>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</si>
  <si>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</si>
  <si>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</si>
  <si>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</si>
  <si>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</si>
  <si>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</si>
  <si>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</si>
  <si>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</si>
  <si>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</si>
  <si>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</si>
  <si>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</si>
  <si>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</si>
  <si>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</si>
  <si>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</si>
  <si>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</si>
  <si>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</si>
  <si>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</si>
  <si>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</si>
  <si>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</si>
  <si>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</si>
  <si>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</si>
  <si>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</si>
  <si>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</si>
  <si>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</si>
  <si>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</si>
  <si>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</si>
  <si>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</si>
  <si>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</si>
  <si>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</si>
  <si>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</si>
  <si>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</si>
  <si>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</si>
  <si>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</si>
  <si>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</si>
  <si>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</si>
  <si>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</si>
  <si>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</si>
  <si>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</si>
  <si>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</si>
  <si>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</si>
  <si>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</si>
  <si>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</si>
  <si>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</si>
  <si>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</si>
  <si>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</si>
  <si>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</si>
  <si>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</si>
  <si>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</si>
  <si>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</si>
  <si>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</si>
  <si>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</si>
  <si>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</si>
  <si>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</si>
  <si>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</si>
  <si>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</si>
  <si>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</si>
  <si>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</si>
  <si>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</si>
  <si>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</si>
  <si>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</si>
  <si>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</si>
  <si>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</si>
  <si>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</si>
  <si>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</si>
  <si>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</si>
  <si>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</si>
  <si>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</si>
  <si>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</si>
  <si>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</si>
  <si>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</si>
  <si>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</si>
  <si>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</si>
  <si>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</si>
  <si>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</si>
  <si>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</si>
  <si>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</si>
  <si>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</si>
  <si>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</si>
  <si>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</si>
  <si>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</si>
  <si>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</si>
  <si>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</si>
  <si>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</si>
  <si>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</si>
  <si>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</si>
  <si>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</si>
  <si>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</si>
  <si>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</si>
  <si>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</si>
  <si>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</si>
  <si>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</si>
  <si>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</si>
  <si>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</si>
  <si>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</si>
  <si>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</si>
  <si>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</si>
  <si>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</si>
  <si>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</si>
  <si>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</si>
  <si>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</si>
  <si>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</si>
  <si>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</si>
  <si>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</si>
  <si>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</si>
  <si>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</si>
  <si>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</si>
  <si>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</si>
  <si>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</si>
  <si>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</si>
  <si>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</si>
  <si>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</si>
  <si>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</si>
  <si>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</si>
  <si>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</si>
  <si>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</si>
  <si>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</si>
  <si>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</si>
  <si>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</si>
  <si>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</si>
  <si>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</si>
  <si>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</si>
  <si>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</si>
  <si>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</si>
  <si>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</si>
  <si>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</si>
  <si>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</si>
  <si>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</si>
  <si>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</si>
  <si>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</si>
  <si>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</si>
  <si>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</si>
  <si>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</si>
  <si>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</si>
  <si>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</si>
  <si>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</si>
  <si>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</si>
  <si>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</si>
  <si>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</si>
  <si>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</si>
  <si>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</si>
  <si>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</si>
  <si>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</si>
  <si>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</si>
  <si>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</si>
  <si>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</si>
  <si>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</si>
  <si>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</si>
  <si>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</si>
  <si>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</si>
  <si>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</si>
  <si>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</si>
  <si>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</si>
  <si>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</si>
  <si>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</si>
  <si>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</si>
  <si>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</si>
  <si>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</si>
  <si>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</si>
  <si>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</si>
  <si>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</si>
  <si>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</si>
  <si>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</si>
  <si>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</si>
  <si>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</si>
  <si>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</si>
  <si>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</si>
  <si>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</si>
  <si>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</si>
  <si>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</si>
  <si>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</si>
  <si>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</si>
  <si>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</si>
  <si>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</si>
  <si>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</si>
  <si>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</si>
  <si>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</si>
  <si>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</si>
  <si>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</si>
  <si>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</si>
  <si>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</si>
  <si>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</si>
  <si>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</si>
  <si>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</si>
  <si>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</si>
  <si>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</si>
  <si>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</si>
  <si>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</si>
  <si>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</si>
  <si>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</si>
  <si>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</si>
  <si>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</si>
  <si>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</si>
  <si>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</si>
  <si>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</si>
  <si>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</si>
  <si>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</si>
  <si>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</si>
  <si>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</si>
  <si>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</si>
  <si>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</si>
  <si>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</si>
  <si>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</si>
  <si>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</si>
  <si>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</si>
  <si>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</si>
  <si>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</si>
  <si>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</si>
  <si>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</si>
  <si>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</si>
  <si>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</si>
  <si>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</si>
  <si>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</si>
  <si>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</si>
  <si>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</si>
  <si>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</si>
  <si>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</si>
  <si>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</si>
  <si>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</si>
  <si>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</si>
  <si>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</si>
  <si>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</si>
  <si>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</si>
  <si>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</si>
  <si>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</si>
  <si>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</si>
  <si>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</si>
  <si>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</si>
  <si>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</si>
  <si>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</si>
  <si>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</si>
  <si>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</si>
  <si>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</si>
  <si>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</si>
  <si>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</si>
  <si>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</si>
  <si>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</si>
  <si>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</si>
  <si>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</si>
  <si>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</si>
  <si>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</si>
  <si>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</si>
  <si>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</si>
  <si>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</si>
  <si>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</si>
  <si>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</si>
  <si>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</si>
  <si>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</si>
  <si>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</si>
  <si>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</si>
  <si>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</si>
  <si>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</si>
  <si>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</si>
  <si>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</si>
  <si>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</si>
  <si>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</si>
  <si>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</si>
  <si>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</si>
  <si>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</si>
  <si>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</si>
  <si>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</si>
  <si>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</si>
  <si>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</si>
  <si>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</si>
  <si>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</si>
  <si>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</si>
  <si>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</si>
  <si>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</si>
  <si>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</si>
  <si>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</si>
  <si>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</si>
  <si>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</si>
  <si>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</si>
  <si>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</si>
  <si>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</si>
  <si>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</si>
  <si>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</si>
  <si>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</si>
  <si>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</si>
  <si>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</si>
  <si>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</si>
  <si>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</si>
  <si>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</si>
  <si>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</si>
  <si>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</si>
  <si>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</si>
  <si>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</si>
  <si>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</si>
  <si>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</si>
  <si>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</si>
  <si>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</si>
  <si>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</si>
  <si>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</si>
  <si>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</si>
  <si>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</si>
  <si>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</si>
  <si>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</si>
  <si>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</si>
  <si>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</si>
  <si>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</si>
  <si>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</si>
  <si>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</si>
  <si>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</si>
  <si>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</si>
  <si>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</si>
  <si>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</si>
  <si>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</si>
  <si>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</si>
  <si>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</si>
  <si>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</si>
  <si>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</si>
  <si>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</si>
  <si>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</si>
  <si>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</si>
  <si>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</si>
  <si>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</si>
  <si>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</si>
  <si>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</si>
  <si>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</si>
  <si>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</si>
  <si>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</si>
  <si>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</si>
  <si>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</si>
  <si>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</si>
  <si>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</si>
  <si>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</si>
  <si>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</si>
  <si>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</si>
  <si>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</si>
  <si>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</si>
  <si>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</si>
  <si>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</si>
  <si>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</si>
  <si>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</si>
  <si>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</si>
  <si>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</si>
  <si>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</si>
  <si>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</si>
  <si>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</si>
  <si>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</si>
  <si>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</si>
  <si>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</si>
  <si>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</si>
  <si>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</si>
  <si>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</si>
  <si>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</si>
  <si>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</si>
  <si>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</si>
  <si>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</si>
  <si>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</si>
  <si>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</si>
  <si>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</si>
  <si>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</si>
  <si>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</si>
  <si>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</si>
  <si>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</si>
  <si>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</si>
  <si>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</si>
  <si>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</si>
  <si>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</si>
  <si>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</si>
  <si>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</si>
  <si>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</si>
  <si>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</si>
  <si>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</si>
  <si>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</si>
  <si>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</si>
  <si>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</si>
  <si>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</si>
  <si>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</si>
  <si>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</si>
  <si>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</si>
  <si>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</si>
  <si>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</si>
  <si>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</si>
  <si>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</si>
  <si>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</si>
  <si>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</si>
  <si>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</si>
  <si>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</si>
  <si>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</si>
  <si>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</si>
  <si>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</si>
  <si>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</si>
  <si>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</si>
  <si>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</si>
  <si>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</si>
  <si>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</si>
  <si>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</si>
  <si>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</si>
  <si>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</si>
  <si>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</si>
  <si>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</si>
  <si>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</si>
  <si>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</si>
  <si>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</si>
  <si>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</si>
  <si>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</si>
  <si>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</si>
  <si>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</si>
  <si>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</si>
  <si>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</si>
  <si>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</si>
  <si>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</si>
  <si>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</si>
  <si>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</si>
  <si>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</si>
  <si>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</si>
  <si>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</si>
  <si>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</si>
  <si>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</si>
  <si>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</si>
  <si>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</si>
  <si>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</si>
  <si>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</si>
  <si>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</si>
  <si>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</si>
  <si>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</si>
  <si>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</si>
  <si>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</si>
  <si>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</si>
  <si>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</si>
  <si>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</si>
  <si>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</si>
  <si>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</si>
  <si>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</si>
  <si>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</si>
  <si>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</si>
  <si>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</si>
  <si>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</si>
  <si>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</si>
  <si>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</si>
  <si>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</si>
  <si>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</si>
  <si>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</si>
  <si>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</si>
  <si>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</si>
  <si>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</si>
  <si>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</si>
  <si>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</si>
  <si>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</si>
  <si>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</si>
  <si>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</si>
  <si>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</si>
  <si>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</si>
  <si>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</si>
  <si>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</si>
  <si>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</si>
  <si>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</si>
  <si>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</si>
  <si>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</si>
  <si>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</si>
  <si>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</si>
  <si>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</si>
  <si>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</si>
  <si>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</si>
  <si>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</si>
  <si>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</si>
  <si>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</si>
  <si>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</si>
  <si>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</si>
  <si>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</si>
  <si>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</si>
  <si>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</si>
  <si>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</si>
  <si>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</si>
  <si>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</si>
  <si>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</si>
  <si>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</si>
  <si>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</si>
  <si>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</si>
  <si>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</si>
  <si>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</si>
  <si>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</si>
  <si>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</si>
  <si>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</si>
  <si>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</si>
  <si>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</si>
  <si>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</si>
  <si>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</si>
  <si>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</si>
  <si>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</si>
  <si>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</si>
  <si>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</si>
  <si>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</si>
  <si>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</si>
  <si>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</si>
  <si>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</si>
  <si>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</si>
  <si>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</si>
  <si>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</si>
  <si>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</si>
  <si>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</si>
  <si>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</si>
  <si>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</si>
  <si>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</si>
  <si>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</si>
  <si>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</si>
  <si>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</si>
  <si>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</si>
  <si>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</si>
  <si>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</si>
  <si>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</si>
  <si>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</si>
  <si>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</si>
  <si>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</si>
  <si>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</si>
  <si>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</si>
  <si>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</si>
  <si>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</si>
  <si>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</si>
  <si>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</si>
  <si>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</si>
  <si>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</si>
  <si>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</si>
  <si>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</si>
  <si>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</si>
  <si>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</si>
  <si>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</si>
  <si>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</si>
  <si>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</si>
  <si>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</si>
  <si>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</si>
  <si>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</si>
  <si>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</si>
  <si>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</si>
  <si>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</si>
  <si>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</si>
  <si>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</si>
  <si>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</si>
  <si>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</si>
  <si>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</si>
  <si>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</si>
  <si>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</si>
  <si>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</si>
  <si>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</si>
  <si>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</si>
  <si>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</si>
  <si>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</si>
  <si>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</si>
  <si>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</si>
  <si>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</si>
  <si>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</si>
  <si>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</si>
  <si>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</si>
  <si>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</si>
  <si>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</si>
  <si>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</si>
  <si>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</si>
  <si>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</si>
  <si>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</si>
  <si>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</si>
  <si>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</si>
  <si>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</si>
  <si>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</si>
  <si>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</si>
  <si>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</si>
  <si>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</si>
  <si>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</si>
  <si>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</si>
  <si>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</si>
  <si>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</si>
  <si>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</si>
  <si>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</si>
  <si>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</si>
  <si>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</si>
  <si>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</si>
  <si>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</si>
  <si>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</si>
  <si>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</si>
  <si>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</si>
  <si>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</si>
  <si>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</si>
  <si>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</si>
  <si>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</si>
  <si>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</si>
  <si>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</si>
  <si>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</si>
  <si>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</si>
  <si>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</si>
  <si>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</si>
  <si>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</si>
  <si>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</si>
  <si>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</si>
  <si>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</si>
  <si>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</si>
  <si>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</si>
  <si>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</si>
  <si>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</si>
  <si>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</si>
  <si>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</si>
  <si>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</si>
  <si>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</si>
  <si>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</si>
  <si>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</si>
  <si>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</si>
  <si>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</si>
  <si>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</si>
  <si>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</si>
  <si>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</si>
  <si>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</si>
  <si>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</si>
  <si>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</si>
  <si>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</si>
  <si>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</si>
  <si>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</si>
  <si>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</si>
  <si>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</si>
  <si>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</si>
  <si>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</si>
  <si>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</si>
  <si>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</si>
  <si>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</si>
  <si>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</si>
  <si>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</si>
  <si>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</si>
  <si>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</si>
  <si>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</si>
  <si>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</si>
  <si>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</si>
  <si>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</si>
  <si>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</si>
  <si>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</si>
  <si>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</si>
  <si>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</si>
  <si>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</si>
  <si>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</si>
  <si>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</si>
  <si>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</si>
  <si>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</si>
  <si>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</si>
  <si>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</si>
  <si>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</si>
  <si>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</si>
  <si>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</si>
  <si>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</si>
  <si>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</si>
  <si>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</si>
  <si>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</si>
  <si>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</si>
  <si>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</si>
  <si>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</si>
  <si>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</si>
  <si>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</si>
  <si>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</si>
  <si>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</si>
  <si>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</si>
  <si>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</si>
  <si>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</si>
  <si>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</si>
  <si>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</si>
  <si>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</si>
  <si>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</si>
  <si>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</si>
  <si>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</si>
  <si>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</si>
  <si>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</si>
  <si>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</si>
  <si>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</si>
  <si>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</si>
  <si>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</si>
  <si>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</si>
  <si>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</si>
  <si>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</si>
  <si>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</si>
  <si>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</si>
  <si>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</si>
  <si>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</si>
  <si>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</si>
  <si>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</si>
  <si>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</si>
  <si>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</si>
  <si>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</si>
  <si>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</si>
  <si>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</si>
  <si>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</si>
  <si>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</si>
  <si>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</si>
  <si>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</si>
  <si>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</si>
  <si>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</si>
  <si>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</si>
  <si>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</si>
  <si>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</si>
  <si>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</si>
  <si>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</si>
  <si>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</si>
  <si>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</si>
  <si>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</si>
  <si>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</si>
  <si>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</si>
  <si>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</si>
  <si>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</si>
  <si>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</si>
  <si>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</si>
  <si>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</si>
  <si>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</si>
  <si>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</si>
  <si>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</si>
  <si>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</si>
  <si>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</si>
  <si>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</si>
  <si>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</si>
  <si>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</si>
  <si>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</si>
  <si>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</si>
  <si>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</si>
  <si>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</si>
  <si>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</si>
  <si>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</si>
  <si>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</si>
  <si>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</si>
  <si>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</si>
  <si>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</si>
  <si>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</si>
  <si>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</si>
  <si>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</si>
  <si>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</si>
  <si>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</si>
  <si>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</si>
  <si>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</si>
  <si>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</si>
  <si>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</si>
  <si>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</si>
  <si>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</si>
  <si>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</si>
  <si>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</si>
  <si>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</si>
  <si>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</si>
  <si>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</si>
  <si>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</si>
  <si>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</si>
  <si>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</si>
  <si>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</si>
  <si>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</si>
  <si>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</si>
  <si>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</si>
  <si>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</si>
  <si>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</si>
  <si>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</si>
  <si>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</si>
  <si>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</si>
  <si>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</si>
  <si>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</si>
  <si>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</si>
  <si>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</si>
  <si>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</si>
  <si>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</si>
  <si>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</si>
  <si>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</si>
  <si>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</si>
  <si>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</si>
  <si>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</si>
  <si>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</si>
  <si>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</si>
  <si>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</si>
  <si>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</si>
  <si>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</si>
  <si>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</si>
  <si>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</si>
  <si>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</si>
  <si>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</si>
  <si>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</si>
  <si>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</si>
  <si>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</si>
  <si>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</si>
  <si>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</si>
  <si>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</si>
  <si>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</si>
  <si>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</si>
  <si>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</si>
  <si>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</si>
  <si>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</si>
  <si>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</si>
  <si>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</si>
  <si>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</si>
  <si>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</si>
  <si>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</si>
  <si>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</si>
  <si>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</si>
  <si>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</si>
  <si>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</si>
  <si>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</si>
  <si>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</si>
  <si>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</si>
  <si>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</si>
  <si>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</si>
  <si>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</si>
  <si>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</si>
  <si>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</si>
  <si>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</si>
  <si>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</si>
  <si>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</si>
  <si>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</si>
  <si>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</si>
  <si>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</si>
  <si>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</si>
  <si>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</si>
  <si>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</si>
  <si>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</si>
  <si>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</si>
  <si>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</si>
  <si>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</si>
  <si>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</si>
  <si>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</si>
  <si>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</si>
  <si>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</si>
  <si>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</si>
  <si>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</si>
  <si>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</si>
  <si>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</si>
  <si>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</si>
  <si>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</si>
  <si>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</si>
  <si>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</si>
  <si>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</si>
  <si>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</si>
  <si>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</si>
  <si>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</si>
  <si>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</si>
  <si>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</si>
  <si>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</si>
  <si>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</si>
  <si>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</si>
  <si>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</si>
  <si>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</si>
  <si>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</si>
  <si>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</si>
  <si>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</si>
  <si>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</si>
  <si>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</si>
  <si>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</si>
  <si>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</si>
  <si>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</si>
  <si>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</si>
  <si>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</si>
  <si>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</si>
  <si>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</si>
  <si>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</si>
  <si>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</si>
  <si>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</si>
  <si>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</si>
  <si>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</si>
  <si>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</si>
  <si>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</si>
  <si>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</si>
  <si>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</si>
  <si>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</si>
  <si>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</si>
  <si>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</si>
  <si>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</si>
  <si>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</si>
  <si>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</si>
  <si>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</si>
  <si>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</si>
  <si>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</si>
  <si>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</si>
  <si>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</si>
  <si>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</si>
  <si>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</si>
  <si>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</si>
  <si>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</si>
  <si>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</si>
  <si>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</si>
  <si>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</si>
  <si>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</si>
  <si>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</si>
  <si>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</si>
  <si>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</si>
  <si>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</si>
  <si>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</si>
  <si>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</si>
  <si>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</si>
  <si>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</si>
  <si>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</si>
  <si>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</si>
  <si>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</si>
  <si>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</si>
  <si>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</si>
  <si>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</si>
  <si>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</si>
  <si>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</si>
  <si>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</si>
  <si>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</si>
  <si>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</si>
  <si>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</si>
  <si>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</si>
  <si>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</si>
  <si>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</si>
  <si>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</si>
  <si>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</si>
  <si>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</si>
  <si>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</si>
  <si>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</si>
  <si>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</si>
  <si>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</si>
  <si>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</si>
  <si>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</si>
  <si>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</si>
  <si>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</si>
  <si>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</si>
  <si>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</si>
  <si>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</si>
  <si>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</si>
  <si>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</si>
  <si>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</si>
  <si>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</si>
  <si>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</si>
  <si>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</si>
  <si>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</si>
  <si>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</si>
  <si>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</si>
  <si>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</si>
  <si>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</si>
  <si>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</si>
  <si>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</si>
  <si>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</si>
  <si>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</si>
  <si>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</si>
  <si>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</si>
  <si>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</si>
  <si>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</si>
  <si>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</si>
  <si>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</si>
  <si>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</si>
  <si>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</si>
  <si>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</si>
  <si>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</si>
  <si>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</si>
  <si>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</si>
  <si>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</si>
  <si>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</si>
  <si>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</si>
  <si>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</si>
  <si>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</si>
  <si>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</si>
  <si>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</si>
  <si>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</si>
  <si>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</si>
  <si>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</si>
  <si>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</si>
  <si>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</si>
  <si>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</si>
  <si>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</si>
  <si>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</si>
  <si>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</si>
  <si>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</si>
  <si>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</si>
  <si>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</si>
  <si>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</si>
  <si>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</si>
  <si>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</si>
  <si>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</si>
  <si>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</si>
  <si>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</si>
  <si>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</si>
  <si>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</si>
  <si>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</si>
  <si>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</si>
  <si>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</si>
  <si>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</si>
  <si>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</si>
  <si>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</si>
  <si>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</si>
  <si>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</si>
  <si>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</si>
  <si>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</si>
  <si>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</si>
  <si>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</si>
  <si>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</si>
  <si>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</si>
  <si>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</si>
  <si>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</si>
  <si>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</si>
  <si>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</si>
  <si>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</si>
  <si>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</si>
  <si>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</si>
  <si>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</si>
  <si>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</si>
  <si>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</si>
  <si>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</si>
  <si>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</si>
  <si>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</si>
  <si>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</si>
  <si>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</si>
  <si>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</si>
  <si>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</si>
  <si>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</si>
  <si>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</si>
  <si>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</si>
  <si>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</si>
  <si>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</si>
  <si>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</si>
  <si>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</si>
  <si>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</si>
  <si>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</si>
  <si>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</si>
  <si>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</si>
  <si>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</si>
  <si>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</si>
  <si>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</si>
  <si>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</si>
  <si>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</si>
  <si>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</si>
  <si>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</si>
  <si>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</si>
  <si>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</si>
  <si>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</si>
  <si>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</si>
  <si>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</si>
  <si>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</si>
  <si>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</si>
  <si>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</si>
  <si>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</si>
  <si>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</si>
  <si>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</si>
  <si>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</si>
  <si>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</si>
  <si>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</si>
  <si>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</si>
  <si>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</si>
  <si>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</si>
  <si>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</si>
  <si>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</si>
  <si>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</si>
  <si>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</si>
  <si>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</si>
  <si>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</si>
  <si>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</si>
  <si>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</si>
  <si>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</si>
  <si>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</si>
  <si>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</si>
  <si>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</si>
  <si>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</si>
  <si>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</si>
  <si>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</si>
  <si>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</si>
  <si>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</si>
  <si>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</si>
  <si>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</si>
  <si>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</si>
  <si>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</si>
  <si>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</si>
  <si>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</si>
  <si>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</si>
  <si>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</si>
  <si>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</si>
  <si>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</si>
  <si>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</si>
  <si>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</si>
  <si>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</si>
  <si>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</si>
  <si>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</si>
  <si>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</si>
  <si>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</si>
  <si>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</si>
  <si>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</si>
  <si>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</si>
  <si>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</si>
  <si>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</si>
  <si>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</si>
  <si>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</si>
  <si>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</si>
  <si>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</si>
  <si>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</si>
  <si>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</si>
  <si>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</si>
  <si>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</si>
  <si>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</si>
  <si>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</si>
  <si>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</si>
  <si>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</si>
  <si>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</si>
  <si>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</si>
  <si>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</si>
  <si>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</si>
  <si>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</si>
  <si>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</si>
  <si>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</si>
  <si>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</si>
  <si>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</si>
  <si>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</si>
  <si>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</si>
  <si>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</si>
  <si>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</si>
  <si>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</si>
  <si>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</si>
  <si>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</si>
  <si>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</si>
  <si>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</si>
  <si>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</si>
  <si>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</si>
  <si>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</si>
  <si>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</si>
  <si>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</si>
  <si>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</si>
  <si>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</si>
  <si>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</si>
  <si>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</si>
  <si>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</si>
  <si>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</si>
  <si>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</si>
  <si>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</si>
  <si>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</si>
  <si>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</si>
  <si>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</si>
  <si>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</si>
  <si>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</si>
  <si>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</si>
  <si>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</si>
  <si>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</si>
  <si>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</si>
  <si>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</si>
  <si>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</si>
  <si>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</si>
  <si>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</si>
  <si>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</si>
  <si>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</si>
  <si>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</si>
  <si>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</si>
  <si>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</si>
  <si>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</si>
  <si>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</si>
  <si>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</si>
  <si>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</si>
  <si>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</si>
  <si>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</si>
  <si>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</si>
  <si>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</si>
  <si>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</si>
  <si>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</si>
  <si>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</si>
  <si>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</si>
  <si>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</si>
  <si>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</si>
  <si>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</si>
  <si>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</si>
  <si>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</si>
  <si>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</si>
  <si>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</si>
  <si>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</si>
  <si>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</si>
  <si>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</si>
  <si>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</si>
  <si>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</si>
  <si>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</si>
  <si>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</si>
  <si>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</si>
  <si>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</si>
  <si>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</si>
  <si>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</si>
  <si>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</si>
  <si>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</si>
  <si>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</si>
  <si>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</si>
  <si>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</si>
  <si>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</si>
  <si>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</si>
  <si>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</si>
  <si>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</si>
  <si>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</si>
  <si>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</si>
  <si>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</si>
  <si>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</si>
  <si>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</si>
  <si>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</si>
  <si>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</si>
  <si>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</si>
  <si>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</si>
  <si>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</si>
  <si>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</si>
  <si>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</si>
  <si>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</si>
  <si>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</si>
  <si>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</si>
  <si>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</si>
  <si>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</si>
  <si>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</si>
  <si>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</si>
  <si>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</si>
  <si>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</si>
  <si>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</si>
  <si>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</si>
  <si>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</si>
  <si>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</si>
  <si>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</si>
  <si>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</si>
  <si>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</si>
  <si>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</si>
  <si>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</si>
  <si>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</si>
  <si>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</si>
  <si>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</si>
  <si>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</si>
  <si>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</si>
  <si>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</si>
  <si>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</si>
  <si>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</si>
  <si>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</si>
  <si>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</si>
  <si>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</si>
  <si>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</si>
  <si>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</si>
  <si>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</si>
  <si>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</si>
  <si>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</si>
  <si>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</si>
  <si>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</si>
  <si>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</si>
  <si>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</si>
  <si>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</si>
  <si>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</si>
  <si>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</si>
  <si>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</si>
  <si>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</si>
  <si>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</si>
  <si>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</si>
  <si>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</si>
  <si>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</si>
  <si>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</si>
  <si>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</si>
  <si>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</si>
  <si>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</si>
  <si>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</si>
  <si>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</si>
  <si>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</si>
  <si>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</si>
  <si>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</si>
  <si>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</si>
  <si>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</si>
  <si>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</si>
  <si>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</si>
  <si>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</si>
  <si>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</si>
  <si>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</si>
  <si>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</si>
  <si>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</si>
  <si>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</si>
  <si>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</si>
  <si>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</si>
  <si>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</si>
  <si>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</si>
  <si>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</si>
  <si>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</si>
  <si>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</si>
  <si>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</si>
  <si>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</si>
  <si>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</si>
  <si>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</si>
  <si>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</si>
  <si>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</si>
  <si>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</si>
  <si>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</si>
  <si>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</si>
  <si>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</si>
  <si>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</si>
  <si>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</si>
  <si>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</si>
  <si>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</si>
  <si>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</si>
  <si>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</si>
  <si>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</si>
  <si>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</si>
  <si>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</si>
  <si>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</si>
  <si>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</si>
  <si>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</si>
  <si>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</si>
  <si>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</si>
  <si>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</si>
  <si>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</si>
  <si>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</si>
  <si>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</si>
  <si>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</si>
  <si>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</si>
  <si>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</si>
  <si>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</si>
  <si>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</si>
  <si>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</si>
  <si>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</si>
  <si>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</si>
  <si>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</si>
  <si>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</si>
  <si>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</si>
  <si>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</si>
  <si>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</si>
  <si>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</si>
  <si>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</si>
  <si>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</si>
  <si>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</si>
  <si>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</si>
  <si>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</si>
  <si>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</si>
  <si>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</si>
  <si>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</si>
  <si>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</si>
  <si>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</si>
  <si>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</si>
  <si>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</si>
  <si>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</si>
  <si>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</si>
  <si>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</si>
  <si>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</si>
  <si>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</si>
  <si>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</si>
  <si>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</si>
  <si>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</si>
  <si>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</si>
  <si>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</si>
  <si>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</si>
  <si>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</si>
  <si>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</si>
  <si>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</si>
  <si>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</si>
  <si>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</si>
  <si>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</si>
  <si>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</si>
  <si>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</si>
  <si>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</si>
  <si>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</si>
  <si>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</si>
  <si>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</si>
  <si>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</si>
  <si>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</si>
  <si>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</si>
  <si>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</si>
  <si>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</si>
  <si>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</si>
  <si>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</si>
  <si>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</si>
  <si>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</si>
  <si>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</si>
  <si>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</si>
  <si>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</si>
  <si>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</si>
  <si>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</si>
  <si>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</si>
  <si>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</si>
  <si>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</si>
  <si>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</si>
  <si>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</si>
  <si>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</si>
  <si>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</si>
  <si>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</si>
  <si>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</si>
  <si>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</si>
  <si>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</si>
  <si>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</si>
  <si>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</si>
  <si>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</si>
  <si>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</si>
  <si>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</si>
  <si>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</si>
  <si>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</si>
  <si>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</si>
  <si>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</si>
  <si>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</si>
  <si>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</si>
  <si>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</si>
  <si>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</si>
  <si>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</si>
  <si>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</si>
  <si>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</si>
  <si>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</si>
  <si>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</si>
  <si>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</si>
  <si>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</si>
  <si>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</si>
  <si>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</si>
  <si>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</si>
  <si>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</si>
  <si>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</si>
  <si>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</si>
  <si>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</si>
  <si>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</si>
  <si>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</si>
  <si>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</si>
  <si>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</si>
  <si>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</si>
  <si>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</si>
  <si>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</si>
  <si>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</si>
  <si>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</si>
  <si>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</si>
  <si>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</si>
  <si>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</si>
  <si>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</si>
  <si>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</si>
  <si>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</si>
  <si>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</si>
  <si>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</si>
  <si>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</si>
  <si>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</si>
  <si>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</si>
  <si>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</si>
  <si>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</si>
  <si>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</si>
  <si>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</si>
  <si>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</si>
  <si>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</si>
  <si>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</si>
  <si>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</si>
  <si>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</si>
  <si>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</si>
  <si>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</si>
  <si>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</si>
  <si>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</si>
  <si>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</si>
  <si>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</si>
  <si>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</si>
  <si>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</si>
  <si>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</si>
  <si>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</si>
  <si>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</si>
  <si>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</si>
  <si>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</si>
  <si>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</si>
  <si>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</si>
  <si>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</si>
  <si>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</si>
  <si>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</si>
  <si>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</si>
  <si>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</si>
  <si>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</si>
  <si>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</si>
  <si>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</si>
  <si>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</si>
  <si>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</si>
  <si>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</si>
  <si>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</si>
  <si>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</si>
  <si>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</si>
  <si>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</si>
  <si>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</si>
  <si>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</si>
  <si>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</si>
  <si>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</si>
  <si>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</si>
  <si>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</si>
  <si>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</si>
  <si>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</si>
  <si>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</si>
  <si>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</si>
  <si>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</si>
  <si>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</si>
  <si>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</si>
  <si>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</si>
  <si>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</si>
  <si>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</si>
  <si>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</si>
  <si>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</si>
  <si>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</si>
  <si>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</si>
  <si>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</si>
  <si>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</si>
  <si>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</si>
  <si>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</si>
  <si>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</si>
  <si>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</si>
  <si>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</si>
  <si>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</si>
  <si>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</si>
  <si>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</si>
  <si>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</si>
  <si>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</si>
  <si>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</si>
  <si>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</si>
  <si>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</si>
  <si>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</si>
  <si>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</si>
  <si>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</si>
  <si>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</si>
  <si>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</si>
  <si>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</si>
  <si>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</si>
  <si>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</si>
  <si>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</si>
  <si>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</si>
  <si>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</si>
  <si>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</si>
  <si>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</si>
  <si>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</si>
  <si>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</si>
  <si>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</si>
  <si>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</si>
  <si>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</si>
  <si>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</si>
  <si>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</si>
  <si>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</si>
  <si>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</si>
  <si>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</si>
  <si>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</si>
  <si>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</si>
  <si>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</si>
  <si>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</si>
  <si>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</si>
  <si>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</si>
  <si>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</si>
  <si>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</si>
  <si>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</si>
  <si>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</si>
  <si>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</si>
  <si>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</si>
  <si>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</si>
  <si>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</si>
  <si>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</si>
  <si>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</si>
  <si>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</si>
  <si>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</si>
  <si>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</si>
  <si>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</si>
  <si>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</si>
  <si>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</si>
  <si>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</si>
  <si>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</si>
  <si>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</si>
  <si>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</si>
  <si>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</si>
  <si>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</si>
  <si>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</si>
  <si>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</si>
  <si>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</si>
  <si>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</si>
  <si>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</si>
  <si>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</si>
  <si>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</si>
  <si>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</si>
  <si>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</si>
  <si>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</si>
  <si>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</si>
  <si>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</si>
  <si>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</si>
  <si>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</si>
  <si>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</si>
  <si>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</si>
  <si>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</si>
  <si>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</si>
  <si>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</si>
  <si>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</si>
  <si>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</si>
  <si>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</si>
  <si>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</si>
  <si>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</si>
  <si>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</si>
  <si>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</si>
  <si>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</si>
  <si>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</si>
  <si>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</si>
  <si>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</si>
  <si>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</si>
  <si>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</si>
  <si>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</si>
  <si>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</si>
  <si>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</si>
  <si>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</si>
  <si>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</si>
  <si>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</si>
  <si>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</si>
  <si>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</si>
  <si>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</si>
  <si>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</si>
  <si>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</si>
  <si>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</si>
  <si>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</si>
  <si>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</si>
  <si>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</si>
  <si>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</si>
  <si>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</si>
  <si>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</si>
  <si>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</si>
  <si>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</si>
  <si>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</si>
  <si>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</si>
  <si>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</si>
  <si>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</si>
  <si>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</si>
  <si>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</si>
  <si>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</si>
  <si>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</si>
  <si>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</si>
  <si>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</si>
  <si>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</si>
  <si>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</si>
  <si>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</si>
  <si>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</si>
  <si>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</si>
  <si>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</si>
  <si>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</si>
  <si>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</si>
  <si>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</si>
  <si>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</si>
  <si>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</si>
  <si>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</si>
  <si>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</si>
  <si>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</si>
  <si>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</si>
  <si>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</si>
  <si>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</si>
  <si>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</si>
  <si>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</si>
  <si>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</si>
  <si>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</si>
  <si>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</si>
  <si>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</si>
  <si>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</si>
  <si>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</si>
  <si>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</si>
  <si>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</si>
  <si>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</si>
  <si>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</si>
  <si>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</si>
  <si>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</si>
  <si>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</si>
  <si>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</si>
  <si>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</si>
  <si>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</si>
  <si>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</si>
  <si>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</si>
  <si>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</si>
  <si>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</si>
  <si>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</si>
  <si>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</si>
  <si>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</si>
  <si>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</si>
  <si>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</si>
  <si>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</si>
  <si>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</si>
  <si>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</si>
  <si>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</si>
  <si>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</si>
  <si>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</si>
  <si>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</si>
  <si>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</si>
  <si>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</si>
  <si>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</si>
  <si>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</si>
  <si>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</si>
  <si>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</si>
  <si>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</si>
  <si>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</si>
  <si>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</si>
  <si>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</si>
  <si>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</si>
  <si>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</si>
  <si>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</si>
  <si>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</si>
  <si>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</si>
  <si>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</si>
  <si>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</si>
  <si>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</si>
  <si>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</si>
  <si>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</si>
  <si>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</si>
  <si>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</si>
  <si>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</si>
  <si>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</si>
  <si>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</si>
  <si>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</si>
  <si>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</si>
  <si>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</si>
  <si>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</si>
  <si>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</si>
  <si>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</si>
  <si>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</si>
  <si>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</si>
  <si>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</si>
  <si>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</si>
  <si>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</si>
  <si>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</si>
  <si>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</si>
  <si>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</si>
  <si>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</si>
  <si>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</si>
  <si>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</si>
  <si>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</si>
  <si>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</si>
  <si>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</si>
  <si>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</si>
  <si>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</si>
  <si>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</si>
  <si>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</si>
  <si>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</si>
  <si>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</si>
  <si>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</si>
  <si>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</si>
  <si>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</si>
  <si>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</si>
  <si>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</si>
  <si>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</si>
  <si>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</si>
  <si>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</si>
  <si>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</si>
  <si>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</si>
  <si>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</si>
  <si>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</si>
  <si>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</si>
  <si>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</si>
  <si>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</si>
  <si>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</si>
  <si>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</si>
  <si>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</si>
  <si>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</si>
  <si>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</si>
  <si>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</si>
  <si>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</si>
  <si>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</si>
  <si>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</si>
  <si>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</si>
  <si>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</si>
  <si>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</si>
  <si>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</si>
  <si>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</si>
  <si>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</si>
  <si>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</si>
  <si>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</si>
  <si>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</si>
  <si>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</si>
  <si>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</si>
  <si>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</si>
  <si>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</si>
  <si>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</si>
  <si>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</si>
  <si>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</si>
  <si>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</si>
  <si>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</si>
  <si>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</si>
  <si>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</si>
  <si>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</si>
  <si>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</si>
  <si>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</si>
  <si>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</si>
  <si>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</si>
  <si>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</si>
  <si>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</si>
  <si>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</si>
  <si>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</si>
  <si>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</si>
  <si>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</si>
  <si>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</si>
  <si>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</si>
  <si>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</si>
  <si>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</si>
  <si>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</si>
  <si>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</si>
  <si>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</si>
  <si>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</si>
  <si>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</si>
  <si>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</si>
  <si>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</si>
  <si>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</si>
  <si>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</si>
  <si>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</si>
  <si>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</si>
  <si>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</si>
  <si>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</si>
  <si>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</si>
  <si>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</si>
  <si>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</si>
  <si>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</si>
  <si>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</si>
  <si>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</si>
  <si>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</si>
  <si>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</si>
  <si>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</si>
  <si>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</si>
  <si>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</si>
  <si>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</si>
  <si>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</si>
  <si>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</si>
  <si>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</si>
  <si>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</si>
  <si>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</si>
  <si>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</si>
  <si>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</si>
  <si>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</si>
  <si>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</si>
  <si>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</si>
  <si>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</si>
  <si>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</si>
  <si>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</si>
  <si>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</si>
  <si>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</si>
  <si>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</si>
  <si>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</si>
  <si>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</si>
  <si>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</si>
  <si>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</si>
  <si>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</si>
  <si>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</si>
  <si>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</si>
  <si>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</si>
  <si>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</si>
  <si>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</si>
  <si>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</si>
  <si>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</si>
  <si>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</si>
  <si>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</si>
  <si>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</si>
  <si>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</si>
  <si>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</si>
  <si>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</si>
  <si>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</si>
  <si>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</si>
  <si>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</si>
  <si>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</si>
  <si>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</si>
  <si>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</si>
  <si>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</si>
  <si>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</si>
  <si>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</si>
  <si>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</si>
  <si>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</si>
  <si>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</si>
  <si>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</si>
  <si>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</si>
  <si>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</si>
  <si>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</si>
  <si>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</si>
  <si>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</si>
  <si>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</si>
  <si>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</si>
  <si>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</si>
  <si>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</si>
  <si>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</si>
  <si>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</si>
  <si>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</si>
  <si>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</si>
  <si>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</si>
  <si>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</si>
  <si>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</si>
  <si>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</si>
  <si>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</si>
  <si>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</si>
  <si>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</si>
  <si>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</si>
  <si>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</si>
  <si>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</si>
  <si>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</si>
  <si>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</si>
  <si>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</si>
  <si>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</si>
  <si>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</si>
  <si>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</si>
  <si>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</si>
  <si>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</si>
  <si>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</si>
  <si>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</si>
  <si>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</si>
  <si>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</si>
  <si>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</si>
  <si>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</si>
  <si>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</si>
  <si>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</si>
  <si>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</si>
  <si>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</si>
  <si>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</si>
  <si>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</si>
  <si>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</si>
  <si>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</si>
  <si>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</si>
  <si>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</si>
  <si>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</si>
  <si>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</si>
  <si>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</si>
  <si>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</si>
  <si>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</si>
  <si>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</si>
  <si>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</si>
  <si>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</si>
  <si>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</si>
  <si>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</si>
  <si>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</si>
  <si>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</si>
  <si>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</si>
  <si>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</si>
  <si>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</si>
  <si>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</si>
  <si>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</si>
  <si>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</si>
  <si>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</si>
  <si>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</si>
  <si>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</si>
  <si>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</si>
  <si>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</si>
  <si>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</si>
  <si>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</si>
  <si>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</si>
  <si>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</si>
  <si>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</si>
  <si>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</si>
  <si>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</si>
  <si>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</si>
  <si>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</si>
  <si>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</si>
  <si>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</si>
  <si>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</si>
  <si>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</si>
  <si>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</si>
  <si>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</si>
  <si>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</si>
  <si>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</si>
  <si>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</si>
  <si>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</si>
  <si>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</si>
  <si>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</si>
  <si>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</si>
  <si>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</si>
  <si>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</si>
  <si>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</si>
  <si>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</si>
  <si>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</si>
  <si>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</si>
  <si>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</si>
  <si>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</si>
  <si>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</si>
  <si>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</si>
  <si>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</si>
  <si>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</si>
  <si>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</si>
  <si>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</si>
  <si>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</si>
  <si>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</si>
  <si>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</si>
  <si>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</si>
  <si>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</si>
  <si>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</si>
  <si>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</si>
  <si>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</si>
  <si>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</si>
  <si>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</si>
  <si>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</si>
  <si>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</si>
  <si>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</si>
  <si>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</si>
  <si>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</si>
  <si>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</si>
  <si>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</si>
  <si>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</si>
  <si>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</si>
  <si>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</si>
  <si>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</si>
  <si>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</si>
  <si>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</si>
  <si>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</si>
  <si>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</si>
  <si>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</si>
  <si>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</si>
  <si>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</si>
  <si>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</si>
  <si>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</si>
  <si>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</si>
  <si>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</si>
  <si>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</si>
  <si>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</si>
  <si>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</si>
  <si>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</si>
  <si>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</si>
  <si>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</si>
  <si>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</si>
  <si>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</si>
  <si>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</si>
  <si>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</si>
  <si>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</si>
  <si>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</si>
  <si>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</si>
  <si>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</si>
  <si>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</si>
  <si>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</si>
  <si>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</si>
  <si>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</si>
  <si>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</si>
  <si>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</si>
  <si>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</si>
  <si>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</si>
  <si>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</si>
  <si>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</si>
  <si>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</si>
  <si>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</si>
  <si>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</si>
  <si>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</si>
  <si>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</si>
  <si>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</si>
  <si>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</si>
  <si>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</si>
  <si>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</si>
  <si>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</si>
  <si>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</si>
  <si>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</si>
  <si>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</si>
  <si>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</si>
  <si>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</si>
  <si>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</si>
  <si>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</si>
  <si>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</si>
  <si>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</si>
  <si>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</si>
  <si>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</si>
  <si>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</si>
  <si>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</si>
  <si>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</si>
  <si>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</si>
  <si>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</si>
  <si>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</si>
  <si>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</si>
  <si>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</si>
  <si>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</si>
  <si>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</si>
  <si>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</si>
  <si>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</si>
  <si>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</si>
  <si>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</si>
  <si>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</si>
  <si>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</si>
  <si>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</si>
  <si>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</si>
  <si>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</si>
  <si>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</si>
  <si>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</si>
  <si>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</si>
  <si>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</si>
  <si>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</si>
  <si>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</si>
  <si>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</si>
  <si>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</si>
  <si>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</si>
  <si>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</si>
  <si>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</si>
  <si>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</si>
  <si>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</si>
  <si>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</si>
  <si>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</si>
  <si>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</si>
  <si>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</si>
  <si>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</si>
  <si>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</si>
  <si>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</si>
  <si>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</si>
  <si>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</si>
  <si>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</si>
  <si>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</si>
  <si>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</si>
  <si>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</si>
  <si>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</si>
  <si>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</si>
  <si>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</si>
  <si>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</si>
  <si>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</si>
  <si>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</si>
  <si>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</si>
  <si>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</si>
  <si>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</si>
  <si>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</si>
  <si>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</si>
  <si>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</si>
  <si>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</si>
  <si>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</si>
  <si>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</si>
  <si>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</si>
  <si>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</si>
  <si>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</si>
  <si>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</si>
  <si>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</si>
  <si>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</si>
  <si>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</si>
  <si>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</si>
  <si>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</si>
  <si>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</si>
  <si>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</si>
  <si>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</si>
  <si>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</si>
  <si>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</si>
  <si>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</si>
  <si>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</si>
  <si>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</si>
  <si>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</si>
  <si>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</si>
  <si>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</si>
  <si>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</si>
  <si>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</si>
  <si>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</si>
  <si>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</si>
  <si>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</si>
  <si>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</si>
  <si>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</si>
  <si>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</si>
  <si>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</si>
  <si>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</si>
  <si>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</si>
  <si>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</si>
  <si>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</si>
  <si>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</si>
  <si>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</si>
  <si>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</si>
  <si>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</si>
  <si>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</si>
  <si>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</si>
  <si>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</si>
  <si>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</si>
  <si>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</si>
  <si>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</si>
  <si>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</si>
  <si>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</si>
  <si>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</si>
  <si>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</si>
  <si>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</si>
  <si>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</si>
  <si>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</si>
  <si>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</si>
  <si>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</si>
  <si>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</si>
  <si>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</si>
  <si>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</si>
  <si>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</si>
  <si>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</si>
  <si>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</si>
  <si>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</si>
  <si>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</si>
  <si>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</si>
  <si>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</si>
  <si>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</si>
  <si>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</si>
  <si>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</si>
  <si>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</si>
  <si>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</si>
  <si>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</si>
  <si>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</si>
  <si>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</si>
  <si>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</si>
  <si>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</si>
  <si>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</si>
  <si>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</si>
  <si>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</si>
  <si>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</si>
  <si>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</si>
  <si>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</si>
  <si>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</si>
  <si>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</si>
  <si>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</si>
  <si>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</si>
  <si>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</si>
  <si>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</si>
  <si>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</si>
  <si>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</si>
  <si>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</si>
  <si>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</si>
  <si>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</si>
  <si>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</si>
  <si>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</si>
  <si>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</si>
  <si>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</si>
  <si>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</si>
  <si>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</si>
  <si>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</si>
  <si>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</si>
  <si>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</si>
  <si>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</si>
  <si>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</si>
  <si>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</si>
  <si>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</si>
  <si>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</si>
  <si>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</si>
  <si>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</si>
  <si>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</si>
  <si>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</si>
  <si>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</si>
  <si>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</si>
  <si>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</si>
  <si>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</si>
  <si>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</si>
  <si>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</si>
  <si>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</si>
  <si>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</si>
  <si>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</si>
  <si>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</si>
  <si>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</si>
  <si>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</si>
  <si>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</si>
  <si>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</si>
  <si>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</si>
  <si>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</si>
  <si>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</si>
  <si>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</si>
  <si>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</si>
  <si>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</si>
  <si>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</si>
  <si>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</si>
  <si>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</si>
  <si>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</si>
  <si>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</si>
  <si>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</si>
  <si>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</si>
  <si>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</si>
  <si>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</si>
  <si>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</si>
  <si>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</si>
  <si>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</si>
  <si>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</si>
  <si>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</si>
  <si>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</si>
  <si>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</si>
  <si>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</si>
  <si>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</si>
  <si>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</si>
  <si>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</si>
  <si>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</si>
  <si>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</si>
  <si>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</si>
  <si>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</si>
  <si>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</si>
  <si>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</si>
  <si>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</si>
  <si>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</si>
  <si>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</si>
  <si>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</si>
  <si>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</si>
  <si>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</si>
  <si>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</si>
  <si>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</si>
  <si>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</si>
  <si>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</si>
  <si>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</si>
  <si>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</si>
  <si>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</si>
  <si>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</si>
  <si>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</si>
  <si>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</si>
  <si>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</si>
  <si>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</si>
  <si>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</si>
  <si>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</si>
  <si>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</si>
  <si>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</si>
  <si>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</si>
  <si>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</si>
  <si>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</si>
  <si>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</si>
  <si>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</si>
  <si>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</si>
  <si>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</si>
  <si>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</si>
  <si>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</si>
  <si>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</si>
  <si>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</si>
  <si>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</si>
  <si>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</si>
  <si>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</si>
  <si>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</si>
  <si>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</si>
  <si>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</si>
  <si>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</si>
  <si>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</si>
  <si>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</si>
  <si>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</si>
  <si>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</si>
  <si>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</si>
  <si>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</si>
  <si>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</si>
  <si>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</si>
  <si>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</si>
  <si>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</si>
  <si>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</si>
  <si>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</si>
  <si>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</si>
  <si>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</si>
  <si>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</si>
  <si>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</si>
  <si>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</si>
  <si>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</si>
  <si>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</si>
  <si>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</si>
  <si>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</si>
  <si>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</si>
  <si>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</si>
  <si>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</si>
  <si>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</si>
  <si>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</si>
  <si>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</si>
  <si>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</si>
  <si>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</si>
  <si>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</si>
  <si>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</si>
  <si>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</si>
  <si>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</si>
  <si>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</si>
  <si>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</si>
  <si>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</si>
  <si>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</si>
  <si>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</si>
  <si>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</si>
  <si>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</si>
  <si>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</si>
  <si>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</si>
  <si>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</si>
  <si>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</si>
  <si>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</si>
  <si>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</si>
  <si>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</si>
  <si>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</si>
  <si>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</si>
  <si>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</si>
  <si>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</si>
  <si>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</si>
  <si>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</si>
  <si>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</si>
  <si>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</si>
  <si>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</si>
  <si>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</si>
  <si>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</si>
  <si>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</si>
  <si>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</si>
  <si>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</si>
  <si>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</si>
  <si>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</si>
  <si>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</si>
  <si>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</si>
  <si>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</si>
  <si>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</si>
  <si>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</si>
  <si>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</si>
  <si>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</si>
  <si>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</si>
  <si>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</si>
  <si>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</si>
  <si>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</si>
  <si>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</si>
  <si>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</si>
  <si>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</si>
  <si>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</si>
  <si>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</si>
  <si>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</si>
  <si>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</si>
  <si>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</si>
  <si>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</si>
  <si>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</si>
  <si>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</si>
  <si>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</si>
  <si>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</si>
  <si>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</si>
  <si>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</si>
  <si>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</si>
  <si>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</si>
  <si>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</si>
  <si>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</si>
  <si>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</si>
  <si>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</si>
  <si>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</si>
  <si>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</si>
  <si>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</si>
  <si>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</si>
  <si>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</si>
  <si>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</si>
  <si>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</si>
  <si>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</si>
  <si>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</si>
  <si>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</si>
  <si>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</si>
  <si>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</si>
  <si>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</si>
  <si>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</si>
  <si>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</si>
  <si>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</si>
  <si>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</si>
  <si>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</si>
  <si>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</si>
  <si>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</si>
  <si>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</si>
  <si>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</si>
  <si>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</si>
  <si>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</si>
  <si>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</si>
  <si>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</si>
  <si>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</si>
  <si>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</si>
  <si>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</si>
  <si>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</si>
  <si>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</si>
  <si>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</si>
  <si>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</si>
  <si>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</si>
  <si>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</si>
  <si>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</si>
  <si>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</si>
  <si>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</si>
  <si>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</si>
  <si>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</si>
  <si>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</si>
  <si>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</si>
  <si>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</si>
  <si>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</si>
  <si>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</si>
  <si>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</si>
  <si>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</si>
  <si>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</si>
  <si>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</si>
  <si>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</si>
  <si>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</si>
  <si>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</si>
  <si>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</si>
  <si>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</si>
  <si>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</si>
  <si>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</si>
  <si>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</si>
  <si>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</si>
  <si>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</si>
  <si>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</si>
  <si>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</si>
  <si>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</si>
  <si>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</si>
  <si>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</si>
  <si>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</si>
  <si>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</si>
  <si>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</si>
  <si>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</si>
  <si>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</si>
  <si>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</si>
  <si>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</si>
  <si>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</si>
  <si>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</si>
  <si>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</si>
  <si>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</si>
  <si>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</si>
  <si>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</si>
  <si>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</si>
  <si>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</si>
  <si>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</si>
  <si>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</si>
  <si>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</si>
  <si>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</si>
  <si>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</si>
  <si>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</si>
  <si>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</si>
  <si>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</si>
  <si>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</si>
  <si>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</si>
  <si>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</si>
  <si>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</si>
  <si>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</si>
  <si>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</si>
  <si>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</si>
  <si>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</si>
  <si>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</si>
  <si>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</si>
  <si>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</si>
  <si>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</si>
  <si>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</si>
  <si>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</si>
  <si>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</si>
  <si>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</si>
  <si>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</si>
  <si>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</si>
  <si>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</si>
  <si>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</si>
  <si>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</si>
  <si>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</si>
  <si>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</si>
  <si>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</si>
  <si>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</si>
  <si>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</si>
  <si>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</si>
  <si>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</si>
  <si>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</si>
  <si>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</si>
  <si>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</si>
  <si>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</si>
  <si>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</si>
  <si>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</si>
  <si>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</si>
  <si>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</si>
  <si>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</si>
  <si>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</si>
  <si>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</si>
  <si>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</si>
  <si>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</si>
  <si>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</si>
  <si>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</si>
  <si>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</si>
  <si>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</si>
  <si>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</si>
  <si>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</si>
  <si>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</si>
  <si>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</si>
  <si>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</si>
  <si>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</si>
  <si>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</si>
  <si>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</si>
  <si>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</si>
  <si>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</si>
  <si>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</si>
  <si>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</si>
  <si>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</si>
  <si>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</si>
  <si>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</si>
  <si>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</si>
  <si>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</si>
  <si>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</si>
  <si>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</si>
  <si>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</si>
  <si>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</si>
  <si>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</si>
  <si>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</si>
  <si>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</si>
  <si>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</si>
  <si>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</si>
  <si>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</si>
  <si>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</si>
  <si>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</si>
  <si>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</si>
  <si>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</si>
  <si>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</si>
  <si>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</si>
  <si>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</si>
  <si>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</si>
  <si>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</si>
  <si>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</si>
  <si>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</si>
  <si>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</si>
  <si>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</si>
  <si>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</si>
  <si>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</si>
  <si>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</si>
  <si>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</si>
  <si>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</si>
  <si>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</si>
  <si>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</si>
  <si>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</si>
  <si>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</si>
  <si>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</si>
  <si>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</si>
  <si>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</si>
  <si>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</si>
  <si>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</si>
  <si>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</si>
  <si>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</si>
  <si>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</si>
  <si>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</si>
  <si>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</si>
  <si>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</si>
  <si>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</si>
  <si>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</si>
  <si>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</si>
  <si>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</si>
  <si>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</si>
  <si>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</si>
  <si>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</si>
  <si>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</si>
  <si>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</si>
  <si>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</si>
  <si>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</si>
  <si>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</si>
  <si>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</si>
  <si>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</si>
  <si>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</si>
  <si>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</si>
  <si>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</si>
  <si>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</si>
  <si>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</si>
  <si>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</si>
  <si>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</si>
  <si>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</si>
  <si>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</si>
  <si>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</si>
  <si>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</si>
  <si>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</si>
  <si>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</si>
  <si>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</si>
  <si>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</si>
  <si>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</si>
  <si>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</si>
  <si>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</si>
  <si>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</si>
  <si>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</si>
  <si>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</si>
  <si>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</si>
  <si>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</si>
  <si>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</si>
  <si>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</si>
  <si>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</si>
  <si>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</si>
  <si>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</si>
  <si>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</si>
  <si>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</si>
  <si>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</si>
  <si>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</si>
  <si>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</si>
  <si>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</si>
  <si>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</si>
  <si>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</si>
  <si>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</si>
  <si>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</si>
  <si>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</si>
  <si>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</si>
  <si>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</si>
  <si>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</si>
  <si>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</si>
  <si>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</si>
  <si>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</si>
  <si>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</si>
  <si>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</si>
  <si>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</si>
  <si>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</si>
  <si>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</si>
  <si>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</si>
  <si>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</si>
  <si>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</si>
  <si>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</si>
  <si>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</si>
  <si>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</si>
  <si>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</si>
  <si>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</si>
  <si>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</si>
  <si>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</si>
  <si>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</si>
  <si>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</si>
  <si>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</si>
  <si>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</si>
  <si>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</si>
  <si>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</si>
  <si>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</si>
  <si>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</si>
  <si>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</si>
  <si>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</si>
  <si>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</si>
  <si>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</si>
  <si>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</si>
  <si>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</si>
  <si>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</si>
  <si>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</si>
  <si>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</si>
  <si>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</si>
  <si>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</si>
  <si>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</si>
  <si>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</si>
  <si>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</si>
  <si>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</si>
  <si>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</si>
  <si>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</si>
  <si>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</si>
  <si>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</si>
  <si>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</si>
  <si>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</si>
  <si>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</si>
  <si>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</si>
  <si>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</si>
  <si>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</si>
  <si>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</si>
  <si>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</si>
  <si>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</si>
  <si>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</si>
  <si>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</si>
  <si>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</si>
  <si>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</si>
  <si>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</si>
  <si>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</si>
  <si>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</si>
  <si>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</si>
  <si>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</si>
  <si>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</si>
  <si>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</si>
  <si>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</si>
  <si>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</si>
  <si>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</si>
  <si>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</si>
  <si>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</si>
  <si>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</si>
  <si>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</si>
  <si>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</si>
  <si>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</si>
  <si>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</si>
  <si>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</si>
  <si>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</si>
  <si>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</si>
  <si>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</si>
  <si>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</si>
  <si>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</si>
  <si>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</si>
  <si>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</si>
  <si>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</si>
  <si>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</si>
  <si>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</si>
  <si>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</si>
  <si>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</si>
  <si>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</si>
  <si>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</si>
  <si>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</si>
  <si>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</si>
  <si>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</si>
  <si>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</si>
  <si>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</si>
  <si>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</si>
  <si>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</si>
  <si>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</si>
  <si>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</si>
  <si>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</si>
  <si>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</si>
  <si>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</si>
  <si>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</si>
  <si>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</si>
  <si>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</si>
  <si>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</si>
  <si>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</si>
  <si>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</si>
  <si>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</si>
  <si>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</si>
  <si>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</si>
  <si>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</si>
  <si>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</si>
  <si>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</si>
  <si>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</si>
  <si>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</si>
  <si>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</si>
  <si>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</si>
  <si>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</si>
  <si>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</si>
  <si>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</si>
  <si>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</si>
  <si>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</si>
  <si>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</si>
  <si>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</si>
  <si>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</si>
  <si>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</si>
  <si>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</si>
  <si>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</si>
  <si>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</si>
  <si>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</si>
  <si>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</si>
  <si>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</si>
  <si>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</si>
  <si>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</si>
  <si>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</si>
  <si>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</si>
  <si>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</si>
  <si>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</si>
  <si>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</si>
  <si>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</si>
  <si>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</si>
  <si>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</si>
  <si>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</si>
  <si>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</si>
  <si>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</si>
  <si>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</si>
  <si>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</si>
  <si>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</si>
  <si>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</si>
  <si>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</si>
  <si>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</si>
  <si>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</si>
  <si>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</si>
  <si>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</si>
  <si>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</si>
  <si>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</si>
  <si>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</si>
  <si>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</si>
  <si>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</si>
  <si>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</si>
  <si>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</si>
  <si>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</si>
  <si>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</si>
  <si>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</si>
  <si>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</si>
  <si>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</si>
  <si>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</si>
  <si>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</si>
  <si>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</si>
  <si>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</si>
  <si>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</si>
  <si>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</si>
  <si>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</si>
  <si>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</si>
  <si>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</si>
  <si>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</si>
  <si>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</si>
  <si>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</si>
  <si>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</si>
  <si>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</si>
  <si>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</si>
  <si>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</si>
  <si>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</si>
  <si>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</si>
  <si>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</si>
  <si>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</si>
  <si>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</si>
  <si>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</si>
  <si>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</si>
  <si>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</si>
  <si>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</si>
  <si>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</si>
  <si>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</si>
  <si>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</si>
  <si>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</si>
  <si>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</si>
  <si>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</si>
  <si>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</si>
  <si>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</si>
  <si>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</si>
  <si>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</si>
  <si>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</si>
  <si>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</si>
  <si>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</si>
  <si>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</si>
  <si>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</si>
  <si>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</si>
  <si>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</si>
  <si>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</si>
  <si>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</si>
  <si>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</si>
  <si>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</si>
  <si>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</si>
  <si>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</si>
  <si>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</si>
  <si>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</si>
  <si>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</si>
  <si>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</si>
  <si>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</si>
  <si>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</si>
  <si>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</si>
  <si>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</si>
  <si>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</si>
  <si>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</si>
  <si>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</si>
  <si>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</si>
  <si>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</si>
  <si>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</si>
  <si>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</si>
  <si>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</si>
  <si>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</si>
  <si>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</si>
  <si>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</si>
  <si>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</si>
  <si>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</si>
  <si>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</si>
  <si>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</si>
  <si>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</si>
  <si>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</si>
  <si>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</si>
  <si>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</si>
  <si>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</si>
  <si>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</si>
  <si>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</si>
  <si>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</si>
  <si>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</si>
  <si>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</si>
  <si>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</si>
  <si>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</si>
  <si>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</si>
  <si>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</si>
  <si>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</si>
  <si>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</si>
  <si>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</si>
  <si>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</si>
  <si>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</si>
  <si>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</si>
  <si>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</si>
  <si>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</si>
  <si>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</si>
  <si>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</si>
  <si>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</si>
  <si>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</si>
  <si>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</si>
  <si>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</si>
  <si>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</si>
  <si>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</si>
  <si>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</si>
  <si>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</si>
  <si>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</si>
  <si>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</si>
  <si>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</si>
  <si>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</si>
  <si>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</si>
  <si>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</si>
  <si>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</si>
  <si>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</si>
  <si>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</si>
  <si>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</si>
  <si>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</si>
  <si>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</si>
  <si>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</si>
  <si>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</si>
  <si>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</si>
  <si>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</si>
  <si>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</si>
  <si>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</si>
  <si>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</si>
  <si>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</si>
  <si>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</si>
  <si>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</si>
  <si>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</si>
  <si>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</si>
  <si>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</si>
  <si>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</si>
  <si>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</si>
  <si>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</si>
  <si>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</si>
  <si>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</si>
  <si>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</si>
  <si>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</si>
  <si>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</si>
  <si>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</si>
  <si>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</si>
  <si>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</si>
  <si>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</si>
  <si>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</si>
  <si>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</si>
  <si>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</si>
  <si>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</si>
  <si>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</si>
  <si>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</si>
  <si>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</si>
  <si>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</si>
  <si>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</si>
  <si>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</si>
  <si>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</si>
  <si>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</si>
  <si>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</si>
  <si>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</si>
  <si>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</si>
  <si>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</si>
  <si>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</si>
  <si>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</si>
  <si>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</si>
  <si>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</si>
  <si>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</si>
  <si>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</si>
  <si>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</si>
  <si>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</si>
  <si>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</si>
  <si>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</si>
  <si>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</si>
  <si>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</si>
  <si>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</si>
  <si>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</si>
  <si>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</si>
  <si>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</si>
  <si>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</si>
  <si>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</si>
  <si>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</si>
  <si>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</si>
  <si>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</si>
  <si>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</si>
  <si>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</si>
  <si>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</si>
  <si>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</si>
  <si>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</si>
  <si>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</si>
  <si>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</si>
  <si>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</si>
  <si>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</si>
  <si>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</si>
  <si>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</si>
  <si>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</si>
  <si>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</si>
  <si>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</si>
  <si>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</si>
  <si>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</si>
  <si>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</si>
  <si>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</si>
  <si>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</si>
  <si>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</si>
  <si>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</si>
  <si>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</si>
  <si>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</si>
  <si>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</si>
  <si>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</si>
  <si>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</si>
  <si>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</si>
  <si>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</si>
  <si>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</si>
  <si>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</si>
  <si>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</si>
  <si>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</si>
  <si>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</si>
  <si>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</si>
  <si>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</si>
  <si>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</si>
  <si>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</si>
  <si>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</si>
  <si>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</si>
  <si>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</si>
  <si>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</si>
  <si>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</si>
  <si>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</si>
  <si>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</si>
  <si>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</si>
  <si>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</si>
  <si>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</si>
  <si>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</si>
  <si>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</si>
  <si>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</si>
  <si>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</si>
  <si>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</si>
  <si>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</si>
  <si>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</si>
  <si>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</si>
  <si>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</si>
  <si>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</si>
  <si>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</si>
  <si>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</si>
  <si>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</si>
  <si>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</si>
  <si>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</si>
  <si>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</si>
  <si>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</si>
  <si>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</si>
  <si>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</si>
  <si>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</si>
  <si>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</si>
  <si>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</si>
  <si>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</si>
  <si>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</si>
  <si>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</si>
  <si>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</si>
  <si>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</si>
  <si>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</si>
  <si>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</si>
  <si>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</si>
  <si>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</si>
  <si>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</si>
  <si>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</si>
  <si>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</si>
  <si>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</si>
  <si>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</si>
  <si>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</si>
  <si>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</si>
  <si>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</si>
  <si>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</si>
  <si>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</si>
  <si>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</si>
  <si>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</si>
  <si>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</si>
  <si>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</si>
  <si>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</si>
  <si>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</si>
  <si>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</si>
  <si>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</si>
  <si>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</si>
  <si>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</si>
  <si>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</si>
  <si>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</si>
  <si>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</si>
  <si>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</si>
  <si>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</si>
  <si>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</si>
  <si>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</si>
  <si>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</si>
  <si>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</si>
  <si>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</si>
  <si>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</si>
  <si>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</si>
  <si>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</si>
  <si>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</si>
  <si>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</si>
  <si>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</si>
  <si>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</si>
  <si>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</si>
  <si>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</si>
  <si>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</si>
  <si>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</si>
  <si>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</si>
  <si>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</si>
  <si>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</si>
  <si>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</si>
  <si>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</si>
  <si>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</si>
  <si>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</si>
  <si>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</si>
  <si>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</si>
  <si>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</si>
  <si>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</si>
  <si>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</si>
  <si>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</si>
  <si>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</si>
  <si>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</si>
  <si>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</si>
  <si>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</si>
  <si>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</si>
  <si>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</si>
  <si>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</si>
  <si>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</si>
  <si>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</si>
  <si>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</si>
  <si>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</si>
  <si>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</si>
  <si>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</si>
  <si>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</si>
  <si>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</si>
  <si>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</si>
  <si>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</si>
  <si>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</si>
  <si>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</si>
  <si>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</si>
  <si>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</si>
  <si>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</si>
  <si>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</si>
  <si>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</si>
  <si>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</si>
  <si>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</si>
  <si>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</si>
  <si>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</si>
  <si>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</si>
  <si>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</si>
  <si>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</si>
  <si>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</si>
  <si>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</si>
  <si>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</si>
  <si>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</si>
  <si>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</si>
  <si>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</si>
  <si>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</si>
  <si>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</si>
  <si>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</si>
  <si>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</si>
  <si>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</si>
  <si>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</si>
  <si>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</si>
  <si>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</si>
  <si>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</si>
  <si>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</si>
  <si>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</si>
  <si>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</si>
  <si>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</si>
  <si>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</si>
  <si>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</si>
  <si>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</si>
  <si>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</si>
  <si>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</si>
  <si>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</si>
  <si>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</si>
  <si>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</si>
  <si>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</si>
  <si>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</si>
  <si>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</si>
  <si>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</si>
  <si>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</si>
  <si>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</si>
  <si>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</si>
  <si>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</si>
  <si>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</si>
  <si>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</si>
  <si>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</si>
  <si>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</si>
  <si>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</si>
  <si>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</si>
  <si>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</si>
  <si>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</si>
  <si>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</si>
  <si>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</si>
  <si>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</si>
  <si>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</si>
  <si>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</si>
  <si>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</si>
  <si>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</si>
  <si>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</si>
  <si>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</si>
  <si>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</si>
  <si>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</si>
  <si>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</si>
  <si>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</si>
  <si>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</si>
  <si>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</si>
  <si>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</si>
  <si>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</si>
  <si>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</si>
  <si>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</si>
  <si>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</si>
  <si>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</si>
  <si>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</si>
  <si>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</si>
  <si>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</si>
  <si>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</si>
  <si>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</si>
  <si>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</si>
  <si>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</si>
  <si>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</si>
  <si>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</si>
  <si>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</si>
  <si>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</si>
  <si>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</si>
  <si>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</si>
  <si>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</si>
  <si>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</si>
  <si>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</si>
  <si>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</si>
  <si>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</si>
  <si>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</si>
  <si>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</si>
  <si>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</si>
  <si>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</si>
  <si>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</si>
  <si>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</si>
  <si>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</si>
  <si>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</si>
  <si>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</si>
  <si>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</si>
  <si>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</si>
  <si>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</si>
  <si>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</si>
  <si>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</si>
  <si>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</si>
  <si>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</si>
  <si>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</si>
  <si>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</si>
  <si>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</si>
  <si>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</si>
  <si>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</si>
  <si>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</si>
  <si>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</si>
  <si>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</si>
  <si>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</si>
  <si>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</si>
  <si>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</si>
  <si>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</si>
  <si>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</si>
  <si>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</si>
  <si>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</si>
  <si>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</si>
  <si>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</si>
  <si>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</si>
  <si>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</si>
  <si>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</si>
  <si>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</si>
  <si>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</si>
  <si>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</si>
  <si>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</si>
  <si>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</si>
  <si>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</si>
  <si>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</si>
  <si>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</si>
  <si>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</si>
  <si>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</si>
  <si>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</si>
  <si>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</si>
  <si>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</si>
  <si>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</si>
  <si>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</si>
  <si>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</si>
  <si>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</si>
  <si>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</si>
  <si>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</si>
  <si>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</si>
  <si>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</si>
  <si>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</si>
  <si>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</si>
  <si>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</si>
  <si>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</si>
  <si>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</si>
  <si>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</si>
  <si>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</si>
  <si>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</si>
  <si>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</si>
  <si>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</si>
  <si>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</si>
  <si>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</si>
  <si>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</si>
  <si>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</si>
  <si>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</si>
  <si>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</si>
  <si>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</si>
  <si>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</si>
  <si>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</si>
  <si>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</si>
  <si>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</si>
  <si>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</si>
  <si>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</si>
  <si>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</si>
  <si>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</si>
  <si>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</si>
  <si>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</si>
  <si>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</si>
  <si>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</si>
  <si>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</si>
  <si>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</si>
  <si>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</si>
  <si>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</si>
  <si>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</si>
  <si>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</si>
  <si>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</si>
  <si>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</si>
  <si>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</si>
  <si>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</si>
  <si>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</si>
  <si>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</si>
  <si>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</si>
  <si>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</si>
  <si>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</si>
  <si>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</si>
  <si>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</si>
  <si>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</si>
  <si>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</si>
  <si>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</si>
  <si>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</si>
  <si>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</si>
  <si>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</si>
  <si>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</si>
  <si>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</si>
  <si>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</si>
  <si>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</si>
  <si>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</si>
  <si>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</si>
  <si>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</si>
  <si>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</si>
  <si>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</si>
  <si>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</si>
  <si>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</si>
  <si>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</si>
  <si>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</si>
  <si>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</si>
  <si>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</si>
  <si>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</si>
  <si>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</si>
  <si>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</si>
  <si>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</si>
  <si>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</si>
  <si>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</si>
  <si>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</si>
  <si>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</si>
  <si>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</si>
  <si>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</si>
  <si>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</si>
  <si>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</si>
  <si>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</si>
  <si>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</si>
  <si>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</si>
  <si>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</si>
  <si>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</si>
  <si>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</si>
  <si>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</si>
  <si>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</si>
  <si>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</si>
  <si>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</si>
  <si>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</si>
  <si>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</si>
  <si>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</si>
  <si>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</si>
  <si>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</si>
  <si>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</si>
  <si>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</si>
  <si>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</si>
  <si>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</si>
  <si>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</si>
  <si>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</si>
  <si>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</si>
  <si>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</si>
  <si>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</si>
  <si>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</si>
  <si>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</si>
  <si>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</si>
  <si>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</si>
  <si>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</si>
  <si>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</si>
  <si>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</si>
  <si>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</si>
  <si>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</si>
  <si>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</si>
  <si>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</si>
  <si>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</si>
  <si>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</si>
  <si>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</si>
  <si>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</si>
  <si>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</si>
  <si>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</si>
  <si>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</si>
  <si>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</si>
  <si>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</si>
  <si>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</si>
  <si>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</si>
  <si>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</si>
  <si>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</si>
  <si>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</si>
  <si>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</si>
  <si>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</si>
  <si>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</si>
  <si>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</si>
  <si>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</si>
  <si>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</si>
  <si>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</si>
  <si>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</si>
  <si>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</si>
  <si>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</si>
  <si>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</si>
  <si>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</si>
  <si>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</si>
  <si>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</si>
  <si>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</si>
  <si>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</si>
  <si>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</si>
  <si>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</si>
  <si>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</si>
  <si>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</si>
  <si>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</si>
  <si>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</si>
  <si>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</si>
  <si>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</si>
  <si>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</si>
  <si>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</si>
  <si>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</si>
  <si>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</si>
  <si>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</si>
  <si>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</si>
  <si>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</si>
  <si>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</si>
  <si>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</si>
  <si>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</si>
  <si>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</si>
  <si>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</si>
  <si>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</si>
  <si>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</si>
  <si>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</si>
  <si>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</si>
  <si>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</si>
  <si>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</si>
  <si>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</si>
  <si>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</si>
  <si>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</si>
  <si>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</si>
  <si>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</si>
  <si>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</si>
  <si>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</si>
  <si>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</si>
  <si>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</si>
  <si>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</si>
  <si>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</si>
  <si>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</si>
  <si>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</si>
  <si>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</si>
  <si>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</si>
  <si>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</si>
  <si>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</si>
  <si>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</si>
  <si>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</si>
  <si>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</si>
  <si>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</si>
  <si>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</si>
  <si>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</si>
  <si>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</si>
  <si>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</si>
  <si>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</si>
  <si>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</si>
  <si>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</si>
  <si>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</si>
  <si>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</si>
  <si>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</si>
  <si>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</si>
  <si>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</si>
  <si>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</si>
  <si>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</si>
  <si>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</si>
  <si>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</si>
  <si>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</si>
  <si>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</si>
  <si>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</si>
  <si>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</si>
  <si>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</si>
  <si>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</si>
  <si>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</si>
  <si>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</si>
  <si>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</si>
  <si>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</si>
  <si>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</si>
  <si>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</si>
  <si>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</si>
  <si>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</si>
  <si>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</si>
  <si>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</si>
  <si>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</si>
  <si>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</si>
  <si>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</si>
  <si>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</si>
  <si>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</si>
  <si>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</si>
  <si>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</si>
  <si>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</si>
  <si>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</si>
  <si>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</si>
  <si>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</si>
  <si>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</si>
  <si>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</si>
  <si>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</si>
  <si>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</si>
  <si>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</si>
  <si>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</si>
  <si>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</si>
  <si>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</si>
  <si>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</si>
  <si>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</si>
  <si>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</si>
  <si>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</si>
  <si>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</si>
  <si>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</si>
  <si>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</si>
  <si>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</si>
  <si>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</si>
  <si>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</si>
  <si>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</si>
  <si>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</si>
  <si>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</si>
  <si>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</si>
  <si>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</si>
  <si>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</si>
  <si>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</si>
  <si>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</si>
  <si>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</si>
  <si>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</si>
  <si>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</si>
  <si>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</si>
  <si>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</si>
  <si>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</si>
  <si>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</si>
  <si>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</si>
  <si>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</si>
  <si>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</si>
  <si>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</si>
  <si>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</si>
  <si>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</si>
  <si>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</si>
  <si>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</si>
  <si>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</si>
  <si>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</si>
  <si>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</si>
  <si>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</si>
  <si>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</si>
  <si>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</si>
  <si>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</si>
  <si>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</si>
  <si>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</si>
  <si>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</si>
  <si>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</si>
  <si>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</si>
  <si>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</si>
  <si>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</si>
  <si>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</si>
  <si>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</si>
  <si>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</si>
  <si>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</si>
  <si>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</si>
  <si>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</si>
  <si>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</si>
  <si>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</si>
  <si>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</si>
  <si>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</si>
  <si>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</si>
  <si>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</si>
  <si>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</si>
  <si>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</si>
  <si>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</si>
  <si>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</si>
  <si>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</si>
  <si>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</si>
  <si>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</si>
  <si>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</si>
  <si>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</si>
  <si>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</si>
  <si>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</si>
  <si>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</si>
  <si>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</si>
  <si>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</si>
  <si>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</si>
  <si>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</si>
  <si>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</si>
  <si>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</si>
  <si>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</si>
  <si>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</si>
  <si>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</si>
  <si>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</si>
  <si>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</si>
  <si>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</si>
  <si>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</si>
  <si>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</si>
  <si>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</si>
  <si>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</si>
  <si>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</si>
  <si>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</si>
  <si>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</si>
  <si>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</si>
  <si>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</si>
  <si>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</si>
  <si>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</si>
  <si>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</si>
  <si>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</si>
  <si>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</si>
  <si>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</si>
  <si>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</si>
  <si>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</si>
  <si>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</si>
  <si>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</si>
  <si>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</si>
  <si>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</si>
  <si>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</si>
  <si>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</si>
  <si>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</si>
  <si>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</si>
  <si>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</si>
  <si>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</si>
  <si>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</si>
  <si>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</si>
  <si>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</si>
  <si>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</si>
  <si>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</si>
  <si>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</si>
  <si>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</si>
  <si>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</si>
  <si>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</si>
  <si>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</si>
  <si>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</si>
  <si>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</si>
  <si>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</si>
  <si>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</si>
  <si>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</si>
  <si>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</si>
  <si>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</si>
  <si>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</si>
  <si>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</si>
  <si>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</si>
  <si>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</si>
  <si>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</si>
  <si>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</si>
  <si>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</si>
  <si>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</si>
  <si>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</si>
  <si>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</si>
  <si>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</si>
  <si>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</si>
  <si>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</si>
  <si>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</si>
  <si>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</si>
  <si>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</si>
  <si>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</si>
  <si>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</si>
  <si>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</si>
  <si>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</si>
  <si>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</si>
  <si>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</si>
  <si>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</si>
  <si>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</si>
  <si>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</si>
  <si>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</si>
  <si>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</si>
  <si>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</si>
  <si>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</si>
  <si>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</si>
  <si>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</si>
  <si>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</si>
  <si>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</si>
  <si>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</si>
  <si>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</si>
  <si>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</si>
  <si>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</si>
  <si>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</si>
  <si>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</si>
  <si>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</si>
  <si>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</si>
  <si>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</si>
  <si>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</si>
  <si>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</si>
  <si>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</si>
  <si>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</si>
  <si>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</si>
  <si>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</si>
  <si>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</si>
  <si>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</si>
  <si>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</si>
  <si>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</si>
  <si>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</si>
  <si>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</si>
  <si>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</si>
  <si>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</si>
  <si>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</si>
  <si>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</si>
  <si>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</si>
  <si>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</si>
  <si>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</si>
  <si>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</si>
  <si>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</si>
  <si>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</si>
  <si>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</si>
  <si>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</si>
  <si>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</si>
  <si>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</si>
  <si>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</si>
  <si>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</si>
  <si>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</si>
  <si>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</si>
  <si>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</si>
  <si>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</si>
  <si>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</si>
  <si>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</si>
  <si>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</si>
  <si>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</si>
  <si>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</si>
  <si>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</si>
  <si>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</si>
  <si>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</si>
  <si>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</si>
  <si>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</si>
  <si>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</si>
  <si>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</si>
  <si>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</si>
  <si>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</si>
  <si>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</si>
  <si>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</si>
  <si>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</si>
  <si>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</si>
  <si>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</si>
  <si>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</si>
  <si>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</si>
  <si>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</si>
  <si>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</si>
  <si>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</si>
  <si>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</si>
  <si>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</si>
  <si>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</si>
  <si>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</si>
  <si>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</si>
  <si>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</si>
  <si>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</si>
  <si>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</si>
  <si>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</si>
  <si>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</si>
  <si>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</si>
  <si>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</si>
  <si>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</si>
  <si>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</si>
  <si>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</si>
  <si>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</si>
  <si>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</si>
  <si>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</si>
  <si>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</si>
  <si>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</si>
  <si>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</si>
  <si>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</si>
  <si>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</si>
  <si>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</si>
  <si>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</si>
  <si>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</si>
  <si>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</si>
  <si>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</si>
  <si>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</si>
  <si>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</si>
  <si>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</si>
  <si>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</si>
  <si>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</si>
  <si>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</si>
  <si>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</si>
  <si>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</si>
  <si>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</si>
  <si>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</si>
  <si>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</si>
  <si>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</si>
  <si>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</si>
  <si>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</si>
  <si>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</si>
  <si>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</si>
  <si>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</si>
  <si>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</si>
  <si>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</si>
  <si>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</si>
  <si>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</si>
  <si>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</si>
  <si>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</si>
  <si>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</si>
  <si>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</si>
  <si>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</si>
  <si>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</si>
  <si>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</si>
  <si>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</si>
  <si>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</si>
  <si>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</si>
  <si>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</si>
  <si>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</si>
  <si>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</si>
  <si>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</si>
  <si>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</si>
  <si>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</si>
  <si>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</si>
  <si>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</si>
  <si>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</si>
  <si>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</si>
  <si>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</si>
  <si>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</si>
  <si>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</si>
  <si>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</si>
  <si>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</si>
  <si>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</si>
  <si>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</si>
  <si>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</si>
  <si>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</si>
  <si>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</si>
  <si>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</si>
  <si>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</si>
  <si>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</si>
  <si>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</si>
  <si>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</si>
  <si>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</si>
  <si>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</si>
  <si>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</si>
  <si>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</si>
  <si>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</si>
  <si>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</si>
  <si>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</si>
  <si>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</si>
  <si>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</si>
  <si>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</si>
  <si>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</si>
  <si>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</si>
  <si>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</si>
  <si>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</si>
  <si>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</si>
  <si>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</si>
  <si>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</si>
  <si>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</si>
  <si>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</si>
  <si>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</si>
  <si>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</si>
  <si>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</si>
  <si>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</si>
  <si>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</si>
  <si>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</si>
  <si>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</si>
  <si>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</si>
  <si>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</si>
  <si>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</si>
  <si>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</si>
  <si>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</si>
  <si>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</si>
  <si>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</si>
  <si>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</si>
  <si>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</si>
  <si>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</si>
  <si>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</si>
  <si>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</si>
  <si>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</si>
  <si>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</si>
  <si>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</si>
  <si>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</si>
  <si>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</si>
  <si>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</si>
  <si>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</si>
  <si>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</si>
  <si>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</si>
  <si>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</si>
  <si>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</si>
  <si>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</si>
  <si>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</si>
  <si>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</si>
  <si>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</si>
  <si>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</si>
  <si>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</si>
  <si>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</si>
  <si>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</si>
  <si>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</si>
  <si>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</si>
  <si>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</si>
  <si>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</si>
  <si>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</si>
  <si>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</si>
  <si>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</si>
  <si>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</si>
  <si>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</si>
  <si>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</si>
  <si>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</si>
  <si>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</si>
  <si>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</si>
  <si>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</si>
  <si>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</si>
  <si>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</si>
  <si>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</si>
  <si>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</si>
  <si>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</si>
  <si>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</si>
  <si>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</si>
  <si>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</si>
  <si>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</si>
  <si>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</si>
  <si>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</si>
  <si>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</si>
  <si>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</si>
  <si>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</si>
  <si>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</si>
  <si>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</si>
  <si>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</si>
  <si>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</si>
  <si>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</si>
  <si>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</si>
  <si>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</si>
  <si>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</si>
  <si>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</si>
  <si>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</si>
  <si>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</si>
  <si>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</si>
  <si>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</si>
  <si>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</si>
  <si>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</si>
  <si>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</si>
  <si>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</si>
  <si>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</si>
  <si>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</si>
  <si>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</si>
  <si>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</si>
  <si>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</si>
  <si>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</si>
  <si>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</si>
  <si>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</si>
  <si>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</si>
  <si>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</si>
  <si>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</si>
  <si>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</si>
  <si>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</si>
  <si>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</si>
  <si>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</si>
  <si>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</si>
  <si>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</si>
  <si>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</si>
  <si>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</si>
  <si>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</si>
  <si>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</si>
  <si>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</si>
  <si>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</si>
  <si>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</si>
  <si>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</si>
  <si>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</si>
  <si>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</si>
  <si>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</si>
  <si>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</si>
  <si>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</si>
  <si>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</si>
  <si>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</si>
  <si>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</si>
  <si>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</si>
  <si>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</si>
  <si>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</si>
  <si>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</si>
  <si>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</si>
  <si>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</si>
  <si>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</si>
  <si>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</si>
  <si>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</si>
  <si>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</si>
  <si>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</si>
  <si>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</si>
  <si>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</si>
  <si>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</si>
  <si>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</si>
  <si>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</si>
  <si>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</si>
  <si>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</si>
  <si>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</si>
  <si>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</si>
  <si>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</si>
  <si>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</si>
  <si>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</si>
  <si>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</si>
  <si>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</si>
  <si>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</si>
  <si>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</si>
  <si>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</si>
  <si>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</si>
  <si>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</si>
  <si>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</si>
  <si>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</si>
  <si>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</si>
  <si>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</si>
  <si>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</si>
  <si>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</si>
  <si>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</si>
  <si>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</si>
  <si>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</si>
  <si>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</si>
  <si>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</si>
  <si>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</si>
  <si>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</si>
  <si>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</si>
  <si>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</si>
  <si>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</si>
  <si>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</si>
  <si>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</si>
  <si>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</si>
  <si>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</si>
  <si>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</si>
  <si>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</si>
  <si>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</si>
  <si>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</si>
  <si>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</si>
  <si>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</si>
  <si>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</si>
  <si>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</si>
  <si>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</si>
  <si>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</si>
  <si>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</si>
  <si>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</si>
  <si>
    <t>Max rotor RPM: 17.3 RPM</t>
  </si>
  <si>
    <t>We checked found Hydraulics motor 1 bearing was failiure so replaced new motor then restart the wtg.</t>
  </si>
  <si>
    <t>Manual stop for VPC temp high inspection workFound VPC internal fan got failure, So replacement done.</t>
  </si>
  <si>
    <t>LC taken for KUD-18 JK metering point  fuse replacement.</t>
  </si>
  <si>
    <t>During the Line inspection Found R &amp; B-phase fuse failure at JK metering point</t>
  </si>
  <si>
    <t xml:space="preserve"> KUD-18 JK metering point R &amp; B- phase fuse replacement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</si>
</sst>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amily val="2"/>
    </font>
    <font>
      <sz val="10"/>
      <name val="Palatino Linotype"/>
      <family val="1"/>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4">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0" fontId="2" fillId="0" borderId="0" xfId="0" applyFont="1" applyAlignment="1">
      <alignment horizontal="right" indent="1"/>
    </xf>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45852</c:v>
                </c:pt>
                <c:pt idx="1">
                  <c:v>45851</c:v>
                </c:pt>
                <c:pt idx="2">
                  <c:v>45850</c:v>
                </c:pt>
                <c:pt idx="3">
                  <c:v>45849</c:v>
                </c:pt>
                <c:pt idx="4">
                  <c:v>45848</c:v>
                </c:pt>
                <c:pt idx="5">
                  <c:v>45847</c:v>
                </c:pt>
                <c:pt idx="6">
                  <c:v>45846</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45852</c:v>
                </c:pt>
                <c:pt idx="1">
                  <c:v>45851</c:v>
                </c:pt>
                <c:pt idx="2">
                  <c:v>45850</c:v>
                </c:pt>
                <c:pt idx="3">
                  <c:v>45849</c:v>
                </c:pt>
                <c:pt idx="4">
                  <c:v>45848</c:v>
                </c:pt>
                <c:pt idx="5">
                  <c:v>45847</c:v>
                </c:pt>
                <c:pt idx="6">
                  <c:v>45846</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66">
  <autoFilter ref="A1:AD709" xr:uid="{00000000-0009-0000-0100-000008000000}"/>
  <tableColumns count="30">
    <tableColumn id="1" xr3:uid="{00000000-0010-0000-0300-000001000000}" name="Sr. No." dataDxfId="165">
      <calculatedColumnFormula>A1+1</calculatedColumnFormula>
    </tableColumn>
    <tableColumn id="2" xr3:uid="{00000000-0010-0000-0300-000002000000}" name="Financial Year" dataDxfId="164">
      <calculatedColumnFormula>YEAR(WTG_BD[[#This Row],[Date]])+IF(MONTH(WTG_BD[[#This Row],[Date]])&gt;=4,1,0)</calculatedColumnFormula>
    </tableColumn>
    <tableColumn id="3" xr3:uid="{00000000-0010-0000-0300-000003000000}" name="Calendar Year" dataDxfId="163"/>
    <tableColumn id="5" xr3:uid="{00000000-0010-0000-0300-000005000000}" name="Operating Year" dataDxfId="162"/>
    <tableColumn id="28" xr3:uid="{562800DE-C3F6-4BF9-AB5B-A8A4CBB56983}" name="Month" dataDxfId="161">
      <calculatedColumnFormula>WTG_BD[[#This Row],[Date]]-DAY(WTG_BD[[#This Row],[Date]])+1</calculatedColumnFormula>
    </tableColumn>
    <tableColumn id="6" xr3:uid="{00000000-0010-0000-0300-000006000000}" name="Date" dataDxfId="160"/>
    <tableColumn id="7" xr3:uid="{00000000-0010-0000-0300-000007000000}" name="Affected WTG"/>
    <tableColumn id="21" xr3:uid="{00000000-0010-0000-0300-000015000000}" name="SPV" dataDxfId="159"/>
    <tableColumn id="10" xr3:uid="{00000000-0010-0000-0300-00000A000000}" name="Consumer" dataDxfId="158"/>
    <tableColumn id="4" xr3:uid="{00000000-0010-0000-0300-000004000000}" name="Plant Equivalent Weightage" dataDxfId="157" dataCellStyle="Percent"/>
    <tableColumn id="8" xr3:uid="{00000000-0010-0000-0300-000008000000}" name="Error Code" dataDxfId="156"/>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55"/>
    <tableColumn id="13" xr3:uid="{00000000-0010-0000-0300-00000D000000}" name="Work Start TimeStamp" dataDxfId="154"/>
    <tableColumn id="14" xr3:uid="{00000000-0010-0000-0300-00000E000000}" name="Fault Clearance time" dataDxfId="153"/>
    <tableColumn id="15" xr3:uid="{00000000-0010-0000-0300-00000F000000}" name="Response Time" dataDxfId="152"/>
    <tableColumn id="16" xr3:uid="{00000000-0010-0000-0300-000010000000}" name="Resolution Time" dataDxfId="151"/>
    <tableColumn id="17" xr3:uid="{00000000-0010-0000-0300-000011000000}" name="Breakdown Time" dataDxfId="150"/>
    <tableColumn id="18" xr3:uid="{00000000-0010-0000-0300-000012000000}" name="Action taken"/>
    <tableColumn id="19" xr3:uid="{00000000-0010-0000-0300-000013000000}" name="Status" dataDxfId="149"/>
    <tableColumn id="22" xr3:uid="{00000000-0010-0000-0300-000016000000}" name="Plant Equivalent breakdown" dataDxfId="148"/>
    <tableColumn id="27" xr3:uid="{0F45F2A5-E0BA-4111-AF55-E92597EBE375}" name="Fault Category" dataDxfId="147" dataCellStyle="Comma"/>
    <tableColumn id="23" xr3:uid="{00000000-0010-0000-0300-000017000000}" name="Paired WTG for Enegy based MA" dataDxfId="146"/>
    <tableColumn id="30" xr3:uid="{AB059E62-630A-4D54-AD97-906A42ED9AF9}" name="Paired WTG Generation for loss calculation" dataDxfId="145"/>
    <tableColumn id="20" xr3:uid="{00000000-0010-0000-0300-000014000000}" name="Estimated Energy Loss (kWh)" dataDxfId="144"/>
    <tableColumn id="31" xr3:uid="{B578887D-6C84-4371-B590-532819A69FD2}" name="Special Remarks" dataDxfId="143"/>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42" dataDxfId="140" headerRowBorderDxfId="141" tableBorderDxfId="139" totalsRowBorderDxfId="138" headerRowCellStyle="Normal 26 41">
  <tableColumns count="28">
    <tableColumn id="1" xr3:uid="{00000000-0010-0000-0200-000001000000}" name="Date" dataDxfId="137">
      <calculatedColumnFormula>A2+1</calculatedColumnFormula>
    </tableColumn>
    <tableColumn id="2" xr3:uid="{00000000-0010-0000-0200-000002000000}" name="Financial Year" dataDxfId="136">
      <calculatedColumnFormula>YEAR(Table13[[#This Row],[Date]])+IF(MONTH(Table13[[#This Row],[Date]])&gt;=4,1,0)</calculatedColumnFormula>
    </tableColumn>
    <tableColumn id="3" xr3:uid="{00000000-0010-0000-0200-000003000000}" name="Calendar Year" dataDxfId="135">
      <calculatedColumnFormula>YEAR(Table13[[#This Row],[Date]])</calculatedColumnFormula>
    </tableColumn>
    <tableColumn id="4" xr3:uid="{00000000-0010-0000-0200-000004000000}" name="Month Year" dataDxfId="134">
      <calculatedColumnFormula>Table13[[#This Row],[Date]]-DAY(Table13[[#This Row],[Date]])+1</calculatedColumnFormula>
    </tableColumn>
    <tableColumn id="5" xr3:uid="{00000000-0010-0000-0200-000005000000}" name=" Reactive Power WTG1" dataDxfId="133"/>
    <tableColumn id="6" xr3:uid="{00000000-0010-0000-0200-000006000000}" name=" Reactive Power WTG2" dataDxfId="132"/>
    <tableColumn id="7" xr3:uid="{00000000-0010-0000-0200-000007000000}" name=" Reactive Power WTG3" dataDxfId="131"/>
    <tableColumn id="8" xr3:uid="{00000000-0010-0000-0200-000008000000}" name=" Reactive Power WTG4" dataDxfId="130"/>
    <tableColumn id="9" xr3:uid="{00000000-0010-0000-0200-000009000000}" name=" Reactive Power WTG5" dataDxfId="129"/>
    <tableColumn id="10" xr3:uid="{00000000-0010-0000-0200-00000A000000}" name=" Reactive Power WTG6" dataDxfId="128"/>
    <tableColumn id="11" xr3:uid="{00000000-0010-0000-0200-00000B000000}" name=" Reactive Power WTG7" dataDxfId="127"/>
    <tableColumn id="12" xr3:uid="{00000000-0010-0000-0200-00000C000000}" name=" Reactive Power WTG8" dataDxfId="126"/>
    <tableColumn id="13" xr3:uid="{00000000-0010-0000-0200-00000D000000}" name=" Reactive Power WTG9" dataDxfId="125"/>
    <tableColumn id="14" xr3:uid="{00000000-0010-0000-0200-00000E000000}" name=" Reactive Power WTG10" dataDxfId="124"/>
    <tableColumn id="15" xr3:uid="{00000000-0010-0000-0200-00000F000000}" name=" Reactive Power WTG11" dataDxfId="123"/>
    <tableColumn id="16" xr3:uid="{00000000-0010-0000-0200-000010000000}" name=" Reactive Power WTG12" dataDxfId="122"/>
    <tableColumn id="17" xr3:uid="{00000000-0010-0000-0200-000011000000}" name=" Reactive Power WTG13" dataDxfId="121"/>
    <tableColumn id="18" xr3:uid="{00000000-0010-0000-0200-000012000000}" name=" Reactive Power WTG14" dataDxfId="120"/>
    <tableColumn id="19" xr3:uid="{00000000-0010-0000-0200-000013000000}" name=" Reactive Power WTG15" dataDxfId="119"/>
    <tableColumn id="20" xr3:uid="{00000000-0010-0000-0200-000014000000}" name=" Reactive Power WTG16" dataDxfId="118"/>
    <tableColumn id="21" xr3:uid="{00000000-0010-0000-0200-000015000000}" name=" Reactive Power WTG17" dataDxfId="117"/>
    <tableColumn id="22" xr3:uid="{00000000-0010-0000-0200-000016000000}" name=" Reactive Power WTG18" dataDxfId="116"/>
    <tableColumn id="23" xr3:uid="{00000000-0010-0000-0200-000017000000}" name=" Reactive Power WTG19" dataDxfId="115"/>
    <tableColumn id="24" xr3:uid="{00000000-0010-0000-0200-000018000000}" name=" Reactive Power WTG20" dataDxfId="114"/>
    <tableColumn id="25" xr3:uid="{00000000-0010-0000-0200-000019000000}" name=" Reactive Power WTG21" dataDxfId="113"/>
    <tableColumn id="26" xr3:uid="{00000000-0010-0000-0200-00001A000000}" name=" Reactive Power WTG22" dataDxfId="112"/>
    <tableColumn id="27" xr3:uid="{00000000-0010-0000-0200-00001B000000}" name=" Reactive Power WTG23" dataDxfId="111"/>
    <tableColumn id="51" xr3:uid="{00000000-0010-0000-0200-000033000000}" name="Total Reactive Power (kVArh)" dataDxfId="110">
      <calculatedColumnFormula>SUM(E3:AA3)</calculatedColumnFormula>
    </tableColumn>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40"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6" t="s">
        <v>0</v>
      </c>
      <c r="B2" s="367"/>
      <c r="C2" s="367"/>
      <c r="D2" s="367"/>
      <c r="E2" s="367"/>
      <c r="F2" s="368"/>
    </row>
    <row r="3" spans="1:16">
      <c r="A3" s="121" t="s">
        <v>1</v>
      </c>
      <c r="B3" s="122">
        <v>45839</v>
      </c>
      <c r="C3" s="123"/>
      <c r="D3" s="123"/>
      <c r="E3" s="123"/>
      <c r="F3" s="124"/>
    </row>
    <row r="4" spans="1:16">
      <c r="A4" s="121" t="s">
        <v>2</v>
      </c>
      <c r="B4" s="125">
        <v>45852</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72">
        <v>1</v>
      </c>
      <c r="B10" s="136" t="s">
        <v>15</v>
      </c>
      <c r="C10" s="171">
        <f>_xlfn.XLOOKUP($B$4,'Daily KPI'!$A:$A,'Daily KPI'!$AD:$AD)/1000</f>
        <v>815.98322580645163</v>
      </c>
      <c r="D10" s="137">
        <f>_xlfn.XLOOKUP($B$4,'Daily KPI'!$A:$A,'Daily KPI'!$X:$X,"")*(1+MonthlyKPI!Q4)/1000</f>
        <v>917.85578864426043</v>
      </c>
      <c r="E10" s="278">
        <f>D10/C10-1</f>
        <v>0.1248463934257058</v>
      </c>
      <c r="F10" s="138"/>
      <c r="I10" s="161" t="str">
        <f>_xlfn.XLOOKUP(1,Analytics!40:40,Analytics!$5:$5)</f>
        <v>KUD17</v>
      </c>
      <c r="J10" s="162">
        <f>_xlfn.XLOOKUP(I10,Analytics!$5:$5,Analytics!37:37)/1000</f>
        <v>44.267900000000004</v>
      </c>
      <c r="K10" s="163" t="str">
        <f>_xlfn.XLOOKUP(23,Analytics!40:40,Analytics!$5:$5)</f>
        <v>KUD01</v>
      </c>
      <c r="L10" s="162">
        <f>_xlfn.XLOOKUP(K10,Analytics!$5:$5,Analytics!37:37)/1000</f>
        <v>33.690599999999996</v>
      </c>
    </row>
    <row r="11" spans="1:16">
      <c r="A11" s="373"/>
      <c r="B11" s="139" t="s">
        <v>16</v>
      </c>
      <c r="C11" s="140">
        <f>MonthlyKPI!E4</f>
        <v>11423.765161290323</v>
      </c>
      <c r="D11" s="141">
        <f>MonthlyKPI!F4*(1+MonthlyKPI!Q4)</f>
        <v>12485.030788987724</v>
      </c>
      <c r="E11" s="279">
        <f t="shared" ref="E11:E12" si="0">D11/C11-1</f>
        <v>9.289981128932201E-2</v>
      </c>
      <c r="F11" s="142"/>
      <c r="I11" s="163" t="str">
        <f>_xlfn.XLOOKUP(1,Analytics!41:41,Analytics!$5:$5)</f>
        <v>KUD15</v>
      </c>
      <c r="J11" s="162">
        <f>_xlfn.XLOOKUP(I11,Analytics!$5:$5,Analytics!38:38)/1000</f>
        <v>593.18299999999999</v>
      </c>
      <c r="K11" s="163" t="str">
        <f>_xlfn.XLOOKUP(23,Analytics!41:41,Analytics!$5:$5)</f>
        <v>KUD04</v>
      </c>
      <c r="L11" s="162">
        <f>_xlfn.XLOOKUP(K11,Analytics!$5:$5,Analytics!38:38)/1000</f>
        <v>515.44719999999995</v>
      </c>
    </row>
    <row r="12" spans="1:16" ht="15" thickBot="1">
      <c r="A12" s="374"/>
      <c r="B12" s="143" t="s">
        <v>17</v>
      </c>
      <c r="C12" s="144">
        <f>AnnualKPI!E4</f>
        <v>54616.035161290325</v>
      </c>
      <c r="D12" s="145">
        <f>AnnualKPI!F4*(1+AnnualKPI!Q4)</f>
        <v>52471.317471310576</v>
      </c>
      <c r="E12" s="280">
        <f t="shared" si="0"/>
        <v>-3.926901108156311E-2</v>
      </c>
      <c r="F12" s="146"/>
      <c r="I12" s="163" t="str">
        <f>_xlfn.XLOOKUP(1,Analytics!42:42,Analytics!$5:$5)</f>
        <v>KUD15</v>
      </c>
      <c r="J12" s="162">
        <f>_xlfn.XLOOKUP(I12,Analytics!$5:$5,Analytics!39:39)/1000</f>
        <v>2592.0867000000003</v>
      </c>
      <c r="K12" s="163" t="str">
        <f>_xlfn.XLOOKUP(23,Analytics!42:42,Analytics!$5:$5)</f>
        <v>KUD04</v>
      </c>
      <c r="L12" s="162">
        <f>_xlfn.XLOOKUP(K12,Analytics!$5:$5,Analytics!39:39)/1000</f>
        <v>2146.5911999999998</v>
      </c>
    </row>
    <row r="13" spans="1:16" ht="15" thickBot="1">
      <c r="A13" s="372">
        <v>2</v>
      </c>
      <c r="B13" s="136" t="s">
        <v>18</v>
      </c>
      <c r="C13" s="147">
        <f>_xlfn.XLOOKUP($B$3,'Modelling New'!$D:$D,'Modelling New'!$J:$J)</f>
        <v>10.303759359817088</v>
      </c>
      <c r="D13" s="147">
        <f>_xlfn.XLOOKUP($B$4,'Daily KPI'!$A:$A,'Daily KPI'!$M:$M,0)</f>
        <v>9.195652173913043</v>
      </c>
      <c r="E13" s="278">
        <f t="shared" ref="E13:E39" si="1">(D13-C13)/(C13)</f>
        <v>-0.10754396984710983</v>
      </c>
      <c r="F13" s="138"/>
    </row>
    <row r="14" spans="1:16" ht="15" customHeight="1" thickBot="1">
      <c r="A14" s="373"/>
      <c r="B14" s="139" t="s">
        <v>19</v>
      </c>
      <c r="C14" s="148">
        <f>_xlfn.XLOOKUP($B$3,'Modelling New'!$D:$D,'Modelling New'!$AC:$AC)</f>
        <v>10.303759359817088</v>
      </c>
      <c r="D14" s="148">
        <f>MonthlyKPI!D4</f>
        <v>9.0608695652173896</v>
      </c>
      <c r="E14" s="279">
        <f t="shared" si="1"/>
        <v>-0.12062488565549746</v>
      </c>
      <c r="F14" s="142"/>
      <c r="L14" s="364" t="s">
        <v>20</v>
      </c>
      <c r="M14" s="365"/>
    </row>
    <row r="15" spans="1:16" ht="13.5" customHeight="1" thickBot="1">
      <c r="A15" s="374"/>
      <c r="B15" s="143" t="s">
        <v>21</v>
      </c>
      <c r="C15" s="149">
        <f>_xlfn.XLOOKUP($B$3,'Modelling New'!$D:$D,'Modelling New'!$AD:$AD)</f>
        <v>8.1297392112031996</v>
      </c>
      <c r="D15" s="149">
        <f>AnnualKPI!D4</f>
        <v>6.7363749822256453</v>
      </c>
      <c r="E15" s="280">
        <f t="shared" si="1"/>
        <v>-0.17139101178761387</v>
      </c>
      <c r="F15" s="146"/>
      <c r="I15" s="135" t="s">
        <v>22</v>
      </c>
    </row>
    <row r="16" spans="1:16">
      <c r="A16" s="372">
        <v>3</v>
      </c>
      <c r="B16" s="136" t="s">
        <v>23</v>
      </c>
      <c r="C16" s="156">
        <f>_xlfn.XLOOKUP($B$3,'Modelling New'!$D:$D,'Modelling New'!$AH:$AH)</f>
        <v>0.97</v>
      </c>
      <c r="D16" s="156">
        <f>_xlfn.XLOOKUP($B$4,'Daily KPI'!$A:$A,'Daily KPI'!$P:$P,0)</f>
        <v>0.98922709758276339</v>
      </c>
      <c r="E16" s="278">
        <f t="shared" si="1"/>
        <v>1.9821750085323112E-2</v>
      </c>
      <c r="F16" s="138"/>
      <c r="I16" s="164">
        <f>SUMIF(WTG_BD!F:F,O2Summary!B4,WTG_BD!AA:AA)/1000</f>
        <v>9.6959999999999997</v>
      </c>
    </row>
    <row r="17" spans="1:9">
      <c r="A17" s="373"/>
      <c r="B17" s="139" t="s">
        <v>24</v>
      </c>
      <c r="C17" s="170">
        <f>_xlfn.XLOOKUP($B$3,'Modelling New'!$D:$D,'Modelling New'!$AH:$AH)</f>
        <v>0.97</v>
      </c>
      <c r="D17" s="170">
        <f>MonthlyKPI!L4</f>
        <v>0.99801573659073739</v>
      </c>
      <c r="E17" s="279">
        <f t="shared" si="1"/>
        <v>2.8882202670863315E-2</v>
      </c>
      <c r="F17" s="142"/>
      <c r="I17" s="165">
        <f>SUMIFS(WTG_BD!AA:AA,WTG_BD!F:F,"&gt;="&amp;O2Summary!B3,WTG_BD!F:F,"&lt;="&amp;O2Summary!B4)/1000</f>
        <v>24.825299999999999</v>
      </c>
    </row>
    <row r="18" spans="1:9" ht="15" thickBot="1">
      <c r="A18" s="374"/>
      <c r="B18" s="143" t="s">
        <v>25</v>
      </c>
      <c r="C18" s="202">
        <f>_xlfn.XLOOKUP($B$3,'Modelling New'!$D:$D,'Modelling New'!$AH:$AH)</f>
        <v>0.97</v>
      </c>
      <c r="D18" s="202">
        <f>AnnualKPI!L4</f>
        <v>0.99645819332615904</v>
      </c>
      <c r="E18" s="280">
        <f t="shared" si="1"/>
        <v>2.7276487965112436E-2</v>
      </c>
      <c r="F18" s="146"/>
      <c r="I18" s="166">
        <f>SUMIFS(WTG_BD!AA:AA,WTG_BD!F:F,"&gt;="&amp;O2Summary!B6,WTG_BD!F:F,"&lt;="&amp;O2Summary!B4)/1000</f>
        <v>160.35708399999999</v>
      </c>
    </row>
    <row r="19" spans="1:9">
      <c r="A19" s="372">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3"/>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4"/>
      <c r="B21" s="143" t="s">
        <v>28</v>
      </c>
      <c r="C21" s="202">
        <f>_xlfn.XLOOKUP($B$3,'Modelling New'!$D:$D,'Modelling New'!$AF:$AF)</f>
        <v>0.995</v>
      </c>
      <c r="D21" s="202">
        <f>AnnualKPI!J4</f>
        <v>0.99153594136691114</v>
      </c>
      <c r="E21" s="280">
        <f t="shared" si="1"/>
        <v>-3.4814659629033681E-3</v>
      </c>
      <c r="F21" s="146"/>
      <c r="I21" s="166">
        <f>SUMIFS(Grid_BD!Y:Y,Grid_BD!F:F,"&gt;="&amp;O2Summary!B6,Grid_BD!F:F,"&lt;="&amp;O2Summary!B4)/1000</f>
        <v>605.88499999999999</v>
      </c>
    </row>
    <row r="22" spans="1:9">
      <c r="A22" s="372">
        <v>5</v>
      </c>
      <c r="B22" s="136" t="s">
        <v>29</v>
      </c>
      <c r="C22" s="156">
        <f>_xlfn.XLOOKUP($B$3,'Modelling New'!$D:$D,'Modelling New'!$AI:$AI)</f>
        <v>0.99</v>
      </c>
      <c r="D22" s="156">
        <f>_xlfn.XLOOKUP($B$4,'Daily KPI'!$A:$A,'Daily KPI'!$Q:$Q,0)</f>
        <v>1</v>
      </c>
      <c r="E22" s="278">
        <f t="shared" ref="E22:E24" si="2">(D22-C22)/(C22)</f>
        <v>1.0101010101010111E-2</v>
      </c>
      <c r="F22" s="138"/>
      <c r="I22" s="164">
        <f>SUMIF(IGA_BD!F:F,O2Summary!B4,IGA_BD!W:W)/1000</f>
        <v>0</v>
      </c>
    </row>
    <row r="23" spans="1:9">
      <c r="A23" s="373"/>
      <c r="B23" s="139" t="s">
        <v>30</v>
      </c>
      <c r="C23" s="170">
        <f>_xlfn.XLOOKUP($B$3,'Modelling New'!$D:$D,'Modelling New'!$AI:$AI)</f>
        <v>0.99</v>
      </c>
      <c r="D23" s="170">
        <f>MonthlyKPI!N4</f>
        <v>0.99589177627495273</v>
      </c>
      <c r="E23" s="279">
        <f t="shared" si="2"/>
        <v>5.9512891666189316E-3</v>
      </c>
      <c r="F23" s="142"/>
      <c r="I23" s="165">
        <f>SUMIFS(IGA_BD!W:W,IGA_BD!F:F,"&gt;="&amp;O2Summary!B3,IGA_BD!F:F,"&lt;="&amp;O2Summary!B4)/1000</f>
        <v>38.816000000000003</v>
      </c>
    </row>
    <row r="24" spans="1:9" ht="15" thickBot="1">
      <c r="A24" s="374"/>
      <c r="B24" s="143" t="s">
        <v>31</v>
      </c>
      <c r="C24" s="202">
        <f>_xlfn.XLOOKUP($B$3,'Modelling New'!$D:$D,'Modelling New'!$AI:$AI)</f>
        <v>0.99</v>
      </c>
      <c r="D24" s="202">
        <f>AnnualKPI!N4</f>
        <v>0.97049769878837189</v>
      </c>
      <c r="E24" s="280">
        <f t="shared" si="2"/>
        <v>-1.9699294153159699E-2</v>
      </c>
      <c r="F24" s="146"/>
      <c r="I24" s="166">
        <f>SUMIFS(IGA_BD!W:W,IGA_BD!F:F,"&gt;="&amp;O2Summary!B6,IGA_BD!F:F,"&lt;="&amp;O2Summary!B4)/1000</f>
        <v>899.61900000000003</v>
      </c>
    </row>
    <row r="25" spans="1:9">
      <c r="A25" s="372">
        <v>6</v>
      </c>
      <c r="B25" s="136" t="s">
        <v>32</v>
      </c>
      <c r="C25" s="150">
        <f>C10/24/'Basic Data'!$N$3</f>
        <v>0.67192294615155768</v>
      </c>
      <c r="D25" s="151">
        <f>D10/24/_xlfn.XLOOKUP($B$4,RD[Date],RD[Connected Wind AC Capcity(MW)])</f>
        <v>0.7558101026385543</v>
      </c>
      <c r="E25" s="278">
        <f t="shared" si="1"/>
        <v>0.12484639342570569</v>
      </c>
      <c r="F25" s="138"/>
    </row>
    <row r="26" spans="1:9">
      <c r="A26" s="373"/>
      <c r="B26" s="139" t="s">
        <v>33</v>
      </c>
      <c r="C26" s="152">
        <f>C11/(24*DAY(B4))/'Basic Data'!$N$3</f>
        <v>0.67192294615155768</v>
      </c>
      <c r="D26" s="153">
        <f>D11/(24*DAY(B4))/'Basic Data'!$N$3</f>
        <v>0.73434446105000251</v>
      </c>
      <c r="E26" s="279">
        <f t="shared" si="1"/>
        <v>9.2899811289321788E-2</v>
      </c>
      <c r="F26" s="142"/>
    </row>
    <row r="27" spans="1:9" ht="15" thickBot="1">
      <c r="A27" s="374"/>
      <c r="B27" s="143" t="s">
        <v>34</v>
      </c>
      <c r="C27" s="154">
        <f>C12/(24*(B4-B6+1))/'Basic Data'!$N$3</f>
        <v>0.42832074754760591</v>
      </c>
      <c r="D27" s="155">
        <f>D12/(24*(B4-B6+1))/'Basic Data'!$N$3</f>
        <v>0.41150101536569555</v>
      </c>
      <c r="E27" s="280">
        <f t="shared" si="1"/>
        <v>-3.9269011081563159E-2</v>
      </c>
      <c r="F27" s="146"/>
    </row>
    <row r="28" spans="1:9">
      <c r="A28" s="372">
        <v>7</v>
      </c>
      <c r="B28" s="136" t="s">
        <v>35</v>
      </c>
      <c r="C28" s="151">
        <f>_xlfn.XLOOKUP($B$3,'Modelling New'!$D:$D,'Modelling New'!$AE:$AE)</f>
        <v>0.95549849999999992</v>
      </c>
      <c r="D28" s="151">
        <f>D16*D19*D22</f>
        <v>0.98922709758276339</v>
      </c>
      <c r="E28" s="278">
        <f t="shared" si="1"/>
        <v>3.529947727051741E-2</v>
      </c>
      <c r="F28" s="138"/>
      <c r="I28" s="164">
        <f t="shared" ref="I28:I30" si="3">SUM(I16,I19,I22)</f>
        <v>9.6959999999999997</v>
      </c>
    </row>
    <row r="29" spans="1:9">
      <c r="A29" s="373"/>
      <c r="B29" s="139" t="s">
        <v>36</v>
      </c>
      <c r="C29" s="153">
        <f>_xlfn.XLOOKUP($B$3,'Modelling New'!$D:$D,'Modelling New'!$AE:$AE)</f>
        <v>0.95549849999999992</v>
      </c>
      <c r="D29" s="153">
        <f t="shared" ref="D29" si="4">D17*D20*D23</f>
        <v>0.99391566466370485</v>
      </c>
      <c r="E29" s="279">
        <f t="shared" si="1"/>
        <v>4.020641022848799E-2</v>
      </c>
      <c r="F29" s="142"/>
      <c r="I29" s="165">
        <f t="shared" si="3"/>
        <v>63.641300000000001</v>
      </c>
    </row>
    <row r="30" spans="1:9" ht="15" thickBot="1">
      <c r="A30" s="374"/>
      <c r="B30" s="143" t="s">
        <v>37</v>
      </c>
      <c r="C30" s="155">
        <f>_xlfn.XLOOKUP($B$3,'Modelling New'!$D:$D,'Modelling New'!$AE:$AE)</f>
        <v>0.95549849999999992</v>
      </c>
      <c r="D30" s="155">
        <f t="shared" ref="D30" si="5">D18*D21*D24</f>
        <v>0.95887512777365103</v>
      </c>
      <c r="E30" s="280">
        <f t="shared" si="1"/>
        <v>3.5338912344196343E-3</v>
      </c>
      <c r="F30" s="146"/>
      <c r="I30" s="166">
        <f t="shared" si="3"/>
        <v>1665.8610840000001</v>
      </c>
    </row>
    <row r="31" spans="1:9">
      <c r="A31" s="372">
        <v>8</v>
      </c>
      <c r="B31" s="136" t="s">
        <v>4462</v>
      </c>
      <c r="C31" s="151">
        <f>_xlfn.XLOOKUP(B4,'Daily KPI'!$A:$A,'Daily KPI'!AP:AP)</f>
        <v>0.05</v>
      </c>
      <c r="D31" s="151">
        <f>_xlfn.XLOOKUP($B$4,'Daily KPI'!$A:$A,'Daily KPI'!AN:AN)</f>
        <v>8.2304526749179541E-3</v>
      </c>
      <c r="E31" s="278">
        <f>-(D31-C31)/(C31)</f>
        <v>0.83539094650164092</v>
      </c>
      <c r="F31" s="138"/>
      <c r="I31" s="164"/>
    </row>
    <row r="32" spans="1:9">
      <c r="A32" s="373"/>
      <c r="B32" s="139" t="s">
        <v>4453</v>
      </c>
      <c r="C32" s="153">
        <f>_xlfn.XLOOKUP($B$3,'Modelling New'!$D:$D,'Modelling New'!AK:AK)</f>
        <v>0.05</v>
      </c>
      <c r="D32" s="153">
        <f>MonthlyKPI!$T$4</f>
        <v>7.0843183647486142E-3</v>
      </c>
      <c r="E32" s="279">
        <f t="shared" ref="E32:E33" si="6">-(D32-C32)/(C32)</f>
        <v>0.85831363270502781</v>
      </c>
      <c r="F32" s="142"/>
      <c r="I32" s="165"/>
    </row>
    <row r="33" spans="1:9" ht="15" thickBot="1">
      <c r="A33" s="374"/>
      <c r="B33" s="143" t="s">
        <v>4454</v>
      </c>
      <c r="C33" s="153">
        <f>_xlfn.XLOOKUP($B$3,'Modelling New'!$D:$D,'Modelling New'!AK:AK)</f>
        <v>0.05</v>
      </c>
      <c r="D33" s="155">
        <f>AnnualKPI!$S$4</f>
        <v>7.8269168392046274E-3</v>
      </c>
      <c r="E33" s="280">
        <f t="shared" si="6"/>
        <v>0.84346166321590754</v>
      </c>
      <c r="F33" s="146"/>
      <c r="I33" s="166"/>
    </row>
    <row r="34" spans="1:9">
      <c r="A34" s="372">
        <v>9</v>
      </c>
      <c r="B34" s="136" t="s">
        <v>4455</v>
      </c>
      <c r="C34" s="151">
        <f>_xlfn.XLOOKUP(B7,'Daily KPI'!$A:$A,'Daily KPI'!AQ:AQ)</f>
        <v>0.05</v>
      </c>
      <c r="D34" s="156">
        <f>_xlfn.XLOOKUP($B$4,'Daily KPI'!$A:$A,'Daily KPI'!AO:AO)</f>
        <v>0.13531951744600537</v>
      </c>
      <c r="E34" s="278">
        <f>-(D34-C34)/(C34)</f>
        <v>-1.7063903489201073</v>
      </c>
      <c r="F34" s="138"/>
      <c r="I34" s="164"/>
    </row>
    <row r="35" spans="1:9">
      <c r="A35" s="373"/>
      <c r="B35" s="139" t="s">
        <v>4456</v>
      </c>
      <c r="C35" s="153">
        <f>_xlfn.XLOOKUP($B$3,'Modelling New'!$D:$D,'Modelling New'!AL:AL)</f>
        <v>0.05</v>
      </c>
      <c r="D35" s="170">
        <f>MonthlyKPI!$U$4</f>
        <v>7.1764249580862124E-2</v>
      </c>
      <c r="E35" s="279">
        <f>-(D35-C35)/(C35)</f>
        <v>-0.43528499161724243</v>
      </c>
      <c r="F35" s="142"/>
      <c r="I35" s="165"/>
    </row>
    <row r="36" spans="1:9" ht="15" thickBot="1">
      <c r="A36" s="374"/>
      <c r="B36" s="143" t="s">
        <v>4457</v>
      </c>
      <c r="C36" s="153">
        <f>_xlfn.XLOOKUP($B$3,'Modelling New'!$D:$D,'Modelling New'!AL:AL)</f>
        <v>0.05</v>
      </c>
      <c r="D36" s="202">
        <f>AnnualKPI!$T$4</f>
        <v>0.22771363378992124</v>
      </c>
      <c r="E36" s="280">
        <f>-(D36-C36)/(C36)</f>
        <v>-3.5542726757984244</v>
      </c>
      <c r="F36" s="146"/>
      <c r="I36" s="166"/>
    </row>
    <row r="37" spans="1:9">
      <c r="A37" s="372">
        <v>10</v>
      </c>
      <c r="B37" s="136" t="s">
        <v>4458</v>
      </c>
      <c r="C37" s="171">
        <f>_xlfn.XLOOKUP($B$4,'Daily KPI'!$A:$A,'Daily KPI'!$AI:$AI)</f>
        <v>923.1</v>
      </c>
      <c r="D37" s="171">
        <f>IFERROR(_xlfn.XLOOKUP($B$4,'Daily KPI'!$A:$A,'Daily KPI'!$X:$X)/1000,"")</f>
        <v>923.09669999999994</v>
      </c>
      <c r="E37" s="278">
        <f t="shared" si="1"/>
        <v>-3.5749106273222045E-6</v>
      </c>
      <c r="F37" s="138"/>
      <c r="I37" s="164"/>
    </row>
    <row r="38" spans="1:9">
      <c r="A38" s="373"/>
      <c r="B38" s="139" t="s">
        <v>4459</v>
      </c>
      <c r="C38" s="140">
        <f>MonthlyKPI!$S$4</f>
        <v>12568.650000000001</v>
      </c>
      <c r="D38" s="140">
        <f>IFERROR(SUMIF('WTG Reactive Power'!$D:$D,O2Summary!$B$3,'Daily KPI'!$X:$X)/1000,"")</f>
        <v>12556.3197</v>
      </c>
      <c r="E38" s="279">
        <f t="shared" si="1"/>
        <v>-9.8103614946724134E-4</v>
      </c>
      <c r="F38" s="142"/>
      <c r="I38" s="165"/>
    </row>
    <row r="39" spans="1:9" ht="15" thickBot="1">
      <c r="A39" s="374"/>
      <c r="B39" s="143" t="s">
        <v>4460</v>
      </c>
      <c r="C39" s="144">
        <f>AnnualKPI!$R$4</f>
        <v>54115.100000000013</v>
      </c>
      <c r="D39" s="144">
        <f>IFERROR(SUMIFS('Daily KPI'!$X:$X,'Daily KPI'!$A:$A,"&gt;="&amp;O2Summary!$B$6,'Daily KPI'!$A:$A,"&lt;="&amp;O2Summary!$B$4)/1000,"")</f>
        <v>53662.084299999995</v>
      </c>
      <c r="E39" s="280">
        <f t="shared" si="1"/>
        <v>-8.3713362813709665E-3</v>
      </c>
      <c r="F39" s="146"/>
      <c r="I39" s="166"/>
    </row>
    <row r="40" spans="1:9">
      <c r="B40" s="239"/>
    </row>
    <row r="41" spans="1:9">
      <c r="B41" s="239"/>
    </row>
    <row r="42" spans="1:9">
      <c r="B42" s="239"/>
    </row>
    <row r="44" spans="1:9" ht="15.5">
      <c r="A44" s="366" t="s">
        <v>38</v>
      </c>
      <c r="B44" s="367"/>
      <c r="C44" s="367"/>
      <c r="D44" s="367"/>
      <c r="E44" s="367"/>
      <c r="F44" s="368"/>
    </row>
    <row r="45" spans="1:9">
      <c r="A45" s="121" t="s">
        <v>1</v>
      </c>
      <c r="B45" s="122">
        <f>B3</f>
        <v>45839</v>
      </c>
      <c r="D45" s="123"/>
      <c r="E45" s="123"/>
      <c r="F45" s="124"/>
    </row>
    <row r="46" spans="1:9">
      <c r="A46" s="121" t="s">
        <v>2</v>
      </c>
      <c r="B46" s="125">
        <f>B4</f>
        <v>45852</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69"/>
      <c r="B50" s="370"/>
      <c r="C50" s="370"/>
      <c r="D50" s="370"/>
      <c r="E50" s="370"/>
      <c r="F50" s="371"/>
    </row>
    <row r="51" spans="1:6" s="117" customFormat="1" ht="39">
      <c r="A51" s="133" t="s">
        <v>6</v>
      </c>
      <c r="B51" s="134" t="s">
        <v>39</v>
      </c>
      <c r="C51" s="134" t="s">
        <v>40</v>
      </c>
      <c r="D51" s="134" t="s">
        <v>41</v>
      </c>
      <c r="E51" s="364" t="s">
        <v>11</v>
      </c>
      <c r="F51" s="365"/>
    </row>
    <row r="52" spans="1:6">
      <c r="A52" s="158">
        <v>1</v>
      </c>
      <c r="B52" s="159" t="s">
        <v>42</v>
      </c>
      <c r="C52" s="160">
        <f>SUMIFS(RD[[#All],[WTG Total Gneration (MWh) O2R1]],RD[[#All],[Date]],"&gt;="&amp;O2Summary!$B$48,RD[[#All],[Month Year]],O2Summary!$B$45)/1000</f>
        <v>5456.5927000000001</v>
      </c>
      <c r="D52" s="160">
        <f>C52*(1+MonthlyKPI!$Q$4)</f>
        <v>5425.6127185472706</v>
      </c>
      <c r="E52" s="375"/>
      <c r="F52" s="376"/>
    </row>
    <row r="53" spans="1:6">
      <c r="A53" s="158">
        <v>2</v>
      </c>
      <c r="B53" s="159" t="s">
        <v>43</v>
      </c>
      <c r="C53" s="160">
        <f>SUMIFS(RD[[#All],[WTG Total Gneration (MWh) O2R2]],RD[[#All],[Date]],"&gt;="&amp;O2Summary!$B$48,RD[[#All],[Month Year]],O2Summary!$B$45)/1000</f>
        <v>1169.9730999999999</v>
      </c>
      <c r="D53" s="160">
        <f>C53*(1+MonthlyKPI!$Q$4)</f>
        <v>1163.330539902342</v>
      </c>
      <c r="E53" s="362"/>
      <c r="F53" s="363"/>
    </row>
    <row r="54" spans="1:6">
      <c r="A54" s="158">
        <v>3</v>
      </c>
      <c r="B54" s="159" t="s">
        <v>44</v>
      </c>
      <c r="C54" s="160">
        <f>SUMIFS(RD[[#All],[WTG Total Gneration (MWh) O2R5]],RD[[#All],[Date]],"&gt;="&amp;O2Summary!$B$48,RD[[#All],[Month Year]],O2Summary!$B$45)/1000</f>
        <v>4326.4456</v>
      </c>
      <c r="D54" s="160">
        <f>C54*(1+MonthlyKPI!$Q$4)</f>
        <v>4301.8820652424502</v>
      </c>
      <c r="E54" s="362"/>
      <c r="F54" s="363"/>
    </row>
    <row r="55" spans="1:6">
      <c r="A55" s="158">
        <v>4</v>
      </c>
      <c r="B55" s="159" t="s">
        <v>45</v>
      </c>
      <c r="C55" s="160">
        <f>SUMIFS(RD[[#All],[WTG Total Gneration (MWh) O2R4]],RD[[#All],[Date]],"&gt;="&amp;O2Summary!$B$48,RD[[#All],[Month Year]],O2Summary!$B$45)/1000</f>
        <v>541.64160000000004</v>
      </c>
      <c r="D55" s="160">
        <f>C55*(1+MonthlyKPI!$Q$4)</f>
        <v>538.56641230603373</v>
      </c>
      <c r="E55" s="362"/>
      <c r="F55" s="363"/>
    </row>
    <row r="56" spans="1:6">
      <c r="A56" s="158">
        <v>4</v>
      </c>
      <c r="B56" s="159" t="s">
        <v>4490</v>
      </c>
      <c r="C56" s="160">
        <f>SUMIFS(RD[[#All],[WTG Total Gneration (MWh) O2R16]],RD[[#All],[Date]],"&gt;="&amp;O2Summary!$B$48,RD[[#All],[Month Year]],O2Summary!$B$45)/1000</f>
        <v>1061.6667</v>
      </c>
      <c r="D56" s="160">
        <f>C56*(1+MonthlyKPI!$Q$4)</f>
        <v>1055.6390529896266</v>
      </c>
      <c r="E56" s="362"/>
      <c r="F56" s="363"/>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A2:F2"/>
    <mergeCell ref="E52:F52"/>
    <mergeCell ref="E53:F53"/>
    <mergeCell ref="E54:F54"/>
    <mergeCell ref="A10:A12"/>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Q4" sqref="Q4"/>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45852</v>
      </c>
      <c r="C1" s="105">
        <f>O2Summary!$B$3</f>
        <v>45839</v>
      </c>
    </row>
    <row r="2" spans="1:20" ht="21">
      <c r="A2" s="377" t="s">
        <v>47</v>
      </c>
      <c r="B2" s="378"/>
      <c r="C2" s="378"/>
      <c r="D2" s="378"/>
      <c r="E2" s="378"/>
      <c r="F2" s="378"/>
      <c r="G2" s="378"/>
      <c r="H2" s="378"/>
      <c r="I2" s="378"/>
      <c r="J2" s="378"/>
      <c r="K2" s="378"/>
      <c r="L2" s="378"/>
      <c r="M2" s="378"/>
      <c r="N2" s="378"/>
      <c r="O2" s="378"/>
      <c r="P2" s="378"/>
      <c r="Q2" s="378"/>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1">
        <f>YEAR($B$1)+IF(MONTH($B$1)&gt;=4,1,0)</f>
        <v>2026</v>
      </c>
      <c r="B4" s="106">
        <f>$B$1-(O2Summary!$B$6)+1</f>
        <v>105</v>
      </c>
      <c r="C4" s="107">
        <f>_xlfn.XLOOKUP($C$1,'Modelling New'!$D:$D,'Modelling New'!$AD:$AD)</f>
        <v>8.1297392112031996</v>
      </c>
      <c r="D4" s="108">
        <f>AVERAGEIFS('Daily KPI'!$M:$M,'Daily KPI'!$A:$A,"&gt;="&amp;O2Summary!$B$6,'Daily KPI'!$A:$A,"&lt;="&amp;AnnualKPI!$B$1)</f>
        <v>6.7363749822256453</v>
      </c>
      <c r="E4" s="106">
        <f>_xlfn.XLOOKUP($C$1,'Modelling New'!$D:$D,'Modelling New'!$V:$V)</f>
        <v>54616.035161290325</v>
      </c>
      <c r="F4" s="109">
        <f>SUMIFS('Daily KPI'!$X:$X,'Daily KPI'!$A:$A,"&gt;="&amp;O2Summary!$B$6,'Daily KPI'!$A:$A,"&lt;="&amp;AnnualKPI!$B$1)/1000</f>
        <v>53662.084299999995</v>
      </c>
      <c r="G4" s="254">
        <f>_xlfn.XLOOKUP($C$1,'Modelling New'!$D:$D,'Modelling New'!$Y:$Y)</f>
        <v>0.42832074754760607</v>
      </c>
      <c r="H4" s="111">
        <f>IFERROR(F4/(B4*24*_xlfn.XLOOKUP($C$1,'Modelling New'!$D:$D,'Modelling New'!$N:$N)),"")</f>
        <v>0.42083948412698424</v>
      </c>
      <c r="I4" s="110">
        <f>_xlfn.XLOOKUP($C$1,'Modelling New'!$D:$D,'Modelling New'!$AF:$AF)</f>
        <v>0.995</v>
      </c>
      <c r="J4" s="113">
        <f>AVERAGEIFS('Daily KPI'!$R:$R,'Daily KPI'!$A:$A,"&gt;="&amp;O2Summary!$B$6,'Daily KPI'!$A:$A,"&lt;="&amp;AnnualKPI!$B$1)</f>
        <v>0.99153594136691114</v>
      </c>
      <c r="K4" s="110">
        <f>_xlfn.XLOOKUP($C$1,'Modelling New'!$D:$D,'Modelling New'!$AH:$AH)</f>
        <v>0.97</v>
      </c>
      <c r="L4" s="113">
        <f>AVERAGEIFS('Daily KPI'!$P:$P,'Daily KPI'!$A:$A,"&gt;="&amp;O2Summary!$B$6,'Daily KPI'!$A:$A,"&lt;="&amp;AnnualKPI!$B$1)</f>
        <v>0.99645819332615904</v>
      </c>
      <c r="M4" s="110">
        <f>_xlfn.XLOOKUP($C$1,'Modelling New'!$D:$D,'Modelling New'!$AI:$AI)</f>
        <v>0.99</v>
      </c>
      <c r="N4" s="113">
        <f>AVERAGEIFS('Daily KPI'!$Q:$Q,'Daily KPI'!$A:$A,"&gt;="&amp;O2Summary!$B$6,'Daily KPI'!$A:$A,"&lt;="&amp;AnnualKPI!$B$1)</f>
        <v>0.97049769878837189</v>
      </c>
      <c r="O4" s="106">
        <f>SUMIFS(Input_Raw!CS:CS,Input_Raw!E:E,"&gt;="&amp;O2Summary!$B$6,Input_Raw!E:E,"&lt;="&amp;AnnualKPI!$B$1)/1000</f>
        <v>118929.59999999996</v>
      </c>
      <c r="P4" s="112">
        <f>(SUMIFS(Input_Raw!$DD:$DD,Input_Raw!$E:$E,"&gt;="&amp;O2Summary!$B$6,Input_Raw!$E:$E,"&lt;="&amp;AnnualKPI!$B$1)/1000)+F4</f>
        <v>121568.6593</v>
      </c>
      <c r="Q4" s="324">
        <f>1-P4/O4</f>
        <v>-2.2190096494060674E-2</v>
      </c>
      <c r="R4" s="109">
        <f>SUMIFS('Daily KPI'!$AI:$AI,'Daily KPI'!$A:$A,"&lt;="&amp;$B$1,'Daily KPI'!$B:$B,"="&amp;$A$4)</f>
        <v>54115.100000000013</v>
      </c>
      <c r="S4" s="113">
        <f>AVERAGEIFS('Daily KPI'!AN:AN,'Daily KPI'!$A:$A,"&gt;="&amp;O2Summary!$B$6,'Daily KPI'!$A:$A,"&lt;="&amp;AnnualKPI!$B$1)</f>
        <v>7.8269168392046274E-3</v>
      </c>
      <c r="T4" s="113">
        <f>AVERAGEIFS('Daily KPI'!AO:AO,'Daily KPI'!$A:$A,"&gt;="&amp;O2Summary!$B$6,'Daily KPI'!$A:$A,"&lt;="&amp;AnnualKPI!$B$1)</f>
        <v>0.22771363378992124</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Q4" sqref="Q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45852</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14</v>
      </c>
      <c r="C4" s="107">
        <f>_xlfn.XLOOKUP($A$4,'Modelling New'!$D:$D,'Modelling New'!AC:AC)</f>
        <v>10.303759359817088</v>
      </c>
      <c r="D4" s="108">
        <f>AVERAGEIF('Daily KPI'!$A:$A,$A$4,'Daily KPI'!$M:$M)</f>
        <v>9.0608695652173896</v>
      </c>
      <c r="E4" s="106">
        <f>_xlfn.XLOOKUP($A$4,'Modelling New'!$D:$D,'Modelling New'!$U:$U)</f>
        <v>11423.765161290323</v>
      </c>
      <c r="F4" s="109">
        <f>SUMIF('Daily KPI'!$D:$D,$A$4,'Daily KPI'!$X:$X)/1000</f>
        <v>12556.3197</v>
      </c>
      <c r="G4" s="110">
        <f>_xlfn.XLOOKUP($A$4,'Modelling New'!$D:$D,'Modelling New'!$X:$X)</f>
        <v>0.6719229461515579</v>
      </c>
      <c r="H4" s="111">
        <f>F4/(24*B4*AVERAGEIF(RD[Month Year],$A$4,RD[Connected Wind AC Capcity(MW)]))</f>
        <v>0.73853753176171677</v>
      </c>
      <c r="I4" s="110">
        <f>_xlfn.XLOOKUP($A$4,'Modelling New'!$D:$D,'Modelling New'!$AF:$AF)</f>
        <v>0.995</v>
      </c>
      <c r="J4" s="113">
        <f>AVERAGEIF('Daily KPI'!$D:$D,$A$4,'Daily KPI'!R:R)</f>
        <v>1</v>
      </c>
      <c r="K4" s="110">
        <f>_xlfn.XLOOKUP($A$4,'Modelling New'!$D:$D,'Modelling New'!$AH:$AH)</f>
        <v>0.97</v>
      </c>
      <c r="L4" s="111">
        <f>AVERAGEIF('Daily KPI'!$D:$D,$A$4,'Daily KPI'!$P:$P)</f>
        <v>0.99801573659073739</v>
      </c>
      <c r="M4" s="110">
        <f>_xlfn.XLOOKUP($A$4,'Modelling New'!$D:$D,'Modelling New'!$AI:$AI)</f>
        <v>0.99</v>
      </c>
      <c r="N4" s="111">
        <f>AVERAGEIF('Daily KPI'!$D:$D,$A$4,'Daily KPI'!$Q:$Q)</f>
        <v>0.99589177627495273</v>
      </c>
      <c r="O4" s="106">
        <f>SUMIF(Input_Raw!C:C,A4,Input_Raw!CS:CS)/1000</f>
        <v>20044.799999999985</v>
      </c>
      <c r="P4" s="112">
        <f>(SUMIF(Input_Raw!$C:$C,A4,Input_Raw!$DF:$DF)+SUMIF(Input_Raw!$C:$C,A4,Input_Raw!$DD:$DD))/1000</f>
        <v>20158.605000000014</v>
      </c>
      <c r="Q4" s="115">
        <f>1-P4/O4</f>
        <v>-5.6775323275877199E-3</v>
      </c>
      <c r="R4" s="106">
        <f>SUMIFS(Input_Raw!DG:DG,Input_Raw!E:E,"&gt;="&amp;A4,Input_Raw!E:E,"&lt;="&amp;B1)</f>
        <v>12568.650000000001</v>
      </c>
      <c r="S4" s="106">
        <f>SUMIF('Daily KPI'!D:D,MonthlyKPI!A4,'Daily KPI'!AI:AI)</f>
        <v>12568.650000000001</v>
      </c>
      <c r="T4" s="111">
        <f>AVERAGEIF('Daily KPI'!$D:$D,$A$4,'Daily KPI'!AN:AN)</f>
        <v>7.0843183647486142E-3</v>
      </c>
      <c r="U4" s="111">
        <f>AVERAGEIF('Daily KPI'!$D:$D,$A$4,'Daily KPI'!AO:AO)</f>
        <v>7.1764249580862124E-2</v>
      </c>
    </row>
    <row r="6" spans="1:21" ht="29.25" customHeight="1">
      <c r="O6" s="49"/>
    </row>
    <row r="7" spans="1:21" ht="29.25" customHeight="1">
      <c r="A7" s="98" t="s">
        <v>67</v>
      </c>
      <c r="B7" s="99">
        <f>B8-6</f>
        <v>45846</v>
      </c>
      <c r="D7" s="40"/>
      <c r="F7" s="40"/>
      <c r="P7">
        <v>31596.720000000005</v>
      </c>
    </row>
    <row r="8" spans="1:21" ht="29.25" customHeight="1">
      <c r="A8" s="98" t="s">
        <v>68</v>
      </c>
      <c r="B8" s="99">
        <f>B1</f>
        <v>45852</v>
      </c>
    </row>
    <row r="9" spans="1:21" ht="29.25" customHeight="1">
      <c r="A9" s="379" t="s">
        <v>65</v>
      </c>
      <c r="B9" s="380"/>
      <c r="C9" s="380"/>
      <c r="D9" s="380"/>
      <c r="E9" s="380"/>
      <c r="F9" s="380"/>
      <c r="G9" s="380"/>
      <c r="H9" s="380"/>
      <c r="I9" s="380"/>
      <c r="J9" s="380"/>
      <c r="K9" s="380"/>
      <c r="L9" s="380"/>
      <c r="M9" s="380"/>
      <c r="N9" s="380"/>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8.3372670807453435</v>
      </c>
      <c r="E11" s="106">
        <f>SUMIFS('Daily KPI'!$AD:$AD,'Daily KPI'!$A:$A,"&gt;="&amp;$B$7,'Daily KPI'!$A:$A,"&lt;="&amp;$B$8)/1000</f>
        <v>5711.8825806451605</v>
      </c>
      <c r="F11" s="109">
        <f>SUMIFS('Daily KPI'!$X:$X,'Daily KPI'!$A:$A,"&gt;="&amp;B7,'Daily KPI'!$A:$A,"&lt;="&amp;B8)/1000</f>
        <v>5530.8574000000008</v>
      </c>
      <c r="G11" s="110">
        <f>E11/(24*$B$11*50.6)</f>
        <v>0.67192294615155745</v>
      </c>
      <c r="H11" s="111">
        <f>F11/(24*B11*50.6)</f>
        <v>0.65062787031808766</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0.99689318638497681</v>
      </c>
      <c r="M11" s="110">
        <f>_xlfn.XLOOKUP($A$11,'Modelling New'!$D:$D,'Modelling New'!$AI:$AI)</f>
        <v>0.99</v>
      </c>
      <c r="N11" s="111">
        <f>AVERAGEIFS('Daily KPI'!$Q:$Q,'Daily KPI'!$A:$A,"&gt;="&amp;$B$7,'Daily KPI'!$A:$A,"&lt;="&amp;$B$8)</f>
        <v>0.9926451315677135</v>
      </c>
      <c r="O11" s="106">
        <f>SUMIFS(Input_Raw!DG:DG,Input_Raw!E:E,"&gt;="&amp;B7,Input_Raw!E:E,"&lt;="&amp;B8)</f>
        <v>5538.1900000000005</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2"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33690.6</v>
      </c>
      <c r="C37" s="90">
        <f>VLOOKUP(O2Summary!$B$4,Input_Raw!$E:$AD,Input_Raw!I1,0)</f>
        <v>41907.9</v>
      </c>
      <c r="D37" s="90">
        <f>VLOOKUP(O2Summary!$B$4,Input_Raw!$E:$AD,Input_Raw!J1,0)</f>
        <v>36692</v>
      </c>
      <c r="E37" s="90">
        <f>VLOOKUP(O2Summary!$B$4,Input_Raw!$E:$AD,Input_Raw!K1,0)</f>
        <v>38101.199999999997</v>
      </c>
      <c r="F37" s="90">
        <f>VLOOKUP(O2Summary!$B$4,Input_Raw!$E:$AD,Input_Raw!L1,0)</f>
        <v>41867.9</v>
      </c>
      <c r="G37" s="90">
        <f>VLOOKUP(O2Summary!$B$4,Input_Raw!$E:$AD,Input_Raw!M1,0)</f>
        <v>38327</v>
      </c>
      <c r="H37" s="90">
        <f>VLOOKUP(O2Summary!$B$4,Input_Raw!$E:$AD,Input_Raw!N1,0)</f>
        <v>38940.6</v>
      </c>
      <c r="I37" s="90">
        <f>VLOOKUP(O2Summary!$B$4,Input_Raw!$E:$AD,Input_Raw!O1,0)</f>
        <v>39180.300000000003</v>
      </c>
      <c r="J37" s="90">
        <f>VLOOKUP(O2Summary!$B$4,Input_Raw!$E:$AD,Input_Raw!P1,0)</f>
        <v>39568.199999999997</v>
      </c>
      <c r="K37" s="90">
        <f>VLOOKUP(O2Summary!$B$4,Input_Raw!$E:$AD,Input_Raw!Q1,0)</f>
        <v>39380.1</v>
      </c>
      <c r="L37" s="90">
        <f>VLOOKUP(O2Summary!$B$4,Input_Raw!$E:$AD,Input_Raw!R1,0)</f>
        <v>38478.5</v>
      </c>
      <c r="M37" s="90">
        <f>VLOOKUP(O2Summary!$B$4,Input_Raw!$E:$AD,Input_Raw!S1,0)</f>
        <v>39114.199999999997</v>
      </c>
      <c r="N37" s="90">
        <f>VLOOKUP(O2Summary!$B$4,Input_Raw!$E:$AD,Input_Raw!T1,0)</f>
        <v>40634.5</v>
      </c>
      <c r="O37" s="90">
        <f>VLOOKUP(O2Summary!$B$4,Input_Raw!$E:$AD,Input_Raw!U1,0)</f>
        <v>39939.4</v>
      </c>
      <c r="P37" s="90">
        <f>VLOOKUP(O2Summary!$B$4,Input_Raw!$E:$AD,Input_Raw!V1,0)</f>
        <v>43717.2</v>
      </c>
      <c r="Q37" s="90">
        <f>VLOOKUP(O2Summary!$B$4,Input_Raw!$E:$AD,Input_Raw!W1,0)</f>
        <v>43264</v>
      </c>
      <c r="R37" s="90">
        <f>VLOOKUP(O2Summary!$B$4,Input_Raw!$E:$AD,Input_Raw!X1,0)</f>
        <v>44267.9</v>
      </c>
      <c r="S37" s="90">
        <f>VLOOKUP(O2Summary!$B$4,Input_Raw!$E:$AD,Input_Raw!Y1,0)</f>
        <v>41251.599999999999</v>
      </c>
      <c r="T37" s="90">
        <f>VLOOKUP(O2Summary!$B$4,Input_Raw!$E:$AD,Input_Raw!Z1,0)</f>
        <v>42349.1</v>
      </c>
      <c r="U37" s="90">
        <f>VLOOKUP(O2Summary!$B$4,Input_Raw!$E:$AD,Input_Raw!AA1,0)</f>
        <v>39465.1</v>
      </c>
      <c r="V37" s="90">
        <f>VLOOKUP(O2Summary!$B$4,Input_Raw!$E:$AD,Input_Raw!AB1,0)</f>
        <v>40019.800000000003</v>
      </c>
      <c r="W37" s="90">
        <f>VLOOKUP(O2Summary!$B$4,Input_Raw!$E:$AD,Input_Raw!AC1,0)</f>
        <v>40690</v>
      </c>
      <c r="X37" s="90">
        <f>VLOOKUP(O2Summary!$B$4,Input_Raw!$E:$AD,Input_Raw!AD1,0)</f>
        <v>42249.599999999999</v>
      </c>
    </row>
    <row r="38" spans="1:33" ht="29.25" hidden="1" customHeight="1">
      <c r="A38" s="84" t="s">
        <v>125</v>
      </c>
      <c r="B38" s="90">
        <f>SUMIFS(Input_Raw!H:H,Input_Raw!$E:$E,"&gt;="&amp;MonthlyKPI!$A$4,Input_Raw!$E:$E,"&lt;="&amp;O2Summary!$B$4)</f>
        <v>570627.19999999995</v>
      </c>
      <c r="C38" s="90">
        <f>SUMIFS(Input_Raw!I:I,Input_Raw!$E:$E,"&gt;="&amp;MonthlyKPI!$A$4,Input_Raw!$E:$E,"&lt;="&amp;O2Summary!$B$4)</f>
        <v>568217.4</v>
      </c>
      <c r="D38" s="90">
        <f>SUMIFS(Input_Raw!J:J,Input_Raw!$E:$E,"&gt;="&amp;MonthlyKPI!$A$4,Input_Raw!$E:$E,"&lt;="&amp;O2Summary!$B$4)</f>
        <v>515797.2</v>
      </c>
      <c r="E38" s="90">
        <f>SUMIFS(Input_Raw!K:K,Input_Raw!$E:$E,"&gt;="&amp;MonthlyKPI!$A$4,Input_Raw!$E:$E,"&lt;="&amp;O2Summary!$B$4)</f>
        <v>515447.19999999995</v>
      </c>
      <c r="F38" s="90">
        <f>SUMIFS(Input_Raw!L:L,Input_Raw!$E:$E,"&gt;="&amp;MonthlyKPI!$A$4,Input_Raw!$E:$E,"&lt;="&amp;O2Summary!$B$4)</f>
        <v>551665.69999999995</v>
      </c>
      <c r="G38" s="90">
        <f>SUMIFS(Input_Raw!M:M,Input_Raw!$E:$E,"&gt;="&amp;MonthlyKPI!$A$4,Input_Raw!$E:$E,"&lt;="&amp;O2Summary!$B$4)</f>
        <v>524737.89999999991</v>
      </c>
      <c r="H38" s="90">
        <f>SUMIFS(Input_Raw!N:N,Input_Raw!$E:$E,"&gt;="&amp;MonthlyKPI!$A$4,Input_Raw!$E:$E,"&lt;="&amp;O2Summary!$B$4)</f>
        <v>517014.3</v>
      </c>
      <c r="I38" s="90">
        <f>SUMIFS(Input_Raw!O:O,Input_Raw!$E:$E,"&gt;="&amp;MonthlyKPI!$A$4,Input_Raw!$E:$E,"&lt;="&amp;O2Summary!$B$4)</f>
        <v>544652.4</v>
      </c>
      <c r="J38" s="90">
        <f>SUMIFS(Input_Raw!P:P,Input_Raw!$E:$E,"&gt;="&amp;MonthlyKPI!$A$4,Input_Raw!$E:$E,"&lt;="&amp;O2Summary!$B$4)</f>
        <v>519458.9</v>
      </c>
      <c r="K38" s="90">
        <f>SUMIFS(Input_Raw!Q:Q,Input_Raw!$E:$E,"&gt;="&amp;MonthlyKPI!$A$4,Input_Raw!$E:$E,"&lt;="&amp;O2Summary!$B$4)</f>
        <v>535261.9</v>
      </c>
      <c r="L38" s="90">
        <f>SUMIFS(Input_Raw!R:R,Input_Raw!$E:$E,"&gt;="&amp;MonthlyKPI!$A$4,Input_Raw!$E:$E,"&lt;="&amp;O2Summary!$B$4)</f>
        <v>528204.10000000009</v>
      </c>
      <c r="M38" s="90">
        <f>SUMIFS(Input_Raw!S:S,Input_Raw!$E:$E,"&gt;="&amp;MonthlyKPI!$A$4,Input_Raw!$E:$E,"&lt;="&amp;O2Summary!$B$4)</f>
        <v>536127.1</v>
      </c>
      <c r="N38" s="90">
        <f>SUMIFS(Input_Raw!T:T,Input_Raw!$E:$E,"&gt;="&amp;MonthlyKPI!$A$4,Input_Raw!$E:$E,"&lt;="&amp;O2Summary!$B$4)</f>
        <v>552600.6</v>
      </c>
      <c r="O38" s="90">
        <f>SUMIFS(Input_Raw!U:U,Input_Raw!$E:$E,"&gt;="&amp;MonthlyKPI!$A$4,Input_Raw!$E:$E,"&lt;="&amp;O2Summary!$B$4)</f>
        <v>532870.29999999993</v>
      </c>
      <c r="P38" s="90">
        <f>SUMIFS(Input_Raw!V:V,Input_Raw!$E:$E,"&gt;="&amp;MonthlyKPI!$A$4,Input_Raw!$E:$E,"&lt;="&amp;O2Summary!$B$4)</f>
        <v>593183</v>
      </c>
      <c r="Q38" s="90">
        <f>SUMIFS(Input_Raw!W:W,Input_Raw!$E:$E,"&gt;="&amp;MonthlyKPI!$A$4,Input_Raw!$E:$E,"&lt;="&amp;O2Summary!$B$4)</f>
        <v>582788.89999999991</v>
      </c>
      <c r="R38" s="90">
        <f>SUMIFS(Input_Raw!X:X,Input_Raw!$E:$E,"&gt;="&amp;MonthlyKPI!$A$4,Input_Raw!$E:$E,"&lt;="&amp;O2Summary!$B$4)</f>
        <v>587184.20000000007</v>
      </c>
      <c r="S38" s="90">
        <f>SUMIFS(Input_Raw!Y:Y,Input_Raw!$E:$E,"&gt;="&amp;MonthlyKPI!$A$4,Input_Raw!$E:$E,"&lt;="&amp;O2Summary!$B$4)</f>
        <v>541641.60000000009</v>
      </c>
      <c r="T38" s="90">
        <f>SUMIFS(Input_Raw!Z:Z,Input_Raw!$E:$E,"&gt;="&amp;MonthlyKPI!$A$4,Input_Raw!$E:$E,"&lt;="&amp;O2Summary!$B$4)</f>
        <v>560610.4</v>
      </c>
      <c r="U38" s="90">
        <f>SUMIFS(Input_Raw!AA:AA,Input_Raw!$E:$E,"&gt;="&amp;MonthlyKPI!$A$4,Input_Raw!$E:$E,"&lt;="&amp;O2Summary!$B$4)</f>
        <v>531310.89999999991</v>
      </c>
      <c r="V38" s="90">
        <f>SUMIFS(Input_Raw!AB:AB,Input_Raw!$E:$E,"&gt;="&amp;MonthlyKPI!$A$4,Input_Raw!$E:$E,"&lt;="&amp;O2Summary!$B$4)</f>
        <v>538029.80000000005</v>
      </c>
      <c r="W38" s="90">
        <f>SUMIFS(Input_Raw!AC:AC,Input_Raw!$E:$E,"&gt;="&amp;MonthlyKPI!$A$4,Input_Raw!$E:$E,"&lt;="&amp;O2Summary!$B$4)</f>
        <v>533695.1</v>
      </c>
      <c r="X38" s="90">
        <f>SUMIFS(Input_Raw!AD:AD,Input_Raw!$E:$E,"&gt;="&amp;MonthlyKPI!$A$4,Input_Raw!$E:$E,"&lt;="&amp;O2Summary!$B$4)</f>
        <v>575193.59999999998</v>
      </c>
    </row>
    <row r="39" spans="1:33" ht="29.25" hidden="1" customHeight="1">
      <c r="A39" s="84" t="s">
        <v>126</v>
      </c>
      <c r="B39" s="90">
        <f>SUMIFS(Input_Raw!H:H,Input_Raw!$E:$E,"&gt;="&amp;O2Summary!$B$6,Input_Raw!$E:$E,"&lt;="&amp;O2Summary!$B$4)</f>
        <v>2513153.4999999995</v>
      </c>
      <c r="C39" s="90">
        <f>SUMIFS(Input_Raw!I:I,Input_Raw!$E:$E,"&gt;="&amp;O2Summary!$B$6,Input_Raw!$E:$E,"&lt;="&amp;O2Summary!$B$4)</f>
        <v>2448775.6</v>
      </c>
      <c r="D39" s="90">
        <f>SUMIFS(Input_Raw!J:J,Input_Raw!$E:$E,"&gt;="&amp;O2Summary!$B$6,Input_Raw!$E:$E,"&lt;="&amp;O2Summary!$B$4)</f>
        <v>2253930.2000000002</v>
      </c>
      <c r="E39" s="90">
        <f>SUMIFS(Input_Raw!K:K,Input_Raw!$E:$E,"&gt;="&amp;O2Summary!$B$6,Input_Raw!$E:$E,"&lt;="&amp;O2Summary!$B$4)</f>
        <v>2146591.1999999997</v>
      </c>
      <c r="F39" s="90">
        <f>SUMIFS(Input_Raw!L:L,Input_Raw!$E:$E,"&gt;="&amp;O2Summary!$B$6,Input_Raw!$E:$E,"&lt;="&amp;O2Summary!$B$4)</f>
        <v>2278574.2000000002</v>
      </c>
      <c r="G39" s="90">
        <f>SUMIFS(Input_Raw!M:M,Input_Raw!$E:$E,"&gt;="&amp;O2Summary!$B$6,Input_Raw!$E:$E,"&lt;="&amp;O2Summary!$B$4)</f>
        <v>2249168.1</v>
      </c>
      <c r="H39" s="90">
        <f>SUMIFS(Input_Raw!N:N,Input_Raw!$E:$E,"&gt;="&amp;O2Summary!$B$6,Input_Raw!$E:$E,"&lt;="&amp;O2Summary!$B$4)</f>
        <v>2229880.5000000005</v>
      </c>
      <c r="I39" s="90">
        <f>SUMIFS(Input_Raw!O:O,Input_Raw!$E:$E,"&gt;="&amp;O2Summary!$B$6,Input_Raw!$E:$E,"&lt;="&amp;O2Summary!$B$4)</f>
        <v>2372057.2000000007</v>
      </c>
      <c r="J39" s="90">
        <f>SUMIFS(Input_Raw!P:P,Input_Raw!$E:$E,"&gt;="&amp;O2Summary!$B$6,Input_Raw!$E:$E,"&lt;="&amp;O2Summary!$B$4)</f>
        <v>2256182.3000000003</v>
      </c>
      <c r="K39" s="90">
        <f>SUMIFS(Input_Raw!Q:Q,Input_Raw!$E:$E,"&gt;="&amp;O2Summary!$B$6,Input_Raw!$E:$E,"&lt;="&amp;O2Summary!$B$4)</f>
        <v>2277777.5</v>
      </c>
      <c r="L39" s="90">
        <f>SUMIFS(Input_Raw!R:R,Input_Raw!$E:$E,"&gt;="&amp;O2Summary!$B$6,Input_Raw!$E:$E,"&lt;="&amp;O2Summary!$B$4)</f>
        <v>2252298.9000000004</v>
      </c>
      <c r="M39" s="90">
        <f>SUMIFS(Input_Raw!S:S,Input_Raw!$E:$E,"&gt;="&amp;O2Summary!$B$6,Input_Raw!$E:$E,"&lt;="&amp;O2Summary!$B$4)</f>
        <v>2338748.3000000003</v>
      </c>
      <c r="N39" s="90">
        <f>SUMIFS(Input_Raw!T:T,Input_Raw!$E:$E,"&gt;="&amp;O2Summary!$B$6,Input_Raw!$E:$E,"&lt;="&amp;O2Summary!$B$4)</f>
        <v>2357610.0000000005</v>
      </c>
      <c r="O39" s="90">
        <f>SUMIFS(Input_Raw!U:U,Input_Raw!$E:$E,"&gt;="&amp;O2Summary!$B$6,Input_Raw!$E:$E,"&lt;="&amp;O2Summary!$B$4)</f>
        <v>2255186.7999999998</v>
      </c>
      <c r="P39" s="90">
        <f>SUMIFS(Input_Raw!V:V,Input_Raw!$E:$E,"&gt;="&amp;O2Summary!$B$6,Input_Raw!$E:$E,"&lt;="&amp;O2Summary!$B$4)</f>
        <v>2592086.7000000002</v>
      </c>
      <c r="Q39" s="90">
        <f>SUMIFS(Input_Raw!W:W,Input_Raw!$E:$E,"&gt;="&amp;O2Summary!$B$6,Input_Raw!$E:$E,"&lt;="&amp;O2Summary!$B$4)</f>
        <v>2529023.4999999995</v>
      </c>
      <c r="R39" s="90">
        <f>SUMIFS(Input_Raw!X:X,Input_Raw!$E:$E,"&gt;="&amp;O2Summary!$B$6,Input_Raw!$E:$E,"&lt;="&amp;O2Summary!$B$4)</f>
        <v>2508721.3000000003</v>
      </c>
      <c r="S39" s="90">
        <f>SUMIFS(Input_Raw!Y:Y,Input_Raw!$E:$E,"&gt;="&amp;O2Summary!$B$6,Input_Raw!$E:$E,"&lt;="&amp;O2Summary!$B$4)</f>
        <v>2243784.7000000002</v>
      </c>
      <c r="T39" s="90">
        <f>SUMIFS(Input_Raw!Z:Z,Input_Raw!$E:$E,"&gt;="&amp;O2Summary!$B$6,Input_Raw!$E:$E,"&lt;="&amp;O2Summary!$B$4)</f>
        <v>2350473.600000001</v>
      </c>
      <c r="U39" s="90">
        <f>SUMIFS(Input_Raw!AA:AA,Input_Raw!$E:$E,"&gt;="&amp;O2Summary!$B$6,Input_Raw!$E:$E,"&lt;="&amp;O2Summary!$B$4)</f>
        <v>2225023.9000000004</v>
      </c>
      <c r="V39" s="90">
        <f>SUMIFS(Input_Raw!AB:AB,Input_Raw!$E:$E,"&gt;="&amp;O2Summary!$B$6,Input_Raw!$E:$E,"&lt;="&amp;O2Summary!$B$4)</f>
        <v>2304716.7999999993</v>
      </c>
      <c r="W39" s="90">
        <f>SUMIFS(Input_Raw!AC:AC,Input_Raw!$E:$E,"&gt;="&amp;O2Summary!$B$6,Input_Raw!$E:$E,"&lt;="&amp;O2Summary!$B$4)</f>
        <v>2267233.5</v>
      </c>
      <c r="X39" s="90">
        <f>SUMIFS(Input_Raw!AD:AD,Input_Raw!$E:$E,"&gt;="&amp;O2Summary!$B$6,Input_Raw!$E:$E,"&lt;="&amp;O2Summary!$B$4)</f>
        <v>2411086.0000000005</v>
      </c>
    </row>
    <row r="40" spans="1:33" ht="29.25" hidden="1" customHeight="1">
      <c r="A40" s="84" t="s">
        <v>127</v>
      </c>
      <c r="B40" s="90">
        <f>RANK(B37,$B37:$X37)</f>
        <v>23</v>
      </c>
      <c r="C40" s="90">
        <f t="shared" ref="C40:X40" si="20">RANK(C37,$B37:$X37)</f>
        <v>6</v>
      </c>
      <c r="D40" s="90">
        <f t="shared" si="20"/>
        <v>22</v>
      </c>
      <c r="E40" s="90">
        <f t="shared" si="20"/>
        <v>21</v>
      </c>
      <c r="F40" s="90">
        <f t="shared" si="20"/>
        <v>7</v>
      </c>
      <c r="G40" s="90">
        <f t="shared" si="20"/>
        <v>20</v>
      </c>
      <c r="H40" s="90">
        <f t="shared" si="20"/>
        <v>18</v>
      </c>
      <c r="I40" s="90">
        <f t="shared" si="20"/>
        <v>16</v>
      </c>
      <c r="J40" s="90">
        <f t="shared" si="20"/>
        <v>13</v>
      </c>
      <c r="K40" s="90">
        <f t="shared" si="20"/>
        <v>15</v>
      </c>
      <c r="L40" s="90">
        <f t="shared" si="20"/>
        <v>19</v>
      </c>
      <c r="M40" s="90">
        <f t="shared" si="20"/>
        <v>17</v>
      </c>
      <c r="N40" s="90">
        <f t="shared" si="20"/>
        <v>10</v>
      </c>
      <c r="O40" s="90">
        <f t="shared" si="20"/>
        <v>12</v>
      </c>
      <c r="P40" s="90">
        <f t="shared" si="20"/>
        <v>2</v>
      </c>
      <c r="Q40" s="90">
        <f t="shared" si="20"/>
        <v>3</v>
      </c>
      <c r="R40" s="90">
        <f t="shared" si="20"/>
        <v>1</v>
      </c>
      <c r="S40" s="90">
        <f t="shared" si="20"/>
        <v>8</v>
      </c>
      <c r="T40" s="90">
        <f t="shared" si="20"/>
        <v>4</v>
      </c>
      <c r="U40" s="90">
        <f t="shared" si="20"/>
        <v>14</v>
      </c>
      <c r="V40" s="90">
        <f t="shared" si="20"/>
        <v>11</v>
      </c>
      <c r="W40" s="90">
        <f t="shared" si="20"/>
        <v>9</v>
      </c>
      <c r="X40" s="90">
        <f t="shared" si="20"/>
        <v>5</v>
      </c>
    </row>
    <row r="41" spans="1:33" ht="29.25" hidden="1" customHeight="1">
      <c r="A41" s="84" t="s">
        <v>128</v>
      </c>
      <c r="B41" s="90">
        <f t="shared" ref="B41:X41" si="21">RANK(B38,$B38:$X38)</f>
        <v>5</v>
      </c>
      <c r="C41" s="90">
        <f t="shared" si="21"/>
        <v>6</v>
      </c>
      <c r="D41" s="90">
        <f t="shared" si="21"/>
        <v>22</v>
      </c>
      <c r="E41" s="90">
        <f t="shared" si="21"/>
        <v>23</v>
      </c>
      <c r="F41" s="90">
        <f t="shared" si="21"/>
        <v>9</v>
      </c>
      <c r="G41" s="90">
        <f t="shared" si="21"/>
        <v>19</v>
      </c>
      <c r="H41" s="90">
        <f t="shared" si="21"/>
        <v>21</v>
      </c>
      <c r="I41" s="90">
        <f t="shared" si="21"/>
        <v>10</v>
      </c>
      <c r="J41" s="90">
        <f t="shared" si="21"/>
        <v>20</v>
      </c>
      <c r="K41" s="90">
        <f t="shared" si="21"/>
        <v>14</v>
      </c>
      <c r="L41" s="90">
        <f t="shared" si="21"/>
        <v>18</v>
      </c>
      <c r="M41" s="90">
        <f t="shared" si="21"/>
        <v>13</v>
      </c>
      <c r="N41" s="90">
        <f t="shared" si="21"/>
        <v>8</v>
      </c>
      <c r="O41" s="90">
        <f t="shared" si="21"/>
        <v>16</v>
      </c>
      <c r="P41" s="90">
        <f t="shared" si="21"/>
        <v>1</v>
      </c>
      <c r="Q41" s="90">
        <f t="shared" si="21"/>
        <v>3</v>
      </c>
      <c r="R41" s="90">
        <f t="shared" si="21"/>
        <v>2</v>
      </c>
      <c r="S41" s="90">
        <f t="shared" si="21"/>
        <v>11</v>
      </c>
      <c r="T41" s="90">
        <f t="shared" si="21"/>
        <v>7</v>
      </c>
      <c r="U41" s="90">
        <f t="shared" si="21"/>
        <v>17</v>
      </c>
      <c r="V41" s="90">
        <f t="shared" si="21"/>
        <v>12</v>
      </c>
      <c r="W41" s="90">
        <f t="shared" si="21"/>
        <v>15</v>
      </c>
      <c r="X41" s="90">
        <f t="shared" si="21"/>
        <v>4</v>
      </c>
    </row>
    <row r="42" spans="1:33" ht="29.25" hidden="1" customHeight="1">
      <c r="A42" s="84" t="s">
        <v>129</v>
      </c>
      <c r="B42" s="90">
        <f t="shared" ref="B42:X42" si="22">RANK(B39,$B39:$X39)</f>
        <v>3</v>
      </c>
      <c r="C42" s="90">
        <f t="shared" si="22"/>
        <v>5</v>
      </c>
      <c r="D42" s="90">
        <f t="shared" si="22"/>
        <v>17</v>
      </c>
      <c r="E42" s="90">
        <f t="shared" si="22"/>
        <v>23</v>
      </c>
      <c r="F42" s="90">
        <f t="shared" si="22"/>
        <v>12</v>
      </c>
      <c r="G42" s="90">
        <f t="shared" si="22"/>
        <v>19</v>
      </c>
      <c r="H42" s="90">
        <f t="shared" si="22"/>
        <v>21</v>
      </c>
      <c r="I42" s="90">
        <f t="shared" si="22"/>
        <v>7</v>
      </c>
      <c r="J42" s="90">
        <f t="shared" si="22"/>
        <v>15</v>
      </c>
      <c r="K42" s="90">
        <f t="shared" si="22"/>
        <v>13</v>
      </c>
      <c r="L42" s="90">
        <f t="shared" si="22"/>
        <v>18</v>
      </c>
      <c r="M42" s="90">
        <f t="shared" si="22"/>
        <v>10</v>
      </c>
      <c r="N42" s="90">
        <f t="shared" si="22"/>
        <v>8</v>
      </c>
      <c r="O42" s="90">
        <f t="shared" si="22"/>
        <v>16</v>
      </c>
      <c r="P42" s="90">
        <f t="shared" si="22"/>
        <v>1</v>
      </c>
      <c r="Q42" s="90">
        <f t="shared" si="22"/>
        <v>2</v>
      </c>
      <c r="R42" s="90">
        <f t="shared" si="22"/>
        <v>4</v>
      </c>
      <c r="S42" s="90">
        <f t="shared" si="22"/>
        <v>20</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2496</v>
      </c>
      <c r="C44" s="90">
        <f>(O2Summary!B4-O2Summary!B6)*24</f>
        <v>2496</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3.1949552730697599</v>
      </c>
    </row>
    <row r="49" spans="1:5" ht="15.5">
      <c r="A49" s="283" t="s">
        <v>1472</v>
      </c>
      <c r="B49" s="288">
        <v>1029.7419444443085</v>
      </c>
      <c r="C49" s="284">
        <v>49</v>
      </c>
      <c r="D49" s="94">
        <f t="shared" ref="D49:D112" si="23">B49/C49</f>
        <v>21.015141723353235</v>
      </c>
      <c r="E49" s="94">
        <f t="shared" ref="E49:E112" si="24">($B$44-B49)/C49</f>
        <v>29.923633786850846</v>
      </c>
    </row>
    <row r="50" spans="1:5" ht="15.5">
      <c r="A50" s="283" t="s">
        <v>871</v>
      </c>
      <c r="B50" s="288">
        <v>615.25833333325761</v>
      </c>
      <c r="C50" s="284">
        <v>139</v>
      </c>
      <c r="D50" s="94">
        <f t="shared" si="23"/>
        <v>4.4263189448435796</v>
      </c>
      <c r="E50" s="94">
        <f t="shared" si="24"/>
        <v>13.53051558753052</v>
      </c>
    </row>
    <row r="51" spans="1:5" ht="15.5">
      <c r="A51" s="290" t="s">
        <v>257</v>
      </c>
      <c r="B51" s="288">
        <v>315.71666666666658</v>
      </c>
      <c r="C51" s="284">
        <v>101</v>
      </c>
      <c r="D51" s="94">
        <f t="shared" si="23"/>
        <v>3.1259075907590752</v>
      </c>
      <c r="E51" s="94">
        <f t="shared" si="24"/>
        <v>21.586963696369637</v>
      </c>
    </row>
    <row r="52" spans="1:5" ht="15.5">
      <c r="A52" s="283" t="s">
        <v>141</v>
      </c>
      <c r="B52" s="288">
        <v>293.93194444430162</v>
      </c>
      <c r="C52" s="284">
        <v>95</v>
      </c>
      <c r="D52" s="94">
        <f t="shared" si="23"/>
        <v>3.094020467834754</v>
      </c>
      <c r="E52" s="94">
        <f t="shared" si="24"/>
        <v>23.179663742691559</v>
      </c>
    </row>
    <row r="53" spans="1:5" ht="15.5">
      <c r="A53" s="283" t="s">
        <v>785</v>
      </c>
      <c r="B53" s="288">
        <v>250.41194444442772</v>
      </c>
      <c r="C53" s="284">
        <v>15</v>
      </c>
      <c r="D53" s="94">
        <f t="shared" si="23"/>
        <v>16.694129629628513</v>
      </c>
      <c r="E53" s="94">
        <f t="shared" si="24"/>
        <v>149.70587037037149</v>
      </c>
    </row>
    <row r="54" spans="1:5" ht="15.5">
      <c r="A54" s="290" t="s">
        <v>1963</v>
      </c>
      <c r="B54" s="288">
        <v>226.07833333358178</v>
      </c>
      <c r="C54" s="284">
        <v>615</v>
      </c>
      <c r="D54" s="94">
        <f t="shared" si="23"/>
        <v>0.3676070460708647</v>
      </c>
      <c r="E54" s="94">
        <f t="shared" si="24"/>
        <v>3.6909295392949892</v>
      </c>
    </row>
    <row r="55" spans="1:5" ht="15.5">
      <c r="A55" s="283" t="s">
        <v>140</v>
      </c>
      <c r="B55" s="288">
        <v>178.98083333297762</v>
      </c>
      <c r="C55" s="284">
        <v>114</v>
      </c>
      <c r="D55" s="94">
        <f t="shared" si="23"/>
        <v>1.5700073099384002</v>
      </c>
      <c r="E55" s="94">
        <f t="shared" si="24"/>
        <v>20.324729532166863</v>
      </c>
    </row>
    <row r="56" spans="1:5" ht="15.5">
      <c r="A56" s="283" t="s">
        <v>720</v>
      </c>
      <c r="B56" s="288">
        <v>144.16444444444443</v>
      </c>
      <c r="C56" s="284">
        <v>19</v>
      </c>
      <c r="D56" s="94">
        <f t="shared" si="23"/>
        <v>7.5876023391812852</v>
      </c>
      <c r="E56" s="94">
        <f t="shared" si="24"/>
        <v>123.78081871345029</v>
      </c>
    </row>
    <row r="57" spans="1:5" ht="15.5">
      <c r="A57" s="291" t="s">
        <v>291</v>
      </c>
      <c r="B57" s="288">
        <v>61.165555555474327</v>
      </c>
      <c r="C57" s="284">
        <v>29</v>
      </c>
      <c r="D57" s="94">
        <f t="shared" si="23"/>
        <v>2.1091570881198045</v>
      </c>
      <c r="E57" s="94">
        <f t="shared" si="24"/>
        <v>83.95980842912158</v>
      </c>
    </row>
    <row r="58" spans="1:5" ht="15.5">
      <c r="A58" s="292" t="s">
        <v>332</v>
      </c>
      <c r="B58" s="288">
        <v>59.394444444002346</v>
      </c>
      <c r="C58" s="284">
        <v>20</v>
      </c>
      <c r="D58" s="94">
        <f t="shared" si="23"/>
        <v>2.9697222222001174</v>
      </c>
      <c r="E58" s="94">
        <f t="shared" si="24"/>
        <v>121.83027777779989</v>
      </c>
    </row>
    <row r="59" spans="1:5" ht="15.5">
      <c r="A59" s="283" t="s">
        <v>378</v>
      </c>
      <c r="B59" s="288">
        <v>55.336666666526753</v>
      </c>
      <c r="C59" s="284">
        <v>144</v>
      </c>
      <c r="D59" s="94">
        <f t="shared" si="23"/>
        <v>0.38428240740643577</v>
      </c>
      <c r="E59" s="94">
        <f t="shared" si="24"/>
        <v>16.949050925926898</v>
      </c>
    </row>
    <row r="60" spans="1:5" ht="15.5">
      <c r="A60" s="291" t="s">
        <v>279</v>
      </c>
      <c r="B60" s="288">
        <v>53.451944444679846</v>
      </c>
      <c r="C60" s="284">
        <v>31</v>
      </c>
      <c r="D60" s="94">
        <f t="shared" si="23"/>
        <v>1.7242562724090273</v>
      </c>
      <c r="E60" s="94">
        <f t="shared" si="24"/>
        <v>78.791872759849028</v>
      </c>
    </row>
    <row r="61" spans="1:5" ht="15.5">
      <c r="A61" s="293" t="s">
        <v>704</v>
      </c>
      <c r="B61" s="288">
        <v>48.433333333333479</v>
      </c>
      <c r="C61" s="284">
        <v>26</v>
      </c>
      <c r="D61" s="94">
        <f t="shared" si="23"/>
        <v>1.8628205128205184</v>
      </c>
      <c r="E61" s="94">
        <f t="shared" si="24"/>
        <v>94.13717948717948</v>
      </c>
    </row>
    <row r="62" spans="1:5" ht="15.5">
      <c r="A62" s="293" t="s">
        <v>293</v>
      </c>
      <c r="B62" s="288">
        <v>45.03333333333336</v>
      </c>
      <c r="C62" s="284">
        <v>4</v>
      </c>
      <c r="D62" s="94">
        <f t="shared" si="23"/>
        <v>11.25833333333334</v>
      </c>
      <c r="E62" s="94">
        <f t="shared" si="24"/>
        <v>612.74166666666667</v>
      </c>
    </row>
    <row r="63" spans="1:5" ht="15.5">
      <c r="A63" s="293" t="s">
        <v>352</v>
      </c>
      <c r="B63" s="288">
        <v>43.739722222222191</v>
      </c>
      <c r="C63" s="284">
        <v>12</v>
      </c>
      <c r="D63" s="94">
        <f t="shared" si="23"/>
        <v>3.6449768518518493</v>
      </c>
      <c r="E63" s="94">
        <f t="shared" si="24"/>
        <v>204.35502314814815</v>
      </c>
    </row>
    <row r="64" spans="1:5" ht="15.5">
      <c r="A64" s="293" t="s">
        <v>364</v>
      </c>
      <c r="B64" s="288">
        <v>37.128611111073404</v>
      </c>
      <c r="C64" s="284">
        <v>84</v>
      </c>
      <c r="D64" s="94">
        <f t="shared" si="23"/>
        <v>0.44200727513182625</v>
      </c>
      <c r="E64" s="94">
        <f t="shared" si="24"/>
        <v>29.272278439153887</v>
      </c>
    </row>
    <row r="65" spans="1:5" ht="15.5">
      <c r="A65" s="293" t="s">
        <v>292</v>
      </c>
      <c r="B65" s="288">
        <v>34.430277777777825</v>
      </c>
      <c r="C65" s="284">
        <v>13</v>
      </c>
      <c r="D65" s="94">
        <f t="shared" si="23"/>
        <v>2.6484829059829096</v>
      </c>
      <c r="E65" s="94">
        <f t="shared" si="24"/>
        <v>189.35151709401708</v>
      </c>
    </row>
    <row r="66" spans="1:5" ht="15.5">
      <c r="A66" s="293" t="s">
        <v>276</v>
      </c>
      <c r="B66" s="288">
        <v>34.200000000000209</v>
      </c>
      <c r="C66" s="284">
        <v>82</v>
      </c>
      <c r="D66" s="94">
        <f t="shared" si="23"/>
        <v>0.41707317073170985</v>
      </c>
      <c r="E66" s="94">
        <f t="shared" si="24"/>
        <v>30.021951219512193</v>
      </c>
    </row>
    <row r="67" spans="1:5" ht="15.5">
      <c r="A67" s="292" t="s">
        <v>365</v>
      </c>
      <c r="B67" s="288">
        <v>33.35</v>
      </c>
      <c r="C67" s="284">
        <v>26</v>
      </c>
      <c r="D67" s="94">
        <f t="shared" si="23"/>
        <v>1.2826923076923078</v>
      </c>
      <c r="E67" s="94">
        <f t="shared" si="24"/>
        <v>94.717307692307699</v>
      </c>
    </row>
    <row r="68" spans="1:5" ht="15.5">
      <c r="A68" s="283" t="s">
        <v>3042</v>
      </c>
      <c r="B68" s="288">
        <v>29.151944444444442</v>
      </c>
      <c r="C68" s="284">
        <v>18</v>
      </c>
      <c r="D68" s="94">
        <f t="shared" si="23"/>
        <v>1.6195524691358023</v>
      </c>
      <c r="E68" s="94">
        <f t="shared" si="24"/>
        <v>137.04711419753087</v>
      </c>
    </row>
    <row r="69" spans="1:5" ht="15.5">
      <c r="A69" s="291" t="s">
        <v>326</v>
      </c>
      <c r="B69" s="288">
        <v>28.366666666666703</v>
      </c>
      <c r="C69" s="284">
        <v>3</v>
      </c>
      <c r="D69" s="94">
        <f t="shared" si="23"/>
        <v>9.4555555555555681</v>
      </c>
      <c r="E69" s="94">
        <f t="shared" si="24"/>
        <v>822.54444444444437</v>
      </c>
    </row>
    <row r="70" spans="1:5" ht="15.5">
      <c r="A70" s="292" t="s">
        <v>330</v>
      </c>
      <c r="B70" s="288">
        <v>27.250000000000021</v>
      </c>
      <c r="C70" s="284">
        <v>13</v>
      </c>
      <c r="D70" s="94">
        <f t="shared" si="23"/>
        <v>2.0961538461538476</v>
      </c>
      <c r="E70" s="94">
        <f t="shared" si="24"/>
        <v>189.90384615384616</v>
      </c>
    </row>
    <row r="71" spans="1:5" ht="15.5">
      <c r="A71" s="283" t="s">
        <v>1451</v>
      </c>
      <c r="B71" s="288">
        <v>25.916666666666664</v>
      </c>
      <c r="C71" s="284">
        <v>3</v>
      </c>
      <c r="D71" s="94">
        <f t="shared" si="23"/>
        <v>8.6388888888888875</v>
      </c>
      <c r="E71" s="94">
        <f t="shared" si="24"/>
        <v>823.3611111111112</v>
      </c>
    </row>
    <row r="72" spans="1:5" ht="15.5">
      <c r="A72" s="283" t="s">
        <v>1242</v>
      </c>
      <c r="B72" s="288">
        <v>25.730277777758893</v>
      </c>
      <c r="C72" s="284">
        <v>16</v>
      </c>
      <c r="D72" s="94">
        <f t="shared" si="23"/>
        <v>1.6081423611099308</v>
      </c>
      <c r="E72" s="94">
        <f t="shared" si="24"/>
        <v>154.39185763889006</v>
      </c>
    </row>
    <row r="73" spans="1:5" ht="15.5">
      <c r="A73" s="291" t="s">
        <v>1739</v>
      </c>
      <c r="B73" s="288">
        <v>24.866666666666802</v>
      </c>
      <c r="C73" s="284">
        <v>21</v>
      </c>
      <c r="D73" s="94">
        <f t="shared" si="23"/>
        <v>1.1841269841269906</v>
      </c>
      <c r="E73" s="94">
        <f t="shared" si="24"/>
        <v>117.67301587301587</v>
      </c>
    </row>
    <row r="74" spans="1:5" ht="15.5">
      <c r="A74" s="293" t="s">
        <v>271</v>
      </c>
      <c r="B74" s="288">
        <v>24.633333333333336</v>
      </c>
      <c r="C74" s="284">
        <v>2</v>
      </c>
      <c r="D74" s="94">
        <f t="shared" si="23"/>
        <v>12.316666666666668</v>
      </c>
      <c r="E74" s="94">
        <f t="shared" si="24"/>
        <v>1235.6833333333334</v>
      </c>
    </row>
    <row r="75" spans="1:5" ht="15.5">
      <c r="A75" s="293" t="s">
        <v>353</v>
      </c>
      <c r="B75" s="288">
        <v>22.238611111010496</v>
      </c>
      <c r="C75" s="284">
        <v>51</v>
      </c>
      <c r="D75" s="94">
        <f t="shared" si="23"/>
        <v>0.43605119825510774</v>
      </c>
      <c r="E75" s="94">
        <f t="shared" si="24"/>
        <v>48.505125272333132</v>
      </c>
    </row>
    <row r="76" spans="1:5" ht="15.5">
      <c r="A76" s="293" t="s">
        <v>331</v>
      </c>
      <c r="B76" s="288">
        <v>20.949999999999996</v>
      </c>
      <c r="C76" s="284">
        <v>4</v>
      </c>
      <c r="D76" s="94">
        <f t="shared" si="23"/>
        <v>5.2374999999999989</v>
      </c>
      <c r="E76" s="94">
        <f t="shared" si="24"/>
        <v>618.76250000000005</v>
      </c>
    </row>
    <row r="77" spans="1:5" ht="15.5">
      <c r="A77" s="293" t="s">
        <v>286</v>
      </c>
      <c r="B77" s="288">
        <v>20.716666666666683</v>
      </c>
      <c r="C77" s="284">
        <v>2</v>
      </c>
      <c r="D77" s="94">
        <f t="shared" si="23"/>
        <v>10.358333333333341</v>
      </c>
      <c r="E77" s="94">
        <f t="shared" si="24"/>
        <v>1237.6416666666667</v>
      </c>
    </row>
    <row r="78" spans="1:5" ht="15.5">
      <c r="A78" s="292" t="s">
        <v>275</v>
      </c>
      <c r="B78" s="288">
        <v>20.1666666666667</v>
      </c>
      <c r="C78" s="284">
        <v>5</v>
      </c>
      <c r="D78" s="94">
        <f t="shared" si="23"/>
        <v>4.0333333333333403</v>
      </c>
      <c r="E78" s="94">
        <f t="shared" si="24"/>
        <v>495.16666666666669</v>
      </c>
    </row>
    <row r="79" spans="1:5" ht="15.5">
      <c r="A79" s="290" t="s">
        <v>374</v>
      </c>
      <c r="B79" s="288">
        <v>19.912777777931986</v>
      </c>
      <c r="C79" s="284">
        <v>14</v>
      </c>
      <c r="D79" s="94">
        <f t="shared" si="23"/>
        <v>1.4223412698522846</v>
      </c>
      <c r="E79" s="94">
        <f t="shared" si="24"/>
        <v>176.86337301586198</v>
      </c>
    </row>
    <row r="80" spans="1:5" ht="15.5">
      <c r="A80" s="291" t="s">
        <v>274</v>
      </c>
      <c r="B80" s="288">
        <v>17.25</v>
      </c>
      <c r="C80" s="284">
        <v>2</v>
      </c>
      <c r="D80" s="94">
        <f t="shared" si="23"/>
        <v>8.625</v>
      </c>
      <c r="E80" s="94">
        <f t="shared" si="24"/>
        <v>1239.375</v>
      </c>
    </row>
    <row r="81" spans="1:5" ht="15.5">
      <c r="A81" s="293" t="s">
        <v>323</v>
      </c>
      <c r="B81" s="288">
        <v>16.951111112390976</v>
      </c>
      <c r="C81" s="284">
        <v>24</v>
      </c>
      <c r="D81" s="94">
        <f t="shared" si="23"/>
        <v>0.70629629634962399</v>
      </c>
      <c r="E81" s="94">
        <f t="shared" si="24"/>
        <v>103.29370370365037</v>
      </c>
    </row>
    <row r="82" spans="1:5" ht="15.5">
      <c r="A82" s="292" t="s">
        <v>366</v>
      </c>
      <c r="B82" s="288">
        <v>16.819444444414941</v>
      </c>
      <c r="C82" s="284">
        <v>14</v>
      </c>
      <c r="D82" s="94">
        <f t="shared" si="23"/>
        <v>1.2013888888867814</v>
      </c>
      <c r="E82" s="94">
        <f t="shared" si="24"/>
        <v>177.08432539682752</v>
      </c>
    </row>
    <row r="83" spans="1:5" ht="15.5">
      <c r="A83" s="283" t="s">
        <v>144</v>
      </c>
      <c r="B83" s="288">
        <v>16.279722222298549</v>
      </c>
      <c r="C83" s="284">
        <v>32</v>
      </c>
      <c r="D83" s="94">
        <f t="shared" si="23"/>
        <v>0.50874131944682965</v>
      </c>
      <c r="E83" s="94">
        <f t="shared" si="24"/>
        <v>77.491258680553173</v>
      </c>
    </row>
    <row r="84" spans="1:5" ht="15.5">
      <c r="A84" s="283" t="s">
        <v>1623</v>
      </c>
      <c r="B84" s="288">
        <v>15.865555555555551</v>
      </c>
      <c r="C84" s="284">
        <v>8</v>
      </c>
      <c r="D84" s="94">
        <f t="shared" si="23"/>
        <v>1.9831944444444438</v>
      </c>
      <c r="E84" s="94">
        <f t="shared" si="24"/>
        <v>310.01680555555555</v>
      </c>
    </row>
    <row r="85" spans="1:5" ht="15.5">
      <c r="A85" s="290" t="s">
        <v>287</v>
      </c>
      <c r="B85" s="288">
        <v>15.566666666666663</v>
      </c>
      <c r="C85" s="284">
        <v>3</v>
      </c>
      <c r="D85" s="94">
        <f t="shared" si="23"/>
        <v>5.1888888888888873</v>
      </c>
      <c r="E85" s="94">
        <f t="shared" si="24"/>
        <v>826.81111111111113</v>
      </c>
    </row>
    <row r="86" spans="1:5" ht="15.5">
      <c r="A86" s="283" t="s">
        <v>2101</v>
      </c>
      <c r="B86" s="288">
        <v>15.416666666666664</v>
      </c>
      <c r="C86" s="284">
        <v>8</v>
      </c>
      <c r="D86" s="94">
        <f t="shared" si="23"/>
        <v>1.927083333333333</v>
      </c>
      <c r="E86" s="94">
        <f t="shared" si="24"/>
        <v>310.07291666666669</v>
      </c>
    </row>
    <row r="87" spans="1:5" ht="15.5">
      <c r="A87" s="291" t="s">
        <v>298</v>
      </c>
      <c r="B87" s="288">
        <v>14.426111111111108</v>
      </c>
      <c r="C87" s="284">
        <v>3</v>
      </c>
      <c r="D87" s="94">
        <f t="shared" si="23"/>
        <v>4.8087037037037028</v>
      </c>
      <c r="E87" s="94">
        <f t="shared" si="24"/>
        <v>827.1912962962964</v>
      </c>
    </row>
    <row r="88" spans="1:5" ht="15.5">
      <c r="A88" s="292" t="s">
        <v>297</v>
      </c>
      <c r="B88" s="288">
        <v>13.690277777777776</v>
      </c>
      <c r="C88" s="284">
        <v>8</v>
      </c>
      <c r="D88" s="94">
        <f t="shared" si="23"/>
        <v>1.7112847222222221</v>
      </c>
      <c r="E88" s="94">
        <f t="shared" si="24"/>
        <v>310.28871527777778</v>
      </c>
    </row>
    <row r="89" spans="1:5" ht="15.5">
      <c r="A89" s="283" t="s">
        <v>377</v>
      </c>
      <c r="B89" s="288">
        <v>13.366666666666678</v>
      </c>
      <c r="C89" s="284">
        <v>14</v>
      </c>
      <c r="D89" s="94">
        <f t="shared" si="23"/>
        <v>0.95476190476190559</v>
      </c>
      <c r="E89" s="94">
        <f t="shared" si="24"/>
        <v>177.33095238095237</v>
      </c>
    </row>
    <row r="90" spans="1:5" ht="15.5">
      <c r="A90" s="283" t="s">
        <v>899</v>
      </c>
      <c r="B90" s="288">
        <v>12.900000000000002</v>
      </c>
      <c r="C90" s="284">
        <v>4</v>
      </c>
      <c r="D90" s="94">
        <f t="shared" si="23"/>
        <v>3.2250000000000005</v>
      </c>
      <c r="E90" s="94">
        <f t="shared" si="24"/>
        <v>620.77499999999998</v>
      </c>
    </row>
    <row r="91" spans="1:5" ht="15.5">
      <c r="A91" s="291" t="s">
        <v>260</v>
      </c>
      <c r="B91" s="288">
        <v>12.583333333333343</v>
      </c>
      <c r="C91" s="284">
        <v>4</v>
      </c>
      <c r="D91" s="94">
        <f t="shared" si="23"/>
        <v>3.1458333333333357</v>
      </c>
      <c r="E91" s="94">
        <f t="shared" si="24"/>
        <v>620.85416666666663</v>
      </c>
    </row>
    <row r="92" spans="1:5" ht="15.5">
      <c r="A92" s="293" t="s">
        <v>325</v>
      </c>
      <c r="B92" s="288">
        <v>12.433333333333476</v>
      </c>
      <c r="C92" s="284">
        <v>34</v>
      </c>
      <c r="D92" s="94">
        <f t="shared" si="23"/>
        <v>0.36568627450980812</v>
      </c>
      <c r="E92" s="94">
        <f t="shared" si="24"/>
        <v>73.04607843137255</v>
      </c>
    </row>
    <row r="93" spans="1:5" ht="15.5">
      <c r="A93" s="293" t="s">
        <v>263</v>
      </c>
      <c r="B93" s="288">
        <v>12.283333333333328</v>
      </c>
      <c r="C93" s="284">
        <v>2</v>
      </c>
      <c r="D93" s="94">
        <f t="shared" si="23"/>
        <v>6.1416666666666639</v>
      </c>
      <c r="E93" s="94">
        <f t="shared" si="24"/>
        <v>1241.8583333333333</v>
      </c>
    </row>
    <row r="94" spans="1:5" ht="15.5">
      <c r="A94" s="293" t="s">
        <v>254</v>
      </c>
      <c r="B94" s="288">
        <v>12.033333333333314</v>
      </c>
      <c r="C94" s="284">
        <v>2</v>
      </c>
      <c r="D94" s="94">
        <f t="shared" si="23"/>
        <v>6.0166666666666568</v>
      </c>
      <c r="E94" s="94">
        <f t="shared" si="24"/>
        <v>1241.9833333333333</v>
      </c>
    </row>
    <row r="95" spans="1:5" ht="15.5">
      <c r="A95" s="292" t="s">
        <v>316</v>
      </c>
      <c r="B95" s="288">
        <v>11.950000000000008</v>
      </c>
      <c r="C95" s="284">
        <v>1</v>
      </c>
      <c r="D95" s="94">
        <f t="shared" si="23"/>
        <v>11.950000000000008</v>
      </c>
      <c r="E95" s="94">
        <f t="shared" si="24"/>
        <v>2484.0500000000002</v>
      </c>
    </row>
    <row r="96" spans="1:5" ht="15.5">
      <c r="A96" s="290" t="s">
        <v>379</v>
      </c>
      <c r="B96" s="288">
        <v>11.933333333333358</v>
      </c>
      <c r="C96" s="284">
        <v>8</v>
      </c>
      <c r="D96" s="94">
        <f t="shared" si="23"/>
        <v>1.4916666666666698</v>
      </c>
      <c r="E96" s="94">
        <f t="shared" si="24"/>
        <v>310.50833333333333</v>
      </c>
    </row>
    <row r="97" spans="1:5" ht="15.5">
      <c r="A97" s="290" t="s">
        <v>269</v>
      </c>
      <c r="B97" s="288">
        <v>11.333055555555553</v>
      </c>
      <c r="C97" s="284">
        <v>2</v>
      </c>
      <c r="D97" s="94">
        <f t="shared" si="23"/>
        <v>5.6665277777777767</v>
      </c>
      <c r="E97" s="94">
        <f t="shared" si="24"/>
        <v>1242.3334722222223</v>
      </c>
    </row>
    <row r="98" spans="1:5" ht="15.5">
      <c r="A98" s="283" t="s">
        <v>2569</v>
      </c>
      <c r="B98" s="288">
        <v>11.016666666666666</v>
      </c>
      <c r="C98" s="284">
        <v>4</v>
      </c>
      <c r="D98" s="94">
        <f t="shared" si="23"/>
        <v>2.7541666666666664</v>
      </c>
      <c r="E98" s="94">
        <f t="shared" si="24"/>
        <v>621.24583333333328</v>
      </c>
    </row>
    <row r="99" spans="1:5" ht="15.5">
      <c r="A99" s="283" t="s">
        <v>370</v>
      </c>
      <c r="B99" s="288">
        <v>10.602222222222212</v>
      </c>
      <c r="C99" s="284">
        <v>5</v>
      </c>
      <c r="D99" s="94">
        <f t="shared" si="23"/>
        <v>2.1204444444444421</v>
      </c>
      <c r="E99" s="94">
        <f t="shared" si="24"/>
        <v>497.07955555555554</v>
      </c>
    </row>
    <row r="100" spans="1:5" ht="15.5">
      <c r="A100" s="290" t="s">
        <v>357</v>
      </c>
      <c r="B100" s="288">
        <v>10.549999999999997</v>
      </c>
      <c r="C100" s="284">
        <v>3</v>
      </c>
      <c r="D100" s="94">
        <f t="shared" si="23"/>
        <v>3.5166666666666657</v>
      </c>
      <c r="E100" s="94">
        <f t="shared" si="24"/>
        <v>828.48333333333323</v>
      </c>
    </row>
    <row r="101" spans="1:5" ht="15.5">
      <c r="A101" s="283" t="s">
        <v>2570</v>
      </c>
      <c r="B101" s="288">
        <v>10.541666666731341</v>
      </c>
      <c r="C101" s="284">
        <v>2</v>
      </c>
      <c r="D101" s="94">
        <f t="shared" si="23"/>
        <v>5.2708333333656707</v>
      </c>
      <c r="E101" s="94">
        <f t="shared" si="24"/>
        <v>1242.7291666666342</v>
      </c>
    </row>
    <row r="102" spans="1:5" ht="15.5">
      <c r="A102" s="291" t="s">
        <v>261</v>
      </c>
      <c r="B102" s="288">
        <v>10.39999999999999</v>
      </c>
      <c r="C102" s="284">
        <v>4</v>
      </c>
      <c r="D102" s="94">
        <f t="shared" si="23"/>
        <v>2.5999999999999974</v>
      </c>
      <c r="E102" s="94">
        <f t="shared" si="24"/>
        <v>621.4</v>
      </c>
    </row>
    <row r="103" spans="1:5" ht="15.5">
      <c r="A103" s="292" t="s">
        <v>290</v>
      </c>
      <c r="B103" s="288">
        <v>8.8711111097397986</v>
      </c>
      <c r="C103" s="284">
        <v>54</v>
      </c>
      <c r="D103" s="94">
        <f t="shared" si="23"/>
        <v>0.16427983536555182</v>
      </c>
      <c r="E103" s="94">
        <f t="shared" si="24"/>
        <v>46.057942386856666</v>
      </c>
    </row>
    <row r="104" spans="1:5" ht="15.5">
      <c r="A104" s="290" t="s">
        <v>301</v>
      </c>
      <c r="B104" s="288">
        <v>8.7974999999001504</v>
      </c>
      <c r="C104" s="284">
        <v>30</v>
      </c>
      <c r="D104" s="94">
        <f t="shared" si="23"/>
        <v>0.29324999999667167</v>
      </c>
      <c r="E104" s="94">
        <f t="shared" si="24"/>
        <v>82.906750000003328</v>
      </c>
    </row>
    <row r="105" spans="1:5" ht="15.5">
      <c r="A105" s="291" t="s">
        <v>328</v>
      </c>
      <c r="B105" s="288">
        <v>8.7024999992339502</v>
      </c>
      <c r="C105" s="284">
        <v>6</v>
      </c>
      <c r="D105" s="94">
        <f t="shared" si="23"/>
        <v>1.4504166665389917</v>
      </c>
      <c r="E105" s="94">
        <f t="shared" si="24"/>
        <v>414.54958333346099</v>
      </c>
    </row>
    <row r="106" spans="1:5" ht="15.5">
      <c r="A106" s="292" t="s">
        <v>143</v>
      </c>
      <c r="B106" s="288">
        <v>8.6147222221370008</v>
      </c>
      <c r="C106" s="284">
        <v>35</v>
      </c>
      <c r="D106" s="94">
        <f t="shared" si="23"/>
        <v>0.24613492063248574</v>
      </c>
      <c r="E106" s="94">
        <f t="shared" si="24"/>
        <v>71.068150793653231</v>
      </c>
    </row>
    <row r="107" spans="1:5" ht="15.5">
      <c r="A107" s="283" t="s">
        <v>146</v>
      </c>
      <c r="B107" s="288">
        <v>8.3663888888783013</v>
      </c>
      <c r="C107" s="284">
        <v>83</v>
      </c>
      <c r="D107" s="94">
        <f t="shared" si="23"/>
        <v>0.10079986613106387</v>
      </c>
      <c r="E107" s="94">
        <f t="shared" si="24"/>
        <v>29.971489290495445</v>
      </c>
    </row>
    <row r="108" spans="1:5" ht="15.5">
      <c r="A108" s="283" t="s">
        <v>768</v>
      </c>
      <c r="B108" s="288">
        <v>7.9611111111007791</v>
      </c>
      <c r="C108" s="284">
        <v>8</v>
      </c>
      <c r="D108" s="94">
        <f t="shared" si="23"/>
        <v>0.99513888888759738</v>
      </c>
      <c r="E108" s="94">
        <f t="shared" si="24"/>
        <v>311.0048611111124</v>
      </c>
    </row>
    <row r="109" spans="1:5" ht="15.5">
      <c r="A109" s="290" t="s">
        <v>305</v>
      </c>
      <c r="B109" s="288">
        <v>7.1425000000000116</v>
      </c>
      <c r="C109" s="284">
        <v>5</v>
      </c>
      <c r="D109" s="94">
        <f t="shared" si="23"/>
        <v>1.4285000000000023</v>
      </c>
      <c r="E109" s="94">
        <f t="shared" si="24"/>
        <v>497.7715</v>
      </c>
    </row>
    <row r="110" spans="1:5" ht="15.5">
      <c r="A110" s="283" t="s">
        <v>138</v>
      </c>
      <c r="B110" s="288">
        <v>6.1166666666666636</v>
      </c>
      <c r="C110" s="284">
        <v>1</v>
      </c>
      <c r="D110" s="94">
        <f t="shared" si="23"/>
        <v>6.1166666666666636</v>
      </c>
      <c r="E110" s="94">
        <f t="shared" si="24"/>
        <v>2489.8833333333332</v>
      </c>
    </row>
    <row r="111" spans="1:5" ht="15.5">
      <c r="A111" s="291" t="s">
        <v>314</v>
      </c>
      <c r="B111" s="288">
        <v>5.9499999999999726</v>
      </c>
      <c r="C111" s="284">
        <v>15</v>
      </c>
      <c r="D111" s="94">
        <f t="shared" si="23"/>
        <v>0.39666666666666484</v>
      </c>
      <c r="E111" s="94">
        <f t="shared" si="24"/>
        <v>166.00333333333336</v>
      </c>
    </row>
    <row r="112" spans="1:5" ht="15.5">
      <c r="A112" s="292" t="s">
        <v>267</v>
      </c>
      <c r="B112" s="288">
        <v>5.7666666666665733</v>
      </c>
      <c r="C112" s="284">
        <v>15</v>
      </c>
      <c r="D112" s="94">
        <f t="shared" si="23"/>
        <v>0.3844444444444382</v>
      </c>
      <c r="E112" s="94">
        <f t="shared" si="24"/>
        <v>166.01555555555558</v>
      </c>
    </row>
    <row r="113" spans="1:5" ht="15.5">
      <c r="A113" s="283" t="s">
        <v>2378</v>
      </c>
      <c r="B113" s="288">
        <v>5.7500000000000009</v>
      </c>
      <c r="C113" s="284">
        <v>3</v>
      </c>
      <c r="D113" s="94">
        <f t="shared" ref="D113:D169" si="25">B113/C113</f>
        <v>1.916666666666667</v>
      </c>
      <c r="E113" s="94">
        <f t="shared" ref="E113:E169" si="26">($B$44-B113)/C113</f>
        <v>830.08333333333337</v>
      </c>
    </row>
    <row r="114" spans="1:5" ht="15.5">
      <c r="A114" s="290" t="s">
        <v>300</v>
      </c>
      <c r="B114" s="288">
        <v>5.5888888888932886</v>
      </c>
      <c r="C114" s="284">
        <v>17</v>
      </c>
      <c r="D114" s="94">
        <f t="shared" si="25"/>
        <v>0.32875816993489931</v>
      </c>
      <c r="E114" s="94">
        <f t="shared" si="26"/>
        <v>146.4947712418298</v>
      </c>
    </row>
    <row r="115" spans="1:5" ht="15.5">
      <c r="A115" s="283" t="s">
        <v>2111</v>
      </c>
      <c r="B115" s="288">
        <v>5.5558333334668228</v>
      </c>
      <c r="C115" s="284">
        <v>3</v>
      </c>
      <c r="D115" s="94">
        <f t="shared" si="25"/>
        <v>1.851944444488941</v>
      </c>
      <c r="E115" s="94">
        <f t="shared" si="26"/>
        <v>830.14805555551095</v>
      </c>
    </row>
    <row r="116" spans="1:5" ht="15.5">
      <c r="A116" s="283" t="s">
        <v>886</v>
      </c>
      <c r="B116" s="288">
        <v>5.306111111111111</v>
      </c>
      <c r="C116" s="284">
        <v>8</v>
      </c>
      <c r="D116" s="94">
        <f t="shared" si="25"/>
        <v>0.66326388888888888</v>
      </c>
      <c r="E116" s="94">
        <f t="shared" si="26"/>
        <v>311.33673611111112</v>
      </c>
    </row>
    <row r="117" spans="1:5" ht="15.5">
      <c r="A117" s="283" t="s">
        <v>369</v>
      </c>
      <c r="B117" s="288">
        <v>5.0272222222222309</v>
      </c>
      <c r="C117" s="284">
        <v>3</v>
      </c>
      <c r="D117" s="94">
        <f t="shared" si="25"/>
        <v>1.6757407407407436</v>
      </c>
      <c r="E117" s="94">
        <f t="shared" si="26"/>
        <v>830.32425925925929</v>
      </c>
    </row>
    <row r="118" spans="1:5" ht="15.5">
      <c r="A118" s="283" t="s">
        <v>1797</v>
      </c>
      <c r="B118" s="288">
        <v>4.9166666666666661</v>
      </c>
      <c r="C118" s="284">
        <v>1</v>
      </c>
      <c r="D118" s="94">
        <f t="shared" si="25"/>
        <v>4.9166666666666661</v>
      </c>
      <c r="E118" s="94">
        <f t="shared" si="26"/>
        <v>2491.0833333333335</v>
      </c>
    </row>
    <row r="119" spans="1:5" ht="15.5">
      <c r="A119" s="283" t="s">
        <v>2990</v>
      </c>
      <c r="B119" s="288">
        <v>4.7500000000000053</v>
      </c>
      <c r="C119" s="284">
        <v>8</v>
      </c>
      <c r="D119" s="94">
        <f t="shared" si="25"/>
        <v>0.59375000000000067</v>
      </c>
      <c r="E119" s="94">
        <f t="shared" si="26"/>
        <v>311.40625</v>
      </c>
    </row>
    <row r="120" spans="1:5" ht="15.5">
      <c r="A120" s="291" t="s">
        <v>3041</v>
      </c>
      <c r="B120" s="288">
        <v>4.5166666666666559</v>
      </c>
      <c r="C120" s="284">
        <v>1</v>
      </c>
      <c r="D120" s="94">
        <f t="shared" si="25"/>
        <v>4.5166666666666559</v>
      </c>
      <c r="E120" s="94">
        <f t="shared" si="26"/>
        <v>2491.4833333333331</v>
      </c>
    </row>
    <row r="121" spans="1:5" ht="15.5">
      <c r="A121" s="292" t="s">
        <v>354</v>
      </c>
      <c r="B121" s="288">
        <v>4.3999999999999924</v>
      </c>
      <c r="C121" s="284">
        <v>1</v>
      </c>
      <c r="D121" s="94">
        <f t="shared" si="25"/>
        <v>4.3999999999999924</v>
      </c>
      <c r="E121" s="94">
        <f t="shared" si="26"/>
        <v>2491.6</v>
      </c>
    </row>
    <row r="122" spans="1:5" ht="15.5">
      <c r="A122" s="283" t="s">
        <v>1873</v>
      </c>
      <c r="B122" s="288">
        <v>4.2999999999999989</v>
      </c>
      <c r="C122" s="284">
        <v>2</v>
      </c>
      <c r="D122" s="94">
        <f t="shared" si="25"/>
        <v>2.1499999999999995</v>
      </c>
      <c r="E122" s="94">
        <f t="shared" si="26"/>
        <v>1245.8499999999999</v>
      </c>
    </row>
    <row r="123" spans="1:5" ht="15.5">
      <c r="A123" s="290" t="s">
        <v>302</v>
      </c>
      <c r="B123" s="288">
        <v>4.0841666666666532</v>
      </c>
      <c r="C123" s="284">
        <v>10</v>
      </c>
      <c r="D123" s="94">
        <f t="shared" si="25"/>
        <v>0.40841666666666532</v>
      </c>
      <c r="E123" s="94">
        <f t="shared" si="26"/>
        <v>249.19158333333334</v>
      </c>
    </row>
    <row r="124" spans="1:5" ht="15.5">
      <c r="A124" s="283" t="s">
        <v>372</v>
      </c>
      <c r="B124" s="288">
        <v>4.0761111112466537</v>
      </c>
      <c r="C124" s="284">
        <v>7</v>
      </c>
      <c r="D124" s="94">
        <f t="shared" si="25"/>
        <v>0.5823015873209505</v>
      </c>
      <c r="E124" s="94">
        <f t="shared" si="26"/>
        <v>355.98912698410766</v>
      </c>
    </row>
    <row r="125" spans="1:5" ht="15.5">
      <c r="A125" s="283" t="s">
        <v>3335</v>
      </c>
      <c r="B125" s="288">
        <v>3.9666666666666668</v>
      </c>
      <c r="C125" s="284">
        <v>1</v>
      </c>
      <c r="D125" s="94">
        <f t="shared" si="25"/>
        <v>3.9666666666666668</v>
      </c>
      <c r="E125" s="94">
        <f t="shared" si="26"/>
        <v>2492.0333333333333</v>
      </c>
    </row>
    <row r="126" spans="1:5" ht="15.5">
      <c r="A126" s="283" t="s">
        <v>1640</v>
      </c>
      <c r="B126" s="288">
        <v>3.8444444443176797</v>
      </c>
      <c r="C126" s="284">
        <v>6</v>
      </c>
      <c r="D126" s="94">
        <f t="shared" si="25"/>
        <v>0.64074074071961329</v>
      </c>
      <c r="E126" s="94">
        <f t="shared" si="26"/>
        <v>415.35925925928041</v>
      </c>
    </row>
    <row r="127" spans="1:5" ht="15.5">
      <c r="A127" s="283" t="s">
        <v>1382</v>
      </c>
      <c r="B127" s="288">
        <v>3.7077777777565712</v>
      </c>
      <c r="C127" s="284">
        <v>3</v>
      </c>
      <c r="D127" s="94">
        <f t="shared" si="25"/>
        <v>1.2359259259188571</v>
      </c>
      <c r="E127" s="94">
        <f t="shared" si="26"/>
        <v>830.76407407408112</v>
      </c>
    </row>
    <row r="128" spans="1:5" ht="15.5">
      <c r="A128" s="290" t="s">
        <v>329</v>
      </c>
      <c r="B128" s="288">
        <v>3.6833333333333629</v>
      </c>
      <c r="C128" s="284">
        <v>7</v>
      </c>
      <c r="D128" s="94">
        <f t="shared" si="25"/>
        <v>0.52619047619048043</v>
      </c>
      <c r="E128" s="94">
        <f t="shared" si="26"/>
        <v>356.04523809523806</v>
      </c>
    </row>
    <row r="129" spans="1:5" ht="15.5">
      <c r="A129" s="291" t="s">
        <v>281</v>
      </c>
      <c r="B129" s="288">
        <v>3.466666666666681</v>
      </c>
      <c r="C129" s="284">
        <v>1</v>
      </c>
      <c r="D129" s="94">
        <f t="shared" si="25"/>
        <v>3.466666666666681</v>
      </c>
      <c r="E129" s="94">
        <f t="shared" si="26"/>
        <v>2492.5333333333333</v>
      </c>
    </row>
    <row r="130" spans="1:5" ht="15.5">
      <c r="A130" s="292" t="s">
        <v>311</v>
      </c>
      <c r="B130" s="288">
        <v>3.4466666666666885</v>
      </c>
      <c r="C130" s="284">
        <v>1</v>
      </c>
      <c r="D130" s="94">
        <f t="shared" si="25"/>
        <v>3.4466666666666885</v>
      </c>
      <c r="E130" s="94">
        <f t="shared" si="26"/>
        <v>2492.5533333333333</v>
      </c>
    </row>
    <row r="131" spans="1:5" ht="15.5">
      <c r="A131" s="283" t="s">
        <v>2115</v>
      </c>
      <c r="B131" s="288">
        <v>3.2833333333333337</v>
      </c>
      <c r="C131" s="284">
        <v>2</v>
      </c>
      <c r="D131" s="94">
        <f t="shared" si="25"/>
        <v>1.6416666666666668</v>
      </c>
      <c r="E131" s="94">
        <f t="shared" si="26"/>
        <v>1246.3583333333333</v>
      </c>
    </row>
    <row r="132" spans="1:5" ht="15.5">
      <c r="A132" s="290" t="s">
        <v>344</v>
      </c>
      <c r="B132" s="288">
        <v>3.1847222242439535</v>
      </c>
      <c r="C132" s="284">
        <v>50</v>
      </c>
      <c r="D132" s="94">
        <f t="shared" si="25"/>
        <v>6.369444448487907E-2</v>
      </c>
      <c r="E132" s="94">
        <f t="shared" si="26"/>
        <v>49.856305555515121</v>
      </c>
    </row>
    <row r="133" spans="1:5" ht="15.5">
      <c r="A133" s="290" t="s">
        <v>296</v>
      </c>
      <c r="B133" s="288">
        <v>3.1802777780726812</v>
      </c>
      <c r="C133" s="284">
        <v>9</v>
      </c>
      <c r="D133" s="94">
        <f t="shared" si="25"/>
        <v>0.35336419756363124</v>
      </c>
      <c r="E133" s="94">
        <f t="shared" si="26"/>
        <v>276.97996913576969</v>
      </c>
    </row>
    <row r="134" spans="1:5" ht="15.5">
      <c r="A134" s="283" t="s">
        <v>904</v>
      </c>
      <c r="B134" s="288">
        <v>3.1775000000005313</v>
      </c>
      <c r="C134" s="284">
        <v>3</v>
      </c>
      <c r="D134" s="94">
        <f t="shared" si="25"/>
        <v>1.0591666666668438</v>
      </c>
      <c r="E134" s="94">
        <f t="shared" si="26"/>
        <v>830.9408333333331</v>
      </c>
    </row>
    <row r="135" spans="1:5" ht="15.5">
      <c r="A135" s="290" t="s">
        <v>356</v>
      </c>
      <c r="B135" s="288">
        <v>3.1388888888889142</v>
      </c>
      <c r="C135" s="284">
        <v>4</v>
      </c>
      <c r="D135" s="94">
        <f t="shared" si="25"/>
        <v>0.78472222222222854</v>
      </c>
      <c r="E135" s="94">
        <f t="shared" si="26"/>
        <v>623.21527777777783</v>
      </c>
    </row>
    <row r="136" spans="1:5" ht="15.5">
      <c r="A136" s="283" t="s">
        <v>380</v>
      </c>
      <c r="B136" s="288">
        <v>3.0833333333333517</v>
      </c>
      <c r="C136" s="284">
        <v>1</v>
      </c>
      <c r="D136" s="94">
        <f t="shared" si="25"/>
        <v>3.0833333333333517</v>
      </c>
      <c r="E136" s="94">
        <f t="shared" si="26"/>
        <v>2492.9166666666665</v>
      </c>
    </row>
    <row r="137" spans="1:5" ht="15.5">
      <c r="A137" s="283" t="s">
        <v>3003</v>
      </c>
      <c r="B137" s="288">
        <v>3.0761111111111115</v>
      </c>
      <c r="C137" s="284">
        <v>2</v>
      </c>
      <c r="D137" s="94">
        <f t="shared" si="25"/>
        <v>1.5380555555555557</v>
      </c>
      <c r="E137" s="94">
        <f t="shared" si="26"/>
        <v>1246.4619444444445</v>
      </c>
    </row>
    <row r="138" spans="1:5" ht="15.5">
      <c r="A138" s="283" t="s">
        <v>2247</v>
      </c>
      <c r="B138" s="288">
        <v>3.0702777777777772</v>
      </c>
      <c r="C138" s="284">
        <v>1</v>
      </c>
      <c r="D138" s="94">
        <f t="shared" si="25"/>
        <v>3.0702777777777772</v>
      </c>
      <c r="E138" s="94">
        <f t="shared" si="26"/>
        <v>2492.9297222222222</v>
      </c>
    </row>
    <row r="139" spans="1:5" ht="15.5">
      <c r="A139" s="290" t="s">
        <v>345</v>
      </c>
      <c r="B139" s="288">
        <v>3.0127777776215225</v>
      </c>
      <c r="C139" s="284">
        <v>1</v>
      </c>
      <c r="D139" s="94">
        <f t="shared" si="25"/>
        <v>3.0127777776215225</v>
      </c>
      <c r="E139" s="94">
        <f t="shared" si="26"/>
        <v>2492.9872222223785</v>
      </c>
    </row>
    <row r="140" spans="1:5" ht="15.5">
      <c r="A140" s="283" t="s">
        <v>644</v>
      </c>
      <c r="B140" s="288">
        <v>3.0083333333333346</v>
      </c>
      <c r="C140" s="284">
        <v>3</v>
      </c>
      <c r="D140" s="94">
        <f t="shared" si="25"/>
        <v>1.0027777777777782</v>
      </c>
      <c r="E140" s="94">
        <f t="shared" si="26"/>
        <v>830.99722222222226</v>
      </c>
    </row>
    <row r="141" spans="1:5" ht="15.5">
      <c r="A141" s="291" t="s">
        <v>338</v>
      </c>
      <c r="B141" s="288">
        <v>2.9500000000000122</v>
      </c>
      <c r="C141" s="284">
        <v>7</v>
      </c>
      <c r="D141" s="94">
        <f t="shared" si="25"/>
        <v>0.42142857142857315</v>
      </c>
      <c r="E141" s="94">
        <f t="shared" si="26"/>
        <v>356.15000000000003</v>
      </c>
    </row>
    <row r="142" spans="1:5" ht="15.5">
      <c r="A142" s="292" t="s">
        <v>350</v>
      </c>
      <c r="B142" s="288">
        <v>2.8961111111110993</v>
      </c>
      <c r="C142" s="284">
        <v>4</v>
      </c>
      <c r="D142" s="94">
        <f t="shared" si="25"/>
        <v>0.72402777777777483</v>
      </c>
      <c r="E142" s="94">
        <f t="shared" si="26"/>
        <v>623.27597222222221</v>
      </c>
    </row>
    <row r="143" spans="1:5" ht="15.5">
      <c r="A143" s="283" t="s">
        <v>907</v>
      </c>
      <c r="B143" s="288">
        <v>2.8905555554851872</v>
      </c>
      <c r="C143" s="284">
        <v>10</v>
      </c>
      <c r="D143" s="94">
        <f t="shared" si="25"/>
        <v>0.28905555554851869</v>
      </c>
      <c r="E143" s="94">
        <f t="shared" si="26"/>
        <v>249.31094444445148</v>
      </c>
    </row>
    <row r="144" spans="1:5" ht="15.5">
      <c r="A144" s="283" t="s">
        <v>727</v>
      </c>
      <c r="B144" s="288">
        <v>2.8513888888994816</v>
      </c>
      <c r="C144" s="284">
        <v>23</v>
      </c>
      <c r="D144" s="94">
        <f t="shared" si="25"/>
        <v>0.12397342995215137</v>
      </c>
      <c r="E144" s="94">
        <f t="shared" si="26"/>
        <v>108.39776570048262</v>
      </c>
    </row>
    <row r="145" spans="1:5" ht="15.5">
      <c r="A145" s="283" t="s">
        <v>2220</v>
      </c>
      <c r="B145" s="288">
        <v>2.8266666665831064</v>
      </c>
      <c r="C145" s="284">
        <v>5</v>
      </c>
      <c r="D145" s="94">
        <f t="shared" si="25"/>
        <v>0.56533333331662128</v>
      </c>
      <c r="E145" s="94">
        <f t="shared" si="26"/>
        <v>498.63466666668336</v>
      </c>
    </row>
    <row r="146" spans="1:5" ht="15.5">
      <c r="A146" s="290" t="s">
        <v>265</v>
      </c>
      <c r="B146" s="288">
        <v>2.7833333333333501</v>
      </c>
      <c r="C146" s="284">
        <v>2</v>
      </c>
      <c r="D146" s="94">
        <f t="shared" si="25"/>
        <v>1.391666666666675</v>
      </c>
      <c r="E146" s="94">
        <f t="shared" si="26"/>
        <v>1246.6083333333333</v>
      </c>
    </row>
    <row r="147" spans="1:5" ht="15.5">
      <c r="A147" s="283" t="s">
        <v>3521</v>
      </c>
      <c r="B147" s="288">
        <v>2.6333333333333337</v>
      </c>
      <c r="C147" s="284">
        <v>2</v>
      </c>
      <c r="D147" s="94">
        <f t="shared" si="25"/>
        <v>1.3166666666666669</v>
      </c>
      <c r="E147" s="94">
        <f t="shared" si="26"/>
        <v>1246.6833333333334</v>
      </c>
    </row>
    <row r="148" spans="1:5" ht="15.5">
      <c r="A148" s="291" t="s">
        <v>266</v>
      </c>
      <c r="B148" s="288">
        <v>2.616666666666672</v>
      </c>
      <c r="C148" s="284">
        <v>1</v>
      </c>
      <c r="D148" s="94">
        <f t="shared" si="25"/>
        <v>2.616666666666672</v>
      </c>
      <c r="E148" s="94">
        <f t="shared" si="26"/>
        <v>2493.3833333333332</v>
      </c>
    </row>
    <row r="149" spans="1:5" ht="15.5">
      <c r="A149" s="292" t="s">
        <v>335</v>
      </c>
      <c r="B149" s="288">
        <v>2.533333333333339</v>
      </c>
      <c r="C149" s="284">
        <v>1</v>
      </c>
      <c r="D149" s="94">
        <f t="shared" si="25"/>
        <v>2.533333333333339</v>
      </c>
      <c r="E149" s="94">
        <f t="shared" si="26"/>
        <v>2493.4666666666667</v>
      </c>
    </row>
    <row r="150" spans="1:5" ht="15.5">
      <c r="A150" s="283" t="s">
        <v>908</v>
      </c>
      <c r="B150" s="288">
        <v>2.4127777779358439</v>
      </c>
      <c r="C150" s="284">
        <v>2</v>
      </c>
      <c r="D150" s="94">
        <f t="shared" si="25"/>
        <v>1.206388888967922</v>
      </c>
      <c r="E150" s="94">
        <f t="shared" si="26"/>
        <v>1246.7936111110321</v>
      </c>
    </row>
    <row r="151" spans="1:5" ht="15.5">
      <c r="A151" s="283" t="s">
        <v>927</v>
      </c>
      <c r="B151" s="288">
        <v>2.3922222223650307</v>
      </c>
      <c r="C151" s="284">
        <v>40</v>
      </c>
      <c r="D151" s="94">
        <f t="shared" si="25"/>
        <v>5.980555555912577E-2</v>
      </c>
      <c r="E151" s="94">
        <f t="shared" si="26"/>
        <v>62.340194444440876</v>
      </c>
    </row>
    <row r="152" spans="1:5" ht="15.5">
      <c r="A152" s="283" t="s">
        <v>3073</v>
      </c>
      <c r="B152" s="288">
        <v>2.3833333333333315</v>
      </c>
      <c r="C152" s="284">
        <v>5</v>
      </c>
      <c r="D152" s="94">
        <f t="shared" si="25"/>
        <v>0.47666666666666629</v>
      </c>
      <c r="E152" s="94">
        <f t="shared" si="26"/>
        <v>498.72333333333336</v>
      </c>
    </row>
    <row r="153" spans="1:5" ht="15.5">
      <c r="A153" s="290" t="s">
        <v>334</v>
      </c>
      <c r="B153" s="288">
        <v>2.3166666666666673</v>
      </c>
      <c r="C153" s="284">
        <v>1</v>
      </c>
      <c r="D153" s="94">
        <f t="shared" si="25"/>
        <v>2.3166666666666673</v>
      </c>
      <c r="E153" s="94">
        <f t="shared" si="26"/>
        <v>2493.6833333333334</v>
      </c>
    </row>
    <row r="154" spans="1:5" ht="15.5">
      <c r="A154" s="283" t="s">
        <v>1994</v>
      </c>
      <c r="B154" s="288">
        <v>2.316666666666666</v>
      </c>
      <c r="C154" s="284">
        <v>2</v>
      </c>
      <c r="D154" s="94">
        <f t="shared" si="25"/>
        <v>1.158333333333333</v>
      </c>
      <c r="E154" s="94">
        <f t="shared" si="26"/>
        <v>1246.8416666666667</v>
      </c>
    </row>
    <row r="155" spans="1:5" ht="15.5">
      <c r="A155" s="291" t="s">
        <v>336</v>
      </c>
      <c r="B155" s="288">
        <v>2.2000000000000055</v>
      </c>
      <c r="C155" s="284">
        <v>2</v>
      </c>
      <c r="D155" s="94">
        <f t="shared" si="25"/>
        <v>1.1000000000000028</v>
      </c>
      <c r="E155" s="94">
        <f t="shared" si="26"/>
        <v>1246.9000000000001</v>
      </c>
    </row>
    <row r="156" spans="1:5" ht="15.5">
      <c r="A156" s="293" t="s">
        <v>351</v>
      </c>
      <c r="B156" s="288">
        <v>2.1538888888889014</v>
      </c>
      <c r="C156" s="284">
        <v>1</v>
      </c>
      <c r="D156" s="94">
        <f t="shared" si="25"/>
        <v>2.1538888888889014</v>
      </c>
      <c r="E156" s="94">
        <f t="shared" si="26"/>
        <v>2493.846111111111</v>
      </c>
    </row>
    <row r="157" spans="1:5" ht="15.5">
      <c r="A157" s="292" t="s">
        <v>342</v>
      </c>
      <c r="B157" s="288">
        <v>2.0650000009336509</v>
      </c>
      <c r="C157" s="284">
        <v>2</v>
      </c>
      <c r="D157" s="94">
        <f t="shared" si="25"/>
        <v>1.0325000004668254</v>
      </c>
      <c r="E157" s="94">
        <f t="shared" si="26"/>
        <v>1246.9674999995332</v>
      </c>
    </row>
    <row r="158" spans="1:5" ht="15.5">
      <c r="A158" s="283" t="s">
        <v>713</v>
      </c>
      <c r="B158" s="288">
        <v>2.0413888888433576</v>
      </c>
      <c r="C158" s="284">
        <v>8</v>
      </c>
      <c r="D158" s="94">
        <f t="shared" si="25"/>
        <v>0.2551736111054197</v>
      </c>
      <c r="E158" s="94">
        <f t="shared" si="26"/>
        <v>311.74482638889458</v>
      </c>
    </row>
    <row r="159" spans="1:5" ht="15.5">
      <c r="A159" s="283" t="s">
        <v>2114</v>
      </c>
      <c r="B159" s="288">
        <v>1.9999999999999996</v>
      </c>
      <c r="C159" s="284">
        <v>2</v>
      </c>
      <c r="D159" s="94">
        <f t="shared" si="25"/>
        <v>0.99999999999999978</v>
      </c>
      <c r="E159" s="94">
        <f t="shared" si="26"/>
        <v>1247</v>
      </c>
    </row>
    <row r="160" spans="1:5" ht="15.5">
      <c r="A160" s="290" t="s">
        <v>284</v>
      </c>
      <c r="B160" s="288">
        <v>1.999999999999988</v>
      </c>
      <c r="C160" s="284">
        <v>7</v>
      </c>
      <c r="D160" s="94">
        <f t="shared" si="25"/>
        <v>0.28571428571428398</v>
      </c>
      <c r="E160" s="94">
        <f t="shared" si="26"/>
        <v>356.28571428571428</v>
      </c>
    </row>
    <row r="161" spans="1:5" ht="15.5">
      <c r="A161" s="283" t="s">
        <v>906</v>
      </c>
      <c r="B161" s="288">
        <v>1.9499999999999986</v>
      </c>
      <c r="C161" s="284">
        <v>4</v>
      </c>
      <c r="D161" s="94">
        <f t="shared" si="25"/>
        <v>0.48749999999999966</v>
      </c>
      <c r="E161" s="94">
        <f t="shared" si="26"/>
        <v>623.51250000000005</v>
      </c>
    </row>
    <row r="162" spans="1:5" ht="15.5">
      <c r="A162" s="291" t="s">
        <v>359</v>
      </c>
      <c r="B162" s="288">
        <v>1.9455555555555355</v>
      </c>
      <c r="C162" s="284">
        <v>1</v>
      </c>
      <c r="D162" s="94">
        <f t="shared" si="25"/>
        <v>1.9455555555555355</v>
      </c>
      <c r="E162" s="94">
        <f t="shared" si="26"/>
        <v>2494.0544444444445</v>
      </c>
    </row>
    <row r="163" spans="1:5" ht="15.5">
      <c r="A163" s="293" t="s">
        <v>304</v>
      </c>
      <c r="B163" s="288">
        <v>1.8666666666666707</v>
      </c>
      <c r="C163" s="284">
        <v>1</v>
      </c>
      <c r="D163" s="94">
        <f t="shared" si="25"/>
        <v>1.8666666666666707</v>
      </c>
      <c r="E163" s="94">
        <f t="shared" si="26"/>
        <v>2494.1333333333332</v>
      </c>
    </row>
    <row r="164" spans="1:5" ht="15.5">
      <c r="A164" s="292" t="s">
        <v>145</v>
      </c>
      <c r="B164" s="288">
        <v>1.7902777777578915</v>
      </c>
      <c r="C164" s="284">
        <v>6</v>
      </c>
      <c r="D164" s="94">
        <f t="shared" si="25"/>
        <v>0.29837962962631526</v>
      </c>
      <c r="E164" s="94">
        <f t="shared" si="26"/>
        <v>415.70162037037363</v>
      </c>
    </row>
    <row r="165" spans="1:5" ht="15.5">
      <c r="A165" s="283" t="s">
        <v>1558</v>
      </c>
      <c r="B165" s="288">
        <v>1.7666666666666684</v>
      </c>
      <c r="C165" s="284">
        <v>1</v>
      </c>
      <c r="D165" s="94">
        <f t="shared" si="25"/>
        <v>1.7666666666666684</v>
      </c>
      <c r="E165" s="94">
        <f t="shared" si="26"/>
        <v>2494.2333333333331</v>
      </c>
    </row>
    <row r="166" spans="1:5" ht="15.5">
      <c r="A166" s="291" t="s">
        <v>362</v>
      </c>
      <c r="B166" s="288">
        <v>1.7311111111111197</v>
      </c>
      <c r="C166" s="284">
        <v>1</v>
      </c>
      <c r="D166" s="94">
        <f t="shared" si="25"/>
        <v>1.7311111111111197</v>
      </c>
      <c r="E166" s="94">
        <f t="shared" si="26"/>
        <v>2494.2688888888888</v>
      </c>
    </row>
    <row r="167" spans="1:5" ht="15.5">
      <c r="A167" s="293" t="s">
        <v>348</v>
      </c>
      <c r="B167" s="288">
        <v>1.6666666666666794</v>
      </c>
      <c r="C167" s="284">
        <v>1</v>
      </c>
      <c r="D167" s="94">
        <f t="shared" si="25"/>
        <v>1.6666666666666794</v>
      </c>
      <c r="E167" s="94">
        <f t="shared" si="26"/>
        <v>2494.3333333333335</v>
      </c>
    </row>
    <row r="168" spans="1:5" ht="15.5">
      <c r="A168" s="292" t="s">
        <v>324</v>
      </c>
      <c r="B168" s="288">
        <v>1.5333333333333359</v>
      </c>
      <c r="C168" s="284">
        <v>1</v>
      </c>
      <c r="D168" s="94">
        <f t="shared" si="25"/>
        <v>1.5333333333333359</v>
      </c>
      <c r="E168" s="94">
        <f t="shared" si="26"/>
        <v>2494.4666666666667</v>
      </c>
    </row>
    <row r="169" spans="1:5" ht="15.5">
      <c r="A169" s="283" t="s">
        <v>3332</v>
      </c>
      <c r="B169" s="288">
        <v>1.4333333333333309</v>
      </c>
      <c r="C169" s="284">
        <v>1</v>
      </c>
      <c r="D169" s="94">
        <f t="shared" si="25"/>
        <v>1.4333333333333309</v>
      </c>
      <c r="E169" s="94">
        <f t="shared" si="26"/>
        <v>2494.5666666666666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R99" activePane="bottomRight" state="frozen"/>
      <selection activeCell="AB39" sqref="AB39"/>
      <selection pane="topRight" activeCell="AB39" sqref="AB39"/>
      <selection pane="bottomLeft" activeCell="AB39" sqref="AB39"/>
      <selection pane="bottomRight" activeCell="X106" sqref="X106"/>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9"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2"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9">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9">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9">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9">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9">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9">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9">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9">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9">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9">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9">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9">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9">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9">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9">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9">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9">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9">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9">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9">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9">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9">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9">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9">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9">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9">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9">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9">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9">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9">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9">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9">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9">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9">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9">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9">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9">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9">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9">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9">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9">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9">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9">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9">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9">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9">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9">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9">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9">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9">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9">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9">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9">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9">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9">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9">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9">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9">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9">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9">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9">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9">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9">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9">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9">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9">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9">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9">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9">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9">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9">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9">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9">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9">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9">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9">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9">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9">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9">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9">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9">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9">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9">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9">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9">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9">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9">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9">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9">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9">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9">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9">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9">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9">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9">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9">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9">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9">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9">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12.016666666666664</v>
      </c>
      <c r="G102" s="313"/>
      <c r="H102" s="313"/>
      <c r="I102" s="313"/>
      <c r="J102" s="313"/>
      <c r="K102" s="243"/>
      <c r="L102" s="242"/>
      <c r="M102" s="242">
        <f>IFERROR(_xlfn.XLOOKUP($A102,Input_Raw!$E:$E,Input_Raw!$BM:$BM),"")</f>
        <v>10.421739130434782</v>
      </c>
      <c r="N102" s="242">
        <f>IFERROR(_xlfn.XLOOKUP($A102,Input_Raw!$E:$E,Input_Raw!$BN:$BN),"")</f>
        <v>11.4</v>
      </c>
      <c r="O102" s="311">
        <f t="shared" si="11"/>
        <v>0.99825582420767278</v>
      </c>
      <c r="P102" s="311">
        <f>IFERROR(1-SUMIF(WTG_BD!$F:$F,$A102,WTG_BD!$AA:$AA)/($AA102+SUMIF(WTG_BD!$F:$F,$A102,WTG_BD!$AA:$AA)),"")</f>
        <v>0.99825582420767278</v>
      </c>
      <c r="Q102" s="329">
        <f>IFERROR(1-SUMIF(IGA_BD!$F:$F,$A102,IGA_BD!$W:$W)/($AA102+SUMIF(IGA_BD!$F:$F,$A102,IGA_BD!$W:$W)),"")</f>
        <v>1</v>
      </c>
      <c r="R102" s="47">
        <f>IFERROR(1-SUMIF(Grid_BD!$F:$F,$A102,Grid_BD!$Y:$Y)/($AA102+SUMIF(Grid_BD!$F:$F,$A102,Grid_BD!$Y:$Y)),"")</f>
        <v>1</v>
      </c>
      <c r="S102" s="10"/>
      <c r="T102" s="310"/>
      <c r="U102" s="311"/>
      <c r="V102" s="10"/>
      <c r="W102" s="312">
        <f t="shared" si="12"/>
        <v>0.89731966403162089</v>
      </c>
      <c r="X102" s="10">
        <f>IFERROR(_xlfn.XLOOKUP($A102,Input_Raw!$E:$E,Input_Raw!BG:BG),"")</f>
        <v>1089705</v>
      </c>
      <c r="Y102" s="10">
        <f>IFERROR(_xlfn.XLOOKUP($A102,Input_Raw!$E:$E,Input_Raw!DF:DF),"")</f>
        <v>1047090.0000000007</v>
      </c>
      <c r="Z102" s="319">
        <f>IFERROR(_xlfn.XLOOKUP(A102,Input_Raw!E:E,Input_Raw!CT:CT)/_xlfn.XLOOKUP(A102,Input_Raw!E:E,Input_Raw!CS:CS)*Table13[[#This Row],[Mtr_Export (kWh)]],"")</f>
        <v>0</v>
      </c>
      <c r="AA102" s="43">
        <f t="shared" si="13"/>
        <v>1047090.0000000007</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1089.7</v>
      </c>
      <c r="AJ102" s="10"/>
      <c r="AK102" s="10"/>
      <c r="AL102" s="10"/>
      <c r="AM102" s="10"/>
      <c r="AN102" s="314">
        <f>IFERROR(_xlfn.XLOOKUP($A102,Input_Raw!$E:$E,Input_Raw!$CY:$CY),"")</f>
        <v>6.1845861084797171E-3</v>
      </c>
      <c r="AO102" s="312">
        <f>IFERROR((_xlfn.XLOOKUP($A102,'WTG Reactive Power'!$A:$A,'WTG Reactive Power'!AB:AB))/X102,"")</f>
        <v>6.1223450383360634E-2</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11.75</v>
      </c>
      <c r="G103" s="242"/>
      <c r="H103" s="242"/>
      <c r="I103" s="242"/>
      <c r="J103" s="242"/>
      <c r="K103" s="243"/>
      <c r="L103" s="242"/>
      <c r="M103" s="242">
        <f>IFERROR(_xlfn.XLOOKUP($A103,Input_Raw!$E:$E,Input_Raw!$BM:$BM),"")</f>
        <v>9.378260869565219</v>
      </c>
      <c r="N103" s="242">
        <f>IFERROR(_xlfn.XLOOKUP($A103,Input_Raw!$E:$E,Input_Raw!$BN:$BN),"")</f>
        <v>9.8000000000000007</v>
      </c>
      <c r="O103" s="311">
        <f t="shared" si="11"/>
        <v>1</v>
      </c>
      <c r="P103" s="311">
        <f>IFERROR(1-SUMIF(WTG_BD!$F:$F,$A103,WTG_BD!$AA:$AA)/($AA103+SUMIF(WTG_BD!$F:$F,$A103,WTG_BD!$AA:$AA)),"")</f>
        <v>1</v>
      </c>
      <c r="Q103" s="329">
        <f>IFERROR(1-SUMIF(IGA_BD!$F:$F,$A103,IGA_BD!$W:$W)/($AA103+SUMIF(IGA_BD!$F:$F,$A103,IGA_BD!$W:$W)),"")</f>
        <v>1</v>
      </c>
      <c r="R103" s="311">
        <f>IFERROR(1-SUMIF(Grid_BD!$F:$F,$A103,Grid_BD!$Y:$Y)/($AA103+SUMIF(Grid_BD!$F:$F,$A103,Grid_BD!$Y:$Y)),"")</f>
        <v>1</v>
      </c>
      <c r="S103" s="10"/>
      <c r="T103" s="310"/>
      <c r="U103" s="311"/>
      <c r="V103" s="10"/>
      <c r="W103" s="312">
        <f t="shared" si="12"/>
        <v>0.78893610013175264</v>
      </c>
      <c r="X103" s="10">
        <f>IFERROR(_xlfn.XLOOKUP($A103,Input_Raw!$E:$E,Input_Raw!BG:BG),"")</f>
        <v>958084</v>
      </c>
      <c r="Y103" s="10">
        <f>IFERROR(_xlfn.XLOOKUP($A103,Input_Raw!$E:$E,Input_Raw!DF:DF),"")</f>
        <v>922514.99999998254</v>
      </c>
      <c r="Z103" s="319">
        <f>IFERROR(_xlfn.XLOOKUP(A103,Input_Raw!E:E,Input_Raw!CT:CT)/_xlfn.XLOOKUP(A103,Input_Raw!E:E,Input_Raw!CS:CS)*Table13[[#This Row],[Mtr_Export (kWh)]],"")</f>
        <v>0</v>
      </c>
      <c r="AA103" s="43">
        <f t="shared" si="13"/>
        <v>922514.99999998254</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957.73</v>
      </c>
      <c r="AJ103" s="10"/>
      <c r="AK103" s="10"/>
      <c r="AL103" s="10"/>
      <c r="AM103" s="10"/>
      <c r="AN103" s="314">
        <f>IFERROR(_xlfn.XLOOKUP($A103,Input_Raw!$E:$E,Input_Raw!$CY:$CY),"")</f>
        <v>8.3333333332951121E-3</v>
      </c>
      <c r="AO103" s="312">
        <f>IFERROR((_xlfn.XLOOKUP($A103,'WTG Reactive Power'!$A:$A,'WTG Reactive Power'!AB:AB))/X103,"")</f>
        <v>1.6811573932974565E-2</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12.183333333333335</v>
      </c>
      <c r="G104" s="313"/>
      <c r="H104" s="313"/>
      <c r="I104" s="313"/>
      <c r="J104" s="313"/>
      <c r="K104" s="243"/>
      <c r="L104" s="242"/>
      <c r="M104" s="242">
        <f>IFERROR(_xlfn.XLOOKUP($A104,Input_Raw!$E:$E,Input_Raw!$BM:$BM),"")</f>
        <v>9.1043478260869541</v>
      </c>
      <c r="N104" s="242">
        <f>IFERROR(_xlfn.XLOOKUP($A104,Input_Raw!$E:$E,Input_Raw!$BN:$BN),"")</f>
        <v>9.9</v>
      </c>
      <c r="O104" s="311">
        <f t="shared" si="11"/>
        <v>0.99216999645895876</v>
      </c>
      <c r="P104" s="311">
        <f>IFERROR(1-SUMIF(WTG_BD!$F:$F,$A104,WTG_BD!$AA:$AA)/($AA104+SUMIF(WTG_BD!$F:$F,$A104,WTG_BD!$AA:$AA)),"")</f>
        <v>0.99216999645895876</v>
      </c>
      <c r="Q104" s="329">
        <f>IFERROR(1-SUMIF(IGA_BD!$F:$F,$A104,IGA_BD!$W:$W)/($AA104+SUMIF(IGA_BD!$F:$F,$A104,IGA_BD!$W:$W)),"")</f>
        <v>1</v>
      </c>
      <c r="R104" s="47">
        <f>IFERROR(1-SUMIF(Grid_BD!$F:$F,$A104,Grid_BD!$Y:$Y)/($AA104+SUMIF(Grid_BD!$F:$F,$A104,Grid_BD!$Y:$Y)),"")</f>
        <v>1</v>
      </c>
      <c r="S104" s="10"/>
      <c r="T104" s="310"/>
      <c r="U104" s="311"/>
      <c r="V104" s="10"/>
      <c r="W104" s="312">
        <f t="shared" si="12"/>
        <v>0.76919137022397921</v>
      </c>
      <c r="X104" s="10">
        <f>IFERROR(_xlfn.XLOOKUP($A104,Input_Raw!$E:$E,Input_Raw!BG:BG),"")</f>
        <v>934106</v>
      </c>
      <c r="Y104" s="10">
        <f>IFERROR(_xlfn.XLOOKUP($A104,Input_Raw!$E:$E,Input_Raw!DF:DF),"")</f>
        <v>899415.00000001304</v>
      </c>
      <c r="Z104" s="319">
        <f>IFERROR(_xlfn.XLOOKUP(A104,Input_Raw!E:E,Input_Raw!CT:CT)/_xlfn.XLOOKUP(A104,Input_Raw!E:E,Input_Raw!CS:CS)*Table13[[#This Row],[Mtr_Export (kWh)]],"")</f>
        <v>0</v>
      </c>
      <c r="AA104" s="43">
        <f t="shared" si="13"/>
        <v>899415.00000001304</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934.11</v>
      </c>
      <c r="AJ104" s="10"/>
      <c r="AK104" s="10"/>
      <c r="AL104" s="10"/>
      <c r="AM104" s="10"/>
      <c r="AN104" s="314">
        <f>IFERROR(_xlfn.XLOOKUP($A104,Input_Raw!$E:$E,Input_Raw!$CY:$CY),"")</f>
        <v>6.9075451647460095E-3</v>
      </c>
      <c r="AO104" s="312">
        <f>IFERROR((_xlfn.XLOOKUP($A104,'WTG Reactive Power'!$A:$A,'WTG Reactive Power'!AB:AB))/X104,"")</f>
        <v>5.8035490618837692E-2</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12.2</v>
      </c>
      <c r="G105" s="242"/>
      <c r="H105" s="242"/>
      <c r="I105" s="242"/>
      <c r="J105" s="242"/>
      <c r="K105" s="243"/>
      <c r="L105" s="242"/>
      <c r="M105" s="242">
        <f>IFERROR(_xlfn.XLOOKUP($A105,Input_Raw!$E:$E,Input_Raw!$BM:$BM),"")</f>
        <v>7.9565217391304346</v>
      </c>
      <c r="N105" s="242">
        <f>IFERROR(_xlfn.XLOOKUP($A105,Input_Raw!$E:$E,Input_Raw!$BN:$BN),"")</f>
        <v>8.6</v>
      </c>
      <c r="O105" s="311">
        <f t="shared" si="11"/>
        <v>1</v>
      </c>
      <c r="P105" s="311">
        <f>IFERROR(1-SUMIF(WTG_BD!$F:$F,$A105,WTG_BD!$AA:$AA)/($AA105+SUMIF(WTG_BD!$F:$F,$A105,WTG_BD!$AA:$AA)),"")</f>
        <v>1</v>
      </c>
      <c r="Q105" s="329">
        <f>IFERROR(1-SUMIF(IGA_BD!$F:$F,$A105,IGA_BD!$W:$W)/($AA105+SUMIF(IGA_BD!$F:$F,$A105,IGA_BD!$W:$W)),"")</f>
        <v>1</v>
      </c>
      <c r="R105" s="311">
        <f>IFERROR(1-SUMIF(Grid_BD!$F:$F,$A105,Grid_BD!$Y:$Y)/($AA105+SUMIF(Grid_BD!$F:$F,$A105,Grid_BD!$Y:$Y)),"")</f>
        <v>1</v>
      </c>
      <c r="S105" s="10"/>
      <c r="T105" s="310"/>
      <c r="U105" s="311"/>
      <c r="V105" s="10"/>
      <c r="W105" s="312">
        <f t="shared" si="12"/>
        <v>0.61372200263504639</v>
      </c>
      <c r="X105" s="10">
        <f>IFERROR(_xlfn.XLOOKUP($A105,Input_Raw!$E:$E,Input_Raw!BG:BG),"")</f>
        <v>745304</v>
      </c>
      <c r="Y105" s="10">
        <f>IFERROR(_xlfn.XLOOKUP($A105,Input_Raw!$E:$E,Input_Raw!DF:DF),"")</f>
        <v>719894.99999999057</v>
      </c>
      <c r="Z105" s="319">
        <f>IFERROR(_xlfn.XLOOKUP(A105,Input_Raw!E:E,Input_Raw!CT:CT)/_xlfn.XLOOKUP(A105,Input_Raw!E:E,Input_Raw!CS:CS)*Table13[[#This Row],[Mtr_Export (kWh)]],"")</f>
        <v>0</v>
      </c>
      <c r="AA105" s="43">
        <f t="shared" si="13"/>
        <v>719894.99999999057</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745.32</v>
      </c>
      <c r="AJ105" s="10"/>
      <c r="AK105" s="10"/>
      <c r="AL105" s="10"/>
      <c r="AM105" s="10"/>
      <c r="AN105" s="314">
        <f>IFERROR(_xlfn.XLOOKUP($A105,Input_Raw!$E:$E,Input_Raw!$CY:$CY),"")</f>
        <v>7.147024504051247E-3</v>
      </c>
      <c r="AO105" s="312">
        <f>IFERROR((_xlfn.XLOOKUP($A105,'WTG Reactive Power'!$A:$A,'WTG Reactive Power'!AB:AB))/X105,"")</f>
        <v>4.5174049783712408E-2</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12.1</v>
      </c>
      <c r="G106" s="313"/>
      <c r="H106" s="313"/>
      <c r="I106" s="313"/>
      <c r="J106" s="313"/>
      <c r="K106" s="243"/>
      <c r="L106" s="242"/>
      <c r="M106" s="242">
        <f>IFERROR(_xlfn.XLOOKUP($A106,Input_Raw!$E:$E,Input_Raw!$BM:$BM),"")</f>
        <v>7.0652173913043477</v>
      </c>
      <c r="N106" s="242">
        <f>IFERROR(_xlfn.XLOOKUP($A106,Input_Raw!$E:$E,Input_Raw!$BN:$BN),"")</f>
        <v>7.6</v>
      </c>
      <c r="O106" s="311">
        <f t="shared" si="11"/>
        <v>0.99464102029129764</v>
      </c>
      <c r="P106" s="311">
        <f>IFERROR(1-SUMIF(WTG_BD!$F:$F,$A106,WTG_BD!$AA:$AA)/($AA106+SUMIF(WTG_BD!$F:$F,$A106,WTG_BD!$AA:$AA)),"")</f>
        <v>0.99841317777463667</v>
      </c>
      <c r="Q106" s="329">
        <f>IFERROR(1-SUMIF(IGA_BD!$F:$F,$A106,IGA_BD!$W:$W)/($AA106+SUMIF(IGA_BD!$F:$F,$A106,IGA_BD!$W:$W)),"")</f>
        <v>0.99622184725992224</v>
      </c>
      <c r="R106" s="47">
        <f>IFERROR(1-SUMIF(Grid_BD!$F:$F,$A106,Grid_BD!$Y:$Y)/($AA106+SUMIF(Grid_BD!$F:$F,$A106,Grid_BD!$Y:$Y)),"")</f>
        <v>1</v>
      </c>
      <c r="S106" s="10"/>
      <c r="T106" s="310"/>
      <c r="U106" s="311"/>
      <c r="V106" s="10"/>
      <c r="W106" s="312">
        <f t="shared" si="12"/>
        <v>0.46233942687747054</v>
      </c>
      <c r="X106" s="10">
        <f>IFERROR(_xlfn.XLOOKUP($A106,Input_Raw!$E:$E,Input_Raw!BG:BG),"")</f>
        <v>561465</v>
      </c>
      <c r="Y106" s="10">
        <f>IFERROR(_xlfn.XLOOKUP($A106,Input_Raw!$E:$E,Input_Raw!DF:DF),"")</f>
        <v>543180.00000000489</v>
      </c>
      <c r="Z106" s="319">
        <f>IFERROR(_xlfn.XLOOKUP(A106,Input_Raw!E:E,Input_Raw!CT:CT)/_xlfn.XLOOKUP(A106,Input_Raw!E:E,Input_Raw!CS:CS)*Table13[[#This Row],[Mtr_Export (kWh)]],"")</f>
        <v>0</v>
      </c>
      <c r="AA106" s="43">
        <f t="shared" si="13"/>
        <v>543180.00000000489</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562.92999999999995</v>
      </c>
      <c r="AJ106" s="10"/>
      <c r="AK106" s="10"/>
      <c r="AL106" s="10"/>
      <c r="AM106" s="10"/>
      <c r="AN106" s="314">
        <f>IFERROR(_xlfn.XLOOKUP($A106,Input_Raw!$E:$E,Input_Raw!$CY:$CY),"")</f>
        <v>5.5120910384431898E-3</v>
      </c>
      <c r="AO106" s="312">
        <f>IFERROR((_xlfn.XLOOKUP($A106,'WTG Reactive Power'!$A:$A,'WTG Reactive Power'!AB:AB))/X106,"")</f>
        <v>7.4572947556837924E-2</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12.250000000000002</v>
      </c>
      <c r="G107" s="242"/>
      <c r="H107" s="242"/>
      <c r="I107" s="242"/>
      <c r="J107" s="242"/>
      <c r="K107" s="243"/>
      <c r="L107" s="242"/>
      <c r="M107" s="242">
        <f>IFERROR(_xlfn.XLOOKUP($A107,Input_Raw!$E:$E,Input_Raw!$BM:$BM),"")</f>
        <v>7.5956521739130443</v>
      </c>
      <c r="N107" s="242">
        <f>IFERROR(_xlfn.XLOOKUP($A107,Input_Raw!$E:$E,Input_Raw!$BN:$BN),"")</f>
        <v>8.1999999999999993</v>
      </c>
      <c r="O107" s="311">
        <f t="shared" si="11"/>
        <v>0.95081043085720618</v>
      </c>
      <c r="P107" s="311">
        <f>IFERROR(1-SUMIF(WTG_BD!$F:$F,$A107,WTG_BD!$AA:$AA)/($AA107+SUMIF(WTG_BD!$F:$F,$A107,WTG_BD!$AA:$AA)),"")</f>
        <v>0.99844203287847855</v>
      </c>
      <c r="Q107" s="329">
        <f>IFERROR(1-SUMIF(IGA_BD!$F:$F,$A107,IGA_BD!$W:$W)/($AA107+SUMIF(IGA_BD!$F:$F,$A107,IGA_BD!$W:$W)),"")</f>
        <v>0.95229407371407238</v>
      </c>
      <c r="R107" s="311">
        <f>IFERROR(1-SUMIF(Grid_BD!$F:$F,$A107,Grid_BD!$Y:$Y)/($AA107+SUMIF(Grid_BD!$F:$F,$A107,Grid_BD!$Y:$Y)),"")</f>
        <v>1</v>
      </c>
      <c r="S107" s="10"/>
      <c r="T107" s="310"/>
      <c r="U107" s="311"/>
      <c r="V107" s="10"/>
      <c r="W107" s="312">
        <f t="shared" si="12"/>
        <v>0.52109724967061932</v>
      </c>
      <c r="X107" s="10">
        <f>IFERROR(_xlfn.XLOOKUP($A107,Input_Raw!$E:$E,Input_Raw!BG:BG),"")</f>
        <v>632820.49999999988</v>
      </c>
      <c r="Y107" s="10">
        <f>IFERROR(_xlfn.XLOOKUP($A107,Input_Raw!$E:$E,Input_Raw!DF:DF),"")</f>
        <v>613305.00000000675</v>
      </c>
      <c r="Z107" s="319">
        <f>IFERROR(_xlfn.XLOOKUP(A107,Input_Raw!E:E,Input_Raw!CT:CT)/_xlfn.XLOOKUP(A107,Input_Raw!E:E,Input_Raw!CS:CS)*Table13[[#This Row],[Mtr_Export (kWh)]],"")</f>
        <v>0</v>
      </c>
      <c r="AA107" s="43">
        <f t="shared" si="13"/>
        <v>613305.00000000675</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639.03</v>
      </c>
      <c r="AJ107" s="10"/>
      <c r="AK107" s="10"/>
      <c r="AL107" s="10"/>
      <c r="AM107" s="10"/>
      <c r="AN107" s="314">
        <f>IFERROR(_xlfn.XLOOKUP($A107,Input_Raw!$E:$E,Input_Raw!$CY:$CY),"")</f>
        <v>8.4102902374918465E-3</v>
      </c>
      <c r="AO107" s="312">
        <f>IFERROR((_xlfn.XLOOKUP($A107,'WTG Reactive Power'!$A:$A,'WTG Reactive Power'!AB:AB))/X107,"")</f>
        <v>8.8292967753099028E-2</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11.966666666666665</v>
      </c>
      <c r="G108" s="313"/>
      <c r="H108" s="313"/>
      <c r="I108" s="313"/>
      <c r="J108" s="313"/>
      <c r="K108" s="243"/>
      <c r="L108" s="242"/>
      <c r="M108" s="242">
        <f>IFERROR(_xlfn.XLOOKUP($A108,Input_Raw!$E:$E,Input_Raw!$BM:$BM),"")</f>
        <v>8.0652173913043477</v>
      </c>
      <c r="N108" s="242">
        <f>IFERROR(_xlfn.XLOOKUP($A108,Input_Raw!$E:$E,Input_Raw!$BN:$BN),"")</f>
        <v>8.8000000000000007</v>
      </c>
      <c r="O108" s="311">
        <f t="shared" si="11"/>
        <v>1</v>
      </c>
      <c r="P108" s="311">
        <f>IFERROR(1-SUMIF(WTG_BD!$F:$F,$A108,WTG_BD!$AA:$AA)/($AA108+SUMIF(WTG_BD!$F:$F,$A108,WTG_BD!$AA:$AA)),"")</f>
        <v>1</v>
      </c>
      <c r="Q108" s="329">
        <f>IFERROR(1-SUMIF(IGA_BD!$F:$F,$A108,IGA_BD!$W:$W)/($AA108+SUMIF(IGA_BD!$F:$F,$A108,IGA_BD!$W:$W)),"")</f>
        <v>1</v>
      </c>
      <c r="R108" s="47">
        <f>IFERROR(1-SUMIF(Grid_BD!$F:$F,$A108,Grid_BD!$Y:$Y)/($AA108+SUMIF(Grid_BD!$F:$F,$A108,Grid_BD!$Y:$Y)),"")</f>
        <v>1</v>
      </c>
      <c r="S108" s="10"/>
      <c r="T108" s="310"/>
      <c r="U108" s="311"/>
      <c r="V108" s="10"/>
      <c r="W108" s="312">
        <f t="shared" si="12"/>
        <v>0.63898320158102784</v>
      </c>
      <c r="X108" s="10">
        <f>IFERROR(_xlfn.XLOOKUP($A108,Input_Raw!$E:$E,Input_Raw!BG:BG),"")</f>
        <v>775981.2</v>
      </c>
      <c r="Y108" s="10">
        <f>IFERROR(_xlfn.XLOOKUP($A108,Input_Raw!$E:$E,Input_Raw!DF:DF),"")</f>
        <v>750584.99999998696</v>
      </c>
      <c r="Z108" s="319">
        <f>IFERROR(_xlfn.XLOOKUP(A108,Input_Raw!E:E,Input_Raw!CT:CT)/_xlfn.XLOOKUP(A108,Input_Raw!E:E,Input_Raw!CS:CS)*Table13[[#This Row],[Mtr_Export (kWh)]],"")</f>
        <v>0</v>
      </c>
      <c r="AA108" s="43">
        <f t="shared" si="13"/>
        <v>750584.99999998696</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775.97</v>
      </c>
      <c r="AJ108" s="10"/>
      <c r="AK108" s="10"/>
      <c r="AL108" s="10"/>
      <c r="AM108" s="10"/>
      <c r="AN108" s="314">
        <f>IFERROR(_xlfn.XLOOKUP($A108,Input_Raw!$E:$E,Input_Raw!$CY:$CY),"")</f>
        <v>5.1081730768620659E-3</v>
      </c>
      <c r="AO108" s="312">
        <f>IFERROR((_xlfn.XLOOKUP($A108,'WTG Reactive Power'!$A:$A,'WTG Reactive Power'!AB:AB))/X108,"")</f>
        <v>7.9092766680429888E-2</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12.183333333333335</v>
      </c>
      <c r="G109" s="242"/>
      <c r="H109" s="242"/>
      <c r="I109" s="242"/>
      <c r="J109" s="242"/>
      <c r="K109" s="243"/>
      <c r="L109" s="242"/>
      <c r="M109" s="242">
        <f>IFERROR(_xlfn.XLOOKUP($A109,Input_Raw!$E:$E,Input_Raw!$BM:$BM),"")</f>
        <v>9.195652173913043</v>
      </c>
      <c r="N109" s="242">
        <f>IFERROR(_xlfn.XLOOKUP($A109,Input_Raw!$E:$E,Input_Raw!$BN:$BN),"")</f>
        <v>9.8000000000000007</v>
      </c>
      <c r="O109" s="311">
        <f t="shared" si="11"/>
        <v>0.98922709758276339</v>
      </c>
      <c r="P109" s="311">
        <f>IFERROR(1-SUMIF(WTG_BD!$F:$F,$A109,WTG_BD!$AA:$AA)/($AA109+SUMIF(WTG_BD!$F:$F,$A109,WTG_BD!$AA:$AA)),"")</f>
        <v>0.98922709758276339</v>
      </c>
      <c r="Q109" s="329">
        <f>IFERROR(1-SUMIF(IGA_BD!$F:$F,$A109,IGA_BD!$W:$W)/($AA109+SUMIF(IGA_BD!$F:$F,$A109,IGA_BD!$W:$W)),"")</f>
        <v>1</v>
      </c>
      <c r="R109" s="311">
        <f>IFERROR(1-SUMIF(Grid_BD!$F:$F,$A109,Grid_BD!$Y:$Y)/($AA109+SUMIF(Grid_BD!$F:$F,$A109,Grid_BD!$Y:$Y)),"")</f>
        <v>1</v>
      </c>
      <c r="S109" s="10"/>
      <c r="T109" s="310"/>
      <c r="U109" s="311"/>
      <c r="V109" s="10"/>
      <c r="W109" s="312">
        <f t="shared" si="12"/>
        <v>0.7601257411067196</v>
      </c>
      <c r="X109" s="10">
        <f>IFERROR(_xlfn.XLOOKUP($A109,Input_Raw!$E:$E,Input_Raw!BG:BG),"")</f>
        <v>923096.7</v>
      </c>
      <c r="Y109" s="10">
        <f>IFERROR(_xlfn.XLOOKUP($A109,Input_Raw!$E:$E,Input_Raw!DF:DF),"")</f>
        <v>890340.00000000244</v>
      </c>
      <c r="Z109" s="319">
        <f>IFERROR(_xlfn.XLOOKUP(A109,Input_Raw!E:E,Input_Raw!CT:CT)/_xlfn.XLOOKUP(A109,Input_Raw!E:E,Input_Raw!CS:CS)*Table13[[#This Row],[Mtr_Export (kWh)]],"")</f>
        <v>0</v>
      </c>
      <c r="AA109" s="43">
        <f t="shared" si="13"/>
        <v>890340.00000000244</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923.1</v>
      </c>
      <c r="AJ109" s="10"/>
      <c r="AK109" s="10"/>
      <c r="AL109" s="10"/>
      <c r="AM109" s="10"/>
      <c r="AN109" s="314">
        <f>IFERROR(_xlfn.XLOOKUP($A109,Input_Raw!$E:$E,Input_Raw!$CY:$CY),"")</f>
        <v>8.2304526749179541E-3</v>
      </c>
      <c r="AO109" s="312">
        <f>IFERROR((_xlfn.XLOOKUP($A109,'WTG Reactive Power'!$A:$A,'WTG Reactive Power'!AB:AB))/X109,"")</f>
        <v>0.13531951744600537</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0</v>
      </c>
      <c r="G110" s="313"/>
      <c r="H110" s="313"/>
      <c r="I110" s="313"/>
      <c r="J110" s="313"/>
      <c r="K110" s="243"/>
      <c r="L110" s="242"/>
      <c r="M110" s="242" t="str">
        <f>IFERROR(_xlfn.XLOOKUP($A110,Input_Raw!$E:$E,Input_Raw!$BM:$BM),"")</f>
        <v/>
      </c>
      <c r="N110" s="242">
        <f>IFERROR(_xlfn.XLOOKUP($A110,Input_Raw!$E:$E,Input_Raw!$BN:$BN),"")</f>
        <v>0</v>
      </c>
      <c r="O110" s="311" t="str">
        <f t="shared" si="11"/>
        <v/>
      </c>
      <c r="P110" s="311" t="str">
        <f>IFERROR(1-SUMIF(WTG_BD!$F:$F,$A110,WTG_BD!$AA:$AA)/($AA110+SUMIF(WTG_BD!$F:$F,$A110,WTG_BD!$AA:$AA)),"")</f>
        <v/>
      </c>
      <c r="Q110" s="329" t="str">
        <f>IFERROR(1-SUMIF(IGA_BD!$F:$F,$A110,IGA_BD!$W:$W)/($AA110+SUMIF(IGA_BD!$F:$F,$A110,IGA_BD!$W:$W)),"")</f>
        <v/>
      </c>
      <c r="R110" s="47" t="str">
        <f>IFERROR(1-SUMIF(Grid_BD!$F:$F,$A110,Grid_BD!$Y:$Y)/($AA110+SUMIF(Grid_BD!$F:$F,$A110,Grid_BD!$Y:$Y)),"")</f>
        <v/>
      </c>
      <c r="S110" s="10"/>
      <c r="T110" s="310"/>
      <c r="U110" s="311"/>
      <c r="V110" s="10"/>
      <c r="W110" s="312">
        <f t="shared" si="12"/>
        <v>0</v>
      </c>
      <c r="X110" s="10">
        <f>IFERROR(_xlfn.XLOOKUP($A110,Input_Raw!$E:$E,Input_Raw!BG:BG),"")</f>
        <v>0</v>
      </c>
      <c r="Y110" s="10">
        <f>IFERROR(_xlfn.XLOOKUP($A110,Input_Raw!$E:$E,Input_Raw!DF:DF),"")</f>
        <v>0</v>
      </c>
      <c r="Z110" s="319" t="str">
        <f>IFERROR(_xlfn.XLOOKUP(A110,Input_Raw!E:E,Input_Raw!CT:CT)/_xlfn.XLOOKUP(A110,Input_Raw!E:E,Input_Raw!CS:CS)*Table13[[#This Row],[Mtr_Export (kWh)]],"")</f>
        <v/>
      </c>
      <c r="AA110" s="43" t="str">
        <f t="shared" si="13"/>
        <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0</v>
      </c>
      <c r="AJ110" s="10"/>
      <c r="AK110" s="10"/>
      <c r="AL110" s="10"/>
      <c r="AM110" s="10"/>
      <c r="AN110" s="314" t="str">
        <f>IFERROR(_xlfn.XLOOKUP($A110,Input_Raw!$E:$E,Input_Raw!$CY:$CY),"")</f>
        <v/>
      </c>
      <c r="AO110" s="312" t="str">
        <f>IFERROR((_xlfn.XLOOKUP($A110,'WTG Reactive Power'!$A:$A,'WTG Reactive Power'!AB:AB))/X110,"")</f>
        <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0</v>
      </c>
      <c r="G111" s="242"/>
      <c r="H111" s="242"/>
      <c r="I111" s="242"/>
      <c r="J111" s="242"/>
      <c r="K111" s="243"/>
      <c r="L111" s="242"/>
      <c r="M111" s="242" t="str">
        <f>IFERROR(_xlfn.XLOOKUP($A111,Input_Raw!$E:$E,Input_Raw!$BM:$BM),"")</f>
        <v/>
      </c>
      <c r="N111" s="242">
        <f>IFERROR(_xlfn.XLOOKUP($A111,Input_Raw!$E:$E,Input_Raw!$BN:$BN),"")</f>
        <v>0</v>
      </c>
      <c r="O111" s="311" t="str">
        <f t="shared" si="11"/>
        <v/>
      </c>
      <c r="P111" s="311" t="str">
        <f>IFERROR(1-SUMIF(WTG_BD!$F:$F,$A111,WTG_BD!$AA:$AA)/($AA111+SUMIF(WTG_BD!$F:$F,$A111,WTG_BD!$AA:$AA)),"")</f>
        <v/>
      </c>
      <c r="Q111" s="329" t="str">
        <f>IFERROR(1-SUMIF(IGA_BD!$F:$F,$A111,IGA_BD!$W:$W)/($AA111+SUMIF(IGA_BD!$F:$F,$A111,IGA_BD!$W:$W)),"")</f>
        <v/>
      </c>
      <c r="R111" s="311" t="str">
        <f>IFERROR(1-SUMIF(Grid_BD!$F:$F,$A111,Grid_BD!$Y:$Y)/($AA111+SUMIF(Grid_BD!$F:$F,$A111,Grid_BD!$Y:$Y)),"")</f>
        <v/>
      </c>
      <c r="S111" s="10"/>
      <c r="T111" s="310"/>
      <c r="U111" s="311"/>
      <c r="V111" s="10"/>
      <c r="W111" s="312">
        <f t="shared" si="12"/>
        <v>0</v>
      </c>
      <c r="X111" s="10">
        <f>IFERROR(_xlfn.XLOOKUP($A111,Input_Raw!$E:$E,Input_Raw!BG:BG),"")</f>
        <v>0</v>
      </c>
      <c r="Y111" s="10">
        <f>IFERROR(_xlfn.XLOOKUP($A111,Input_Raw!$E:$E,Input_Raw!DF:DF),"")</f>
        <v>0</v>
      </c>
      <c r="Z111" s="319" t="str">
        <f>IFERROR(_xlfn.XLOOKUP(A111,Input_Raw!E:E,Input_Raw!CT:CT)/_xlfn.XLOOKUP(A111,Input_Raw!E:E,Input_Raw!CS:CS)*Table13[[#This Row],[Mtr_Export (kWh)]],"")</f>
        <v/>
      </c>
      <c r="AA111" s="43" t="str">
        <f t="shared" si="13"/>
        <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0</v>
      </c>
      <c r="AJ111" s="10"/>
      <c r="AK111" s="10"/>
      <c r="AL111" s="10"/>
      <c r="AM111" s="10"/>
      <c r="AN111" s="314" t="str">
        <f>IFERROR(_xlfn.XLOOKUP($A111,Input_Raw!$E:$E,Input_Raw!$CY:$CY),"")</f>
        <v/>
      </c>
      <c r="AO111" s="312" t="str">
        <f>IFERROR((_xlfn.XLOOKUP($A111,'WTG Reactive Power'!$A:$A,'WTG Reactive Power'!AB:AB))/X111,"")</f>
        <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0</v>
      </c>
      <c r="G112" s="313"/>
      <c r="H112" s="313"/>
      <c r="I112" s="313"/>
      <c r="J112" s="313"/>
      <c r="K112" s="243"/>
      <c r="L112" s="242"/>
      <c r="M112" s="242" t="str">
        <f>IFERROR(_xlfn.XLOOKUP($A112,Input_Raw!$E:$E,Input_Raw!$BM:$BM),"")</f>
        <v/>
      </c>
      <c r="N112" s="242">
        <f>IFERROR(_xlfn.XLOOKUP($A112,Input_Raw!$E:$E,Input_Raw!$BN:$BN),"")</f>
        <v>0</v>
      </c>
      <c r="O112" s="311" t="str">
        <f t="shared" si="11"/>
        <v/>
      </c>
      <c r="P112" s="311" t="str">
        <f>IFERROR(1-SUMIF(WTG_BD!$F:$F,$A112,WTG_BD!$AA:$AA)/($AA112+SUMIF(WTG_BD!$F:$F,$A112,WTG_BD!$AA:$AA)),"")</f>
        <v/>
      </c>
      <c r="Q112" s="329" t="str">
        <f>IFERROR(1-SUMIF(IGA_BD!$F:$F,$A112,IGA_BD!$W:$W)/($AA112+SUMIF(IGA_BD!$F:$F,$A112,IGA_BD!$W:$W)),"")</f>
        <v/>
      </c>
      <c r="R112" s="47" t="str">
        <f>IFERROR(1-SUMIF(Grid_BD!$F:$F,$A112,Grid_BD!$Y:$Y)/($AA112+SUMIF(Grid_BD!$F:$F,$A112,Grid_BD!$Y:$Y)),"")</f>
        <v/>
      </c>
      <c r="S112" s="10"/>
      <c r="T112" s="310"/>
      <c r="U112" s="311"/>
      <c r="V112" s="10"/>
      <c r="W112" s="312">
        <f t="shared" si="12"/>
        <v>0</v>
      </c>
      <c r="X112" s="10">
        <f>IFERROR(_xlfn.XLOOKUP($A112,Input_Raw!$E:$E,Input_Raw!BG:BG),"")</f>
        <v>0</v>
      </c>
      <c r="Y112" s="10">
        <f>IFERROR(_xlfn.XLOOKUP($A112,Input_Raw!$E:$E,Input_Raw!DF:DF),"")</f>
        <v>0</v>
      </c>
      <c r="Z112" s="319" t="str">
        <f>IFERROR(_xlfn.XLOOKUP(A112,Input_Raw!E:E,Input_Raw!CT:CT)/_xlfn.XLOOKUP(A112,Input_Raw!E:E,Input_Raw!CS:CS)*Table13[[#This Row],[Mtr_Export (kWh)]],"")</f>
        <v/>
      </c>
      <c r="AA112" s="43" t="str">
        <f t="shared" si="13"/>
        <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0</v>
      </c>
      <c r="AJ112" s="10"/>
      <c r="AK112" s="10"/>
      <c r="AL112" s="10"/>
      <c r="AM112" s="10"/>
      <c r="AN112" s="314" t="str">
        <f>IFERROR(_xlfn.XLOOKUP($A112,Input_Raw!$E:$E,Input_Raw!$CY:$CY),"")</f>
        <v/>
      </c>
      <c r="AO112" s="312" t="str">
        <f>IFERROR((_xlfn.XLOOKUP($A112,'WTG Reactive Power'!$A:$A,'WTG Reactive Power'!AB:AB))/X112,"")</f>
        <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9"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9"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9"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9"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9"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9"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9"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9"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9"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9"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9"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9"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9"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9"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9"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9"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9"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9"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9"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9"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9"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9"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9"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9"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9"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9"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9"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9"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9"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9"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9"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9"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9"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9"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9"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9"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9"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9"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9"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9"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9"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9"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9"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9"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9"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9"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9"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9"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9"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9"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9"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9"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9"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9"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9"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9"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9"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9"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9"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9"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9"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9"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9"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9"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9"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9"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9"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9"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9"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9"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9"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9"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9"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9"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9"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9"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9"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9"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9"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9"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9"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9"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9"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9"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9"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9"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9"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9"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9"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9"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9"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9"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9"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9"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9"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9"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9"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9"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9"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9"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9"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9"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9"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9"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9"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9"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9"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9"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9"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9"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9"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9"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9"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9"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9"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9"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9"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9"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9"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9"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9"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9"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9"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9"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9"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9"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9"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9"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9"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9"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9"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9"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9"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9"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9"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9"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9"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9"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9"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9"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9"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9"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9"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9"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9"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9"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9"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9"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9"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9"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9"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9"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9"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9"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9"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9"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9"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9"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9"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9"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9"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9"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9"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9"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9"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9"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9"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9"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9"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9"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9"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9"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9"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9"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9"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9"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9"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9"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9"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9"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9"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9"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9"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9"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9"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9"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9"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9"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9"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9"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9"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9"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9"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9"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9"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9"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9"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9"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9"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9"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9"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9"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9"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9"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9"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9"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9"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9"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9"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9"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9"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9"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9"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9"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9"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9"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9"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9"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9"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9"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9"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9"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9"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9"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9"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9"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9"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9"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9"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9"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9"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9"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9"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9"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9"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9"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9"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9"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9"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9"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9"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9"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9"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9"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9"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9"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9"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9"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9"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9"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9"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9"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9"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9"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9"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9"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9"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9"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9"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9"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9"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9"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9"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9"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9"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9"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9"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9"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9"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9"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9"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9"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9"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9"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9"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9"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9"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9"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9"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9"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9"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9"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9"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9"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9"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9"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9"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9"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9"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9"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9"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9"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9"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9"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9"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9"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9"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9"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9"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9"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9"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9"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9"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9"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9"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9"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9"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9"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9"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9"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9"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9"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9"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9"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9"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9"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9"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9"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9"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9"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9"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9"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9"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9"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9"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9"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9"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9"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9"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9"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9"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9"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9"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9"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9"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9"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9"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9"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9"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9"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9"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9"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9"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9"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9"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9"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9"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9"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9"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9"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9"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9"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9"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9"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9"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9"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9"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9"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9"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9"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9"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9"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9"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9"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9"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9"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9"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9"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9"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9"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9"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9"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9"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9"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9"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9"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9"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9"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9"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9"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9"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9"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9"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9"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9"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9"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9"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9"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9"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9"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9"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9"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9"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9"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9"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9"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9"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9"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9"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9"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9"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9"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9"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9"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9"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9"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9"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9"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9"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9"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9"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9"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9"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9"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9"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9"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9"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9"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9"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9"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9"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9"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9"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9"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9"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9"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9"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9"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9"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9"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9"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9"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9"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9"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9"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9"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9"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9"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9"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9"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9"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9"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9"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9"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9"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9"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9"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9"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9"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9"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9"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9"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9"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9"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9"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9"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9"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9"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9"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9"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9"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9"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9"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9"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9"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9"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9"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9"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9"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9"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9"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9"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9"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9"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9"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9"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9"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9"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9"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9"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9"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9"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9"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9"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9"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9"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9"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9"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9"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9"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9"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9"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9"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9"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9"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9"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9"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Normal="100" workbookViewId="0">
      <pane xSplit="7" ySplit="4" topLeftCell="W106" activePane="bottomRight" state="frozen"/>
      <selection activeCell="B3463" sqref="B3463"/>
      <selection pane="topRight" activeCell="B3463" sqref="B3463"/>
      <selection pane="bottomLeft" activeCell="B3463" sqref="B3463"/>
      <selection pane="bottomRight" activeCell="Y112" sqref="Y112"/>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1" t="s">
        <v>159</v>
      </c>
      <c r="CG3" s="381"/>
      <c r="CH3" s="381"/>
      <c r="CI3" s="381"/>
      <c r="CJ3" s="381"/>
      <c r="CK3" s="381"/>
      <c r="CL3" s="381"/>
      <c r="CM3" s="381"/>
      <c r="CN3" s="381"/>
      <c r="CO3" s="381"/>
      <c r="CP3" s="381"/>
      <c r="CQ3" s="381"/>
      <c r="CR3" s="381"/>
      <c r="CS3" s="381"/>
      <c r="CT3" s="381"/>
      <c r="CU3" s="381"/>
      <c r="CV3" s="381"/>
      <c r="CW3" s="381"/>
      <c r="CX3" s="381"/>
      <c r="CY3" s="381"/>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7">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6">
        <v>905.84500000000003</v>
      </c>
      <c r="BQ59" s="336">
        <v>81.513000000000005</v>
      </c>
      <c r="BR59" s="336">
        <v>236.29599999999999</v>
      </c>
      <c r="BS59" s="336">
        <v>195.17400000000001</v>
      </c>
      <c r="BT59" s="336">
        <v>302.62299999999999</v>
      </c>
      <c r="BU59" s="336"/>
      <c r="BV59" s="336">
        <v>91.777000000000001</v>
      </c>
      <c r="BW59" s="172">
        <v>201010</v>
      </c>
      <c r="BX59" s="172">
        <v>259981</v>
      </c>
      <c r="BY59" s="336">
        <v>136.505</v>
      </c>
      <c r="BZ59" s="336">
        <v>83.989000000000004</v>
      </c>
      <c r="CA59" s="336">
        <v>285.85700000000003</v>
      </c>
      <c r="CB59" s="336">
        <v>110.944</v>
      </c>
      <c r="CC59" s="336">
        <v>0.122</v>
      </c>
      <c r="CD59" s="172">
        <v>0</v>
      </c>
      <c r="CE59" s="336">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7">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6">
        <v>907.923</v>
      </c>
      <c r="BQ60" s="336">
        <v>82.108000000000004</v>
      </c>
      <c r="BR60" s="336">
        <v>238.29900000000001</v>
      </c>
      <c r="BS60" s="336">
        <v>195.715</v>
      </c>
      <c r="BT60" s="336">
        <v>303.06299999999999</v>
      </c>
      <c r="BU60" s="336"/>
      <c r="BV60" s="336">
        <v>92.198999999999998</v>
      </c>
      <c r="BW60" s="172">
        <v>201326</v>
      </c>
      <c r="BX60" s="172">
        <v>260784</v>
      </c>
      <c r="BY60" s="336">
        <v>136.89599999999999</v>
      </c>
      <c r="BZ60" s="336">
        <v>84.984999999999999</v>
      </c>
      <c r="CA60" s="336">
        <v>286.55500000000001</v>
      </c>
      <c r="CB60" s="336">
        <v>111.64</v>
      </c>
      <c r="CC60" s="336">
        <v>0.122</v>
      </c>
      <c r="CD60" s="172">
        <v>0</v>
      </c>
      <c r="CE60" s="336">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7">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6">
        <v>910.26199999999994</v>
      </c>
      <c r="BQ61" s="336">
        <v>82.775000000000006</v>
      </c>
      <c r="BR61" s="336">
        <v>240.548</v>
      </c>
      <c r="BS61" s="336">
        <v>196.292</v>
      </c>
      <c r="BT61" s="336">
        <v>303.54199999999997</v>
      </c>
      <c r="BU61" s="336"/>
      <c r="BV61" s="336">
        <v>92.703000000000003</v>
      </c>
      <c r="BW61" s="172">
        <v>201678</v>
      </c>
      <c r="BX61" s="172">
        <v>261692</v>
      </c>
      <c r="BY61" s="345">
        <v>137.33000000000001</v>
      </c>
      <c r="BZ61" s="345">
        <v>86.11</v>
      </c>
      <c r="CA61" s="336">
        <v>287.33600000000001</v>
      </c>
      <c r="CB61" s="336">
        <v>112.42400000000001</v>
      </c>
      <c r="CC61" s="336">
        <v>0.122</v>
      </c>
      <c r="CD61" s="172">
        <v>0</v>
      </c>
      <c r="CE61" s="336">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7">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6">
        <v>912.96799999999996</v>
      </c>
      <c r="BQ62" s="336">
        <v>83.393000000000001</v>
      </c>
      <c r="BR62" s="336">
        <v>243.12100000000001</v>
      </c>
      <c r="BS62" s="336">
        <v>196.85599999999999</v>
      </c>
      <c r="BT62" s="336">
        <v>304.02100000000002</v>
      </c>
      <c r="BU62" s="346"/>
      <c r="BV62" s="336">
        <v>93.165000000000006</v>
      </c>
      <c r="BW62" s="172">
        <v>202017</v>
      </c>
      <c r="BX62" s="172">
        <v>262707</v>
      </c>
      <c r="BY62" s="345">
        <v>137.74799999999999</v>
      </c>
      <c r="BZ62" s="345">
        <v>87.34</v>
      </c>
      <c r="CA62" s="336">
        <v>288.17399999999998</v>
      </c>
      <c r="CB62" s="345">
        <v>113.26</v>
      </c>
      <c r="CC62" s="336">
        <v>0.122</v>
      </c>
      <c r="CD62" s="172">
        <v>0</v>
      </c>
      <c r="CE62" s="336">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6">
        <v>916.34199999999998</v>
      </c>
      <c r="BQ63" s="336">
        <v>83.936000000000007</v>
      </c>
      <c r="BR63" s="336">
        <v>246.244</v>
      </c>
      <c r="BS63" s="336">
        <v>197.40199999999999</v>
      </c>
      <c r="BT63" s="336">
        <v>304.45400000000001</v>
      </c>
      <c r="BU63" s="346"/>
      <c r="BV63" s="336">
        <v>93.555999999999997</v>
      </c>
      <c r="BW63" s="172">
        <v>202325</v>
      </c>
      <c r="BX63" s="172">
        <v>263895</v>
      </c>
      <c r="BY63" s="345">
        <v>138.12899999999999</v>
      </c>
      <c r="BZ63" s="345">
        <v>88.796999999999997</v>
      </c>
      <c r="CA63" s="336">
        <v>289.10700000000003</v>
      </c>
      <c r="CB63" s="345">
        <v>114.194</v>
      </c>
      <c r="CC63" s="336">
        <v>0.122</v>
      </c>
      <c r="CD63" s="172">
        <v>0</v>
      </c>
      <c r="CE63" s="336">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7">
        <v>50238</v>
      </c>
      <c r="I64" s="347">
        <v>45407</v>
      </c>
      <c r="J64" s="347">
        <v>46825</v>
      </c>
      <c r="K64" s="347">
        <v>37424</v>
      </c>
      <c r="L64" s="347">
        <v>40658</v>
      </c>
      <c r="M64" s="347">
        <v>42866</v>
      </c>
      <c r="N64" s="347">
        <v>43267</v>
      </c>
      <c r="O64" s="347">
        <v>49203</v>
      </c>
      <c r="P64" s="347">
        <v>40517</v>
      </c>
      <c r="Q64" s="347">
        <v>48587</v>
      </c>
      <c r="R64" s="347">
        <v>47903</v>
      </c>
      <c r="S64" s="347">
        <v>46818</v>
      </c>
      <c r="T64" s="347">
        <v>48552</v>
      </c>
      <c r="U64" s="347">
        <v>47638</v>
      </c>
      <c r="V64" s="347">
        <v>50637</v>
      </c>
      <c r="W64" s="347">
        <v>43448</v>
      </c>
      <c r="X64" s="347">
        <v>46761</v>
      </c>
      <c r="Y64" s="347">
        <v>44275</v>
      </c>
      <c r="Z64" s="347">
        <v>49568</v>
      </c>
      <c r="AA64" s="347">
        <v>48290</v>
      </c>
      <c r="AB64" s="347">
        <v>40390</v>
      </c>
      <c r="AC64" s="347">
        <v>40116</v>
      </c>
      <c r="AD64" s="347">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6">
        <v>919.27599999999995</v>
      </c>
      <c r="BQ64" s="336">
        <v>84.680999999999997</v>
      </c>
      <c r="BR64" s="336">
        <v>249.37299999999999</v>
      </c>
      <c r="BS64" s="336">
        <v>198.16</v>
      </c>
      <c r="BT64" s="336">
        <v>305.10399999999998</v>
      </c>
      <c r="BU64" s="346"/>
      <c r="BV64" s="336">
        <v>94.119</v>
      </c>
      <c r="BW64" s="172">
        <v>202769</v>
      </c>
      <c r="BX64" s="172">
        <v>265065</v>
      </c>
      <c r="BY64" s="345">
        <v>138.678</v>
      </c>
      <c r="BZ64" s="345">
        <v>90.230999999999995</v>
      </c>
      <c r="CA64" s="336">
        <v>290.108</v>
      </c>
      <c r="CB64" s="345">
        <v>115.19199999999999</v>
      </c>
      <c r="CC64" s="336">
        <v>0.122</v>
      </c>
      <c r="CD64" s="172">
        <v>0</v>
      </c>
      <c r="CE64" s="336">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8">
        <v>9.3000000000000007</v>
      </c>
      <c r="AF65" s="348">
        <v>9</v>
      </c>
      <c r="AG65" s="348">
        <v>8.5</v>
      </c>
      <c r="AH65" s="348">
        <v>8.4</v>
      </c>
      <c r="AI65" s="348">
        <v>8.8000000000000007</v>
      </c>
      <c r="AJ65" s="348">
        <v>8.3000000000000007</v>
      </c>
      <c r="AK65" s="348">
        <v>8.4</v>
      </c>
      <c r="AL65" s="348">
        <v>8.6999999999999993</v>
      </c>
      <c r="AM65" s="348">
        <v>8.6</v>
      </c>
      <c r="AN65" s="348">
        <v>8.4</v>
      </c>
      <c r="AO65" s="348">
        <v>8.9</v>
      </c>
      <c r="AP65" s="348">
        <v>8.6999999999999993</v>
      </c>
      <c r="AQ65" s="348">
        <v>9.1999999999999993</v>
      </c>
      <c r="AR65" s="348">
        <v>8.6999999999999993</v>
      </c>
      <c r="AS65" s="348">
        <v>9.6999999999999993</v>
      </c>
      <c r="AT65" s="348">
        <v>9.1999999999999993</v>
      </c>
      <c r="AU65" s="348">
        <v>9.4</v>
      </c>
      <c r="AV65" s="348">
        <v>8.8000000000000007</v>
      </c>
      <c r="AW65" s="348">
        <v>9.3000000000000007</v>
      </c>
      <c r="AX65" s="348">
        <v>8.8000000000000007</v>
      </c>
      <c r="AY65" s="348">
        <v>8.8000000000000007</v>
      </c>
      <c r="AZ65" s="348">
        <v>8.8000000000000007</v>
      </c>
      <c r="BA65" s="348">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6">
        <v>921.71199999999999</v>
      </c>
      <c r="BQ65" s="336">
        <v>84.994</v>
      </c>
      <c r="BR65" s="336">
        <v>252.02500000000001</v>
      </c>
      <c r="BS65" s="345">
        <v>198.52</v>
      </c>
      <c r="BT65" s="345">
        <v>305.42</v>
      </c>
      <c r="BU65" s="225"/>
      <c r="BV65" s="336">
        <v>94.347999999999999</v>
      </c>
      <c r="BW65" s="172">
        <v>202973</v>
      </c>
      <c r="BX65" s="172">
        <v>265972</v>
      </c>
      <c r="BY65" s="345">
        <v>138.929</v>
      </c>
      <c r="BZ65" s="345">
        <v>91.346000000000004</v>
      </c>
      <c r="CA65" s="336">
        <v>290.79899999999998</v>
      </c>
      <c r="CB65" s="345">
        <v>115.889</v>
      </c>
      <c r="CC65" s="336">
        <v>0.122</v>
      </c>
      <c r="CD65" s="172">
        <v>0</v>
      </c>
      <c r="CE65" s="336">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8">
        <v>8</v>
      </c>
      <c r="AF66" s="348">
        <v>8</v>
      </c>
      <c r="AG66" s="348">
        <v>7.8</v>
      </c>
      <c r="AH66" s="348">
        <v>7.6</v>
      </c>
      <c r="AI66" s="348">
        <v>8.1999999999999993</v>
      </c>
      <c r="AJ66" s="348">
        <v>7.7</v>
      </c>
      <c r="AK66" s="348">
        <v>7.9</v>
      </c>
      <c r="AL66" s="348">
        <v>7.7</v>
      </c>
      <c r="AM66" s="348">
        <v>7.9</v>
      </c>
      <c r="AN66" s="348">
        <v>7.6</v>
      </c>
      <c r="AO66" s="348">
        <v>8</v>
      </c>
      <c r="AP66" s="348">
        <v>8</v>
      </c>
      <c r="AQ66" s="348">
        <v>8.1</v>
      </c>
      <c r="AR66" s="348">
        <v>7.8</v>
      </c>
      <c r="AS66" s="348">
        <v>8.4</v>
      </c>
      <c r="AT66" s="348">
        <v>8.1999999999999993</v>
      </c>
      <c r="AU66" s="348">
        <v>8.4</v>
      </c>
      <c r="AV66" s="348">
        <v>8.1</v>
      </c>
      <c r="AW66" s="348">
        <v>8.1999999999999993</v>
      </c>
      <c r="AX66" s="348">
        <v>7.9</v>
      </c>
      <c r="AY66" s="348">
        <v>8.4</v>
      </c>
      <c r="AZ66" s="348">
        <v>8</v>
      </c>
      <c r="BA66" s="348">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6">
        <v>923.97199999999998</v>
      </c>
      <c r="BQ66" s="336">
        <v>85.734999999999999</v>
      </c>
      <c r="BR66" s="336">
        <v>254.179</v>
      </c>
      <c r="BS66" s="345">
        <v>199.18600000000001</v>
      </c>
      <c r="BT66" s="345">
        <v>305.93599999999998</v>
      </c>
      <c r="BU66" s="225"/>
      <c r="BV66" s="336">
        <v>94.891000000000005</v>
      </c>
      <c r="BW66" s="172">
        <v>203361</v>
      </c>
      <c r="BX66" s="172">
        <v>266869</v>
      </c>
      <c r="BY66" s="345">
        <v>139.40899999999999</v>
      </c>
      <c r="BZ66" s="345">
        <v>92.454999999999998</v>
      </c>
      <c r="CA66" s="336">
        <v>291.59500000000003</v>
      </c>
      <c r="CB66" s="345">
        <v>116.687</v>
      </c>
      <c r="CC66" s="336">
        <v>0.122</v>
      </c>
      <c r="CD66" s="172">
        <v>0</v>
      </c>
      <c r="CE66" s="336">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8">
        <v>9.9</v>
      </c>
      <c r="AF67" s="348">
        <v>10</v>
      </c>
      <c r="AG67" s="348">
        <v>9</v>
      </c>
      <c r="AH67" s="348">
        <v>9.1</v>
      </c>
      <c r="AI67" s="348">
        <v>9.6</v>
      </c>
      <c r="AJ67" s="348">
        <v>8.9</v>
      </c>
      <c r="AK67" s="348">
        <v>9.1999999999999993</v>
      </c>
      <c r="AL67" s="348">
        <v>9.5</v>
      </c>
      <c r="AM67" s="348">
        <v>9.1</v>
      </c>
      <c r="AN67" s="348">
        <v>9.1999999999999993</v>
      </c>
      <c r="AO67" s="348">
        <v>9.5</v>
      </c>
      <c r="AP67" s="348">
        <v>9.1</v>
      </c>
      <c r="AQ67" s="348">
        <v>9.5</v>
      </c>
      <c r="AR67" s="348">
        <v>9.1</v>
      </c>
      <c r="AS67" s="348">
        <v>10.4</v>
      </c>
      <c r="AT67" s="348">
        <v>10.4</v>
      </c>
      <c r="AU67" s="348">
        <v>10.1</v>
      </c>
      <c r="AV67" s="348">
        <v>9.6999999999999993</v>
      </c>
      <c r="AW67" s="348">
        <v>9.9</v>
      </c>
      <c r="AX67" s="348">
        <v>9.1</v>
      </c>
      <c r="AY67" s="348">
        <v>10.199999999999999</v>
      </c>
      <c r="AZ67" s="348">
        <v>9.6</v>
      </c>
      <c r="BA67" s="348">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6">
        <v>926.59299999999996</v>
      </c>
      <c r="BQ67" s="336">
        <v>86.346999999999994</v>
      </c>
      <c r="BR67" s="345">
        <v>256.52</v>
      </c>
      <c r="BS67" s="345">
        <v>199.72300000000001</v>
      </c>
      <c r="BT67" s="345">
        <v>306.36200000000002</v>
      </c>
      <c r="BU67" s="225"/>
      <c r="BV67" s="336">
        <v>95.346999999999994</v>
      </c>
      <c r="BW67" s="172">
        <v>203681</v>
      </c>
      <c r="BX67" s="172">
        <v>267824</v>
      </c>
      <c r="BY67" s="345">
        <v>139.804</v>
      </c>
      <c r="BZ67" s="345">
        <v>93.637</v>
      </c>
      <c r="CA67" s="336">
        <v>292.387</v>
      </c>
      <c r="CB67" s="345">
        <v>117.479</v>
      </c>
      <c r="CC67" s="336">
        <v>0.122</v>
      </c>
      <c r="CD67" s="172">
        <v>0</v>
      </c>
      <c r="CE67" s="336">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8">
        <v>10.7</v>
      </c>
      <c r="AF68" s="348">
        <v>10.6</v>
      </c>
      <c r="AG68" s="348">
        <v>9.4</v>
      </c>
      <c r="AH68" s="348">
        <v>9.6</v>
      </c>
      <c r="AI68" s="348">
        <v>9.9</v>
      </c>
      <c r="AJ68" s="348">
        <v>9</v>
      </c>
      <c r="AK68" s="348">
        <v>9.6</v>
      </c>
      <c r="AL68" s="348">
        <v>10</v>
      </c>
      <c r="AM68" s="348">
        <v>9.6999999999999993</v>
      </c>
      <c r="AN68" s="348">
        <v>9.5</v>
      </c>
      <c r="AO68" s="348">
        <v>9.5</v>
      </c>
      <c r="AP68" s="348">
        <v>9.1</v>
      </c>
      <c r="AQ68" s="348">
        <v>10</v>
      </c>
      <c r="AR68" s="348">
        <v>9.1999999999999993</v>
      </c>
      <c r="AS68" s="348">
        <v>10.9</v>
      </c>
      <c r="AT68" s="348">
        <v>10.7</v>
      </c>
      <c r="AU68" s="348">
        <v>10.8</v>
      </c>
      <c r="AV68" s="348">
        <v>9.9</v>
      </c>
      <c r="AW68" s="348">
        <v>10.4</v>
      </c>
      <c r="AX68" s="348">
        <v>9.5</v>
      </c>
      <c r="AY68" s="348">
        <v>10.5</v>
      </c>
      <c r="AZ68" s="348">
        <v>10.199999999999999</v>
      </c>
      <c r="BA68" s="348">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9">
        <v>929.90800000000002</v>
      </c>
      <c r="BQ68" s="336">
        <v>87.332999999999998</v>
      </c>
      <c r="BR68" s="336">
        <v>259.44099999999997</v>
      </c>
      <c r="BS68" s="345">
        <v>200.696</v>
      </c>
      <c r="BT68" s="345">
        <v>307.15199999999999</v>
      </c>
      <c r="BU68" s="225"/>
      <c r="BV68" s="336">
        <v>96.094999999999999</v>
      </c>
      <c r="BW68" s="172">
        <v>204246</v>
      </c>
      <c r="BX68" s="172">
        <v>269078</v>
      </c>
      <c r="BY68" s="345">
        <v>140.50200000000001</v>
      </c>
      <c r="BZ68" s="345">
        <v>95.188000000000002</v>
      </c>
      <c r="CA68" s="336">
        <v>293.51400000000001</v>
      </c>
      <c r="CB68" s="345">
        <v>118.60899999999999</v>
      </c>
      <c r="CC68" s="336">
        <v>0.122</v>
      </c>
      <c r="CD68" s="172">
        <v>0</v>
      </c>
      <c r="CE68" s="336">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1">
        <v>9</v>
      </c>
      <c r="AF69" s="351">
        <v>8.9</v>
      </c>
      <c r="AG69" s="351">
        <v>8.6</v>
      </c>
      <c r="AH69" s="351">
        <v>8.1999999999999993</v>
      </c>
      <c r="AI69" s="351">
        <v>8.9</v>
      </c>
      <c r="AJ69" s="351">
        <v>8.4</v>
      </c>
      <c r="AK69" s="351">
        <v>8.6</v>
      </c>
      <c r="AL69" s="351">
        <v>8.8000000000000007</v>
      </c>
      <c r="AM69" s="351">
        <v>8.8000000000000007</v>
      </c>
      <c r="AN69" s="351">
        <v>8.5</v>
      </c>
      <c r="AO69" s="351">
        <v>9</v>
      </c>
      <c r="AP69" s="351">
        <v>8.6999999999999993</v>
      </c>
      <c r="AQ69" s="351">
        <v>9.1</v>
      </c>
      <c r="AR69" s="351">
        <v>8.8000000000000007</v>
      </c>
      <c r="AS69" s="351">
        <v>9.5</v>
      </c>
      <c r="AT69" s="351">
        <v>8.8000000000000007</v>
      </c>
      <c r="AU69" s="351">
        <v>9.1</v>
      </c>
      <c r="AV69" s="351">
        <v>8.8000000000000007</v>
      </c>
      <c r="AW69" s="351">
        <v>9</v>
      </c>
      <c r="AX69" s="351">
        <v>8.6</v>
      </c>
      <c r="AY69" s="351">
        <v>8.9</v>
      </c>
      <c r="AZ69" s="351">
        <v>8.8000000000000007</v>
      </c>
      <c r="BA69" s="351">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9">
        <v>932.44</v>
      </c>
      <c r="BQ69" s="336">
        <v>88.182000000000002</v>
      </c>
      <c r="BR69" s="336">
        <v>261.887</v>
      </c>
      <c r="BS69" s="345">
        <v>201.52099999999999</v>
      </c>
      <c r="BT69" s="345">
        <v>307.77499999999998</v>
      </c>
      <c r="BU69" s="225"/>
      <c r="BV69" s="336">
        <v>96.722999999999999</v>
      </c>
      <c r="BW69" s="172">
        <v>204713</v>
      </c>
      <c r="BX69" s="172">
        <v>270089</v>
      </c>
      <c r="BY69" s="345">
        <v>141.08000000000001</v>
      </c>
      <c r="BZ69" s="345">
        <v>96.438000000000002</v>
      </c>
      <c r="CA69" s="336">
        <v>294.43299999999999</v>
      </c>
      <c r="CB69" s="345">
        <v>119.52800000000001</v>
      </c>
      <c r="CC69" s="336">
        <v>0.122</v>
      </c>
      <c r="CD69" s="172">
        <v>0</v>
      </c>
      <c r="CE69" s="336">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1">
        <v>7.7</v>
      </c>
      <c r="AF70" s="351">
        <v>7.4</v>
      </c>
      <c r="AG70" s="351">
        <v>7.7</v>
      </c>
      <c r="AH70" s="351">
        <v>7.3</v>
      </c>
      <c r="AI70" s="351">
        <v>7.2</v>
      </c>
      <c r="AJ70" s="351">
        <v>7.3</v>
      </c>
      <c r="AK70" s="351">
        <v>7.3</v>
      </c>
      <c r="AL70" s="351">
        <v>7.8</v>
      </c>
      <c r="AM70" s="351">
        <v>7.4</v>
      </c>
      <c r="AN70" s="351">
        <v>7.3</v>
      </c>
      <c r="AO70" s="351">
        <v>7.5</v>
      </c>
      <c r="AP70" s="351">
        <v>7.6</v>
      </c>
      <c r="AQ70" s="351">
        <v>7.1</v>
      </c>
      <c r="AR70" s="351">
        <v>7.3</v>
      </c>
      <c r="AS70" s="351">
        <v>8.1</v>
      </c>
      <c r="AT70" s="351">
        <v>7.7</v>
      </c>
      <c r="AU70" s="351">
        <v>7.6</v>
      </c>
      <c r="AV70" s="351">
        <v>6.9</v>
      </c>
      <c r="AW70" s="351">
        <v>7.1</v>
      </c>
      <c r="AX70" s="351">
        <v>7.1</v>
      </c>
      <c r="AY70" s="351">
        <v>7.9</v>
      </c>
      <c r="AZ70" s="351">
        <v>7.3</v>
      </c>
      <c r="BA70" s="351">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9">
        <v>934.24400000000003</v>
      </c>
      <c r="BQ70" s="336">
        <v>88.986000000000004</v>
      </c>
      <c r="BR70" s="336">
        <v>263.72000000000003</v>
      </c>
      <c r="BS70" s="345">
        <v>202.315</v>
      </c>
      <c r="BT70" s="345">
        <v>308.387</v>
      </c>
      <c r="BU70" s="225"/>
      <c r="BV70" s="336">
        <v>97.33</v>
      </c>
      <c r="BW70" s="172">
        <v>205167</v>
      </c>
      <c r="BX70" s="172">
        <v>270868</v>
      </c>
      <c r="BY70" s="345">
        <v>141.63999999999999</v>
      </c>
      <c r="BZ70" s="345">
        <v>97.403999999999996</v>
      </c>
      <c r="CA70" s="345">
        <v>295.2</v>
      </c>
      <c r="CB70" s="345">
        <v>120.294</v>
      </c>
      <c r="CC70" s="336">
        <v>0.122</v>
      </c>
      <c r="CD70" s="172">
        <v>0</v>
      </c>
      <c r="CE70" s="336">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1">
        <v>7.5</v>
      </c>
      <c r="AF71" s="351">
        <v>7</v>
      </c>
      <c r="AG71" s="351">
        <v>7</v>
      </c>
      <c r="AH71" s="351">
        <v>7.2</v>
      </c>
      <c r="AI71" s="351">
        <v>7.2</v>
      </c>
      <c r="AJ71" s="351">
        <v>6.9</v>
      </c>
      <c r="AK71" s="351">
        <v>6.9</v>
      </c>
      <c r="AL71" s="351">
        <v>6.8</v>
      </c>
      <c r="AM71" s="351">
        <v>7.4</v>
      </c>
      <c r="AN71" s="351">
        <v>6.6</v>
      </c>
      <c r="AO71" s="351">
        <v>7.3</v>
      </c>
      <c r="AP71" s="351">
        <v>7.5</v>
      </c>
      <c r="AQ71" s="351">
        <v>7.1</v>
      </c>
      <c r="AR71" s="351">
        <v>6.9</v>
      </c>
      <c r="AS71" s="351">
        <v>7.4</v>
      </c>
      <c r="AT71" s="351">
        <v>7.2</v>
      </c>
      <c r="AU71" s="351">
        <v>7.3</v>
      </c>
      <c r="AV71" s="351">
        <v>6.9</v>
      </c>
      <c r="AW71" s="351">
        <v>7</v>
      </c>
      <c r="AX71" s="351">
        <v>7</v>
      </c>
      <c r="AY71" s="351">
        <v>7.6</v>
      </c>
      <c r="AZ71" s="351">
        <v>7.4</v>
      </c>
      <c r="BA71" s="351">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50">
        <v>936.14700000000005</v>
      </c>
      <c r="BQ71" s="350">
        <v>89.724000000000004</v>
      </c>
      <c r="BR71" s="350">
        <v>265.435</v>
      </c>
      <c r="BS71" s="350">
        <v>203.05199999999999</v>
      </c>
      <c r="BT71" s="350">
        <v>308.94099999999997</v>
      </c>
      <c r="BU71" s="350"/>
      <c r="BV71" s="350">
        <v>97.885999999999996</v>
      </c>
      <c r="BW71" s="172">
        <v>205583</v>
      </c>
      <c r="BX71" s="172">
        <v>271631</v>
      </c>
      <c r="BY71" s="350">
        <v>142.154</v>
      </c>
      <c r="BZ71" s="350">
        <v>98.346999999999994</v>
      </c>
      <c r="CA71" s="350">
        <v>295.93099999999998</v>
      </c>
      <c r="CB71" s="350">
        <v>121.026</v>
      </c>
      <c r="CC71" s="350">
        <v>0.122</v>
      </c>
      <c r="CD71" s="172">
        <v>0</v>
      </c>
      <c r="CE71" s="350">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1">
        <v>7.6</v>
      </c>
      <c r="AF72" s="351">
        <v>7.3</v>
      </c>
      <c r="AG72" s="351">
        <v>7.4</v>
      </c>
      <c r="AH72" s="351">
        <v>6.9</v>
      </c>
      <c r="AI72" s="351">
        <v>7.1</v>
      </c>
      <c r="AJ72" s="351">
        <v>7.1</v>
      </c>
      <c r="AK72" s="351">
        <v>7.2</v>
      </c>
      <c r="AL72" s="351">
        <v>7.3</v>
      </c>
      <c r="AM72" s="351">
        <v>7.1</v>
      </c>
      <c r="AN72" s="351">
        <v>7</v>
      </c>
      <c r="AO72" s="351">
        <v>7.1</v>
      </c>
      <c r="AP72" s="351">
        <v>7.2</v>
      </c>
      <c r="AQ72" s="351">
        <v>7.3</v>
      </c>
      <c r="AR72" s="351">
        <v>6.9</v>
      </c>
      <c r="AS72" s="351">
        <v>7.9</v>
      </c>
      <c r="AT72" s="351">
        <v>7.4</v>
      </c>
      <c r="AU72" s="351">
        <v>7.6</v>
      </c>
      <c r="AV72" s="351">
        <v>7.2</v>
      </c>
      <c r="AW72" s="351">
        <v>7.3</v>
      </c>
      <c r="AX72" s="351">
        <v>7</v>
      </c>
      <c r="AY72" s="351">
        <v>7.3</v>
      </c>
      <c r="AZ72" s="351">
        <v>7.3</v>
      </c>
      <c r="BA72" s="351">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50">
        <v>937.89800000000002</v>
      </c>
      <c r="BQ72" s="350">
        <v>90.591999999999999</v>
      </c>
      <c r="BR72" s="350">
        <v>267.07499999999999</v>
      </c>
      <c r="BS72" s="350">
        <v>203.95599999999999</v>
      </c>
      <c r="BT72" s="350">
        <v>309.62400000000002</v>
      </c>
      <c r="BU72" s="350"/>
      <c r="BV72" s="350">
        <v>98.566999999999993</v>
      </c>
      <c r="BW72" s="172">
        <v>206093</v>
      </c>
      <c r="BX72" s="172">
        <v>272387</v>
      </c>
      <c r="BY72" s="350">
        <v>142.786</v>
      </c>
      <c r="BZ72" s="350">
        <v>99.286000000000001</v>
      </c>
      <c r="CA72" s="350">
        <v>296.71600000000001</v>
      </c>
      <c r="CB72" s="350">
        <v>121.81399999999999</v>
      </c>
      <c r="CC72" s="350">
        <v>0.122</v>
      </c>
      <c r="CD72" s="172">
        <v>0</v>
      </c>
      <c r="CE72" s="350">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1">
        <v>6.2</v>
      </c>
      <c r="AF73" s="351">
        <v>6.2</v>
      </c>
      <c r="AG73" s="351">
        <v>6.1</v>
      </c>
      <c r="AH73" s="351">
        <v>5.6</v>
      </c>
      <c r="AI73" s="351">
        <v>5.8</v>
      </c>
      <c r="AJ73" s="351">
        <v>5.8</v>
      </c>
      <c r="AK73" s="351">
        <v>6</v>
      </c>
      <c r="AL73" s="351">
        <v>6.3</v>
      </c>
      <c r="AM73" s="351">
        <v>5.9</v>
      </c>
      <c r="AN73" s="351">
        <v>5.9</v>
      </c>
      <c r="AO73" s="351">
        <v>6</v>
      </c>
      <c r="AP73" s="351">
        <v>5.8</v>
      </c>
      <c r="AQ73" s="351">
        <v>5.9</v>
      </c>
      <c r="AR73" s="351">
        <v>5.6</v>
      </c>
      <c r="AS73" s="351">
        <v>6.7</v>
      </c>
      <c r="AT73" s="351">
        <v>6.3</v>
      </c>
      <c r="AU73" s="351">
        <v>6.3</v>
      </c>
      <c r="AV73" s="351">
        <v>6</v>
      </c>
      <c r="AW73" s="351">
        <v>6</v>
      </c>
      <c r="AX73" s="351">
        <v>5.6</v>
      </c>
      <c r="AY73" s="351">
        <v>6.3</v>
      </c>
      <c r="AZ73" s="351">
        <v>6.1</v>
      </c>
      <c r="BA73" s="351">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50">
        <v>938.96299999999997</v>
      </c>
      <c r="BQ73" s="350">
        <v>91.566999999999993</v>
      </c>
      <c r="BR73" s="350">
        <v>268.08699999999999</v>
      </c>
      <c r="BS73" s="350">
        <v>204.97800000000001</v>
      </c>
      <c r="BT73" s="350">
        <v>310.43299999999999</v>
      </c>
      <c r="BU73" s="350"/>
      <c r="BV73" s="350">
        <v>99.352999999999994</v>
      </c>
      <c r="BW73" s="172">
        <v>206682</v>
      </c>
      <c r="BX73" s="172">
        <v>272949</v>
      </c>
      <c r="BY73" s="350">
        <v>143.51400000000001</v>
      </c>
      <c r="BZ73" s="350">
        <v>99.981999999999999</v>
      </c>
      <c r="CA73" s="350">
        <v>297.43</v>
      </c>
      <c r="CB73" s="350">
        <v>122.529</v>
      </c>
      <c r="CC73" s="350">
        <v>0.122</v>
      </c>
      <c r="CD73" s="172">
        <v>0</v>
      </c>
      <c r="CE73" s="350">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1">
        <v>5.6</v>
      </c>
      <c r="AF74" s="351">
        <v>5.6</v>
      </c>
      <c r="AG74" s="351">
        <v>5.4</v>
      </c>
      <c r="AH74" s="351">
        <v>5.4</v>
      </c>
      <c r="AI74" s="351">
        <v>5.6</v>
      </c>
      <c r="AJ74" s="351">
        <v>5.5</v>
      </c>
      <c r="AK74" s="351">
        <v>5.6</v>
      </c>
      <c r="AL74" s="351">
        <v>5.5</v>
      </c>
      <c r="AM74" s="351">
        <v>5.7</v>
      </c>
      <c r="AN74" s="351">
        <v>5.2</v>
      </c>
      <c r="AO74" s="351">
        <v>5.6</v>
      </c>
      <c r="AP74" s="351">
        <v>5.4</v>
      </c>
      <c r="AQ74" s="351">
        <v>5.6</v>
      </c>
      <c r="AR74" s="351">
        <v>5.4</v>
      </c>
      <c r="AS74" s="351">
        <v>5.9</v>
      </c>
      <c r="AT74" s="351">
        <v>5.8</v>
      </c>
      <c r="AU74" s="351">
        <v>5.7</v>
      </c>
      <c r="AV74" s="351">
        <v>5.6</v>
      </c>
      <c r="AW74" s="351">
        <v>5.7</v>
      </c>
      <c r="AX74" s="351">
        <v>5.3</v>
      </c>
      <c r="AY74" s="351">
        <v>5.9</v>
      </c>
      <c r="AZ74" s="351">
        <v>5.8</v>
      </c>
      <c r="BA74" s="351">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50">
        <v>939.88499999999999</v>
      </c>
      <c r="BQ74" s="350">
        <v>92.491</v>
      </c>
      <c r="BR74" s="350">
        <v>268.87599999999998</v>
      </c>
      <c r="BS74" s="350">
        <v>205.928</v>
      </c>
      <c r="BT74" s="350">
        <v>311.12599999999998</v>
      </c>
      <c r="BU74" s="350"/>
      <c r="BV74" s="350">
        <v>100.09099999999999</v>
      </c>
      <c r="BW74" s="172">
        <v>207219</v>
      </c>
      <c r="BX74" s="172">
        <v>273438</v>
      </c>
      <c r="BY74" s="350">
        <v>144.17699999999999</v>
      </c>
      <c r="BZ74" s="350">
        <v>100.58799999999999</v>
      </c>
      <c r="CA74" s="350">
        <v>298.06599999999997</v>
      </c>
      <c r="CB74" s="350">
        <v>123.166</v>
      </c>
      <c r="CC74" s="350">
        <v>0.122</v>
      </c>
      <c r="CD74" s="172">
        <v>0</v>
      </c>
      <c r="CE74" s="350">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1">
        <v>6.8</v>
      </c>
      <c r="AF75" s="351">
        <v>6.8</v>
      </c>
      <c r="AG75" s="351">
        <v>6.5</v>
      </c>
      <c r="AH75" s="351">
        <v>6.2</v>
      </c>
      <c r="AI75" s="351">
        <v>6.7</v>
      </c>
      <c r="AJ75" s="351">
        <v>6.4</v>
      </c>
      <c r="AK75" s="351">
        <v>6.5</v>
      </c>
      <c r="AL75" s="351">
        <v>6.6</v>
      </c>
      <c r="AM75" s="351">
        <v>6.4</v>
      </c>
      <c r="AN75" s="351">
        <v>6.5</v>
      </c>
      <c r="AO75" s="351">
        <v>6.6</v>
      </c>
      <c r="AP75" s="351">
        <v>6.4</v>
      </c>
      <c r="AQ75" s="351">
        <v>6.6</v>
      </c>
      <c r="AR75" s="351">
        <v>6.4</v>
      </c>
      <c r="AS75" s="351">
        <v>7.2</v>
      </c>
      <c r="AT75" s="351">
        <v>7</v>
      </c>
      <c r="AU75" s="351">
        <v>7</v>
      </c>
      <c r="AV75" s="351">
        <v>6.7</v>
      </c>
      <c r="AW75" s="351">
        <v>6.8</v>
      </c>
      <c r="AX75" s="351">
        <v>6.4</v>
      </c>
      <c r="AY75" s="351">
        <v>7.2</v>
      </c>
      <c r="AZ75" s="351">
        <v>6.6</v>
      </c>
      <c r="BA75" s="351">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50">
        <v>941.274</v>
      </c>
      <c r="BQ75" s="350">
        <v>93.546999999999997</v>
      </c>
      <c r="BR75" s="350">
        <v>270.10899999999998</v>
      </c>
      <c r="BS75" s="350">
        <v>207.06800000000001</v>
      </c>
      <c r="BT75" s="350">
        <v>311.97800000000001</v>
      </c>
      <c r="BU75" s="350"/>
      <c r="BV75" s="350">
        <v>100.92700000000001</v>
      </c>
      <c r="BW75" s="172">
        <v>207855</v>
      </c>
      <c r="BX75" s="172">
        <v>274112</v>
      </c>
      <c r="BY75" s="350">
        <v>144.964</v>
      </c>
      <c r="BZ75" s="350">
        <v>101.42</v>
      </c>
      <c r="CA75" s="350">
        <v>298.87700000000001</v>
      </c>
      <c r="CB75" s="350">
        <v>123.979</v>
      </c>
      <c r="CC75" s="350">
        <v>0.122</v>
      </c>
      <c r="CD75" s="172">
        <v>0</v>
      </c>
      <c r="CE75" s="350">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1">
        <v>6.8</v>
      </c>
      <c r="AF76" s="351">
        <v>7</v>
      </c>
      <c r="AG76" s="351">
        <v>6.6</v>
      </c>
      <c r="AH76" s="351">
        <v>6.2</v>
      </c>
      <c r="AI76" s="351">
        <v>6.6</v>
      </c>
      <c r="AJ76" s="351">
        <v>6.3</v>
      </c>
      <c r="AK76" s="351">
        <v>6.5</v>
      </c>
      <c r="AL76" s="351">
        <v>6.7</v>
      </c>
      <c r="AM76" s="351">
        <v>6.2</v>
      </c>
      <c r="AN76" s="351">
        <v>6.4</v>
      </c>
      <c r="AO76" s="351">
        <v>6.6</v>
      </c>
      <c r="AP76" s="351">
        <v>6.4</v>
      </c>
      <c r="AQ76" s="351">
        <v>6.5</v>
      </c>
      <c r="AR76" s="351">
        <v>6.3</v>
      </c>
      <c r="AS76" s="351">
        <v>7.2</v>
      </c>
      <c r="AT76" s="351">
        <v>7.1</v>
      </c>
      <c r="AU76" s="351">
        <v>7</v>
      </c>
      <c r="AV76" s="351">
        <v>6.7</v>
      </c>
      <c r="AW76" s="351">
        <v>6.6</v>
      </c>
      <c r="AX76" s="351">
        <v>6.3</v>
      </c>
      <c r="AY76" s="351">
        <v>7</v>
      </c>
      <c r="AZ76" s="351">
        <v>6.7</v>
      </c>
      <c r="BA76" s="351">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50">
        <v>942.72500000000002</v>
      </c>
      <c r="BQ76" s="350">
        <v>94.38</v>
      </c>
      <c r="BR76" s="350">
        <v>271.40300000000002</v>
      </c>
      <c r="BS76" s="350">
        <v>207.923</v>
      </c>
      <c r="BT76" s="350">
        <v>312.63600000000002</v>
      </c>
      <c r="BU76" s="350"/>
      <c r="BV76" s="350">
        <v>101.6</v>
      </c>
      <c r="BW76" s="172">
        <v>208348</v>
      </c>
      <c r="BX76" s="172">
        <v>274764</v>
      </c>
      <c r="BY76" s="350">
        <v>145.57300000000001</v>
      </c>
      <c r="BZ76" s="350">
        <v>102.212</v>
      </c>
      <c r="CA76" s="350">
        <v>299.57900000000001</v>
      </c>
      <c r="CB76" s="350">
        <v>124.684</v>
      </c>
      <c r="CC76" s="350">
        <v>0.122</v>
      </c>
      <c r="CD76" s="172">
        <v>0</v>
      </c>
      <c r="CE76" s="350">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1">
        <v>7.3</v>
      </c>
      <c r="AF77" s="351">
        <v>6.5</v>
      </c>
      <c r="AG77" s="351">
        <v>6.9</v>
      </c>
      <c r="AH77" s="351">
        <v>6.2</v>
      </c>
      <c r="AI77" s="351">
        <v>6.3</v>
      </c>
      <c r="AJ77" s="351">
        <v>6</v>
      </c>
      <c r="AK77" s="351">
        <v>6.1</v>
      </c>
      <c r="AL77" s="351">
        <v>7</v>
      </c>
      <c r="AM77" s="351">
        <v>6.3</v>
      </c>
      <c r="AN77" s="351">
        <v>6.6</v>
      </c>
      <c r="AO77" s="351">
        <v>7.2</v>
      </c>
      <c r="AP77" s="351">
        <v>7.2</v>
      </c>
      <c r="AQ77" s="351">
        <v>7.2</v>
      </c>
      <c r="AR77" s="351">
        <v>6.7</v>
      </c>
      <c r="AS77" s="351">
        <v>7.9</v>
      </c>
      <c r="AT77" s="351">
        <v>6.7</v>
      </c>
      <c r="AU77" s="351">
        <v>6.7</v>
      </c>
      <c r="AV77" s="351">
        <v>6.5</v>
      </c>
      <c r="AW77" s="351">
        <v>7.1</v>
      </c>
      <c r="AX77" s="351">
        <v>6.8</v>
      </c>
      <c r="AY77" s="351">
        <v>6.8</v>
      </c>
      <c r="AZ77" s="351">
        <v>6.5</v>
      </c>
      <c r="BA77" s="351">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50">
        <v>943.73599999999999</v>
      </c>
      <c r="BQ77" s="350">
        <v>95.174999999999997</v>
      </c>
      <c r="BR77" s="350">
        <v>272.94499999999999</v>
      </c>
      <c r="BS77" s="350">
        <v>208.649</v>
      </c>
      <c r="BT77" s="350">
        <v>313.30200000000002</v>
      </c>
      <c r="BU77" s="350"/>
      <c r="BV77" s="350">
        <v>102.193</v>
      </c>
      <c r="BW77" s="172">
        <v>208795</v>
      </c>
      <c r="BX77" s="172">
        <v>275347</v>
      </c>
      <c r="BY77" s="350">
        <v>146.125</v>
      </c>
      <c r="BZ77" s="350">
        <v>102.944</v>
      </c>
      <c r="CA77" s="350">
        <v>300.22899999999998</v>
      </c>
      <c r="CB77" s="350">
        <v>125.331</v>
      </c>
      <c r="CC77" s="350">
        <v>0.122</v>
      </c>
      <c r="CD77" s="172">
        <v>0</v>
      </c>
      <c r="CE77" s="350">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1">
        <v>6.8</v>
      </c>
      <c r="AF78" s="351">
        <v>7.1</v>
      </c>
      <c r="AG78" s="351">
        <v>6.5</v>
      </c>
      <c r="AH78" s="351">
        <v>6.1</v>
      </c>
      <c r="AI78" s="351">
        <v>6.5</v>
      </c>
      <c r="AJ78" s="351">
        <v>6.2</v>
      </c>
      <c r="AK78" s="351">
        <v>6.2</v>
      </c>
      <c r="AL78" s="351">
        <v>6.6</v>
      </c>
      <c r="AM78" s="351">
        <v>6.3</v>
      </c>
      <c r="AN78" s="351">
        <v>6.1</v>
      </c>
      <c r="AO78" s="351">
        <v>6.5</v>
      </c>
      <c r="AP78" s="351">
        <v>6.4</v>
      </c>
      <c r="AQ78" s="351">
        <v>6.6</v>
      </c>
      <c r="AR78" s="351">
        <v>6.3</v>
      </c>
      <c r="AS78" s="351">
        <v>7.6</v>
      </c>
      <c r="AT78" s="351">
        <v>7.3</v>
      </c>
      <c r="AU78" s="351">
        <v>7.4</v>
      </c>
      <c r="AV78" s="351">
        <v>6.6</v>
      </c>
      <c r="AW78" s="351">
        <v>6.7</v>
      </c>
      <c r="AX78" s="351">
        <v>6.1</v>
      </c>
      <c r="AY78" s="351">
        <v>7.3</v>
      </c>
      <c r="AZ78" s="351">
        <v>6.6</v>
      </c>
      <c r="BA78" s="351">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50">
        <v>945.15899999999999</v>
      </c>
      <c r="BQ78" s="350">
        <v>96.028999999999996</v>
      </c>
      <c r="BR78" s="350">
        <v>274.19099999999997</v>
      </c>
      <c r="BS78" s="350">
        <v>209.35400000000001</v>
      </c>
      <c r="BT78" s="350">
        <v>313.92899999999997</v>
      </c>
      <c r="BU78" s="350"/>
      <c r="BV78" s="350">
        <v>102.857</v>
      </c>
      <c r="BW78" s="172">
        <v>209244</v>
      </c>
      <c r="BX78" s="172">
        <v>275980</v>
      </c>
      <c r="BY78" s="350">
        <v>146.68100000000001</v>
      </c>
      <c r="BZ78" s="350">
        <v>103.726</v>
      </c>
      <c r="CA78" s="350">
        <v>300.899</v>
      </c>
      <c r="CB78" s="350">
        <v>126.002</v>
      </c>
      <c r="CC78" s="350">
        <v>0.122</v>
      </c>
      <c r="CD78" s="172">
        <v>0</v>
      </c>
      <c r="CE78" s="350">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1">
        <v>6.2</v>
      </c>
      <c r="AF79" s="351">
        <v>6.3</v>
      </c>
      <c r="AG79" s="351">
        <v>5.8</v>
      </c>
      <c r="AH79" s="351">
        <v>5.8</v>
      </c>
      <c r="AI79" s="351">
        <v>5.9</v>
      </c>
      <c r="AJ79" s="351">
        <v>5.7</v>
      </c>
      <c r="AK79" s="351">
        <v>5.8</v>
      </c>
      <c r="AL79" s="351">
        <v>5.9</v>
      </c>
      <c r="AM79" s="351">
        <v>5.8</v>
      </c>
      <c r="AN79" s="351">
        <v>5.6</v>
      </c>
      <c r="AO79" s="351">
        <v>6</v>
      </c>
      <c r="AP79" s="351">
        <v>6</v>
      </c>
      <c r="AQ79" s="351">
        <v>6</v>
      </c>
      <c r="AR79" s="351">
        <v>5.8</v>
      </c>
      <c r="AS79" s="351">
        <v>6.5</v>
      </c>
      <c r="AT79" s="351">
        <v>6.4</v>
      </c>
      <c r="AU79" s="351">
        <v>6.2</v>
      </c>
      <c r="AV79" s="351">
        <v>6.1</v>
      </c>
      <c r="AW79" s="351">
        <v>6</v>
      </c>
      <c r="AX79" s="351">
        <v>5.8</v>
      </c>
      <c r="AY79" s="351">
        <v>6.5</v>
      </c>
      <c r="AZ79" s="351">
        <v>6.2</v>
      </c>
      <c r="BA79" s="351">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50">
        <v>946.27300000000002</v>
      </c>
      <c r="BQ79" s="350">
        <v>96.516000000000005</v>
      </c>
      <c r="BR79" s="350">
        <v>275.15899999999999</v>
      </c>
      <c r="BS79" s="350">
        <v>209.79400000000001</v>
      </c>
      <c r="BT79" s="350">
        <v>314.33999999999997</v>
      </c>
      <c r="BU79" s="350"/>
      <c r="BV79" s="350">
        <v>103.22799999999999</v>
      </c>
      <c r="BW79" s="172">
        <v>209519</v>
      </c>
      <c r="BX79" s="172">
        <v>276433</v>
      </c>
      <c r="BY79" s="350">
        <v>147.02099999999999</v>
      </c>
      <c r="BZ79" s="350">
        <v>104.286</v>
      </c>
      <c r="CA79" s="350">
        <v>301.35000000000002</v>
      </c>
      <c r="CB79" s="350">
        <v>126.45399999999999</v>
      </c>
      <c r="CC79" s="350">
        <v>0.122</v>
      </c>
      <c r="CD79" s="172">
        <v>0</v>
      </c>
      <c r="CE79" s="350">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1">
        <v>6.4</v>
      </c>
      <c r="AF80" s="351">
        <v>6.2</v>
      </c>
      <c r="AG80" s="351">
        <v>6.1</v>
      </c>
      <c r="AH80" s="351">
        <v>5.9</v>
      </c>
      <c r="AI80" s="351">
        <v>6</v>
      </c>
      <c r="AJ80" s="351">
        <v>6</v>
      </c>
      <c r="AK80" s="351">
        <v>6</v>
      </c>
      <c r="AL80" s="351">
        <v>6.1</v>
      </c>
      <c r="AM80" s="351">
        <v>6.1</v>
      </c>
      <c r="AN80" s="351">
        <v>5.7</v>
      </c>
      <c r="AO80" s="351">
        <v>6</v>
      </c>
      <c r="AP80" s="351">
        <v>6.3</v>
      </c>
      <c r="AQ80" s="351">
        <v>6</v>
      </c>
      <c r="AR80" s="351">
        <v>5.9</v>
      </c>
      <c r="AS80" s="351">
        <v>6.6</v>
      </c>
      <c r="AT80" s="351">
        <v>6.4</v>
      </c>
      <c r="AU80" s="351">
        <v>6.4</v>
      </c>
      <c r="AV80" s="351">
        <v>6.2</v>
      </c>
      <c r="AW80" s="351">
        <v>6</v>
      </c>
      <c r="AX80" s="351">
        <v>5.9</v>
      </c>
      <c r="AY80" s="351">
        <v>6.5</v>
      </c>
      <c r="AZ80" s="351">
        <v>6.2</v>
      </c>
      <c r="BA80" s="351">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50">
        <v>947.39</v>
      </c>
      <c r="BQ80" s="350">
        <v>96.914000000000001</v>
      </c>
      <c r="BR80" s="350">
        <v>276.21899999999999</v>
      </c>
      <c r="BS80" s="350">
        <v>210.07400000000001</v>
      </c>
      <c r="BT80" s="350">
        <v>314.608</v>
      </c>
      <c r="BU80" s="350"/>
      <c r="BV80" s="350">
        <v>103.536</v>
      </c>
      <c r="BW80" s="172">
        <v>209712</v>
      </c>
      <c r="BX80" s="172">
        <v>276880</v>
      </c>
      <c r="BY80" s="350">
        <v>147.25800000000001</v>
      </c>
      <c r="BZ80" s="350">
        <v>104.842</v>
      </c>
      <c r="CA80" s="350">
        <v>301.74700000000001</v>
      </c>
      <c r="CB80" s="350">
        <v>126.85</v>
      </c>
      <c r="CC80" s="350">
        <v>0.122</v>
      </c>
      <c r="CD80" s="172">
        <v>0</v>
      </c>
      <c r="CE80" s="350">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1">
        <v>6.7</v>
      </c>
      <c r="AF81" s="351">
        <v>6.5</v>
      </c>
      <c r="AG81" s="351">
        <v>6.6</v>
      </c>
      <c r="AH81" s="351">
        <v>6.2</v>
      </c>
      <c r="AI81" s="351">
        <v>6.5</v>
      </c>
      <c r="AJ81" s="351">
        <v>6.4</v>
      </c>
      <c r="AK81" s="351">
        <v>6.6</v>
      </c>
      <c r="AL81" s="351">
        <v>6.6</v>
      </c>
      <c r="AM81" s="351">
        <v>6.7</v>
      </c>
      <c r="AN81" s="351">
        <v>6.3</v>
      </c>
      <c r="AO81" s="351">
        <v>6.6</v>
      </c>
      <c r="AP81" s="351">
        <v>6.7</v>
      </c>
      <c r="AQ81" s="351">
        <v>6.3</v>
      </c>
      <c r="AR81" s="351">
        <v>6.5</v>
      </c>
      <c r="AS81" s="351">
        <v>6.8</v>
      </c>
      <c r="AT81" s="351">
        <v>6.6</v>
      </c>
      <c r="AU81" s="351">
        <v>6.7</v>
      </c>
      <c r="AV81" s="351">
        <v>6.1</v>
      </c>
      <c r="AW81" s="351">
        <v>6.3</v>
      </c>
      <c r="AX81" s="351">
        <v>6.3</v>
      </c>
      <c r="AY81" s="351">
        <v>6.7</v>
      </c>
      <c r="AZ81" s="351">
        <v>6.5</v>
      </c>
      <c r="BA81" s="351">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9">
        <v>948.78</v>
      </c>
      <c r="BQ81" s="350">
        <v>97.403000000000006</v>
      </c>
      <c r="BR81" s="350">
        <v>277.53500000000003</v>
      </c>
      <c r="BS81" s="350">
        <v>210.476</v>
      </c>
      <c r="BT81" s="350">
        <v>315.03199999999998</v>
      </c>
      <c r="BU81" s="350"/>
      <c r="BV81" s="350">
        <v>103.91800000000001</v>
      </c>
      <c r="BW81" s="172">
        <v>209984</v>
      </c>
      <c r="BX81" s="172">
        <v>277435</v>
      </c>
      <c r="BY81" s="350">
        <v>147.595</v>
      </c>
      <c r="BZ81" s="350">
        <v>105.527</v>
      </c>
      <c r="CA81" s="350">
        <v>302.26100000000002</v>
      </c>
      <c r="CB81" s="350">
        <v>127.364</v>
      </c>
      <c r="CC81" s="350">
        <v>0.122</v>
      </c>
      <c r="CD81" s="172">
        <v>0</v>
      </c>
      <c r="CE81" s="350">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1">
        <v>9</v>
      </c>
      <c r="AF82" s="351">
        <v>8.6</v>
      </c>
      <c r="AG82" s="351">
        <v>8.9</v>
      </c>
      <c r="AH82" s="351">
        <v>8.1999999999999993</v>
      </c>
      <c r="AI82" s="351">
        <v>8.6</v>
      </c>
      <c r="AJ82" s="351">
        <v>8.6</v>
      </c>
      <c r="AK82" s="351">
        <v>8.8000000000000007</v>
      </c>
      <c r="AL82" s="351">
        <v>8.9</v>
      </c>
      <c r="AM82" s="351">
        <v>8.9</v>
      </c>
      <c r="AN82" s="351">
        <v>8.6</v>
      </c>
      <c r="AO82" s="351">
        <v>8.9</v>
      </c>
      <c r="AP82" s="351">
        <v>8.9</v>
      </c>
      <c r="AQ82" s="351">
        <v>8.6999999999999993</v>
      </c>
      <c r="AR82" s="351">
        <v>8.6</v>
      </c>
      <c r="AS82" s="351">
        <v>9.1999999999999993</v>
      </c>
      <c r="AT82" s="351">
        <v>8.8000000000000007</v>
      </c>
      <c r="AU82" s="351">
        <v>8.9</v>
      </c>
      <c r="AV82" s="351">
        <v>7.7</v>
      </c>
      <c r="AW82" s="351">
        <v>8</v>
      </c>
      <c r="AX82" s="351">
        <v>8.1999999999999993</v>
      </c>
      <c r="AY82" s="351">
        <v>9</v>
      </c>
      <c r="AZ82" s="351">
        <v>8.3000000000000007</v>
      </c>
      <c r="BA82" s="351">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50">
        <v>951.51400000000001</v>
      </c>
      <c r="BQ82" s="350">
        <v>98.138999999999996</v>
      </c>
      <c r="BR82" s="350">
        <v>280.11200000000002</v>
      </c>
      <c r="BS82" s="350">
        <v>211.10400000000001</v>
      </c>
      <c r="BT82" s="350">
        <v>315.60899999999998</v>
      </c>
      <c r="BU82" s="350"/>
      <c r="BV82" s="350">
        <v>104.479</v>
      </c>
      <c r="BW82" s="172">
        <v>210381</v>
      </c>
      <c r="BX82" s="172">
        <v>278478</v>
      </c>
      <c r="BY82" s="350">
        <v>148.08600000000001</v>
      </c>
      <c r="BZ82" s="350">
        <v>106.818</v>
      </c>
      <c r="CA82" s="350">
        <v>303.15499999999997</v>
      </c>
      <c r="CB82" s="350">
        <v>128.25899999999999</v>
      </c>
      <c r="CC82" s="350">
        <v>0.122</v>
      </c>
      <c r="CD82" s="172">
        <v>0</v>
      </c>
      <c r="CE82" s="350">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1">
        <v>9.6</v>
      </c>
      <c r="AF83" s="351">
        <v>9.3000000000000007</v>
      </c>
      <c r="AG83" s="351">
        <v>9.4</v>
      </c>
      <c r="AH83" s="351">
        <v>9</v>
      </c>
      <c r="AI83" s="351">
        <v>9.3000000000000007</v>
      </c>
      <c r="AJ83" s="351">
        <v>9.1999999999999993</v>
      </c>
      <c r="AK83" s="351">
        <v>9.3000000000000007</v>
      </c>
      <c r="AL83" s="351">
        <v>9.5</v>
      </c>
      <c r="AM83" s="351">
        <v>9.4</v>
      </c>
      <c r="AN83" s="351">
        <v>9.1</v>
      </c>
      <c r="AO83" s="351">
        <v>9.4</v>
      </c>
      <c r="AP83" s="351">
        <v>9.5</v>
      </c>
      <c r="AQ83" s="351">
        <v>9.1</v>
      </c>
      <c r="AR83" s="351">
        <v>9</v>
      </c>
      <c r="AS83" s="351">
        <v>9.8000000000000007</v>
      </c>
      <c r="AT83" s="351">
        <v>9.3000000000000007</v>
      </c>
      <c r="AU83" s="351">
        <v>9.5</v>
      </c>
      <c r="AV83" s="351">
        <v>8.3000000000000007</v>
      </c>
      <c r="AW83" s="351">
        <v>8.6</v>
      </c>
      <c r="AX83" s="351">
        <v>8.8000000000000007</v>
      </c>
      <c r="AY83" s="351">
        <v>9.6</v>
      </c>
      <c r="AZ83" s="351">
        <v>9.1</v>
      </c>
      <c r="BA83" s="351">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50">
        <v>954.30499999999995</v>
      </c>
      <c r="BQ83" s="350">
        <v>98.686999999999998</v>
      </c>
      <c r="BR83" s="350">
        <v>282.67</v>
      </c>
      <c r="BS83" s="350">
        <v>211.53399999999999</v>
      </c>
      <c r="BT83" s="350">
        <v>316.03800000000001</v>
      </c>
      <c r="BU83" s="350"/>
      <c r="BV83" s="350">
        <v>104.907</v>
      </c>
      <c r="BW83" s="172">
        <v>210671</v>
      </c>
      <c r="BX83" s="172">
        <v>279497</v>
      </c>
      <c r="BY83" s="350">
        <v>148.44399999999999</v>
      </c>
      <c r="BZ83" s="350">
        <v>108.102</v>
      </c>
      <c r="CA83" s="350">
        <v>303.95999999999998</v>
      </c>
      <c r="CB83" s="350">
        <v>129.065</v>
      </c>
      <c r="CC83" s="350">
        <v>0.122</v>
      </c>
      <c r="CD83" s="172">
        <v>0</v>
      </c>
      <c r="CE83" s="350">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1">
        <v>11.5</v>
      </c>
      <c r="AF84" s="351">
        <v>10.8</v>
      </c>
      <c r="AG84" s="351">
        <v>10.8</v>
      </c>
      <c r="AH84" s="351">
        <v>11</v>
      </c>
      <c r="AI84" s="351">
        <v>11</v>
      </c>
      <c r="AJ84" s="351">
        <v>10.7</v>
      </c>
      <c r="AK84" s="351">
        <v>10.8</v>
      </c>
      <c r="AL84" s="351">
        <v>10.8</v>
      </c>
      <c r="AM84" s="351">
        <v>11.2</v>
      </c>
      <c r="AN84" s="351">
        <v>10.6</v>
      </c>
      <c r="AO84" s="351">
        <v>11</v>
      </c>
      <c r="AP84" s="351">
        <v>11.3</v>
      </c>
      <c r="AQ84" s="351">
        <v>11</v>
      </c>
      <c r="AR84" s="351">
        <v>11</v>
      </c>
      <c r="AS84" s="351">
        <v>11.6</v>
      </c>
      <c r="AT84" s="351">
        <v>10.8</v>
      </c>
      <c r="AU84" s="351">
        <v>11.1</v>
      </c>
      <c r="AV84" s="351">
        <v>10.1</v>
      </c>
      <c r="AW84" s="351">
        <v>10.7</v>
      </c>
      <c r="AX84" s="351">
        <v>10.8</v>
      </c>
      <c r="AY84" s="351">
        <v>11.1</v>
      </c>
      <c r="AZ84" s="351">
        <v>10.9</v>
      </c>
      <c r="BA84" s="351">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50">
        <v>957.58600000000001</v>
      </c>
      <c r="BQ84" s="349">
        <v>99.39</v>
      </c>
      <c r="BR84" s="350">
        <v>285.76100000000002</v>
      </c>
      <c r="BS84" s="349">
        <v>212.1</v>
      </c>
      <c r="BT84" s="350">
        <v>316.57299999999998</v>
      </c>
      <c r="BU84" s="350"/>
      <c r="BV84" s="350">
        <v>105.45099999999999</v>
      </c>
      <c r="BW84" s="172">
        <v>211042</v>
      </c>
      <c r="BX84" s="172">
        <v>280695</v>
      </c>
      <c r="BY84" s="350">
        <v>148.90199999999999</v>
      </c>
      <c r="BZ84" s="350">
        <v>109.559</v>
      </c>
      <c r="CA84" s="350">
        <v>304.94099999999997</v>
      </c>
      <c r="CB84" s="350">
        <v>130.047</v>
      </c>
      <c r="CC84" s="350">
        <v>0.122</v>
      </c>
      <c r="CD84" s="172">
        <v>0</v>
      </c>
      <c r="CE84" s="350">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1">
        <v>8.5</v>
      </c>
      <c r="AF85" s="351">
        <v>8.1999999999999993</v>
      </c>
      <c r="AG85" s="351">
        <v>8.1</v>
      </c>
      <c r="AH85" s="351">
        <v>7.8</v>
      </c>
      <c r="AI85" s="351">
        <v>8</v>
      </c>
      <c r="AJ85" s="351">
        <v>7.8</v>
      </c>
      <c r="AK85" s="351">
        <v>8</v>
      </c>
      <c r="AL85" s="351">
        <v>8.4</v>
      </c>
      <c r="AM85" s="351">
        <v>8.1999999999999993</v>
      </c>
      <c r="AN85" s="351">
        <v>7.9</v>
      </c>
      <c r="AO85" s="351">
        <v>8</v>
      </c>
      <c r="AP85" s="351">
        <v>8.1</v>
      </c>
      <c r="AQ85" s="351">
        <v>8.1</v>
      </c>
      <c r="AR85" s="351">
        <v>7.8</v>
      </c>
      <c r="AS85" s="351">
        <v>8.9</v>
      </c>
      <c r="AT85" s="351">
        <v>8.5</v>
      </c>
      <c r="AU85" s="351">
        <v>8.6</v>
      </c>
      <c r="AV85" s="351">
        <v>7.8</v>
      </c>
      <c r="AW85" s="351">
        <v>8.3000000000000007</v>
      </c>
      <c r="AX85" s="351">
        <v>8</v>
      </c>
      <c r="AY85" s="351">
        <v>8.3000000000000007</v>
      </c>
      <c r="AZ85" s="351">
        <v>8.4</v>
      </c>
      <c r="BA85" s="351">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50">
        <v>959.77499999999998</v>
      </c>
      <c r="BQ85" s="350">
        <v>100.09699999999999</v>
      </c>
      <c r="BR85" s="350">
        <v>287.80099999999999</v>
      </c>
      <c r="BS85" s="350">
        <v>212.64400000000001</v>
      </c>
      <c r="BT85" s="350">
        <v>317.01400000000001</v>
      </c>
      <c r="BU85" s="350"/>
      <c r="BV85" s="350">
        <v>105.998</v>
      </c>
      <c r="BW85" s="172">
        <v>211387</v>
      </c>
      <c r="BX85" s="172">
        <v>281552</v>
      </c>
      <c r="BY85" s="350">
        <v>149.328</v>
      </c>
      <c r="BZ85" s="350">
        <v>110.622</v>
      </c>
      <c r="CA85" s="350">
        <v>305.68599999999998</v>
      </c>
      <c r="CB85" s="350">
        <v>130.79499999999999</v>
      </c>
      <c r="CC85" s="350">
        <v>0.122</v>
      </c>
      <c r="CD85" s="172">
        <v>0</v>
      </c>
      <c r="CE85" s="350">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1">
        <v>8.4</v>
      </c>
      <c r="AF86" s="351">
        <v>8.9</v>
      </c>
      <c r="AG86" s="351">
        <v>8.5</v>
      </c>
      <c r="AH86" s="351">
        <v>8.1</v>
      </c>
      <c r="AI86" s="351">
        <v>8.6</v>
      </c>
      <c r="AJ86" s="351">
        <v>8.1999999999999993</v>
      </c>
      <c r="AK86" s="351">
        <v>8.4</v>
      </c>
      <c r="AL86" s="351">
        <v>9</v>
      </c>
      <c r="AM86" s="351">
        <v>8.5</v>
      </c>
      <c r="AN86" s="351">
        <v>8.5</v>
      </c>
      <c r="AO86" s="351">
        <v>8.4</v>
      </c>
      <c r="AP86" s="351">
        <v>8.4</v>
      </c>
      <c r="AQ86" s="351">
        <v>8.5</v>
      </c>
      <c r="AR86" s="351">
        <v>8.4</v>
      </c>
      <c r="AS86" s="351">
        <v>9.6</v>
      </c>
      <c r="AT86" s="351">
        <v>9.1</v>
      </c>
      <c r="AU86" s="351">
        <v>9.1</v>
      </c>
      <c r="AV86" s="351">
        <v>8.6</v>
      </c>
      <c r="AW86" s="351">
        <v>8.6999999999999993</v>
      </c>
      <c r="AX86" s="351">
        <v>8.3000000000000007</v>
      </c>
      <c r="AY86" s="351">
        <v>9.1</v>
      </c>
      <c r="AZ86" s="351">
        <v>8.8000000000000007</v>
      </c>
      <c r="BA86" s="351">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50">
        <v>962.30600000000004</v>
      </c>
      <c r="BQ86" s="350">
        <v>100.858</v>
      </c>
      <c r="BR86" s="350">
        <v>289.97399999999999</v>
      </c>
      <c r="BS86" s="350">
        <v>213.291</v>
      </c>
      <c r="BT86" s="350">
        <v>317.57100000000003</v>
      </c>
      <c r="BU86" s="350"/>
      <c r="BV86" s="350">
        <v>106.575</v>
      </c>
      <c r="BW86" s="172">
        <v>211787</v>
      </c>
      <c r="BX86" s="172">
        <v>282498</v>
      </c>
      <c r="BY86" s="350">
        <v>149.82400000000001</v>
      </c>
      <c r="BZ86" s="350">
        <v>111.792</v>
      </c>
      <c r="CA86" s="350">
        <v>306.52300000000002</v>
      </c>
      <c r="CB86" s="350">
        <v>131.631</v>
      </c>
      <c r="CC86" s="350">
        <v>0.122</v>
      </c>
      <c r="CD86" s="172">
        <v>0</v>
      </c>
      <c r="CE86" s="350">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1">
        <v>10.6</v>
      </c>
      <c r="AF87" s="351">
        <v>10.4</v>
      </c>
      <c r="AG87" s="351">
        <v>10.3</v>
      </c>
      <c r="AH87" s="351">
        <v>9.9</v>
      </c>
      <c r="AI87" s="351">
        <v>10.199999999999999</v>
      </c>
      <c r="AJ87" s="351">
        <v>9.9</v>
      </c>
      <c r="AK87" s="351">
        <v>10.199999999999999</v>
      </c>
      <c r="AL87" s="351">
        <v>10.5</v>
      </c>
      <c r="AM87" s="351">
        <v>10.4</v>
      </c>
      <c r="AN87" s="351">
        <v>10</v>
      </c>
      <c r="AO87" s="351">
        <v>10.199999999999999</v>
      </c>
      <c r="AP87" s="351">
        <v>10.199999999999999</v>
      </c>
      <c r="AQ87" s="351">
        <v>10.4</v>
      </c>
      <c r="AR87" s="351">
        <v>10.199999999999999</v>
      </c>
      <c r="AS87" s="351">
        <v>11.2</v>
      </c>
      <c r="AT87" s="351">
        <v>10.5</v>
      </c>
      <c r="AU87" s="351">
        <v>10.7</v>
      </c>
      <c r="AV87" s="351">
        <v>10.1</v>
      </c>
      <c r="AW87" s="351">
        <v>10.5</v>
      </c>
      <c r="AX87" s="351">
        <v>9.9</v>
      </c>
      <c r="AY87" s="351">
        <v>10.4</v>
      </c>
      <c r="AZ87" s="351">
        <v>10.3</v>
      </c>
      <c r="BA87" s="351">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50">
        <v>965.28599999999994</v>
      </c>
      <c r="BQ87" s="350">
        <v>101.658</v>
      </c>
      <c r="BR87" s="350">
        <v>292.62599999999998</v>
      </c>
      <c r="BS87" s="350">
        <v>213.857</v>
      </c>
      <c r="BT87" s="350">
        <v>317.976</v>
      </c>
      <c r="BU87" s="350"/>
      <c r="BV87" s="350">
        <v>107.18600000000001</v>
      </c>
      <c r="BW87" s="172">
        <v>212144</v>
      </c>
      <c r="BX87" s="172">
        <v>283608</v>
      </c>
      <c r="BY87" s="350">
        <v>150.26400000000001</v>
      </c>
      <c r="BZ87" s="350">
        <v>113.169</v>
      </c>
      <c r="CA87" s="350">
        <v>307.43200000000002</v>
      </c>
      <c r="CB87" s="350">
        <v>132.54300000000001</v>
      </c>
      <c r="CC87" s="350">
        <v>0.122</v>
      </c>
      <c r="CD87" s="172">
        <v>0</v>
      </c>
      <c r="CE87" s="350">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1">
        <v>9.8000000000000007</v>
      </c>
      <c r="AF88" s="351">
        <v>9.6</v>
      </c>
      <c r="AG88" s="351">
        <v>8.8000000000000007</v>
      </c>
      <c r="AH88" s="351">
        <v>9.1</v>
      </c>
      <c r="AI88" s="351">
        <v>9.4</v>
      </c>
      <c r="AJ88" s="351">
        <v>9</v>
      </c>
      <c r="AK88" s="351">
        <v>8.9</v>
      </c>
      <c r="AL88" s="351">
        <v>9.3000000000000007</v>
      </c>
      <c r="AM88" s="351">
        <v>9.4</v>
      </c>
      <c r="AN88" s="351">
        <v>8.9</v>
      </c>
      <c r="AO88" s="351">
        <v>9.4</v>
      </c>
      <c r="AP88" s="351">
        <v>9.5</v>
      </c>
      <c r="AQ88" s="351">
        <v>9.6999999999999993</v>
      </c>
      <c r="AR88" s="351">
        <v>9.3000000000000007</v>
      </c>
      <c r="AS88" s="351">
        <v>10.5</v>
      </c>
      <c r="AT88" s="351">
        <v>9.6</v>
      </c>
      <c r="AU88" s="351">
        <v>9.8000000000000007</v>
      </c>
      <c r="AV88" s="351">
        <v>9.4</v>
      </c>
      <c r="AW88" s="351">
        <v>9.6999999999999993</v>
      </c>
      <c r="AX88" s="351">
        <v>9.1999999999999993</v>
      </c>
      <c r="AY88" s="351">
        <v>9.6</v>
      </c>
      <c r="AZ88" s="351">
        <v>9.5</v>
      </c>
      <c r="BA88" s="351">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9">
        <v>968.23</v>
      </c>
      <c r="BQ88" s="350">
        <v>102.404</v>
      </c>
      <c r="BR88" s="350">
        <v>295.375</v>
      </c>
      <c r="BS88" s="350">
        <v>214.465</v>
      </c>
      <c r="BT88" s="350">
        <v>318.49</v>
      </c>
      <c r="BU88" s="350"/>
      <c r="BV88" s="350">
        <v>107.782</v>
      </c>
      <c r="BW88" s="172">
        <v>212531</v>
      </c>
      <c r="BX88" s="172">
        <v>284714</v>
      </c>
      <c r="BY88" s="350">
        <v>150.74199999999999</v>
      </c>
      <c r="BZ88" s="350">
        <v>114.539</v>
      </c>
      <c r="CA88" s="350">
        <v>308.36</v>
      </c>
      <c r="CB88" s="350">
        <v>133.47200000000001</v>
      </c>
      <c r="CC88" s="350">
        <v>0.122</v>
      </c>
      <c r="CD88" s="172">
        <v>0</v>
      </c>
      <c r="CE88" s="350">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1">
        <v>9.6999999999999993</v>
      </c>
      <c r="AF89" s="351">
        <v>9.6</v>
      </c>
      <c r="AG89" s="351">
        <v>9.1</v>
      </c>
      <c r="AH89" s="351">
        <v>9</v>
      </c>
      <c r="AI89" s="351">
        <v>9.6</v>
      </c>
      <c r="AJ89" s="351">
        <v>9.1</v>
      </c>
      <c r="AK89" s="351">
        <v>9.1999999999999993</v>
      </c>
      <c r="AL89" s="351">
        <v>9.3000000000000007</v>
      </c>
      <c r="AM89" s="351">
        <v>9.1999999999999993</v>
      </c>
      <c r="AN89" s="351">
        <v>9.1</v>
      </c>
      <c r="AO89" s="351">
        <v>9.6</v>
      </c>
      <c r="AP89" s="351">
        <v>9.1</v>
      </c>
      <c r="AQ89" s="351">
        <v>9.8000000000000007</v>
      </c>
      <c r="AR89" s="351">
        <v>9.1999999999999993</v>
      </c>
      <c r="AS89" s="351">
        <v>10.199999999999999</v>
      </c>
      <c r="AT89" s="351">
        <v>9.6</v>
      </c>
      <c r="AU89" s="351">
        <v>9.8000000000000007</v>
      </c>
      <c r="AV89" s="351">
        <v>9.5</v>
      </c>
      <c r="AW89" s="351">
        <v>9.5</v>
      </c>
      <c r="AX89" s="351">
        <v>9.1</v>
      </c>
      <c r="AY89" s="351">
        <v>9.6999999999999993</v>
      </c>
      <c r="AZ89" s="351">
        <v>9.4</v>
      </c>
      <c r="BA89" s="351">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9">
        <v>971.00699999999995</v>
      </c>
      <c r="BQ89" s="349">
        <v>103.24</v>
      </c>
      <c r="BR89" s="349">
        <v>297.899</v>
      </c>
      <c r="BS89" s="349">
        <v>215.19800000000001</v>
      </c>
      <c r="BT89" s="349">
        <v>319.13099999999997</v>
      </c>
      <c r="BU89" s="349"/>
      <c r="BV89" s="349">
        <v>108.479</v>
      </c>
      <c r="BW89" s="172">
        <v>212997</v>
      </c>
      <c r="BX89" s="172">
        <v>285777</v>
      </c>
      <c r="BY89" s="349">
        <v>151.31800000000001</v>
      </c>
      <c r="BZ89" s="349">
        <v>115.85</v>
      </c>
      <c r="CA89" s="349">
        <v>309.31</v>
      </c>
      <c r="CB89" s="349">
        <v>134.41999999999999</v>
      </c>
      <c r="CC89" s="349">
        <v>0.122</v>
      </c>
      <c r="CD89" s="172">
        <v>0</v>
      </c>
      <c r="CE89" s="349">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1">
        <v>9.1</v>
      </c>
      <c r="AF90" s="351">
        <v>8.9</v>
      </c>
      <c r="AG90" s="351">
        <v>8.6</v>
      </c>
      <c r="AH90" s="351">
        <v>8.6999999999999993</v>
      </c>
      <c r="AI90" s="351">
        <v>8.6999999999999993</v>
      </c>
      <c r="AJ90" s="351">
        <v>8.4</v>
      </c>
      <c r="AK90" s="351">
        <v>8.5</v>
      </c>
      <c r="AL90" s="351">
        <v>8.8000000000000007</v>
      </c>
      <c r="AM90" s="351">
        <v>8.6</v>
      </c>
      <c r="AN90" s="351">
        <v>8.4</v>
      </c>
      <c r="AO90" s="351">
        <v>8.6</v>
      </c>
      <c r="AP90" s="351">
        <v>8.8000000000000007</v>
      </c>
      <c r="AQ90" s="351">
        <v>8.9</v>
      </c>
      <c r="AR90" s="351">
        <v>8.4</v>
      </c>
      <c r="AS90" s="351">
        <v>9.5</v>
      </c>
      <c r="AT90" s="351">
        <v>9.1</v>
      </c>
      <c r="AU90" s="351">
        <v>9.1999999999999993</v>
      </c>
      <c r="AV90" s="351">
        <v>8.6999999999999993</v>
      </c>
      <c r="AW90" s="351">
        <v>8.9</v>
      </c>
      <c r="AX90" s="351">
        <v>8.6999999999999993</v>
      </c>
      <c r="AY90" s="351">
        <v>9</v>
      </c>
      <c r="AZ90" s="351">
        <v>8.9</v>
      </c>
      <c r="BA90" s="351">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9">
        <v>973.79499999999996</v>
      </c>
      <c r="BQ90" s="349">
        <v>103.934</v>
      </c>
      <c r="BR90" s="349">
        <v>300.42899999999997</v>
      </c>
      <c r="BS90" s="349">
        <v>215.745</v>
      </c>
      <c r="BT90" s="349">
        <v>319.65300000000002</v>
      </c>
      <c r="BU90" s="349"/>
      <c r="BV90" s="349">
        <v>109.032</v>
      </c>
      <c r="BW90" s="172">
        <v>213362</v>
      </c>
      <c r="BX90" s="172">
        <v>286811</v>
      </c>
      <c r="BY90" s="349">
        <v>151.77000000000001</v>
      </c>
      <c r="BZ90" s="349">
        <v>117.13</v>
      </c>
      <c r="CA90" s="349">
        <v>310.178</v>
      </c>
      <c r="CB90" s="349">
        <v>135.29</v>
      </c>
      <c r="CC90" s="349">
        <v>0.122</v>
      </c>
      <c r="CD90" s="172">
        <v>0</v>
      </c>
      <c r="CE90" s="349">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1">
        <v>10.199999999999999</v>
      </c>
      <c r="AF91" s="351">
        <v>10.1</v>
      </c>
      <c r="AG91" s="351">
        <v>9.6999999999999993</v>
      </c>
      <c r="AH91" s="351">
        <v>9.3000000000000007</v>
      </c>
      <c r="AI91" s="351">
        <v>9.9</v>
      </c>
      <c r="AJ91" s="351">
        <v>9.6</v>
      </c>
      <c r="AK91" s="351">
        <v>9.8000000000000007</v>
      </c>
      <c r="AL91" s="351">
        <v>10.1</v>
      </c>
      <c r="AM91" s="351">
        <v>9.9</v>
      </c>
      <c r="AN91" s="351">
        <v>9.6999999999999993</v>
      </c>
      <c r="AO91" s="351">
        <v>9.8000000000000007</v>
      </c>
      <c r="AP91" s="351">
        <v>9.6999999999999993</v>
      </c>
      <c r="AQ91" s="351">
        <v>10.3</v>
      </c>
      <c r="AR91" s="351">
        <v>9.6999999999999993</v>
      </c>
      <c r="AS91" s="351">
        <v>10.9</v>
      </c>
      <c r="AT91" s="351">
        <v>10.199999999999999</v>
      </c>
      <c r="AU91" s="351">
        <v>10.3</v>
      </c>
      <c r="AV91" s="351">
        <v>9.9</v>
      </c>
      <c r="AW91" s="351">
        <v>10.199999999999999</v>
      </c>
      <c r="AX91" s="351">
        <v>9.6</v>
      </c>
      <c r="AY91" s="351">
        <v>9.8000000000000007</v>
      </c>
      <c r="AZ91" s="351">
        <v>10.1</v>
      </c>
      <c r="BA91" s="351">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9">
        <v>976.99199999999996</v>
      </c>
      <c r="BQ91" s="349">
        <v>104.496</v>
      </c>
      <c r="BR91" s="349">
        <v>303.41899999999998</v>
      </c>
      <c r="BS91" s="349">
        <v>216.209</v>
      </c>
      <c r="BT91" s="349">
        <v>320.08800000000002</v>
      </c>
      <c r="BU91" s="349"/>
      <c r="BV91" s="349">
        <v>109.488</v>
      </c>
      <c r="BW91" s="172">
        <v>213667</v>
      </c>
      <c r="BX91" s="172">
        <v>287957</v>
      </c>
      <c r="BY91" s="349">
        <v>152.14599999999999</v>
      </c>
      <c r="BZ91" s="349">
        <v>118.54900000000001</v>
      </c>
      <c r="CA91" s="349">
        <v>311.08</v>
      </c>
      <c r="CB91" s="349">
        <v>136.19200000000001</v>
      </c>
      <c r="CC91" s="349">
        <v>0.122</v>
      </c>
      <c r="CD91" s="172">
        <v>0</v>
      </c>
      <c r="CE91" s="349">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1">
        <v>11.2</v>
      </c>
      <c r="AF92" s="351">
        <v>11.6</v>
      </c>
      <c r="AG92" s="351">
        <v>10.8</v>
      </c>
      <c r="AH92" s="351">
        <v>10.5</v>
      </c>
      <c r="AI92" s="351">
        <v>11.4</v>
      </c>
      <c r="AJ92" s="351">
        <v>10.7</v>
      </c>
      <c r="AK92" s="351">
        <v>10.9</v>
      </c>
      <c r="AL92" s="351">
        <v>10.9</v>
      </c>
      <c r="AM92" s="351">
        <v>10.8</v>
      </c>
      <c r="AN92" s="351">
        <v>10.7</v>
      </c>
      <c r="AO92" s="351">
        <v>11.3</v>
      </c>
      <c r="AP92" s="351">
        <v>10.9</v>
      </c>
      <c r="AQ92" s="351">
        <v>11.5</v>
      </c>
      <c r="AR92" s="351">
        <v>10.9</v>
      </c>
      <c r="AS92" s="351">
        <v>12.1</v>
      </c>
      <c r="AT92" s="351">
        <v>11.5</v>
      </c>
      <c r="AU92" s="351">
        <v>11.7</v>
      </c>
      <c r="AV92" s="351">
        <v>11</v>
      </c>
      <c r="AW92" s="351">
        <v>11.1</v>
      </c>
      <c r="AX92" s="351">
        <v>10.8</v>
      </c>
      <c r="AY92" s="351">
        <v>11.4</v>
      </c>
      <c r="AZ92" s="351">
        <v>10.9</v>
      </c>
      <c r="BA92" s="351">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50">
        <v>980.298</v>
      </c>
      <c r="BQ92" s="350">
        <v>105.17700000000001</v>
      </c>
      <c r="BR92" s="350">
        <v>306.49299999999999</v>
      </c>
      <c r="BS92" s="350">
        <v>216.74299999999999</v>
      </c>
      <c r="BT92" s="350">
        <v>320.57900000000001</v>
      </c>
      <c r="BU92" s="350"/>
      <c r="BV92" s="350">
        <v>110.042</v>
      </c>
      <c r="BW92" s="172">
        <v>214023</v>
      </c>
      <c r="BX92" s="172">
        <v>289164</v>
      </c>
      <c r="BY92" s="350">
        <v>152.58600000000001</v>
      </c>
      <c r="BZ92" s="350">
        <v>120.045</v>
      </c>
      <c r="CA92" s="350">
        <v>312.04899999999998</v>
      </c>
      <c r="CB92" s="350">
        <v>137.16399999999999</v>
      </c>
      <c r="CC92" s="350">
        <v>0.122</v>
      </c>
      <c r="CD92" s="172">
        <v>0</v>
      </c>
      <c r="CE92" s="350">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1">
        <v>9.8968344827586243</v>
      </c>
      <c r="AF93" s="351">
        <v>10.258678321678325</v>
      </c>
      <c r="AG93" s="351">
        <v>9.3458137931034457</v>
      </c>
      <c r="AH93" s="351">
        <v>9.0230275862068954</v>
      </c>
      <c r="AI93" s="351">
        <v>9.8061655172413786</v>
      </c>
      <c r="AJ93" s="351">
        <v>9.0986482758620664</v>
      </c>
      <c r="AK93" s="351">
        <v>9.6031333333333269</v>
      </c>
      <c r="AL93" s="351">
        <v>9.8658000000000037</v>
      </c>
      <c r="AM93" s="351">
        <v>9.3714689655172378</v>
      </c>
      <c r="AN93" s="351">
        <v>9.3938344827586242</v>
      </c>
      <c r="AO93" s="351">
        <v>9.69784137931034</v>
      </c>
      <c r="AP93" s="351">
        <v>9.2569724137931022</v>
      </c>
      <c r="AQ93" s="351">
        <v>9.8735241379310335</v>
      </c>
      <c r="AR93" s="351">
        <v>9.4947655172413814</v>
      </c>
      <c r="AS93" s="351">
        <v>10.756462068965517</v>
      </c>
      <c r="AT93" s="351">
        <v>10.343296551724141</v>
      </c>
      <c r="AU93" s="351">
        <v>10.378186206896551</v>
      </c>
      <c r="AV93" s="351">
        <v>9.7341862068965543</v>
      </c>
      <c r="AW93" s="351">
        <v>9.759586206896552</v>
      </c>
      <c r="AX93" s="351">
        <v>9.334144827586206</v>
      </c>
      <c r="AY93" s="351">
        <v>9.976555555555553</v>
      </c>
      <c r="AZ93" s="351">
        <v>9.6847517241379304</v>
      </c>
      <c r="BA93" s="351">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50">
        <v>983.41499999999996</v>
      </c>
      <c r="BQ93" s="350">
        <v>105.676</v>
      </c>
      <c r="BR93" s="350">
        <v>309.42099999999999</v>
      </c>
      <c r="BS93" s="350">
        <v>217.184</v>
      </c>
      <c r="BT93" s="350">
        <v>320.99299999999999</v>
      </c>
      <c r="BU93" s="350"/>
      <c r="BV93" s="350">
        <v>110.44499999999999</v>
      </c>
      <c r="BW93" s="172">
        <v>214306</v>
      </c>
      <c r="BX93" s="172">
        <v>290274</v>
      </c>
      <c r="BY93" s="350">
        <v>152.93600000000001</v>
      </c>
      <c r="BZ93" s="350">
        <v>121.41500000000001</v>
      </c>
      <c r="CA93" s="350">
        <v>312.91399999999999</v>
      </c>
      <c r="CB93" s="350">
        <v>138.029</v>
      </c>
      <c r="CC93" s="350">
        <v>0.122</v>
      </c>
      <c r="CD93" s="172">
        <v>0</v>
      </c>
      <c r="CE93" s="350">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1">
        <v>9.7350896551724198</v>
      </c>
      <c r="AF94" s="351">
        <v>9.7019655172413781</v>
      </c>
      <c r="AG94" s="351">
        <v>9.3222896551724119</v>
      </c>
      <c r="AH94" s="351">
        <v>8.6121103448275935</v>
      </c>
      <c r="AI94" s="351">
        <v>9.7856758620689757</v>
      </c>
      <c r="AJ94" s="351">
        <v>9.1926344827586224</v>
      </c>
      <c r="AK94" s="351">
        <v>9.2832896551724176</v>
      </c>
      <c r="AL94" s="351">
        <v>9.3362620689655138</v>
      </c>
      <c r="AM94" s="351">
        <v>9.137524137931031</v>
      </c>
      <c r="AN94" s="351">
        <v>9.1852620689655193</v>
      </c>
      <c r="AO94" s="351">
        <v>9.7250206896551727</v>
      </c>
      <c r="AP94" s="351">
        <v>9.3607655172413793</v>
      </c>
      <c r="AQ94" s="351">
        <v>9.8756758620689631</v>
      </c>
      <c r="AR94" s="351">
        <v>9.4938068965517228</v>
      </c>
      <c r="AS94" s="351">
        <v>10.437448275862067</v>
      </c>
      <c r="AT94" s="351">
        <v>9.59234482758621</v>
      </c>
      <c r="AU94" s="351">
        <v>9.9259034482758626</v>
      </c>
      <c r="AV94" s="351">
        <v>9.657772413793106</v>
      </c>
      <c r="AW94" s="351">
        <v>9.7012657342657338</v>
      </c>
      <c r="AX94" s="351">
        <v>9.1123862068965469</v>
      </c>
      <c r="AY94" s="351">
        <v>9.8460000000000054</v>
      </c>
      <c r="AZ94" s="351">
        <v>9.3676827586206937</v>
      </c>
      <c r="BA94" s="351">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50">
        <v>986.56100000000004</v>
      </c>
      <c r="BQ94" s="350">
        <v>106.203</v>
      </c>
      <c r="BR94" s="350">
        <v>312.30799999999999</v>
      </c>
      <c r="BS94" s="350">
        <v>217.602</v>
      </c>
      <c r="BT94" s="350">
        <v>321.26400000000001</v>
      </c>
      <c r="BU94" s="350"/>
      <c r="BV94" s="350">
        <v>110.879</v>
      </c>
      <c r="BW94" s="172">
        <v>214559</v>
      </c>
      <c r="BX94" s="172">
        <v>291388</v>
      </c>
      <c r="BY94" s="350">
        <v>153.24799999999999</v>
      </c>
      <c r="BZ94" s="350">
        <v>122.79900000000001</v>
      </c>
      <c r="CA94" s="350">
        <v>313.76299999999998</v>
      </c>
      <c r="CB94" s="350">
        <v>138.881</v>
      </c>
      <c r="CC94" s="350">
        <v>0.122</v>
      </c>
      <c r="CD94" s="172">
        <v>0</v>
      </c>
      <c r="CE94" s="350">
        <v>242.06899999999999</v>
      </c>
      <c r="CF94" s="361"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1">
        <v>10</v>
      </c>
      <c r="AF95" s="351">
        <v>9</v>
      </c>
      <c r="AG95" s="351">
        <v>9.3000000000000007</v>
      </c>
      <c r="AH95" s="351">
        <v>8.8000000000000007</v>
      </c>
      <c r="AI95" s="351">
        <v>9.3000000000000007</v>
      </c>
      <c r="AJ95" s="351">
        <v>8.9</v>
      </c>
      <c r="AK95" s="351">
        <v>9.1</v>
      </c>
      <c r="AL95" s="351">
        <v>9.4</v>
      </c>
      <c r="AM95" s="351">
        <v>9.4</v>
      </c>
      <c r="AN95" s="351">
        <v>9.1</v>
      </c>
      <c r="AO95" s="351">
        <v>9.6</v>
      </c>
      <c r="AP95" s="351">
        <v>9.4</v>
      </c>
      <c r="AQ95" s="351">
        <v>9.4</v>
      </c>
      <c r="AR95" s="351">
        <v>9.5</v>
      </c>
      <c r="AS95" s="351">
        <v>10.1</v>
      </c>
      <c r="AT95" s="351">
        <v>9.1999999999999993</v>
      </c>
      <c r="AU95" s="351">
        <v>9.3000000000000007</v>
      </c>
      <c r="AV95" s="351">
        <v>9</v>
      </c>
      <c r="AW95" s="351">
        <v>9.6</v>
      </c>
      <c r="AX95" s="351">
        <v>9.3000000000000007</v>
      </c>
      <c r="AY95" s="351">
        <v>9.1999999999999993</v>
      </c>
      <c r="AZ95" s="351">
        <v>9.1999999999999993</v>
      </c>
      <c r="BA95" s="351">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60">
        <v>988.41</v>
      </c>
      <c r="BQ95" s="360">
        <v>107.05</v>
      </c>
      <c r="BR95" s="360">
        <v>314.82</v>
      </c>
      <c r="BS95" s="360">
        <v>218.30699999999999</v>
      </c>
      <c r="BT95" s="360">
        <v>321.80700000000002</v>
      </c>
      <c r="BU95" s="345"/>
      <c r="BV95" s="360">
        <v>111.581</v>
      </c>
      <c r="BW95" s="172">
        <v>214998</v>
      </c>
      <c r="BX95" s="172">
        <v>292319</v>
      </c>
      <c r="BY95" s="360">
        <v>153.791</v>
      </c>
      <c r="BZ95" s="360">
        <v>123.947</v>
      </c>
      <c r="CA95" s="360">
        <v>314.61200000000002</v>
      </c>
      <c r="CB95" s="360">
        <v>139.73099999999999</v>
      </c>
      <c r="CC95" s="360">
        <v>0.123</v>
      </c>
      <c r="CD95" s="172">
        <v>0</v>
      </c>
      <c r="CE95" s="360">
        <v>242.429</v>
      </c>
      <c r="CF95" s="361">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1">
        <v>8.6</v>
      </c>
      <c r="AF96" s="351">
        <v>8.5</v>
      </c>
      <c r="AG96" s="351">
        <v>8.4</v>
      </c>
      <c r="AH96" s="351">
        <v>7.9</v>
      </c>
      <c r="AI96" s="351">
        <v>8.3000000000000007</v>
      </c>
      <c r="AJ96" s="351">
        <v>8.1999999999999993</v>
      </c>
      <c r="AK96" s="351">
        <v>8.3000000000000007</v>
      </c>
      <c r="AL96" s="351">
        <v>8.5</v>
      </c>
      <c r="AM96" s="351">
        <v>8.1999999999999993</v>
      </c>
      <c r="AN96" s="351">
        <v>8.1999999999999993</v>
      </c>
      <c r="AO96" s="351">
        <v>8.5</v>
      </c>
      <c r="AP96" s="351">
        <v>8.5</v>
      </c>
      <c r="AQ96" s="351">
        <v>8.6</v>
      </c>
      <c r="AR96" s="351">
        <v>8.1999999999999993</v>
      </c>
      <c r="AS96" s="351">
        <v>9.1999999999999993</v>
      </c>
      <c r="AT96" s="351">
        <v>8.1</v>
      </c>
      <c r="AU96" s="351">
        <v>8.5</v>
      </c>
      <c r="AV96" s="351">
        <v>8.1999999999999993</v>
      </c>
      <c r="AW96" s="351">
        <v>8.5</v>
      </c>
      <c r="AX96" s="351">
        <v>8.3000000000000007</v>
      </c>
      <c r="AY96" s="351">
        <v>8.3000000000000007</v>
      </c>
      <c r="AZ96" s="351">
        <v>8.3000000000000007</v>
      </c>
      <c r="BA96" s="351">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9">
        <v>988.41</v>
      </c>
      <c r="BQ96" s="349">
        <v>107.89100000000001</v>
      </c>
      <c r="BR96" s="349">
        <v>316.94400000000002</v>
      </c>
      <c r="BS96" s="349">
        <v>218.995</v>
      </c>
      <c r="BT96" s="349">
        <v>322.43299999999999</v>
      </c>
      <c r="BU96" s="349"/>
      <c r="BV96" s="349">
        <v>112.282</v>
      </c>
      <c r="BW96" s="172">
        <v>215452</v>
      </c>
      <c r="BX96" s="172">
        <v>293256</v>
      </c>
      <c r="BY96" s="349">
        <v>154.351</v>
      </c>
      <c r="BZ96" s="349">
        <v>125.10599999999999</v>
      </c>
      <c r="CA96" s="349">
        <v>315.47199999999998</v>
      </c>
      <c r="CB96" s="349">
        <v>140.59399999999999</v>
      </c>
      <c r="CC96" s="349">
        <v>0.123</v>
      </c>
      <c r="CD96" s="172">
        <v>0</v>
      </c>
      <c r="CE96" s="349">
        <v>242.809</v>
      </c>
      <c r="CF96" s="361">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1">
        <v>9.6999999999999993</v>
      </c>
      <c r="AF97" s="351">
        <v>9.9</v>
      </c>
      <c r="AG97" s="351">
        <v>9.1999999999999993</v>
      </c>
      <c r="AH97" s="351">
        <v>8.6999999999999993</v>
      </c>
      <c r="AI97" s="351">
        <v>9.5</v>
      </c>
      <c r="AJ97" s="351">
        <v>9.1</v>
      </c>
      <c r="AK97" s="351">
        <v>9.4</v>
      </c>
      <c r="AL97" s="351">
        <v>9.5</v>
      </c>
      <c r="AM97" s="351">
        <v>9.4</v>
      </c>
      <c r="AN97" s="351">
        <v>9.4</v>
      </c>
      <c r="AO97" s="351">
        <v>9.6</v>
      </c>
      <c r="AP97" s="351">
        <v>9</v>
      </c>
      <c r="AQ97" s="351">
        <v>9.6999999999999993</v>
      </c>
      <c r="AR97" s="351">
        <v>9.3000000000000007</v>
      </c>
      <c r="AS97" s="351">
        <v>10.4</v>
      </c>
      <c r="AT97" s="351">
        <v>9.9</v>
      </c>
      <c r="AU97" s="351">
        <v>9.6999999999999993</v>
      </c>
      <c r="AV97" s="351">
        <v>9.5</v>
      </c>
      <c r="AW97" s="351">
        <v>9.8000000000000007</v>
      </c>
      <c r="AX97" s="351">
        <v>9</v>
      </c>
      <c r="AY97" s="351">
        <v>9.6999999999999993</v>
      </c>
      <c r="AZ97" s="351">
        <v>9.5</v>
      </c>
      <c r="BA97" s="351">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9">
        <v>988.41</v>
      </c>
      <c r="BQ97" s="350">
        <v>108.76900000000001</v>
      </c>
      <c r="BR97" s="350">
        <v>319.75400000000002</v>
      </c>
      <c r="BS97" s="350">
        <v>219.69</v>
      </c>
      <c r="BT97" s="350">
        <v>323.04000000000002</v>
      </c>
      <c r="BU97" s="350"/>
      <c r="BV97" s="350">
        <v>113.01600000000001</v>
      </c>
      <c r="BW97" s="172">
        <v>215910</v>
      </c>
      <c r="BX97" s="172">
        <v>294342</v>
      </c>
      <c r="BY97" s="350">
        <v>154.91800000000001</v>
      </c>
      <c r="BZ97" s="350">
        <v>126.45</v>
      </c>
      <c r="CA97" s="350">
        <v>316.43200000000002</v>
      </c>
      <c r="CB97" s="350">
        <v>141.553</v>
      </c>
      <c r="CC97" s="350">
        <v>0.123</v>
      </c>
      <c r="CD97" s="172">
        <v>0</v>
      </c>
      <c r="CE97" s="350">
        <v>243.179</v>
      </c>
      <c r="CF97" s="361">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8">
        <v>10.3</v>
      </c>
      <c r="AF98" s="348">
        <v>10.4</v>
      </c>
      <c r="AG98" s="348">
        <v>9.6999999999999993</v>
      </c>
      <c r="AH98" s="348">
        <v>9.4</v>
      </c>
      <c r="AI98" s="348">
        <v>10.1</v>
      </c>
      <c r="AJ98" s="348">
        <v>9.6</v>
      </c>
      <c r="AK98" s="348">
        <v>9.8000000000000007</v>
      </c>
      <c r="AL98" s="348">
        <v>10</v>
      </c>
      <c r="AM98" s="348">
        <v>9.9</v>
      </c>
      <c r="AN98" s="348">
        <v>9.8000000000000007</v>
      </c>
      <c r="AO98" s="348">
        <v>10.1</v>
      </c>
      <c r="AP98" s="348">
        <v>9.6999999999999993</v>
      </c>
      <c r="AQ98" s="348">
        <v>10.199999999999999</v>
      </c>
      <c r="AR98" s="348">
        <v>9.9</v>
      </c>
      <c r="AS98" s="348">
        <v>10.9</v>
      </c>
      <c r="AT98" s="348">
        <v>10.199999999999999</v>
      </c>
      <c r="AU98" s="348">
        <v>10.5</v>
      </c>
      <c r="AV98" s="348">
        <v>10</v>
      </c>
      <c r="AW98" s="348">
        <v>10.199999999999999</v>
      </c>
      <c r="AX98" s="348">
        <v>9.6999999999999993</v>
      </c>
      <c r="AY98" s="348">
        <v>10.4</v>
      </c>
      <c r="AZ98" s="348">
        <v>9.8000000000000007</v>
      </c>
      <c r="BA98" s="348">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9">
        <v>988.41</v>
      </c>
      <c r="BQ98" s="350">
        <v>109.648</v>
      </c>
      <c r="BR98" s="350">
        <v>322.81099999999998</v>
      </c>
      <c r="BS98" s="350">
        <v>220.387</v>
      </c>
      <c r="BT98" s="350">
        <v>323.67599999999999</v>
      </c>
      <c r="BU98" s="350"/>
      <c r="BV98" s="350">
        <v>113.74299999999999</v>
      </c>
      <c r="BW98" s="172">
        <v>216374</v>
      </c>
      <c r="BX98" s="172">
        <v>295505</v>
      </c>
      <c r="BY98" s="350">
        <v>155.49199999999999</v>
      </c>
      <c r="BZ98" s="350">
        <v>127.895</v>
      </c>
      <c r="CA98" s="350">
        <v>317.44400000000002</v>
      </c>
      <c r="CB98" s="350">
        <v>142.56800000000001</v>
      </c>
      <c r="CC98" s="350">
        <v>0.123</v>
      </c>
      <c r="CD98" s="172">
        <v>0</v>
      </c>
      <c r="CE98" s="350">
        <v>243.57900000000001</v>
      </c>
      <c r="CF98" s="361">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1">
        <v>9.4</v>
      </c>
      <c r="AF99" s="351">
        <v>9.5</v>
      </c>
      <c r="AG99" s="351">
        <v>8.6999999999999993</v>
      </c>
      <c r="AH99" s="351">
        <v>8.8000000000000007</v>
      </c>
      <c r="AI99" s="351">
        <v>9.1999999999999993</v>
      </c>
      <c r="AJ99" s="351">
        <v>8.5</v>
      </c>
      <c r="AK99" s="351">
        <v>8.8000000000000007</v>
      </c>
      <c r="AL99" s="351">
        <v>9.1</v>
      </c>
      <c r="AM99" s="351">
        <v>8.5</v>
      </c>
      <c r="AN99" s="351">
        <v>9</v>
      </c>
      <c r="AO99" s="351">
        <v>9</v>
      </c>
      <c r="AP99" s="351">
        <v>8.5</v>
      </c>
      <c r="AQ99" s="351">
        <v>9.1999999999999993</v>
      </c>
      <c r="AR99" s="351">
        <v>8.6999999999999993</v>
      </c>
      <c r="AS99" s="351">
        <v>9.9</v>
      </c>
      <c r="AT99" s="351">
        <v>9.5</v>
      </c>
      <c r="AU99" s="351">
        <v>9.6</v>
      </c>
      <c r="AV99" s="351">
        <v>9.1</v>
      </c>
      <c r="AW99" s="351">
        <v>9.1999999999999993</v>
      </c>
      <c r="AX99" s="351">
        <v>8.5</v>
      </c>
      <c r="AY99" s="351">
        <v>9.4</v>
      </c>
      <c r="AZ99" s="351">
        <v>9</v>
      </c>
      <c r="BA99" s="351">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9">
        <v>988.41</v>
      </c>
      <c r="BQ99" s="349">
        <v>110.31399999999999</v>
      </c>
      <c r="BR99" s="349">
        <v>325.59699999999998</v>
      </c>
      <c r="BS99" s="349">
        <v>220.905</v>
      </c>
      <c r="BT99" s="349">
        <v>324.16000000000003</v>
      </c>
      <c r="BU99" s="349"/>
      <c r="BV99" s="349">
        <v>114.286</v>
      </c>
      <c r="BW99" s="172">
        <v>216722</v>
      </c>
      <c r="BX99" s="172">
        <v>296540</v>
      </c>
      <c r="BY99" s="349">
        <v>155.92099999999999</v>
      </c>
      <c r="BZ99" s="349">
        <v>129.16999999999999</v>
      </c>
      <c r="CA99" s="349">
        <v>318.29599999999999</v>
      </c>
      <c r="CB99" s="349">
        <v>143.41999999999999</v>
      </c>
      <c r="CC99" s="349">
        <v>0.123</v>
      </c>
      <c r="CD99" s="172">
        <v>0</v>
      </c>
      <c r="CE99" s="349">
        <v>243.959</v>
      </c>
      <c r="CF99" s="361">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1">
        <v>9.1</v>
      </c>
      <c r="AF100" s="351">
        <v>9</v>
      </c>
      <c r="AG100" s="351">
        <v>8.6</v>
      </c>
      <c r="AH100" s="351">
        <v>8.6</v>
      </c>
      <c r="AI100" s="351">
        <v>8.9</v>
      </c>
      <c r="AJ100" s="351">
        <v>8.5</v>
      </c>
      <c r="AK100" s="351">
        <v>8.6</v>
      </c>
      <c r="AL100" s="351">
        <v>8.8000000000000007</v>
      </c>
      <c r="AM100" s="351">
        <v>8.4</v>
      </c>
      <c r="AN100" s="351">
        <v>8.5</v>
      </c>
      <c r="AO100" s="351">
        <v>8.9</v>
      </c>
      <c r="AP100" s="351">
        <v>8.6</v>
      </c>
      <c r="AQ100" s="351">
        <v>9</v>
      </c>
      <c r="AR100" s="351">
        <v>8.6</v>
      </c>
      <c r="AS100" s="351">
        <v>9.5</v>
      </c>
      <c r="AT100" s="351">
        <v>9</v>
      </c>
      <c r="AU100" s="351">
        <v>9.1</v>
      </c>
      <c r="AV100" s="351">
        <v>8.8000000000000007</v>
      </c>
      <c r="AW100" s="351">
        <v>8.8000000000000007</v>
      </c>
      <c r="AX100" s="351">
        <v>8.5</v>
      </c>
      <c r="AY100" s="351">
        <v>9</v>
      </c>
      <c r="AZ100" s="351">
        <v>8.6999999999999993</v>
      </c>
      <c r="BA100" s="351">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9">
        <v>988.41</v>
      </c>
      <c r="BQ100" s="350">
        <v>110.944</v>
      </c>
      <c r="BR100" s="350">
        <v>328.30799999999999</v>
      </c>
      <c r="BS100" s="350">
        <v>221.43899999999999</v>
      </c>
      <c r="BT100" s="350">
        <v>324.678</v>
      </c>
      <c r="BU100" s="350"/>
      <c r="BV100" s="350">
        <v>114.797</v>
      </c>
      <c r="BW100" s="172">
        <v>217074</v>
      </c>
      <c r="BX100" s="172">
        <v>297546</v>
      </c>
      <c r="BY100" s="350">
        <v>156.35599999999999</v>
      </c>
      <c r="BZ100" s="350">
        <v>130.39400000000001</v>
      </c>
      <c r="CA100" s="350">
        <v>319.13400000000001</v>
      </c>
      <c r="CB100" s="350">
        <v>144.25800000000001</v>
      </c>
      <c r="CC100" s="349">
        <v>0.123</v>
      </c>
      <c r="CD100" s="172">
        <v>0</v>
      </c>
      <c r="CE100" s="350">
        <v>244.31899999999999</v>
      </c>
      <c r="CF100" s="361">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1">
        <v>9.6999999999999993</v>
      </c>
      <c r="AF101" s="351">
        <v>9.6</v>
      </c>
      <c r="AG101" s="351">
        <v>8.8000000000000007</v>
      </c>
      <c r="AH101" s="351">
        <v>8.9</v>
      </c>
      <c r="AI101" s="351">
        <v>9.3000000000000007</v>
      </c>
      <c r="AJ101" s="351">
        <v>8.6999999999999993</v>
      </c>
      <c r="AK101" s="351">
        <v>8.8000000000000007</v>
      </c>
      <c r="AL101" s="351">
        <v>9.4</v>
      </c>
      <c r="AM101" s="351">
        <v>9.1</v>
      </c>
      <c r="AN101" s="351">
        <v>9</v>
      </c>
      <c r="AO101" s="351">
        <v>9.1</v>
      </c>
      <c r="AP101" s="351">
        <v>9</v>
      </c>
      <c r="AQ101" s="351">
        <v>9.1999999999999993</v>
      </c>
      <c r="AR101" s="351">
        <v>9</v>
      </c>
      <c r="AS101" s="351">
        <v>10.1</v>
      </c>
      <c r="AT101" s="351">
        <v>9.8000000000000007</v>
      </c>
      <c r="AU101" s="351">
        <v>9.8000000000000007</v>
      </c>
      <c r="AV101" s="351">
        <v>9.3000000000000007</v>
      </c>
      <c r="AW101" s="351">
        <v>9.4</v>
      </c>
      <c r="AX101" s="351">
        <v>9</v>
      </c>
      <c r="AY101" s="351">
        <v>9.6</v>
      </c>
      <c r="AZ101" s="351">
        <v>9.4</v>
      </c>
      <c r="BA101" s="351">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9">
        <v>988.41</v>
      </c>
      <c r="BQ101" s="350">
        <v>111.57599999999999</v>
      </c>
      <c r="BR101" s="350">
        <v>331.154</v>
      </c>
      <c r="BS101" s="350">
        <v>222.024</v>
      </c>
      <c r="BT101" s="350">
        <v>325.20699999999999</v>
      </c>
      <c r="BU101" s="350"/>
      <c r="BV101" s="350">
        <v>115.30500000000001</v>
      </c>
      <c r="BW101" s="172">
        <v>217439</v>
      </c>
      <c r="BX101" s="172">
        <v>298599</v>
      </c>
      <c r="BY101" s="350">
        <v>156.80799999999999</v>
      </c>
      <c r="BZ101" s="350">
        <v>131.69200000000001</v>
      </c>
      <c r="CA101" s="350">
        <v>320.00799999999998</v>
      </c>
      <c r="CB101" s="350">
        <v>145.125</v>
      </c>
      <c r="CC101" s="350">
        <v>0.123</v>
      </c>
      <c r="CD101" s="172">
        <v>0</v>
      </c>
      <c r="CE101" s="350">
        <v>244.68899999999999</v>
      </c>
      <c r="CF101" s="361">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1">
        <v>10.199999999999999</v>
      </c>
      <c r="AF102" s="351">
        <v>10.199999999999999</v>
      </c>
      <c r="AG102" s="351">
        <v>9.6</v>
      </c>
      <c r="AH102" s="351">
        <v>9.4</v>
      </c>
      <c r="AI102" s="351">
        <v>9.9</v>
      </c>
      <c r="AJ102" s="351">
        <v>9.3000000000000007</v>
      </c>
      <c r="AK102" s="351">
        <v>9.6</v>
      </c>
      <c r="AL102" s="351">
        <v>10</v>
      </c>
      <c r="AM102" s="351">
        <v>9.6</v>
      </c>
      <c r="AN102" s="351">
        <v>9.6</v>
      </c>
      <c r="AO102" s="351">
        <v>9.6</v>
      </c>
      <c r="AP102" s="351">
        <v>9.8000000000000007</v>
      </c>
      <c r="AQ102" s="351">
        <v>9.9</v>
      </c>
      <c r="AR102" s="351">
        <v>9.6</v>
      </c>
      <c r="AS102" s="351">
        <v>10.8</v>
      </c>
      <c r="AT102" s="351">
        <v>10.3</v>
      </c>
      <c r="AU102" s="351">
        <v>10.4</v>
      </c>
      <c r="AV102" s="351">
        <v>9.8000000000000007</v>
      </c>
      <c r="AW102" s="351">
        <v>10.1</v>
      </c>
      <c r="AX102" s="351">
        <v>9.6999999999999993</v>
      </c>
      <c r="AY102" s="351">
        <v>10.3</v>
      </c>
      <c r="AZ102" s="351">
        <v>9.9</v>
      </c>
      <c r="BA102" s="351">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9">
        <v>988.41</v>
      </c>
      <c r="BQ102" s="349">
        <v>112.28</v>
      </c>
      <c r="BR102" s="349">
        <v>334.27</v>
      </c>
      <c r="BS102" s="350">
        <v>222.64599999999999</v>
      </c>
      <c r="BT102" s="350">
        <v>325.74599999999998</v>
      </c>
      <c r="BU102" s="350"/>
      <c r="BV102" s="350">
        <v>115.89400000000001</v>
      </c>
      <c r="BW102" s="172">
        <v>217837</v>
      </c>
      <c r="BX102" s="172">
        <v>299725</v>
      </c>
      <c r="BY102" s="350">
        <v>157.29900000000001</v>
      </c>
      <c r="BZ102" s="349">
        <v>133.11000000000001</v>
      </c>
      <c r="CA102" s="350">
        <v>320.971</v>
      </c>
      <c r="CB102" s="350">
        <v>146.096</v>
      </c>
      <c r="CC102" s="350">
        <v>0.123</v>
      </c>
      <c r="CD102" s="172">
        <v>0</v>
      </c>
      <c r="CE102" s="350">
        <v>245.03899999999999</v>
      </c>
      <c r="CF102" s="361">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1">
        <v>10.1</v>
      </c>
      <c r="AF103" s="351">
        <v>10.1</v>
      </c>
      <c r="AG103" s="351">
        <v>9.6</v>
      </c>
      <c r="AH103" s="351">
        <v>9.6</v>
      </c>
      <c r="AI103" s="351">
        <v>9.9</v>
      </c>
      <c r="AJ103" s="351">
        <v>9.4</v>
      </c>
      <c r="AK103" s="351">
        <v>9.6999999999999993</v>
      </c>
      <c r="AL103" s="351">
        <v>9.9</v>
      </c>
      <c r="AM103" s="351">
        <v>9.5</v>
      </c>
      <c r="AN103" s="351">
        <v>9.6</v>
      </c>
      <c r="AO103" s="351">
        <v>9.6999999999999993</v>
      </c>
      <c r="AP103" s="351">
        <v>9.5</v>
      </c>
      <c r="AQ103" s="351">
        <v>10</v>
      </c>
      <c r="AR103" s="351">
        <v>9.5</v>
      </c>
      <c r="AS103" s="351">
        <v>10.6</v>
      </c>
      <c r="AT103" s="351">
        <v>10.1</v>
      </c>
      <c r="AU103" s="351">
        <v>10.199999999999999</v>
      </c>
      <c r="AV103" s="351">
        <v>9.6999999999999993</v>
      </c>
      <c r="AW103" s="351">
        <v>9.8000000000000007</v>
      </c>
      <c r="AX103" s="351">
        <v>9.5</v>
      </c>
      <c r="AY103" s="351">
        <v>9.9</v>
      </c>
      <c r="AZ103" s="351">
        <v>9.6</v>
      </c>
      <c r="BA103" s="351">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9">
        <v>988.41</v>
      </c>
      <c r="BQ103" s="349">
        <v>112.967</v>
      </c>
      <c r="BR103" s="349">
        <v>337.41699999999997</v>
      </c>
      <c r="BS103" s="349">
        <v>223.256</v>
      </c>
      <c r="BT103" s="349">
        <v>326.31599999999997</v>
      </c>
      <c r="BU103" s="349"/>
      <c r="BV103" s="349">
        <v>116.45</v>
      </c>
      <c r="BW103" s="172">
        <v>218224</v>
      </c>
      <c r="BX103" s="172">
        <v>300872</v>
      </c>
      <c r="BY103" s="349">
        <v>157.77699999999999</v>
      </c>
      <c r="BZ103" s="349">
        <v>134.53</v>
      </c>
      <c r="CA103" s="349">
        <v>321.92599999999999</v>
      </c>
      <c r="CB103" s="349">
        <v>147.05099999999999</v>
      </c>
      <c r="CC103" s="349">
        <v>0.123</v>
      </c>
      <c r="CD103" s="172">
        <v>0</v>
      </c>
      <c r="CE103" s="349">
        <v>245.40899999999999</v>
      </c>
      <c r="CF103" s="361">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1">
        <v>10.9</v>
      </c>
      <c r="AF104" s="351">
        <v>11</v>
      </c>
      <c r="AG104" s="351">
        <v>10.8</v>
      </c>
      <c r="AH104" s="351">
        <v>10.3</v>
      </c>
      <c r="AI104" s="351">
        <v>11.2</v>
      </c>
      <c r="AJ104" s="351">
        <v>10.6</v>
      </c>
      <c r="AK104" s="351">
        <v>10.7</v>
      </c>
      <c r="AL104" s="351">
        <v>10.8</v>
      </c>
      <c r="AM104" s="351">
        <v>10.7</v>
      </c>
      <c r="AN104" s="351">
        <v>10.7</v>
      </c>
      <c r="AO104" s="351">
        <v>11.2</v>
      </c>
      <c r="AP104" s="351">
        <v>10.9</v>
      </c>
      <c r="AQ104" s="351">
        <v>11.3</v>
      </c>
      <c r="AR104" s="351">
        <v>11</v>
      </c>
      <c r="AS104" s="351">
        <v>11.6</v>
      </c>
      <c r="AT104" s="351">
        <v>11.1</v>
      </c>
      <c r="AU104" s="351">
        <v>11</v>
      </c>
      <c r="AV104" s="351">
        <v>11.1</v>
      </c>
      <c r="AW104" s="351">
        <v>11</v>
      </c>
      <c r="AX104" s="351">
        <v>11</v>
      </c>
      <c r="AY104" s="351">
        <v>11</v>
      </c>
      <c r="AZ104" s="351">
        <v>10.5</v>
      </c>
      <c r="BA104" s="351">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9">
        <v>988.41</v>
      </c>
      <c r="BQ104" s="350">
        <v>113.706</v>
      </c>
      <c r="BR104" s="350">
        <v>340.84500000000003</v>
      </c>
      <c r="BS104" s="349">
        <v>223.83</v>
      </c>
      <c r="BT104" s="350">
        <v>326.83199999999999</v>
      </c>
      <c r="BU104" s="350"/>
      <c r="BV104" s="350">
        <v>117.054</v>
      </c>
      <c r="BW104" s="172">
        <v>218606</v>
      </c>
      <c r="BX104" s="172">
        <v>302135</v>
      </c>
      <c r="BY104" s="350">
        <v>158.249</v>
      </c>
      <c r="BZ104" s="349">
        <v>136.1</v>
      </c>
      <c r="CA104" s="350">
        <v>322.94499999999999</v>
      </c>
      <c r="CB104" s="350">
        <v>148.07400000000001</v>
      </c>
      <c r="CC104" s="349">
        <v>0.123</v>
      </c>
      <c r="CD104" s="172">
        <v>0</v>
      </c>
      <c r="CE104" s="350">
        <v>245.76900000000001</v>
      </c>
      <c r="CF104" s="361">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337">
        <v>0.27083333333333331</v>
      </c>
      <c r="G105" s="337">
        <v>0.7715277777777777</v>
      </c>
      <c r="H105" s="213">
        <v>48268</v>
      </c>
      <c r="I105" s="213">
        <v>48727</v>
      </c>
      <c r="J105" s="213">
        <v>46624</v>
      </c>
      <c r="K105" s="213">
        <v>43222</v>
      </c>
      <c r="L105" s="213">
        <v>48107</v>
      </c>
      <c r="M105" s="213">
        <v>48161</v>
      </c>
      <c r="N105" s="213">
        <v>47770</v>
      </c>
      <c r="O105" s="213">
        <v>47454</v>
      </c>
      <c r="P105" s="213">
        <v>44220</v>
      </c>
      <c r="Q105" s="213">
        <v>47491</v>
      </c>
      <c r="R105" s="213">
        <v>47974</v>
      </c>
      <c r="S105" s="213">
        <v>46422</v>
      </c>
      <c r="T105" s="213">
        <v>47274</v>
      </c>
      <c r="U105" s="213">
        <v>46500</v>
      </c>
      <c r="V105" s="213">
        <v>49639</v>
      </c>
      <c r="W105" s="213">
        <v>48867</v>
      </c>
      <c r="X105" s="213">
        <v>49810</v>
      </c>
      <c r="Y105" s="213">
        <v>48146</v>
      </c>
      <c r="Z105" s="213">
        <v>47046</v>
      </c>
      <c r="AA105" s="213">
        <v>46309</v>
      </c>
      <c r="AB105" s="213">
        <v>47482</v>
      </c>
      <c r="AC105" s="213">
        <v>45587</v>
      </c>
      <c r="AD105" s="213">
        <v>48605</v>
      </c>
      <c r="AE105" s="351">
        <v>10.6</v>
      </c>
      <c r="AF105" s="351">
        <v>10.7</v>
      </c>
      <c r="AG105" s="351">
        <v>10.3</v>
      </c>
      <c r="AH105" s="351">
        <v>9.6</v>
      </c>
      <c r="AI105" s="351">
        <v>10.4</v>
      </c>
      <c r="AJ105" s="351">
        <v>10.199999999999999</v>
      </c>
      <c r="AK105" s="351">
        <v>10.3</v>
      </c>
      <c r="AL105" s="351">
        <v>10.6</v>
      </c>
      <c r="AM105" s="351">
        <v>9.9</v>
      </c>
      <c r="AN105" s="351">
        <v>10.199999999999999</v>
      </c>
      <c r="AO105" s="351">
        <v>10.6</v>
      </c>
      <c r="AP105" s="351">
        <v>10.199999999999999</v>
      </c>
      <c r="AQ105" s="351">
        <v>10.6</v>
      </c>
      <c r="AR105" s="351">
        <v>10.199999999999999</v>
      </c>
      <c r="AS105" s="351">
        <v>11.4</v>
      </c>
      <c r="AT105" s="351">
        <v>10.6</v>
      </c>
      <c r="AU105" s="351">
        <v>10.9</v>
      </c>
      <c r="AV105" s="351">
        <v>10.5</v>
      </c>
      <c r="AW105" s="351">
        <v>10.4</v>
      </c>
      <c r="AX105" s="351">
        <v>10.1</v>
      </c>
      <c r="AY105" s="351">
        <v>10.7</v>
      </c>
      <c r="AZ105" s="351">
        <v>10.1</v>
      </c>
      <c r="BA105" s="351">
        <v>10.6</v>
      </c>
      <c r="BB105" s="214">
        <f t="shared" si="96"/>
        <v>473547</v>
      </c>
      <c r="BC105" s="216">
        <f t="shared" si="97"/>
        <v>98677</v>
      </c>
      <c r="BD105" s="180">
        <f t="shared" si="92"/>
        <v>374111</v>
      </c>
      <c r="BE105" s="216">
        <f t="shared" si="98"/>
        <v>48146</v>
      </c>
      <c r="BF105" s="179">
        <f t="shared" si="93"/>
        <v>95224</v>
      </c>
      <c r="BG105" s="216">
        <f>SUM(RD[[#This Row],[KUD01]:[KUD23]])</f>
        <v>1089705</v>
      </c>
      <c r="BH105" s="217">
        <f t="shared" si="99"/>
        <v>10.459999999999999</v>
      </c>
      <c r="BI105" s="219">
        <f t="shared" si="100"/>
        <v>10.75</v>
      </c>
      <c r="BJ105" s="219">
        <f t="shared" si="101"/>
        <v>10.309999999999999</v>
      </c>
      <c r="BK105" s="221">
        <f t="shared" si="104"/>
        <v>10.5</v>
      </c>
      <c r="BL105" s="61">
        <f>IFERROR(AVERAGEIF(RD[[#This Row],[WS_KUD07]:[WS_KUD08]],"&lt;&gt;0",RD[[#This Row],[WS_KUD07]:[WS_KUD08]]),"")</f>
        <v>10.45</v>
      </c>
      <c r="BM105" s="223">
        <f>IFERROR(AVERAGE(RD[[#This Row],[WS_KUD01]:[WS_KUD23]]),"")</f>
        <v>10.421739130434782</v>
      </c>
      <c r="BN105" s="224">
        <f>IFERROR(MAX(RD[[#This Row],[WS_KUD01]:[WS_KUD23]]),"")</f>
        <v>11.4</v>
      </c>
      <c r="BO105" s="172">
        <v>667.86400000000003</v>
      </c>
      <c r="BP105" s="349">
        <v>988.41</v>
      </c>
      <c r="BQ105" s="349">
        <v>114.581</v>
      </c>
      <c r="BR105" s="349">
        <v>344.13900000000001</v>
      </c>
      <c r="BS105" s="349">
        <v>224.51</v>
      </c>
      <c r="BT105" s="349">
        <v>327.42899999999997</v>
      </c>
      <c r="BU105" s="349"/>
      <c r="BV105" s="349">
        <v>117.77200000000001</v>
      </c>
      <c r="BW105" s="172">
        <v>219055</v>
      </c>
      <c r="BX105" s="172">
        <v>303378</v>
      </c>
      <c r="BY105" s="349">
        <v>158.804</v>
      </c>
      <c r="BZ105" s="349">
        <v>137.631</v>
      </c>
      <c r="CA105" s="349">
        <v>323.99599999999998</v>
      </c>
      <c r="CB105" s="349">
        <v>149.125</v>
      </c>
      <c r="CC105" s="349">
        <v>0.123</v>
      </c>
      <c r="CD105" s="172">
        <v>0</v>
      </c>
      <c r="CE105" s="349">
        <v>246.13900000000001</v>
      </c>
      <c r="CF105" s="361">
        <f>IF((RD[[#This Row],[33 kV_Wind_F1_Export reading]]-BO104)*165000&lt;=0,"",(RD[[#This Row],[33 kV_Wind_F1_Export reading]]-BO104)*165000)</f>
        <v>503580.00000000343</v>
      </c>
      <c r="CG105" s="227" t="str">
        <f>IF((RD[[#This Row],[33 kV_Wind_F2_Export_reading]]-BP104)*165000&lt;=0,"",(RD[[#This Row],[33 kV_Wind_F2_Export_reading]]-BP104)*165000)</f>
        <v/>
      </c>
      <c r="CH105" s="64">
        <f>IF((RD[[#This Row],[33 kV_Wind_F3_Export_Reading]]-BQ104)*225000&lt;=0,"",(RD[[#This Row],[33 kV_Wind_F3_Export_Reading]]-BQ104)*225000)</f>
        <v>196875</v>
      </c>
      <c r="CI105" s="64">
        <f>IF((RD[[#This Row],[33 kV_Wind_F4_Export Reading]]-BR104)*165000&lt;=0,"",(RD[[#This Row],[33 kV_Wind_F4_Export Reading]]-BR104)*165000)</f>
        <v>543509.99999999721</v>
      </c>
      <c r="CJ105" s="209">
        <f>IF((RD[[#This Row],[33 kV_Solar_F1_Export Reading]]-BS104)*225000&lt;=0,"",(RD[[#This Row],[33 kV_Solar_F1_Export Reading]]-BS104)*225000)</f>
        <v>152999.99999999514</v>
      </c>
      <c r="CK105" s="74">
        <f>IF((RD[[#This Row],[33kV_Solar_F2_Export Reading]]-BT104)*225000&lt;=0,"",(RD[[#This Row],[33kV_Solar_F2_Export Reading]]-BT104)*225000)</f>
        <v>134324.99999999549</v>
      </c>
      <c r="CL105" s="209" t="str">
        <f>IF((RD[[#This Row],[33 kV_Solar_F3_Export reading]]-BU104)*225000&lt;=0,"",(RD[[#This Row],[33 kV_Solar_F3_Export reading]]-BU104)*225000)</f>
        <v/>
      </c>
      <c r="CM105" s="63">
        <f>IF((RD[[#This Row],[32kV_Solar_F4_Export reading]]-BV104)*225000&lt;=0,"",(RD[[#This Row],[32kV_Solar_F4_Export reading]]-BV104)*225000)</f>
        <v>161550.00000000079</v>
      </c>
      <c r="CN105" s="227">
        <f>IF((RD[[#This Row],[33kV_OG1_Export reading]]-BW104)*1000&lt;=0,0,(RD[[#This Row],[33kV_OG1_Export reading]]-BW104)*1000)</f>
        <v>449000</v>
      </c>
      <c r="CO105" s="227">
        <f>IFERROR(IF((RD[[#This Row],[33kV_OG2_Export reading]]-BX104)*1000&lt;=0,0,(RD[[#This Row],[33kV_OG2_Export reading]]-BX104)*1000),0)</f>
        <v>1243000</v>
      </c>
      <c r="CP105" s="74">
        <f>IF((RD[[#This Row],[220kV_TX1_Export reading]]-BY104)*800000&lt;=0,0,(RD[[#This Row],[220kV_TX1_Export reading]]-BY104)*800000)</f>
        <v>444000.00000000547</v>
      </c>
      <c r="CQ105" s="209">
        <f>IF((RD[[#This Row],[220kV_Tx2_Export reading]]-BZ104)*800000&lt;=0,0,(RD[[#This Row],[220kV_Tx2_Export reading]]-BZ104)*800000)</f>
        <v>1224800.0000000047</v>
      </c>
      <c r="CR105" s="227">
        <f>IF((RD[[#This Row],[220kV_TL_TVM Export Reading]]-CA104)*1600000&lt;=0,0,(RD[[#This Row],[220kV_TL_TVM Export Reading]]-CA104)*1600000)</f>
        <v>1681599.9999999804</v>
      </c>
      <c r="CS105" s="227">
        <f>IF((RD[[#This Row],[220kV_C&amp;R_PQM reading]]-CB104)*1600000&lt;=0,"",(RD[[#This Row],[220kV_C&amp;R_PQM reading]]-CB104)*1600000)</f>
        <v>1681599.9999999804</v>
      </c>
      <c r="CT105" s="209">
        <f>IFERROR(IF((RD[[#This Row],[220KV_C&amp;R_PQM Import Reading]]-CC104)*1600000&lt;=0,0,(RD[[#This Row],[220KV_C&amp;R_PQM Import Reading]]-CC104)*1600000),"")</f>
        <v>0</v>
      </c>
      <c r="CU105" s="64" t="str">
        <f>IF((RD[[#This Row],[33kV_Aux1 Import Reading]]-CD104)*1000&lt;=0,"",(RD[[#This Row],[33kV_Aux1 Import Reading]]-CD104)*1000)</f>
        <v/>
      </c>
      <c r="CV105" s="227">
        <f>IF((RD[[#This Row],[33kV_Aux2_Import reading]]-CE104)*1000&lt;=0,"",(RD[[#This Row],[33kV_Aux2_Import reading]]-CE104)*1000)</f>
        <v>370.00000000000455</v>
      </c>
      <c r="CW105" s="227">
        <f>IFERROR(RD[[#This Row],[33kV_OG1_Energy (MWh)]]+RD[[#This Row],[33kV_OG2_Energy (MWh)]],"")</f>
        <v>1692000</v>
      </c>
      <c r="CX105" s="227">
        <f>IFERROR(RD[[#This Row],[220kV_TL_TVM Energy (MWh)]]-RD[[#This Row],[220KV_C&amp;R_PQM Import (MWh)]],"")</f>
        <v>1681599.9999999804</v>
      </c>
      <c r="CY105" s="228">
        <f>IFERROR(RD[[#This Row],[33 kV Total Export (MWH)]]/RD[[#This Row],[220 KV Net Export (MWh)]]-1,"")</f>
        <v>6.1845861084797171E-3</v>
      </c>
      <c r="CZ105" s="229">
        <f t="shared" si="102"/>
        <v>50.6</v>
      </c>
      <c r="DA105" s="230">
        <v>96</v>
      </c>
      <c r="DB105" s="231"/>
      <c r="DC105" s="232">
        <f>IFERROR((RD[[#This Row],[Sunset Time (POA&lt;20 W/m2)]]-RD[[#This Row],[Sunrise Time (POA&gt;20 W/m2)]])*24,0)</f>
        <v>12.016666666666664</v>
      </c>
      <c r="DD105" s="70">
        <f>SUM(RD[[#This Row],[33 kV_Wind_F3_Export_Reading3]],CJ105,CK105,CL105,CM105)</f>
        <v>645749.99999999139</v>
      </c>
      <c r="DE105" s="233"/>
      <c r="DF105" s="70">
        <f t="shared" si="103"/>
        <v>1047090.0000000007</v>
      </c>
      <c r="DG105" s="230">
        <v>1089.7</v>
      </c>
      <c r="DH105">
        <f>'WTG Reactive Power'!AB103</f>
        <v>66715.5</v>
      </c>
    </row>
    <row r="106" spans="1:112">
      <c r="A106" s="210">
        <f>YEAR(RD[[#This Row],[Date]])+IF(MONTH(RD[[#This Row],[Date]])&gt;=4,1,0)</f>
        <v>2026</v>
      </c>
      <c r="B106" s="210">
        <f>YEAR(RD[[#This Row],[Date]])</f>
        <v>2025</v>
      </c>
      <c r="C106" s="211">
        <f t="shared" si="94"/>
        <v>45839</v>
      </c>
      <c r="D106" s="210">
        <f>DAY(EOMONTH(RD[[#This Row],[Date]],0))</f>
        <v>31</v>
      </c>
      <c r="E106" s="212">
        <f t="shared" si="95"/>
        <v>45846</v>
      </c>
      <c r="F106" s="206">
        <v>0.28472222222222221</v>
      </c>
      <c r="G106" s="206">
        <v>0.77430555555555558</v>
      </c>
      <c r="H106" s="213">
        <v>42109</v>
      </c>
      <c r="I106" s="213">
        <v>42321</v>
      </c>
      <c r="J106" s="213">
        <v>40550</v>
      </c>
      <c r="K106" s="213">
        <v>39834</v>
      </c>
      <c r="L106" s="213">
        <v>43161</v>
      </c>
      <c r="M106" s="213">
        <v>41539</v>
      </c>
      <c r="N106" s="213">
        <v>41064</v>
      </c>
      <c r="O106" s="213">
        <v>40168</v>
      </c>
      <c r="P106" s="213">
        <v>39937</v>
      </c>
      <c r="Q106" s="213">
        <v>40144</v>
      </c>
      <c r="R106" s="213">
        <v>41560</v>
      </c>
      <c r="S106" s="213">
        <v>42161</v>
      </c>
      <c r="T106" s="213">
        <v>42959</v>
      </c>
      <c r="U106" s="213">
        <v>41477</v>
      </c>
      <c r="V106" s="213">
        <v>43082</v>
      </c>
      <c r="W106" s="213">
        <v>42579</v>
      </c>
      <c r="X106" s="213">
        <v>43655</v>
      </c>
      <c r="Y106" s="213">
        <v>41565</v>
      </c>
      <c r="Z106" s="213">
        <v>41720</v>
      </c>
      <c r="AA106" s="213">
        <v>41560</v>
      </c>
      <c r="AB106" s="213">
        <v>41638</v>
      </c>
      <c r="AC106" s="213">
        <v>39946</v>
      </c>
      <c r="AD106" s="213">
        <v>43355</v>
      </c>
      <c r="AE106" s="351">
        <v>9.5</v>
      </c>
      <c r="AF106" s="351">
        <v>9.5</v>
      </c>
      <c r="AG106" s="351">
        <v>9.3000000000000007</v>
      </c>
      <c r="AH106" s="351">
        <v>9.1</v>
      </c>
      <c r="AI106" s="351">
        <v>9.5</v>
      </c>
      <c r="AJ106" s="351">
        <v>9.1999999999999993</v>
      </c>
      <c r="AK106" s="351">
        <v>9.3000000000000007</v>
      </c>
      <c r="AL106" s="351">
        <v>9.1999999999999993</v>
      </c>
      <c r="AM106" s="351">
        <v>9.1</v>
      </c>
      <c r="AN106" s="351">
        <v>9</v>
      </c>
      <c r="AO106" s="351">
        <v>9.6</v>
      </c>
      <c r="AP106" s="351">
        <v>9.4</v>
      </c>
      <c r="AQ106" s="351">
        <v>9.6999999999999993</v>
      </c>
      <c r="AR106" s="351">
        <v>9.3000000000000007</v>
      </c>
      <c r="AS106" s="351">
        <v>9.8000000000000007</v>
      </c>
      <c r="AT106" s="351">
        <v>9.4</v>
      </c>
      <c r="AU106" s="351">
        <v>9.6</v>
      </c>
      <c r="AV106" s="351">
        <v>9.4</v>
      </c>
      <c r="AW106" s="351">
        <v>9.4</v>
      </c>
      <c r="AX106" s="351">
        <v>9.4</v>
      </c>
      <c r="AY106" s="351">
        <v>9.4</v>
      </c>
      <c r="AZ106" s="351">
        <v>9.1999999999999993</v>
      </c>
      <c r="BA106" s="351">
        <v>9.4</v>
      </c>
      <c r="BB106" s="214">
        <f t="shared" si="96"/>
        <v>417322</v>
      </c>
      <c r="BC106" s="216">
        <f t="shared" si="97"/>
        <v>86234</v>
      </c>
      <c r="BD106" s="180">
        <f t="shared" si="92"/>
        <v>331731</v>
      </c>
      <c r="BE106" s="216">
        <f t="shared" si="98"/>
        <v>41565</v>
      </c>
      <c r="BF106" s="179">
        <f t="shared" si="93"/>
        <v>81232</v>
      </c>
      <c r="BG106" s="216">
        <f>SUM(RD[[#This Row],[KUD01]:[KUD23]])</f>
        <v>958084</v>
      </c>
      <c r="BH106" s="217">
        <f t="shared" si="99"/>
        <v>9.4400000000000013</v>
      </c>
      <c r="BI106" s="219">
        <f t="shared" si="100"/>
        <v>9.5</v>
      </c>
      <c r="BJ106" s="219">
        <f t="shared" si="101"/>
        <v>9.2900000000000009</v>
      </c>
      <c r="BK106" s="221">
        <f t="shared" si="104"/>
        <v>9.4</v>
      </c>
      <c r="BL106" s="61">
        <f>IFERROR(AVERAGEIF(RD[[#This Row],[WS_KUD07]:[WS_KUD08]],"&lt;&gt;0",RD[[#This Row],[WS_KUD07]:[WS_KUD08]]),"")</f>
        <v>9.25</v>
      </c>
      <c r="BM106" s="223">
        <f>IFERROR(AVERAGE(RD[[#This Row],[WS_KUD01]:[WS_KUD23]]),"")</f>
        <v>9.378260869565219</v>
      </c>
      <c r="BN106" s="224">
        <f>IFERROR(MAX(RD[[#This Row],[WS_KUD01]:[WS_KUD23]]),"")</f>
        <v>9.8000000000000007</v>
      </c>
      <c r="BO106" s="172">
        <v>670.55</v>
      </c>
      <c r="BP106" s="349">
        <v>988.41</v>
      </c>
      <c r="BQ106" s="349">
        <v>115.288</v>
      </c>
      <c r="BR106" s="349">
        <v>347.04399999999998</v>
      </c>
      <c r="BS106" s="349">
        <v>225.06800000000001</v>
      </c>
      <c r="BT106" s="349">
        <v>327.928</v>
      </c>
      <c r="BU106" s="349"/>
      <c r="BV106" s="349">
        <v>118.351</v>
      </c>
      <c r="BW106" s="172">
        <v>219423</v>
      </c>
      <c r="BX106" s="172">
        <v>304462</v>
      </c>
      <c r="BY106" s="349">
        <v>159.25899999999999</v>
      </c>
      <c r="BZ106" s="349">
        <v>138.971</v>
      </c>
      <c r="CA106" s="349">
        <v>324.89600000000002</v>
      </c>
      <c r="CB106" s="349">
        <v>150.02699999999999</v>
      </c>
      <c r="CC106" s="349">
        <v>0.123</v>
      </c>
      <c r="CD106" s="172">
        <v>0</v>
      </c>
      <c r="CE106" s="349">
        <v>246.50899999999999</v>
      </c>
      <c r="CF106" s="361">
        <f>IF((RD[[#This Row],[33 kV_Wind_F1_Export reading]]-BO105)*165000&lt;=0,"",(RD[[#This Row],[33 kV_Wind_F1_Export reading]]-BO105)*165000)</f>
        <v>443189.99999998708</v>
      </c>
      <c r="CG106" s="227" t="str">
        <f>IF((RD[[#This Row],[33 kV_Wind_F2_Export_reading]]-BP105)*165000&lt;=0,"",(RD[[#This Row],[33 kV_Wind_F2_Export_reading]]-BP105)*165000)</f>
        <v/>
      </c>
      <c r="CH106" s="64">
        <f>IF((RD[[#This Row],[33 kV_Wind_F3_Export_Reading]]-BQ105)*225000&lt;=0,"",(RD[[#This Row],[33 kV_Wind_F3_Export_Reading]]-BQ105)*225000)</f>
        <v>159074.99999999857</v>
      </c>
      <c r="CI106" s="64">
        <f>IF((RD[[#This Row],[33 kV_Wind_F4_Export Reading]]-BR105)*165000&lt;=0,"",(RD[[#This Row],[33 kV_Wind_F4_Export Reading]]-BR105)*165000)</f>
        <v>479324.99999999552</v>
      </c>
      <c r="CJ106" s="209">
        <f>IF((RD[[#This Row],[33 kV_Solar_F1_Export Reading]]-BS105)*225000&lt;=0,"",(RD[[#This Row],[33 kV_Solar_F1_Export Reading]]-BS105)*225000)</f>
        <v>125550.00000000476</v>
      </c>
      <c r="CK106" s="74">
        <f>IF((RD[[#This Row],[33kV_Solar_F2_Export Reading]]-BT105)*225000&lt;=0,"",(RD[[#This Row],[33kV_Solar_F2_Export Reading]]-BT105)*225000)</f>
        <v>112275.00000000533</v>
      </c>
      <c r="CL106" s="209" t="str">
        <f>IF((RD[[#This Row],[33 kV_Solar_F3_Export reading]]-BU105)*225000&lt;=0,"",(RD[[#This Row],[33 kV_Solar_F3_Export reading]]-BU105)*225000)</f>
        <v/>
      </c>
      <c r="CM106" s="63">
        <f>IF((RD[[#This Row],[32kV_Solar_F4_Export reading]]-BV105)*225000&lt;=0,"",(RD[[#This Row],[32kV_Solar_F4_Export reading]]-BV105)*225000)</f>
        <v>130274.99999999854</v>
      </c>
      <c r="CN106" s="227">
        <f>IF((RD[[#This Row],[33kV_OG1_Export reading]]-BW105)*1000&lt;=0,0,(RD[[#This Row],[33kV_OG1_Export reading]]-BW105)*1000)</f>
        <v>368000</v>
      </c>
      <c r="CO106" s="227">
        <f>IFERROR(IF((RD[[#This Row],[33kV_OG2_Export reading]]-BX105)*1000&lt;=0,0,(RD[[#This Row],[33kV_OG2_Export reading]]-BX105)*1000),0)</f>
        <v>1084000</v>
      </c>
      <c r="CP106" s="74">
        <f>IF((RD[[#This Row],[220kV_TX1_Export reading]]-BY105)*800000&lt;=0,0,(RD[[#This Row],[220kV_TX1_Export reading]]-BY105)*800000)</f>
        <v>363999.99999998725</v>
      </c>
      <c r="CQ106" s="209">
        <f>IF((RD[[#This Row],[220kV_Tx2_Export reading]]-BZ105)*800000&lt;=0,0,(RD[[#This Row],[220kV_Tx2_Export reading]]-BZ105)*800000)</f>
        <v>1072000.0000000028</v>
      </c>
      <c r="CR106" s="227">
        <f>IF((RD[[#This Row],[220kV_TL_TVM Export Reading]]-CA105)*1600000&lt;=0,0,(RD[[#This Row],[220kV_TL_TVM Export Reading]]-CA105)*1600000)</f>
        <v>1440000.0000000545</v>
      </c>
      <c r="CS106" s="227">
        <f>IF((RD[[#This Row],[220kV_C&amp;R_PQM reading]]-CB105)*1600000&lt;=0,"",(RD[[#This Row],[220kV_C&amp;R_PQM reading]]-CB105)*1600000)</f>
        <v>1443199.9999999788</v>
      </c>
      <c r="CT106" s="209">
        <f>IFERROR(IF((RD[[#This Row],[220KV_C&amp;R_PQM Import Reading]]-CC105)*1600000&lt;=0,0,(RD[[#This Row],[220KV_C&amp;R_PQM Import Reading]]-CC105)*1600000),"")</f>
        <v>0</v>
      </c>
      <c r="CU106" s="64" t="str">
        <f>IF((RD[[#This Row],[33kV_Aux1 Import Reading]]-CD105)*1000&lt;=0,"",(RD[[#This Row],[33kV_Aux1 Import Reading]]-CD105)*1000)</f>
        <v/>
      </c>
      <c r="CV106" s="227">
        <f>IF((RD[[#This Row],[33kV_Aux2_Import reading]]-CE105)*1000&lt;=0,"",(RD[[#This Row],[33kV_Aux2_Import reading]]-CE105)*1000)</f>
        <v>369.99999999997613</v>
      </c>
      <c r="CW106" s="227">
        <f>IFERROR(RD[[#This Row],[33kV_OG1_Energy (MWh)]]+RD[[#This Row],[33kV_OG2_Energy (MWh)]],"")</f>
        <v>1452000</v>
      </c>
      <c r="CX106" s="227">
        <f>IFERROR(RD[[#This Row],[220kV_TL_TVM Energy (MWh)]]-RD[[#This Row],[220KV_C&amp;R_PQM Import (MWh)]],"")</f>
        <v>1440000.0000000545</v>
      </c>
      <c r="CY106" s="228">
        <f>IFERROR(RD[[#This Row],[33 kV Total Export (MWH)]]/RD[[#This Row],[220 KV Net Export (MWh)]]-1,"")</f>
        <v>8.3333333332951121E-3</v>
      </c>
      <c r="CZ106" s="229">
        <f t="shared" si="102"/>
        <v>50.6</v>
      </c>
      <c r="DA106" s="230">
        <v>96</v>
      </c>
      <c r="DB106" s="231"/>
      <c r="DC106" s="232">
        <f>IFERROR((RD[[#This Row],[Sunset Time (POA&lt;20 W/m2)]]-RD[[#This Row],[Sunrise Time (POA&gt;20 W/m2)]])*24,0)</f>
        <v>11.75</v>
      </c>
      <c r="DD106" s="70">
        <f>SUM(RD[[#This Row],[33 kV_Wind_F3_Export_Reading3]],CJ106,CK106,CL106,CM106)</f>
        <v>527175.00000000722</v>
      </c>
      <c r="DE106" s="233"/>
      <c r="DF106" s="70">
        <f t="shared" si="103"/>
        <v>922514.99999998254</v>
      </c>
      <c r="DG106" s="230">
        <v>957.73</v>
      </c>
      <c r="DH106">
        <f>'WTG Reactive Power'!AB104</f>
        <v>16106.900000000005</v>
      </c>
    </row>
    <row r="107" spans="1:112">
      <c r="A107" s="210">
        <f>YEAR(RD[[#This Row],[Date]])+IF(MONTH(RD[[#This Row],[Date]])&gt;=4,1,0)</f>
        <v>2026</v>
      </c>
      <c r="B107" s="210">
        <f>YEAR(RD[[#This Row],[Date]])</f>
        <v>2025</v>
      </c>
      <c r="C107" s="211">
        <f t="shared" si="94"/>
        <v>45839</v>
      </c>
      <c r="D107" s="210">
        <f>DAY(EOMONTH(RD[[#This Row],[Date]],0))</f>
        <v>31</v>
      </c>
      <c r="E107" s="212">
        <f t="shared" si="95"/>
        <v>45847</v>
      </c>
      <c r="F107" s="206">
        <v>0.26874999999999999</v>
      </c>
      <c r="G107" s="206">
        <v>0.77638888888888891</v>
      </c>
      <c r="H107" s="213">
        <v>43432</v>
      </c>
      <c r="I107" s="213">
        <v>40513</v>
      </c>
      <c r="J107" s="213">
        <v>39926</v>
      </c>
      <c r="K107" s="213">
        <v>39711</v>
      </c>
      <c r="L107" s="213">
        <v>40730</v>
      </c>
      <c r="M107" s="213">
        <v>40715</v>
      </c>
      <c r="N107" s="213">
        <v>29100</v>
      </c>
      <c r="O107" s="213">
        <v>41249</v>
      </c>
      <c r="P107" s="213">
        <v>41876</v>
      </c>
      <c r="Q107" s="213">
        <v>40525</v>
      </c>
      <c r="R107" s="213">
        <v>39052</v>
      </c>
      <c r="S107" s="213">
        <v>41573</v>
      </c>
      <c r="T107" s="213">
        <v>41737</v>
      </c>
      <c r="U107" s="213">
        <v>40240</v>
      </c>
      <c r="V107" s="213">
        <v>44284</v>
      </c>
      <c r="W107" s="213">
        <v>42437</v>
      </c>
      <c r="X107" s="213">
        <v>43346</v>
      </c>
      <c r="Y107" s="213">
        <v>38372</v>
      </c>
      <c r="Z107" s="213">
        <v>42976</v>
      </c>
      <c r="AA107" s="213">
        <v>40788</v>
      </c>
      <c r="AB107" s="213">
        <v>38459</v>
      </c>
      <c r="AC107" s="213">
        <v>41477</v>
      </c>
      <c r="AD107" s="213">
        <v>41588</v>
      </c>
      <c r="AE107" s="351">
        <v>9.1999999999999993</v>
      </c>
      <c r="AF107" s="351">
        <v>9.1</v>
      </c>
      <c r="AG107" s="351">
        <v>9.1</v>
      </c>
      <c r="AH107" s="351">
        <v>8.8000000000000007</v>
      </c>
      <c r="AI107" s="351">
        <v>9.1</v>
      </c>
      <c r="AJ107" s="351">
        <v>9</v>
      </c>
      <c r="AK107" s="351">
        <v>8.6999999999999993</v>
      </c>
      <c r="AL107" s="351">
        <v>9.1</v>
      </c>
      <c r="AM107" s="351">
        <v>9.1999999999999993</v>
      </c>
      <c r="AN107" s="351">
        <v>8.8000000000000007</v>
      </c>
      <c r="AO107" s="351">
        <v>9.1</v>
      </c>
      <c r="AP107" s="351">
        <v>9.1</v>
      </c>
      <c r="AQ107" s="351">
        <v>9.3000000000000007</v>
      </c>
      <c r="AR107" s="351">
        <v>9</v>
      </c>
      <c r="AS107" s="351">
        <v>9.9</v>
      </c>
      <c r="AT107" s="351">
        <v>9.1999999999999993</v>
      </c>
      <c r="AU107" s="351">
        <v>9.5</v>
      </c>
      <c r="AV107" s="351">
        <v>8.9</v>
      </c>
      <c r="AW107" s="351">
        <v>9.1999999999999993</v>
      </c>
      <c r="AX107" s="351">
        <v>8.9</v>
      </c>
      <c r="AY107" s="351">
        <v>9.1</v>
      </c>
      <c r="AZ107" s="351">
        <v>9</v>
      </c>
      <c r="BA107" s="351">
        <v>9.1</v>
      </c>
      <c r="BB107" s="214">
        <f t="shared" si="96"/>
        <v>414533</v>
      </c>
      <c r="BC107" s="216">
        <f t="shared" si="97"/>
        <v>85783</v>
      </c>
      <c r="BD107" s="180">
        <f t="shared" si="92"/>
        <v>325069</v>
      </c>
      <c r="BE107" s="216">
        <f t="shared" si="98"/>
        <v>38372</v>
      </c>
      <c r="BF107" s="179">
        <f t="shared" si="93"/>
        <v>70349</v>
      </c>
      <c r="BG107" s="216">
        <f>SUM(RD[[#This Row],[KUD01]:[KUD23]])</f>
        <v>934106</v>
      </c>
      <c r="BH107" s="217">
        <f t="shared" si="99"/>
        <v>9.16</v>
      </c>
      <c r="BI107" s="219">
        <f t="shared" si="100"/>
        <v>9.35</v>
      </c>
      <c r="BJ107" s="219">
        <f t="shared" si="101"/>
        <v>9.02</v>
      </c>
      <c r="BK107" s="221">
        <f t="shared" si="104"/>
        <v>8.9</v>
      </c>
      <c r="BL107" s="61">
        <f>IFERROR(AVERAGEIF(RD[[#This Row],[WS_KUD07]:[WS_KUD08]],"&lt;&gt;0",RD[[#This Row],[WS_KUD07]:[WS_KUD08]]),"")</f>
        <v>8.8999999999999986</v>
      </c>
      <c r="BM107" s="223">
        <f>IFERROR(AVERAGE(RD[[#This Row],[WS_KUD01]:[WS_KUD23]]),"")</f>
        <v>9.1043478260869541</v>
      </c>
      <c r="BN107" s="224">
        <f>IFERROR(MAX(RD[[#This Row],[WS_KUD01]:[WS_KUD23]]),"")</f>
        <v>9.9</v>
      </c>
      <c r="BO107" s="172">
        <v>673.22500000000002</v>
      </c>
      <c r="BP107" s="349">
        <v>988.41</v>
      </c>
      <c r="BQ107" s="350">
        <v>116.01900000000001</v>
      </c>
      <c r="BR107" s="349">
        <v>349.82</v>
      </c>
      <c r="BS107" s="350">
        <v>225.78399999999999</v>
      </c>
      <c r="BT107" s="349">
        <v>328.62</v>
      </c>
      <c r="BU107" s="350"/>
      <c r="BV107" s="350">
        <v>118.953</v>
      </c>
      <c r="BW107" s="172">
        <v>219876</v>
      </c>
      <c r="BX107" s="172">
        <v>305525</v>
      </c>
      <c r="BY107" s="350">
        <v>159.81800000000001</v>
      </c>
      <c r="BZ107" s="350">
        <v>140.292</v>
      </c>
      <c r="CA107" s="350">
        <v>325.83699999999999</v>
      </c>
      <c r="CB107" s="349">
        <v>150.97</v>
      </c>
      <c r="CC107" s="350">
        <v>0.123</v>
      </c>
      <c r="CD107" s="172">
        <v>0</v>
      </c>
      <c r="CE107" s="350">
        <v>246.88900000000001</v>
      </c>
      <c r="CF107" s="361">
        <f>IF((RD[[#This Row],[33 kV_Wind_F1_Export reading]]-BO106)*165000&lt;=0,"",(RD[[#This Row],[33 kV_Wind_F1_Export reading]]-BO106)*165000)</f>
        <v>441375.00000001123</v>
      </c>
      <c r="CG107" s="227" t="str">
        <f>IF((RD[[#This Row],[33 kV_Wind_F2_Export_reading]]-BP106)*165000&lt;=0,"",(RD[[#This Row],[33 kV_Wind_F2_Export_reading]]-BP106)*165000)</f>
        <v/>
      </c>
      <c r="CH107" s="64">
        <f>IF((RD[[#This Row],[33 kV_Wind_F3_Export_Reading]]-BQ106)*225000&lt;=0,"",(RD[[#This Row],[33 kV_Wind_F3_Export_Reading]]-BQ106)*225000)</f>
        <v>164475.00000000198</v>
      </c>
      <c r="CI107" s="64">
        <f>IF((RD[[#This Row],[33 kV_Wind_F4_Export Reading]]-BR106)*165000&lt;=0,"",(RD[[#This Row],[33 kV_Wind_F4_Export Reading]]-BR106)*165000)</f>
        <v>458040.00000000175</v>
      </c>
      <c r="CJ107" s="209">
        <f>IF((RD[[#This Row],[33 kV_Solar_F1_Export Reading]]-BS106)*225000&lt;=0,"",(RD[[#This Row],[33 kV_Solar_F1_Export Reading]]-BS106)*225000)</f>
        <v>161099.99999999546</v>
      </c>
      <c r="CK107" s="74">
        <f>IF((RD[[#This Row],[33kV_Solar_F2_Export Reading]]-BT106)*225000&lt;=0,"",(RD[[#This Row],[33kV_Solar_F2_Export Reading]]-BT106)*225000)</f>
        <v>155700.00000000163</v>
      </c>
      <c r="CL107" s="209" t="str">
        <f>IF((RD[[#This Row],[33 kV_Solar_F3_Export reading]]-BU106)*225000&lt;=0,"",(RD[[#This Row],[33 kV_Solar_F3_Export reading]]-BU106)*225000)</f>
        <v/>
      </c>
      <c r="CM107" s="63">
        <f>IF((RD[[#This Row],[32kV_Solar_F4_Export reading]]-BV106)*225000&lt;=0,"",(RD[[#This Row],[32kV_Solar_F4_Export reading]]-BV106)*225000)</f>
        <v>135450.00000000087</v>
      </c>
      <c r="CN107" s="227">
        <f>IF((RD[[#This Row],[33kV_OG1_Export reading]]-BW106)*1000&lt;=0,0,(RD[[#This Row],[33kV_OG1_Export reading]]-BW106)*1000)</f>
        <v>453000</v>
      </c>
      <c r="CO107" s="227">
        <f>IFERROR(IF((RD[[#This Row],[33kV_OG2_Export reading]]-BX106)*1000&lt;=0,0,(RD[[#This Row],[33kV_OG2_Export reading]]-BX106)*1000),0)</f>
        <v>1063000</v>
      </c>
      <c r="CP107" s="74">
        <f>IF((RD[[#This Row],[220kV_TX1_Export reading]]-BY106)*800000&lt;=0,0,(RD[[#This Row],[220kV_TX1_Export reading]]-BY106)*800000)</f>
        <v>447200.00000002072</v>
      </c>
      <c r="CQ107" s="209">
        <f>IF((RD[[#This Row],[220kV_Tx2_Export reading]]-BZ106)*800000&lt;=0,0,(RD[[#This Row],[220kV_Tx2_Export reading]]-BZ106)*800000)</f>
        <v>1056799.9999999984</v>
      </c>
      <c r="CR107" s="227">
        <f>IF((RD[[#This Row],[220kV_TL_TVM Export Reading]]-CA106)*1600000&lt;=0,0,(RD[[#This Row],[220kV_TL_TVM Export Reading]]-CA106)*1600000)</f>
        <v>1505599.9999999586</v>
      </c>
      <c r="CS107" s="227">
        <f>IF((RD[[#This Row],[220kV_C&amp;R_PQM reading]]-CB106)*1600000&lt;=0,"",(RD[[#This Row],[220kV_C&amp;R_PQM reading]]-CB106)*1600000)</f>
        <v>1508800.0000000193</v>
      </c>
      <c r="CT107" s="209">
        <f>IFERROR(IF((RD[[#This Row],[220KV_C&amp;R_PQM Import Reading]]-CC106)*1600000&lt;=0,0,(RD[[#This Row],[220KV_C&amp;R_PQM Import Reading]]-CC106)*1600000),"")</f>
        <v>0</v>
      </c>
      <c r="CU107" s="64" t="str">
        <f>IF((RD[[#This Row],[33kV_Aux1 Import Reading]]-CD106)*1000&lt;=0,"",(RD[[#This Row],[33kV_Aux1 Import Reading]]-CD106)*1000)</f>
        <v/>
      </c>
      <c r="CV107" s="227">
        <f>IF((RD[[#This Row],[33kV_Aux2_Import reading]]-CE106)*1000&lt;=0,"",(RD[[#This Row],[33kV_Aux2_Import reading]]-CE106)*1000)</f>
        <v>380.00000000002387</v>
      </c>
      <c r="CW107" s="227">
        <f>IFERROR(RD[[#This Row],[33kV_OG1_Energy (MWh)]]+RD[[#This Row],[33kV_OG2_Energy (MWh)]],"")</f>
        <v>1516000</v>
      </c>
      <c r="CX107" s="227">
        <f>IFERROR(RD[[#This Row],[220kV_TL_TVM Energy (MWh)]]-RD[[#This Row],[220KV_C&amp;R_PQM Import (MWh)]],"")</f>
        <v>1505599.9999999586</v>
      </c>
      <c r="CY107" s="228">
        <f>IFERROR(RD[[#This Row],[33 kV Total Export (MWH)]]/RD[[#This Row],[220 KV Net Export (MWh)]]-1,"")</f>
        <v>6.9075451647460095E-3</v>
      </c>
      <c r="CZ107" s="229">
        <f t="shared" si="102"/>
        <v>50.6</v>
      </c>
      <c r="DA107" s="230">
        <v>96</v>
      </c>
      <c r="DB107" s="231"/>
      <c r="DC107" s="232">
        <f>IFERROR((RD[[#This Row],[Sunset Time (POA&lt;20 W/m2)]]-RD[[#This Row],[Sunrise Time (POA&gt;20 W/m2)]])*24,0)</f>
        <v>12.183333333333335</v>
      </c>
      <c r="DD107" s="70">
        <f>SUM(RD[[#This Row],[33 kV_Wind_F3_Export_Reading3]],CJ107,CK107,CL107,CM107)</f>
        <v>616725</v>
      </c>
      <c r="DE107" s="233"/>
      <c r="DF107" s="70">
        <f t="shared" si="103"/>
        <v>899415.00000001304</v>
      </c>
      <c r="DG107" s="230">
        <v>934.11</v>
      </c>
      <c r="DH107">
        <f>'WTG Reactive Power'!AB105</f>
        <v>54211.3</v>
      </c>
    </row>
    <row r="108" spans="1:112">
      <c r="A108" s="210">
        <f>YEAR(RD[[#This Row],[Date]])+IF(MONTH(RD[[#This Row],[Date]])&gt;=4,1,0)</f>
        <v>2026</v>
      </c>
      <c r="B108" s="210">
        <f>YEAR(RD[[#This Row],[Date]])</f>
        <v>2025</v>
      </c>
      <c r="C108" s="211">
        <f t="shared" si="94"/>
        <v>45839</v>
      </c>
      <c r="D108" s="210">
        <f>DAY(EOMONTH(RD[[#This Row],[Date]],0))</f>
        <v>31</v>
      </c>
      <c r="E108" s="212">
        <f t="shared" si="95"/>
        <v>45848</v>
      </c>
      <c r="F108" s="206">
        <v>0.26666666666666666</v>
      </c>
      <c r="G108" s="206">
        <v>0.77500000000000002</v>
      </c>
      <c r="H108" s="213">
        <v>35848</v>
      </c>
      <c r="I108" s="213">
        <v>35128</v>
      </c>
      <c r="J108" s="213">
        <v>30025</v>
      </c>
      <c r="K108" s="213">
        <v>30944</v>
      </c>
      <c r="L108" s="213">
        <v>31765</v>
      </c>
      <c r="M108" s="213">
        <v>30403</v>
      </c>
      <c r="N108" s="213">
        <v>31071</v>
      </c>
      <c r="O108" s="213">
        <v>32622</v>
      </c>
      <c r="P108" s="213">
        <v>29004</v>
      </c>
      <c r="Q108" s="213">
        <v>30867</v>
      </c>
      <c r="R108" s="213">
        <v>30654</v>
      </c>
      <c r="S108" s="213">
        <v>31064</v>
      </c>
      <c r="T108" s="213">
        <v>32877</v>
      </c>
      <c r="U108" s="213">
        <v>30251</v>
      </c>
      <c r="V108" s="213">
        <v>36311</v>
      </c>
      <c r="W108" s="213">
        <v>36259</v>
      </c>
      <c r="X108" s="213">
        <v>36431</v>
      </c>
      <c r="Y108" s="213">
        <v>31187</v>
      </c>
      <c r="Z108" s="213">
        <v>33611</v>
      </c>
      <c r="AA108" s="213">
        <v>29977</v>
      </c>
      <c r="AB108" s="213">
        <v>31810</v>
      </c>
      <c r="AC108" s="213">
        <v>31915</v>
      </c>
      <c r="AD108" s="213">
        <v>35280</v>
      </c>
      <c r="AE108" s="351">
        <v>8.1999999999999993</v>
      </c>
      <c r="AF108" s="351">
        <v>8.1999999999999993</v>
      </c>
      <c r="AG108" s="351">
        <v>7.9</v>
      </c>
      <c r="AH108" s="351">
        <v>7.6</v>
      </c>
      <c r="AI108" s="351">
        <v>7.9</v>
      </c>
      <c r="AJ108" s="351">
        <v>7.7</v>
      </c>
      <c r="AK108" s="351">
        <v>7.8</v>
      </c>
      <c r="AL108" s="351">
        <v>8.1</v>
      </c>
      <c r="AM108" s="351">
        <v>7.5</v>
      </c>
      <c r="AN108" s="351">
        <v>7.8</v>
      </c>
      <c r="AO108" s="351">
        <v>8</v>
      </c>
      <c r="AP108" s="351">
        <v>7.8</v>
      </c>
      <c r="AQ108" s="351">
        <v>8</v>
      </c>
      <c r="AR108" s="351">
        <v>7.6</v>
      </c>
      <c r="AS108" s="351">
        <v>8.6</v>
      </c>
      <c r="AT108" s="351">
        <v>8.4</v>
      </c>
      <c r="AU108" s="351">
        <v>8.4</v>
      </c>
      <c r="AV108" s="351">
        <v>7.9</v>
      </c>
      <c r="AW108" s="351">
        <v>8</v>
      </c>
      <c r="AX108" s="351">
        <v>7.5</v>
      </c>
      <c r="AY108" s="351">
        <v>8.1</v>
      </c>
      <c r="AZ108" s="351">
        <v>7.9</v>
      </c>
      <c r="BA108" s="351">
        <v>8.1</v>
      </c>
      <c r="BB108" s="214">
        <f t="shared" si="96"/>
        <v>321485</v>
      </c>
      <c r="BC108" s="216">
        <f t="shared" si="97"/>
        <v>72690</v>
      </c>
      <c r="BD108" s="180">
        <f t="shared" si="92"/>
        <v>256249</v>
      </c>
      <c r="BE108" s="216">
        <f t="shared" si="98"/>
        <v>31187</v>
      </c>
      <c r="BF108" s="179">
        <f t="shared" si="93"/>
        <v>63693</v>
      </c>
      <c r="BG108" s="216">
        <f>SUM(RD[[#This Row],[KUD01]:[KUD23]])</f>
        <v>745304</v>
      </c>
      <c r="BH108" s="217">
        <f t="shared" si="99"/>
        <v>7.94</v>
      </c>
      <c r="BI108" s="219">
        <f t="shared" si="100"/>
        <v>8.4</v>
      </c>
      <c r="BJ108" s="219">
        <f t="shared" si="101"/>
        <v>7.8899999999999988</v>
      </c>
      <c r="BK108" s="221">
        <f t="shared" si="104"/>
        <v>7.9</v>
      </c>
      <c r="BL108" s="61">
        <f>IFERROR(AVERAGEIF(RD[[#This Row],[WS_KUD07]:[WS_KUD08]],"&lt;&gt;0",RD[[#This Row],[WS_KUD07]:[WS_KUD08]]),"")</f>
        <v>7.9499999999999993</v>
      </c>
      <c r="BM108" s="223">
        <f>IFERROR(AVERAGE(RD[[#This Row],[WS_KUD01]:[WS_KUD23]]),"")</f>
        <v>7.9565217391304346</v>
      </c>
      <c r="BN108" s="224">
        <f>IFERROR(MAX(RD[[#This Row],[WS_KUD01]:[WS_KUD23]]),"")</f>
        <v>8.6</v>
      </c>
      <c r="BO108" s="172">
        <v>675.30899999999997</v>
      </c>
      <c r="BP108" s="349">
        <v>988.41</v>
      </c>
      <c r="BQ108" s="350">
        <v>116.887</v>
      </c>
      <c r="BR108" s="350">
        <v>352.09899999999999</v>
      </c>
      <c r="BS108" s="350">
        <v>226.501</v>
      </c>
      <c r="BT108" s="350">
        <v>329.26600000000002</v>
      </c>
      <c r="BU108" s="350"/>
      <c r="BV108" s="350">
        <v>119.661</v>
      </c>
      <c r="BW108" s="172">
        <v>220342</v>
      </c>
      <c r="BX108" s="172">
        <v>306440</v>
      </c>
      <c r="BY108" s="350">
        <v>160.39500000000001</v>
      </c>
      <c r="BZ108" s="350">
        <v>141.42400000000001</v>
      </c>
      <c r="CA108" s="350">
        <v>326.69400000000002</v>
      </c>
      <c r="CB108" s="350">
        <v>151.82900000000001</v>
      </c>
      <c r="CC108" s="350">
        <v>0.123</v>
      </c>
      <c r="CD108" s="172">
        <v>0</v>
      </c>
      <c r="CE108" s="350">
        <v>247.26900000000001</v>
      </c>
      <c r="CF108" s="361">
        <f>IF((RD[[#This Row],[33 kV_Wind_F1_Export reading]]-BO107)*165000&lt;=0,"",(RD[[#This Row],[33 kV_Wind_F1_Export reading]]-BO107)*165000)</f>
        <v>343859.99999999115</v>
      </c>
      <c r="CG108" s="227" t="str">
        <f>IF((RD[[#This Row],[33 kV_Wind_F2_Export_reading]]-BP107)*165000&lt;=0,"",(RD[[#This Row],[33 kV_Wind_F2_Export_reading]]-BP107)*165000)</f>
        <v/>
      </c>
      <c r="CH108" s="64">
        <f>IF((RD[[#This Row],[33 kV_Wind_F3_Export_Reading]]-BQ107)*225000&lt;=0,"",(RD[[#This Row],[33 kV_Wind_F3_Export_Reading]]-BQ107)*225000)</f>
        <v>195299.99999999886</v>
      </c>
      <c r="CI108" s="64">
        <f>IF((RD[[#This Row],[33 kV_Wind_F4_Export Reading]]-BR107)*165000&lt;=0,"",(RD[[#This Row],[33 kV_Wind_F4_Export Reading]]-BR107)*165000)</f>
        <v>376034.99999999942</v>
      </c>
      <c r="CJ108" s="209">
        <f>IF((RD[[#This Row],[33 kV_Solar_F1_Export Reading]]-BS107)*225000&lt;=0,"",(RD[[#This Row],[33 kV_Solar_F1_Export Reading]]-BS107)*225000)</f>
        <v>161325.00000000291</v>
      </c>
      <c r="CK108" s="74">
        <f>IF((RD[[#This Row],[33kV_Solar_F2_Export Reading]]-BT107)*225000&lt;=0,"",(RD[[#This Row],[33kV_Solar_F2_Export Reading]]-BT107)*225000)</f>
        <v>145350.00000000338</v>
      </c>
      <c r="CL108" s="209" t="str">
        <f>IF((RD[[#This Row],[33 kV_Solar_F3_Export reading]]-BU107)*225000&lt;=0,"",(RD[[#This Row],[33 kV_Solar_F3_Export reading]]-BU107)*225000)</f>
        <v/>
      </c>
      <c r="CM108" s="63">
        <f>IF((RD[[#This Row],[32kV_Solar_F4_Export reading]]-BV107)*225000&lt;=0,"",(RD[[#This Row],[32kV_Solar_F4_Export reading]]-BV107)*225000)</f>
        <v>159299.99999999965</v>
      </c>
      <c r="CN108" s="227">
        <f>IF((RD[[#This Row],[33kV_OG1_Export reading]]-BW107)*1000&lt;=0,0,(RD[[#This Row],[33kV_OG1_Export reading]]-BW107)*1000)</f>
        <v>466000</v>
      </c>
      <c r="CO108" s="227">
        <f>IFERROR(IF((RD[[#This Row],[33kV_OG2_Export reading]]-BX107)*1000&lt;=0,0,(RD[[#This Row],[33kV_OG2_Export reading]]-BX107)*1000),0)</f>
        <v>915000</v>
      </c>
      <c r="CP108" s="74">
        <f>IF((RD[[#This Row],[220kV_TX1_Export reading]]-BY107)*800000&lt;=0,0,(RD[[#This Row],[220kV_TX1_Export reading]]-BY107)*800000)</f>
        <v>461599.99999999854</v>
      </c>
      <c r="CQ108" s="209">
        <f>IF((RD[[#This Row],[220kV_Tx2_Export reading]]-BZ107)*800000&lt;=0,0,(RD[[#This Row],[220kV_Tx2_Export reading]]-BZ107)*800000)</f>
        <v>905600.00000000396</v>
      </c>
      <c r="CR108" s="227">
        <f>IF((RD[[#This Row],[220kV_TL_TVM Export Reading]]-CA107)*1600000&lt;=0,0,(RD[[#This Row],[220kV_TL_TVM Export Reading]]-CA107)*1600000)</f>
        <v>1371200.0000000445</v>
      </c>
      <c r="CS108" s="227">
        <f>IF((RD[[#This Row],[220kV_C&amp;R_PQM reading]]-CB107)*1600000&lt;=0,"",(RD[[#This Row],[220kV_C&amp;R_PQM reading]]-CB107)*1600000)</f>
        <v>1374400.0000000142</v>
      </c>
      <c r="CT108" s="209">
        <f>IFERROR(IF((RD[[#This Row],[220KV_C&amp;R_PQM Import Reading]]-CC107)*1600000&lt;=0,0,(RD[[#This Row],[220KV_C&amp;R_PQM Import Reading]]-CC107)*1600000),"")</f>
        <v>0</v>
      </c>
      <c r="CU108" s="64" t="str">
        <f>IF((RD[[#This Row],[33kV_Aux1 Import Reading]]-CD107)*1000&lt;=0,"",(RD[[#This Row],[33kV_Aux1 Import Reading]]-CD107)*1000)</f>
        <v/>
      </c>
      <c r="CV108" s="227">
        <f>IF((RD[[#This Row],[33kV_Aux2_Import reading]]-CE107)*1000&lt;=0,"",(RD[[#This Row],[33kV_Aux2_Import reading]]-CE107)*1000)</f>
        <v>379.99999999999545</v>
      </c>
      <c r="CW108" s="227">
        <f>IFERROR(RD[[#This Row],[33kV_OG1_Energy (MWh)]]+RD[[#This Row],[33kV_OG2_Energy (MWh)]],"")</f>
        <v>1381000</v>
      </c>
      <c r="CX108" s="227">
        <f>IFERROR(RD[[#This Row],[220kV_TL_TVM Energy (MWh)]]-RD[[#This Row],[220KV_C&amp;R_PQM Import (MWh)]],"")</f>
        <v>1371200.0000000445</v>
      </c>
      <c r="CY108" s="228">
        <f>IFERROR(RD[[#This Row],[33 kV Total Export (MWH)]]/RD[[#This Row],[220 KV Net Export (MWh)]]-1,"")</f>
        <v>7.147024504051247E-3</v>
      </c>
      <c r="CZ108" s="229">
        <f t="shared" si="102"/>
        <v>50.6</v>
      </c>
      <c r="DA108" s="230">
        <v>96</v>
      </c>
      <c r="DB108" s="231"/>
      <c r="DC108" s="232">
        <f>IFERROR((RD[[#This Row],[Sunset Time (POA&lt;20 W/m2)]]-RD[[#This Row],[Sunrise Time (POA&gt;20 W/m2)]])*24,0)</f>
        <v>12.2</v>
      </c>
      <c r="DD108" s="70">
        <f>SUM(RD[[#This Row],[33 kV_Wind_F3_Export_Reading3]],CJ108,CK108,CL108,CM108)</f>
        <v>661275.00000000477</v>
      </c>
      <c r="DE108" s="233"/>
      <c r="DF108" s="70">
        <f t="shared" si="103"/>
        <v>719894.99999999057</v>
      </c>
      <c r="DG108" s="230">
        <v>745.32</v>
      </c>
      <c r="DH108">
        <f>'WTG Reactive Power'!AB106</f>
        <v>33668.399999999994</v>
      </c>
    </row>
    <row r="109" spans="1:112">
      <c r="A109" s="210">
        <f>YEAR(RD[[#This Row],[Date]])+IF(MONTH(RD[[#This Row],[Date]])&gt;=4,1,0)</f>
        <v>2026</v>
      </c>
      <c r="B109" s="210">
        <f>YEAR(RD[[#This Row],[Date]])</f>
        <v>2025</v>
      </c>
      <c r="C109" s="211">
        <f t="shared" si="94"/>
        <v>45839</v>
      </c>
      <c r="D109" s="210">
        <f>DAY(EOMONTH(RD[[#This Row],[Date]],0))</f>
        <v>31</v>
      </c>
      <c r="E109" s="212">
        <f t="shared" si="95"/>
        <v>45849</v>
      </c>
      <c r="F109" s="206">
        <v>0.26944444444444443</v>
      </c>
      <c r="G109" s="206">
        <v>0.77361111111111114</v>
      </c>
      <c r="H109" s="213">
        <v>27846</v>
      </c>
      <c r="I109" s="213">
        <v>25150</v>
      </c>
      <c r="J109" s="213">
        <v>21919</v>
      </c>
      <c r="K109" s="213">
        <v>24260</v>
      </c>
      <c r="L109" s="213">
        <v>24206</v>
      </c>
      <c r="M109" s="213">
        <v>22214</v>
      </c>
      <c r="N109" s="213">
        <v>22689</v>
      </c>
      <c r="O109" s="213">
        <v>24044</v>
      </c>
      <c r="P109" s="213">
        <v>23343</v>
      </c>
      <c r="Q109" s="213">
        <v>22167</v>
      </c>
      <c r="R109" s="213">
        <v>21957</v>
      </c>
      <c r="S109" s="213">
        <v>26350</v>
      </c>
      <c r="T109" s="213">
        <v>24966</v>
      </c>
      <c r="U109" s="213">
        <v>22732</v>
      </c>
      <c r="V109" s="213">
        <v>28007</v>
      </c>
      <c r="W109" s="213">
        <v>27208</v>
      </c>
      <c r="X109" s="213">
        <v>27411</v>
      </c>
      <c r="Y109" s="213">
        <v>22980</v>
      </c>
      <c r="Z109" s="213">
        <v>25244</v>
      </c>
      <c r="AA109" s="213">
        <v>23898</v>
      </c>
      <c r="AB109" s="213">
        <v>21833</v>
      </c>
      <c r="AC109" s="213">
        <v>23894</v>
      </c>
      <c r="AD109" s="213">
        <v>27147</v>
      </c>
      <c r="AE109" s="351">
        <v>7.2</v>
      </c>
      <c r="AF109" s="351">
        <v>7.1</v>
      </c>
      <c r="AG109" s="351">
        <v>6.9</v>
      </c>
      <c r="AH109" s="351">
        <v>6.9</v>
      </c>
      <c r="AI109" s="351">
        <v>7.1</v>
      </c>
      <c r="AJ109" s="351">
        <v>6.7</v>
      </c>
      <c r="AK109" s="351">
        <v>6.9</v>
      </c>
      <c r="AL109" s="351">
        <v>7</v>
      </c>
      <c r="AM109" s="351">
        <v>6.8</v>
      </c>
      <c r="AN109" s="351">
        <v>6.8</v>
      </c>
      <c r="AO109" s="351">
        <v>7</v>
      </c>
      <c r="AP109" s="351">
        <v>7.3</v>
      </c>
      <c r="AQ109" s="351">
        <v>7</v>
      </c>
      <c r="AR109" s="351">
        <v>6.8</v>
      </c>
      <c r="AS109" s="351">
        <v>7.6</v>
      </c>
      <c r="AT109" s="351">
        <v>7.3</v>
      </c>
      <c r="AU109" s="351">
        <v>7.4</v>
      </c>
      <c r="AV109" s="351">
        <v>7</v>
      </c>
      <c r="AW109" s="351">
        <v>7.1</v>
      </c>
      <c r="AX109" s="351">
        <v>7</v>
      </c>
      <c r="AY109" s="351">
        <v>7.2</v>
      </c>
      <c r="AZ109" s="351">
        <v>7.1</v>
      </c>
      <c r="BA109" s="351">
        <v>7.3</v>
      </c>
      <c r="BB109" s="214">
        <f t="shared" si="96"/>
        <v>245086</v>
      </c>
      <c r="BC109" s="216">
        <f t="shared" si="97"/>
        <v>54619</v>
      </c>
      <c r="BD109" s="180">
        <f t="shared" si="92"/>
        <v>192047</v>
      </c>
      <c r="BE109" s="216">
        <f t="shared" si="98"/>
        <v>22980</v>
      </c>
      <c r="BF109" s="179">
        <f t="shared" si="93"/>
        <v>46733</v>
      </c>
      <c r="BG109" s="216">
        <f>SUM(RD[[#This Row],[KUD01]:[KUD23]])</f>
        <v>561465</v>
      </c>
      <c r="BH109" s="217">
        <f t="shared" si="99"/>
        <v>7.07</v>
      </c>
      <c r="BI109" s="219">
        <f t="shared" si="100"/>
        <v>7.35</v>
      </c>
      <c r="BJ109" s="219">
        <f t="shared" si="101"/>
        <v>7.0100000000000007</v>
      </c>
      <c r="BK109" s="221">
        <f t="shared" si="104"/>
        <v>7</v>
      </c>
      <c r="BL109" s="61">
        <f>IFERROR(AVERAGEIF(RD[[#This Row],[WS_KUD07]:[WS_KUD08]],"&lt;&gt;0",RD[[#This Row],[WS_KUD07]:[WS_KUD08]]),"")</f>
        <v>6.95</v>
      </c>
      <c r="BM109" s="223">
        <f>IFERROR(AVERAGE(RD[[#This Row],[WS_KUD01]:[WS_KUD23]]),"")</f>
        <v>7.0652173913043477</v>
      </c>
      <c r="BN109" s="224">
        <f>IFERROR(MAX(RD[[#This Row],[WS_KUD01]:[WS_KUD23]]),"")</f>
        <v>7.6</v>
      </c>
      <c r="BO109" s="172">
        <v>676.89499999999998</v>
      </c>
      <c r="BP109" s="349">
        <v>988.41</v>
      </c>
      <c r="BQ109" s="349">
        <v>117.626</v>
      </c>
      <c r="BR109" s="349">
        <v>353.80500000000001</v>
      </c>
      <c r="BS109" s="349">
        <v>227.167</v>
      </c>
      <c r="BT109" s="349">
        <v>329.89600000000002</v>
      </c>
      <c r="BU109" s="349"/>
      <c r="BV109" s="349">
        <v>120.244</v>
      </c>
      <c r="BW109" s="172">
        <v>220765</v>
      </c>
      <c r="BX109" s="172">
        <v>307148</v>
      </c>
      <c r="BY109" s="349">
        <v>160.91800000000001</v>
      </c>
      <c r="BZ109" s="349">
        <v>142.297</v>
      </c>
      <c r="CA109" s="349">
        <v>327.39699999999999</v>
      </c>
      <c r="CB109" s="349">
        <v>152.53200000000001</v>
      </c>
      <c r="CC109" s="349">
        <v>0.123</v>
      </c>
      <c r="CD109" s="172">
        <v>0</v>
      </c>
      <c r="CE109" s="349">
        <v>247.62899999999999</v>
      </c>
      <c r="CF109" s="361">
        <f>IF((RD[[#This Row],[33 kV_Wind_F1_Export reading]]-BO108)*165000&lt;=0,"",(RD[[#This Row],[33 kV_Wind_F1_Export reading]]-BO108)*165000)</f>
        <v>261690.0000000021</v>
      </c>
      <c r="CG109" s="227" t="str">
        <f>IF((RD[[#This Row],[33 kV_Wind_F2_Export_reading]]-BP108)*165000&lt;=0,"",(RD[[#This Row],[33 kV_Wind_F2_Export_reading]]-BP108)*165000)</f>
        <v/>
      </c>
      <c r="CH109" s="64">
        <f>IF((RD[[#This Row],[33 kV_Wind_F3_Export_Reading]]-BQ108)*225000&lt;=0,"",(RD[[#This Row],[33 kV_Wind_F3_Export_Reading]]-BQ108)*225000)</f>
        <v>166275.00000000096</v>
      </c>
      <c r="CI109" s="64">
        <f>IF((RD[[#This Row],[33 kV_Wind_F4_Export Reading]]-BR108)*165000&lt;=0,"",(RD[[#This Row],[33 kV_Wind_F4_Export Reading]]-BR108)*165000)</f>
        <v>281490.00000000285</v>
      </c>
      <c r="CJ109" s="209">
        <f>IF((RD[[#This Row],[33 kV_Solar_F1_Export Reading]]-BS108)*225000&lt;=0,"",(RD[[#This Row],[33 kV_Solar_F1_Export Reading]]-BS108)*225000)</f>
        <v>149849.99999999927</v>
      </c>
      <c r="CK109" s="74">
        <f>IF((RD[[#This Row],[33kV_Solar_F2_Export Reading]]-BT108)*225000&lt;=0,"",(RD[[#This Row],[33kV_Solar_F2_Export Reading]]-BT108)*225000)</f>
        <v>141749.99999999898</v>
      </c>
      <c r="CL109" s="209" t="str">
        <f>IF((RD[[#This Row],[33 kV_Solar_F3_Export reading]]-BU108)*225000&lt;=0,"",(RD[[#This Row],[33 kV_Solar_F3_Export reading]]-BU108)*225000)</f>
        <v/>
      </c>
      <c r="CM109" s="63">
        <f>IF((RD[[#This Row],[32kV_Solar_F4_Export reading]]-BV108)*225000&lt;=0,"",(RD[[#This Row],[32kV_Solar_F4_Export reading]]-BV108)*225000)</f>
        <v>131174.99999999965</v>
      </c>
      <c r="CN109" s="227">
        <f>IF((RD[[#This Row],[33kV_OG1_Export reading]]-BW108)*1000&lt;=0,0,(RD[[#This Row],[33kV_OG1_Export reading]]-BW108)*1000)</f>
        <v>423000</v>
      </c>
      <c r="CO109" s="227">
        <f>IFERROR(IF((RD[[#This Row],[33kV_OG2_Export reading]]-BX108)*1000&lt;=0,0,(RD[[#This Row],[33kV_OG2_Export reading]]-BX108)*1000),0)</f>
        <v>708000</v>
      </c>
      <c r="CP109" s="74">
        <f>IF((RD[[#This Row],[220kV_TX1_Export reading]]-BY108)*800000&lt;=0,0,(RD[[#This Row],[220kV_TX1_Export reading]]-BY108)*800000)</f>
        <v>418399.99999999691</v>
      </c>
      <c r="CQ109" s="209">
        <f>IF((RD[[#This Row],[220kV_Tx2_Export reading]]-BZ108)*800000&lt;=0,0,(RD[[#This Row],[220kV_Tx2_Export reading]]-BZ108)*800000)</f>
        <v>698399.99999999232</v>
      </c>
      <c r="CR109" s="227">
        <f>IF((RD[[#This Row],[220kV_TL_TVM Export Reading]]-CA108)*1600000&lt;=0,0,(RD[[#This Row],[220kV_TL_TVM Export Reading]]-CA108)*1600000)</f>
        <v>1124799.9999999593</v>
      </c>
      <c r="CS109" s="227">
        <f>IF((RD[[#This Row],[220kV_C&amp;R_PQM reading]]-CB108)*1600000&lt;=0,"",(RD[[#This Row],[220kV_C&amp;R_PQM reading]]-CB108)*1600000)</f>
        <v>1124800.0000000047</v>
      </c>
      <c r="CT109" s="209">
        <f>IFERROR(IF((RD[[#This Row],[220KV_C&amp;R_PQM Import Reading]]-CC108)*1600000&lt;=0,0,(RD[[#This Row],[220KV_C&amp;R_PQM Import Reading]]-CC108)*1600000),"")</f>
        <v>0</v>
      </c>
      <c r="CU109" s="64" t="str">
        <f>IF((RD[[#This Row],[33kV_Aux1 Import Reading]]-CD108)*1000&lt;=0,"",(RD[[#This Row],[33kV_Aux1 Import Reading]]-CD108)*1000)</f>
        <v/>
      </c>
      <c r="CV109" s="227">
        <f>IF((RD[[#This Row],[33kV_Aux2_Import reading]]-CE108)*1000&lt;=0,"",(RD[[#This Row],[33kV_Aux2_Import reading]]-CE108)*1000)</f>
        <v>359.99999999998522</v>
      </c>
      <c r="CW109" s="227">
        <f>IFERROR(RD[[#This Row],[33kV_OG1_Energy (MWh)]]+RD[[#This Row],[33kV_OG2_Energy (MWh)]],"")</f>
        <v>1131000</v>
      </c>
      <c r="CX109" s="227">
        <f>IFERROR(RD[[#This Row],[220kV_TL_TVM Energy (MWh)]]-RD[[#This Row],[220KV_C&amp;R_PQM Import (MWh)]],"")</f>
        <v>1124799.9999999593</v>
      </c>
      <c r="CY109" s="228">
        <f>IFERROR(RD[[#This Row],[33 kV Total Export (MWH)]]/RD[[#This Row],[220 KV Net Export (MWh)]]-1,"")</f>
        <v>5.5120910384431898E-3</v>
      </c>
      <c r="CZ109" s="229">
        <f t="shared" si="102"/>
        <v>50.6</v>
      </c>
      <c r="DA109" s="230">
        <v>96</v>
      </c>
      <c r="DB109" s="231"/>
      <c r="DC109" s="232">
        <f>IFERROR((RD[[#This Row],[Sunset Time (POA&lt;20 W/m2)]]-RD[[#This Row],[Sunrise Time (POA&gt;20 W/m2)]])*24,0)</f>
        <v>12.1</v>
      </c>
      <c r="DD109" s="70">
        <f>SUM(RD[[#This Row],[33 kV_Wind_F3_Export_Reading3]],CJ109,CK109,CL109,CM109)</f>
        <v>589049.99999999884</v>
      </c>
      <c r="DE109" s="233"/>
      <c r="DF109" s="70">
        <f t="shared" si="103"/>
        <v>543180.00000000489</v>
      </c>
      <c r="DG109" s="230">
        <v>562.92999999999995</v>
      </c>
      <c r="DH109">
        <f>'WTG Reactive Power'!AB107</f>
        <v>41870.100000000006</v>
      </c>
    </row>
    <row r="110" spans="1:112">
      <c r="A110" s="210">
        <f>YEAR(RD[[#This Row],[Date]])+IF(MONTH(RD[[#This Row],[Date]])&gt;=4,1,0)</f>
        <v>2026</v>
      </c>
      <c r="B110" s="210">
        <f>YEAR(RD[[#This Row],[Date]])</f>
        <v>2025</v>
      </c>
      <c r="C110" s="211">
        <f t="shared" si="94"/>
        <v>45839</v>
      </c>
      <c r="D110" s="210">
        <f>DAY(EOMONTH(RD[[#This Row],[Date]],0))</f>
        <v>31</v>
      </c>
      <c r="E110" s="212">
        <f t="shared" si="95"/>
        <v>45850</v>
      </c>
      <c r="F110" s="206">
        <v>0.2638888888888889</v>
      </c>
      <c r="G110" s="204">
        <v>0.77430555555555558</v>
      </c>
      <c r="H110" s="213">
        <v>32669.9</v>
      </c>
      <c r="I110" s="213">
        <v>29627.5</v>
      </c>
      <c r="J110" s="213">
        <v>26006.7</v>
      </c>
      <c r="K110" s="213">
        <v>22311.8</v>
      </c>
      <c r="L110" s="213">
        <v>25184.7</v>
      </c>
      <c r="M110" s="213">
        <v>24653.5</v>
      </c>
      <c r="N110" s="213">
        <v>25942.5</v>
      </c>
      <c r="O110" s="213">
        <v>29416.6</v>
      </c>
      <c r="P110" s="213">
        <v>22319.4</v>
      </c>
      <c r="Q110" s="213">
        <v>28692</v>
      </c>
      <c r="R110" s="213">
        <v>26962.9</v>
      </c>
      <c r="S110" s="213">
        <v>27997.3</v>
      </c>
      <c r="T110" s="213">
        <v>29021.599999999999</v>
      </c>
      <c r="U110" s="213">
        <v>27665.8</v>
      </c>
      <c r="V110" s="213">
        <v>33290.300000000003</v>
      </c>
      <c r="W110" s="213">
        <v>30464.799999999999</v>
      </c>
      <c r="X110" s="213">
        <v>30266.9</v>
      </c>
      <c r="Y110" s="213">
        <v>27787.200000000001</v>
      </c>
      <c r="Z110" s="213">
        <v>30425.8</v>
      </c>
      <c r="AA110" s="213">
        <v>27250.1</v>
      </c>
      <c r="AB110" s="213">
        <v>23800.1</v>
      </c>
      <c r="AC110" s="213">
        <v>23857.1</v>
      </c>
      <c r="AD110" s="213">
        <v>27206</v>
      </c>
      <c r="AE110" s="351">
        <v>7.9</v>
      </c>
      <c r="AF110" s="351">
        <v>7.8</v>
      </c>
      <c r="AG110" s="351">
        <v>7.4</v>
      </c>
      <c r="AH110" s="351">
        <v>7.1</v>
      </c>
      <c r="AI110" s="351">
        <v>7.7</v>
      </c>
      <c r="AJ110" s="351">
        <v>7.2</v>
      </c>
      <c r="AK110" s="351">
        <v>7.5</v>
      </c>
      <c r="AL110" s="351">
        <v>7.6</v>
      </c>
      <c r="AM110" s="351">
        <v>7.1</v>
      </c>
      <c r="AN110" s="351">
        <v>7.6</v>
      </c>
      <c r="AO110" s="351">
        <v>7.6</v>
      </c>
      <c r="AP110" s="351">
        <v>7.4</v>
      </c>
      <c r="AQ110" s="351">
        <v>7.5</v>
      </c>
      <c r="AR110" s="351">
        <v>7.3</v>
      </c>
      <c r="AS110" s="351">
        <v>8.1999999999999993</v>
      </c>
      <c r="AT110" s="351">
        <v>7.9</v>
      </c>
      <c r="AU110" s="351">
        <v>8</v>
      </c>
      <c r="AV110" s="351">
        <v>7.7</v>
      </c>
      <c r="AW110" s="351">
        <v>7.7</v>
      </c>
      <c r="AX110" s="351">
        <v>7.3</v>
      </c>
      <c r="AY110" s="351">
        <v>7.8</v>
      </c>
      <c r="AZ110" s="351">
        <v>7.6</v>
      </c>
      <c r="BA110" s="351">
        <v>7.8</v>
      </c>
      <c r="BB110" s="214">
        <f t="shared" si="96"/>
        <v>289982.39999999997</v>
      </c>
      <c r="BC110" s="216">
        <f t="shared" si="97"/>
        <v>60731.7</v>
      </c>
      <c r="BD110" s="180">
        <f t="shared" si="92"/>
        <v>198960.1</v>
      </c>
      <c r="BE110" s="216">
        <f t="shared" si="98"/>
        <v>27787.200000000001</v>
      </c>
      <c r="BF110" s="179">
        <f t="shared" si="93"/>
        <v>55359.1</v>
      </c>
      <c r="BG110" s="216">
        <f>SUM(RD[[#This Row],[KUD01]:[KUD23]])</f>
        <v>632820.49999999988</v>
      </c>
      <c r="BH110" s="217">
        <f t="shared" si="99"/>
        <v>7.589999999999999</v>
      </c>
      <c r="BI110" s="219">
        <f t="shared" si="100"/>
        <v>7.95</v>
      </c>
      <c r="BJ110" s="219">
        <f t="shared" si="101"/>
        <v>7.5199999999999987</v>
      </c>
      <c r="BK110" s="221">
        <f t="shared" si="104"/>
        <v>7.7</v>
      </c>
      <c r="BL110" s="61">
        <f>IFERROR(AVERAGEIF(RD[[#This Row],[WS_KUD07]:[WS_KUD08]],"&lt;&gt;0",RD[[#This Row],[WS_KUD07]:[WS_KUD08]]),"")</f>
        <v>7.55</v>
      </c>
      <c r="BM110" s="223">
        <f>IFERROR(AVERAGE(RD[[#This Row],[WS_KUD01]:[WS_KUD23]]),"")</f>
        <v>7.5956521739130443</v>
      </c>
      <c r="BN110" s="224">
        <f>IFERROR(MAX(RD[[#This Row],[WS_KUD01]:[WS_KUD23]]),"")</f>
        <v>8.1999999999999993</v>
      </c>
      <c r="BO110" s="172">
        <v>678.77800000000002</v>
      </c>
      <c r="BP110" s="349">
        <v>988.41</v>
      </c>
      <c r="BQ110" s="350">
        <v>118.364</v>
      </c>
      <c r="BR110" s="350">
        <v>355.63900000000001</v>
      </c>
      <c r="BS110" s="350">
        <v>227.90799999999999</v>
      </c>
      <c r="BT110" s="350">
        <v>330.52100000000002</v>
      </c>
      <c r="BU110" s="350"/>
      <c r="BV110" s="350">
        <v>120.843</v>
      </c>
      <c r="BW110" s="172">
        <v>221208</v>
      </c>
      <c r="BX110" s="172">
        <v>307928</v>
      </c>
      <c r="BY110" s="350">
        <v>161.465</v>
      </c>
      <c r="BZ110" s="350">
        <v>143.279</v>
      </c>
      <c r="CA110" s="350">
        <v>328.15499999999997</v>
      </c>
      <c r="CB110" s="349">
        <v>153.30000000000001</v>
      </c>
      <c r="CC110" s="350">
        <v>0.123</v>
      </c>
      <c r="CD110" s="172">
        <v>0</v>
      </c>
      <c r="CE110" s="350">
        <v>247.999</v>
      </c>
      <c r="CF110" s="361">
        <f>IF((RD[[#This Row],[33 kV_Wind_F1_Export reading]]-BO109)*165000&lt;=0,"",(RD[[#This Row],[33 kV_Wind_F1_Export reading]]-BO109)*165000)</f>
        <v>310695.00000000629</v>
      </c>
      <c r="CG110" s="227" t="str">
        <f>IF((RD[[#This Row],[33 kV_Wind_F2_Export_reading]]-BP109)*165000&lt;=0,"",(RD[[#This Row],[33 kV_Wind_F2_Export_reading]]-BP109)*165000)</f>
        <v/>
      </c>
      <c r="CH110" s="64">
        <f>IF((RD[[#This Row],[33 kV_Wind_F3_Export_Reading]]-BQ109)*225000&lt;=0,"",(RD[[#This Row],[33 kV_Wind_F3_Export_Reading]]-BQ109)*225000)</f>
        <v>166049.99999999988</v>
      </c>
      <c r="CI110" s="64">
        <f>IF((RD[[#This Row],[33 kV_Wind_F4_Export Reading]]-BR109)*165000&lt;=0,"",(RD[[#This Row],[33 kV_Wind_F4_Export Reading]]-BR109)*165000)</f>
        <v>302610.00000000052</v>
      </c>
      <c r="CJ110" s="209">
        <f>IF((RD[[#This Row],[33 kV_Solar_F1_Export Reading]]-BS109)*225000&lt;=0,"",(RD[[#This Row],[33 kV_Solar_F1_Export Reading]]-BS109)*225000)</f>
        <v>166724.99999999674</v>
      </c>
      <c r="CK110" s="74">
        <f>IF((RD[[#This Row],[33kV_Solar_F2_Export Reading]]-BT109)*225000&lt;=0,"",(RD[[#This Row],[33kV_Solar_F2_Export Reading]]-BT109)*225000)</f>
        <v>140625</v>
      </c>
      <c r="CL110" s="209" t="str">
        <f>IF((RD[[#This Row],[33 kV_Solar_F3_Export reading]]-BU109)*225000&lt;=0,"",(RD[[#This Row],[33 kV_Solar_F3_Export reading]]-BU109)*225000)</f>
        <v/>
      </c>
      <c r="CM110" s="63">
        <f>IF((RD[[#This Row],[32kV_Solar_F4_Export reading]]-BV109)*225000&lt;=0,"",(RD[[#This Row],[32kV_Solar_F4_Export reading]]-BV109)*225000)</f>
        <v>134775.00000000084</v>
      </c>
      <c r="CN110" s="227">
        <f>IF((RD[[#This Row],[33kV_OG1_Export reading]]-BW109)*1000&lt;=0,0,(RD[[#This Row],[33kV_OG1_Export reading]]-BW109)*1000)</f>
        <v>443000</v>
      </c>
      <c r="CO110" s="227">
        <f>IFERROR(IF((RD[[#This Row],[33kV_OG2_Export reading]]-BX109)*1000&lt;=0,0,(RD[[#This Row],[33kV_OG2_Export reading]]-BX109)*1000),0)</f>
        <v>780000</v>
      </c>
      <c r="CP110" s="74">
        <f>IF((RD[[#This Row],[220kV_TX1_Export reading]]-BY109)*800000&lt;=0,0,(RD[[#This Row],[220kV_TX1_Export reading]]-BY109)*800000)</f>
        <v>437599.99999999761</v>
      </c>
      <c r="CQ110" s="209">
        <f>IF((RD[[#This Row],[220kV_Tx2_Export reading]]-BZ109)*800000&lt;=0,0,(RD[[#This Row],[220kV_Tx2_Export reading]]-BZ109)*800000)</f>
        <v>785599.99999999942</v>
      </c>
      <c r="CR110" s="227">
        <f>IF((RD[[#This Row],[220kV_TL_TVM Export Reading]]-CA109)*1600000&lt;=0,0,(RD[[#This Row],[220kV_TL_TVM Export Reading]]-CA109)*1600000)</f>
        <v>1212799.9999999702</v>
      </c>
      <c r="CS110" s="227">
        <f>IF((RD[[#This Row],[220kV_C&amp;R_PQM reading]]-CB109)*1600000&lt;=0,"",(RD[[#This Row],[220kV_C&amp;R_PQM reading]]-CB109)*1600000)</f>
        <v>1228800.0000000012</v>
      </c>
      <c r="CT110" s="209">
        <f>IFERROR(IF((RD[[#This Row],[220KV_C&amp;R_PQM Import Reading]]-CC109)*1600000&lt;=0,0,(RD[[#This Row],[220KV_C&amp;R_PQM Import Reading]]-CC109)*1600000),"")</f>
        <v>0</v>
      </c>
      <c r="CU110" s="64" t="str">
        <f>IF((RD[[#This Row],[33kV_Aux1 Import Reading]]-CD109)*1000&lt;=0,"",(RD[[#This Row],[33kV_Aux1 Import Reading]]-CD109)*1000)</f>
        <v/>
      </c>
      <c r="CV110" s="227">
        <f>IF((RD[[#This Row],[33kV_Aux2_Import reading]]-CE109)*1000&lt;=0,"",(RD[[#This Row],[33kV_Aux2_Import reading]]-CE109)*1000)</f>
        <v>370.00000000000455</v>
      </c>
      <c r="CW110" s="227">
        <f>IFERROR(RD[[#This Row],[33kV_OG1_Energy (MWh)]]+RD[[#This Row],[33kV_OG2_Energy (MWh)]],"")</f>
        <v>1223000</v>
      </c>
      <c r="CX110" s="227">
        <f>IFERROR(RD[[#This Row],[220kV_TL_TVM Energy (MWh)]]-RD[[#This Row],[220KV_C&amp;R_PQM Import (MWh)]],"")</f>
        <v>1212799.9999999702</v>
      </c>
      <c r="CY110" s="228">
        <f>IFERROR(RD[[#This Row],[33 kV Total Export (MWH)]]/RD[[#This Row],[220 KV Net Export (MWh)]]-1,"")</f>
        <v>8.4102902374918465E-3</v>
      </c>
      <c r="CZ110" s="229">
        <f t="shared" si="102"/>
        <v>50.6</v>
      </c>
      <c r="DA110" s="230">
        <v>96</v>
      </c>
      <c r="DB110" s="231"/>
      <c r="DC110" s="232">
        <f>IFERROR((RD[[#This Row],[Sunset Time (POA&lt;20 W/m2)]]-RD[[#This Row],[Sunrise Time (POA&gt;20 W/m2)]])*24,0)</f>
        <v>12.250000000000002</v>
      </c>
      <c r="DD110" s="70">
        <f>SUM(RD[[#This Row],[33 kV_Wind_F3_Export_Reading3]],CJ110,CK110,CL110,CM110)</f>
        <v>608174.99999999744</v>
      </c>
      <c r="DE110" s="233"/>
      <c r="DF110" s="70">
        <f t="shared" si="103"/>
        <v>613305.00000000675</v>
      </c>
      <c r="DG110" s="230">
        <v>639.03</v>
      </c>
      <c r="DH110">
        <f>'WTG Reactive Power'!AB108</f>
        <v>55873.599999999991</v>
      </c>
    </row>
    <row r="111" spans="1:112">
      <c r="A111" s="210">
        <f>YEAR(RD[[#This Row],[Date]])+IF(MONTH(RD[[#This Row],[Date]])&gt;=4,1,0)</f>
        <v>2026</v>
      </c>
      <c r="B111" s="210">
        <f>YEAR(RD[[#This Row],[Date]])</f>
        <v>2025</v>
      </c>
      <c r="C111" s="211">
        <f t="shared" si="94"/>
        <v>45839</v>
      </c>
      <c r="D111" s="210">
        <f>DAY(EOMONTH(RD[[#This Row],[Date]],0))</f>
        <v>31</v>
      </c>
      <c r="E111" s="212">
        <f t="shared" si="95"/>
        <v>45851</v>
      </c>
      <c r="F111" s="206">
        <v>0.26527777777777778</v>
      </c>
      <c r="G111" s="206">
        <v>0.76388888888888884</v>
      </c>
      <c r="H111" s="213">
        <v>36006.1</v>
      </c>
      <c r="I111" s="213">
        <v>36763</v>
      </c>
      <c r="J111" s="213">
        <v>29810.2</v>
      </c>
      <c r="K111" s="213">
        <v>31260.1</v>
      </c>
      <c r="L111" s="213">
        <v>34751</v>
      </c>
      <c r="M111" s="213">
        <v>30854.6</v>
      </c>
      <c r="N111" s="213">
        <v>30933</v>
      </c>
      <c r="O111" s="213">
        <v>33129</v>
      </c>
      <c r="P111" s="213">
        <v>30556.5</v>
      </c>
      <c r="Q111" s="213">
        <v>31685.9</v>
      </c>
      <c r="R111" s="213">
        <v>31661.7</v>
      </c>
      <c r="S111" s="213">
        <v>31374.6</v>
      </c>
      <c r="T111" s="213">
        <v>33264.199999999997</v>
      </c>
      <c r="U111" s="213">
        <v>31963.1</v>
      </c>
      <c r="V111" s="213">
        <v>38271.5</v>
      </c>
      <c r="W111" s="213">
        <v>38691</v>
      </c>
      <c r="X111" s="213">
        <v>38191.800000000003</v>
      </c>
      <c r="Y111" s="213">
        <v>34674.400000000001</v>
      </c>
      <c r="Z111" s="213">
        <v>34397.699999999997</v>
      </c>
      <c r="AA111" s="213">
        <v>31745.599999999999</v>
      </c>
      <c r="AB111" s="213">
        <v>34487</v>
      </c>
      <c r="AC111" s="213">
        <v>32807.5</v>
      </c>
      <c r="AD111" s="213">
        <v>38701.699999999997</v>
      </c>
      <c r="AE111" s="351">
        <v>8.1999999999999993</v>
      </c>
      <c r="AF111" s="351">
        <v>8.1999999999999993</v>
      </c>
      <c r="AG111" s="351">
        <v>7.8</v>
      </c>
      <c r="AH111" s="351">
        <v>7.7</v>
      </c>
      <c r="AI111" s="351">
        <v>8.1999999999999993</v>
      </c>
      <c r="AJ111" s="351">
        <v>7.7</v>
      </c>
      <c r="AK111" s="351">
        <v>7.8</v>
      </c>
      <c r="AL111" s="351">
        <v>8</v>
      </c>
      <c r="AM111" s="351">
        <v>7.7</v>
      </c>
      <c r="AN111" s="351">
        <v>7.9</v>
      </c>
      <c r="AO111" s="351">
        <v>8.1</v>
      </c>
      <c r="AP111" s="351">
        <v>7.8</v>
      </c>
      <c r="AQ111" s="351">
        <v>7.9</v>
      </c>
      <c r="AR111" s="351">
        <v>7.8</v>
      </c>
      <c r="AS111" s="351">
        <v>8.8000000000000007</v>
      </c>
      <c r="AT111" s="351">
        <v>8.5</v>
      </c>
      <c r="AU111" s="351">
        <v>8.5</v>
      </c>
      <c r="AV111" s="351">
        <v>8.1999999999999993</v>
      </c>
      <c r="AW111" s="351">
        <v>8.1</v>
      </c>
      <c r="AX111" s="351">
        <v>7.8</v>
      </c>
      <c r="AY111" s="351">
        <v>8.4</v>
      </c>
      <c r="AZ111" s="351">
        <v>8</v>
      </c>
      <c r="BA111" s="351">
        <v>8.4</v>
      </c>
      <c r="BB111" s="214">
        <f t="shared" si="96"/>
        <v>330180.60000000003</v>
      </c>
      <c r="BC111" s="216">
        <f t="shared" si="97"/>
        <v>76882.8</v>
      </c>
      <c r="BD111" s="180">
        <f t="shared" si="92"/>
        <v>270181.40000000002</v>
      </c>
      <c r="BE111" s="216">
        <f t="shared" si="98"/>
        <v>34674.400000000001</v>
      </c>
      <c r="BF111" s="179">
        <f t="shared" si="93"/>
        <v>64062</v>
      </c>
      <c r="BG111" s="216">
        <f>SUM(RD[[#This Row],[KUD01]:[KUD23]])</f>
        <v>775981.2</v>
      </c>
      <c r="BH111" s="217">
        <f t="shared" si="99"/>
        <v>8.02</v>
      </c>
      <c r="BI111" s="219">
        <f t="shared" si="100"/>
        <v>8.5</v>
      </c>
      <c r="BJ111" s="219">
        <f t="shared" si="101"/>
        <v>8.01</v>
      </c>
      <c r="BK111" s="221">
        <f t="shared" si="104"/>
        <v>8.1999999999999993</v>
      </c>
      <c r="BL111" s="61">
        <f>IFERROR(AVERAGEIF(RD[[#This Row],[WS_KUD07]:[WS_KUD08]],"&lt;&gt;0",RD[[#This Row],[WS_KUD07]:[WS_KUD08]]),"")</f>
        <v>7.9</v>
      </c>
      <c r="BM111" s="223">
        <f>IFERROR(AVERAGE(RD[[#This Row],[WS_KUD01]:[WS_KUD23]]),"")</f>
        <v>8.0652173913043477</v>
      </c>
      <c r="BN111" s="224">
        <f>IFERROR(MAX(RD[[#This Row],[WS_KUD01]:[WS_KUD23]]),"")</f>
        <v>8.8000000000000007</v>
      </c>
      <c r="BO111" s="172">
        <v>680.92</v>
      </c>
      <c r="BP111" s="349">
        <v>988.41</v>
      </c>
      <c r="BQ111" s="349">
        <v>119.114</v>
      </c>
      <c r="BR111" s="349">
        <v>358.04599999999999</v>
      </c>
      <c r="BS111" s="349">
        <v>228.6</v>
      </c>
      <c r="BT111" s="349">
        <v>331.08499999999998</v>
      </c>
      <c r="BU111" s="349"/>
      <c r="BV111" s="349">
        <v>121.45699999999999</v>
      </c>
      <c r="BW111" s="172">
        <v>221627</v>
      </c>
      <c r="BX111" s="172">
        <v>308847</v>
      </c>
      <c r="BY111" s="349">
        <v>161.98500000000001</v>
      </c>
      <c r="BZ111" s="349">
        <v>144.39500000000001</v>
      </c>
      <c r="CA111" s="349">
        <v>328.98700000000002</v>
      </c>
      <c r="CB111" s="349">
        <v>154.136</v>
      </c>
      <c r="CC111" s="349">
        <v>0.123</v>
      </c>
      <c r="CD111" s="172">
        <v>0</v>
      </c>
      <c r="CE111" s="349">
        <v>248.37899999999999</v>
      </c>
      <c r="CF111" s="361">
        <f>IF((RD[[#This Row],[33 kV_Wind_F1_Export reading]]-BO110)*165000&lt;=0,"",(RD[[#This Row],[33 kV_Wind_F1_Export reading]]-BO110)*165000)</f>
        <v>353429.99999998993</v>
      </c>
      <c r="CG111" s="227" t="str">
        <f>IF((RD[[#This Row],[33 kV_Wind_F2_Export_reading]]-BP110)*165000&lt;=0,"",(RD[[#This Row],[33 kV_Wind_F2_Export_reading]]-BP110)*165000)</f>
        <v/>
      </c>
      <c r="CH111" s="64">
        <f>IF((RD[[#This Row],[33 kV_Wind_F3_Export_Reading]]-BQ110)*225000&lt;=0,"",(RD[[#This Row],[33 kV_Wind_F3_Export_Reading]]-BQ110)*225000)</f>
        <v>168750</v>
      </c>
      <c r="CI111" s="64">
        <f>IF((RD[[#This Row],[33 kV_Wind_F4_Export Reading]]-BR110)*165000&lt;=0,"",(RD[[#This Row],[33 kV_Wind_F4_Export Reading]]-BR110)*165000)</f>
        <v>397154.99999999709</v>
      </c>
      <c r="CJ111" s="209">
        <f>IF((RD[[#This Row],[33 kV_Solar_F1_Export Reading]]-BS110)*225000&lt;=0,"",(RD[[#This Row],[33 kV_Solar_F1_Export Reading]]-BS110)*225000)</f>
        <v>155700.00000000163</v>
      </c>
      <c r="CK111" s="74">
        <f>IF((RD[[#This Row],[33kV_Solar_F2_Export Reading]]-BT110)*225000&lt;=0,"",(RD[[#This Row],[33kV_Solar_F2_Export Reading]]-BT110)*225000)</f>
        <v>126899.99999999203</v>
      </c>
      <c r="CL111" s="209" t="str">
        <f>IF((RD[[#This Row],[33 kV_Solar_F3_Export reading]]-BU110)*225000&lt;=0,"",(RD[[#This Row],[33 kV_Solar_F3_Export reading]]-BU110)*225000)</f>
        <v/>
      </c>
      <c r="CM111" s="63">
        <f>IF((RD[[#This Row],[32kV_Solar_F4_Export reading]]-BV110)*225000&lt;=0,"",(RD[[#This Row],[32kV_Solar_F4_Export reading]]-BV110)*225000)</f>
        <v>138149.99999999779</v>
      </c>
      <c r="CN111" s="227">
        <f>IF((RD[[#This Row],[33kV_OG1_Export reading]]-BW110)*1000&lt;=0,0,(RD[[#This Row],[33kV_OG1_Export reading]]-BW110)*1000)</f>
        <v>419000</v>
      </c>
      <c r="CO111" s="227">
        <f>IFERROR(IF((RD[[#This Row],[33kV_OG2_Export reading]]-BX110)*1000&lt;=0,0,(RD[[#This Row],[33kV_OG2_Export reading]]-BX110)*1000),0)</f>
        <v>919000</v>
      </c>
      <c r="CP111" s="74">
        <f>IF((RD[[#This Row],[220kV_TX1_Export reading]]-BY110)*800000&lt;=0,0,(RD[[#This Row],[220kV_TX1_Export reading]]-BY110)*800000)</f>
        <v>416000.00000000821</v>
      </c>
      <c r="CQ111" s="209">
        <f>IF((RD[[#This Row],[220kV_Tx2_Export reading]]-BZ110)*800000&lt;=0,0,(RD[[#This Row],[220kV_Tx2_Export reading]]-BZ110)*800000)</f>
        <v>892800.00000001106</v>
      </c>
      <c r="CR111" s="227">
        <f>IF((RD[[#This Row],[220kV_TL_TVM Export Reading]]-CA110)*1600000&lt;=0,0,(RD[[#This Row],[220kV_TL_TVM Export Reading]]-CA110)*1600000)</f>
        <v>1331200.0000000808</v>
      </c>
      <c r="CS111" s="227">
        <f>IF((RD[[#This Row],[220kV_C&amp;R_PQM reading]]-CB110)*1600000&lt;=0,"",(RD[[#This Row],[220kV_C&amp;R_PQM reading]]-CB110)*1600000)</f>
        <v>1337599.9999999749</v>
      </c>
      <c r="CT111" s="209">
        <f>IFERROR(IF((RD[[#This Row],[220KV_C&amp;R_PQM Import Reading]]-CC110)*1600000&lt;=0,0,(RD[[#This Row],[220KV_C&amp;R_PQM Import Reading]]-CC110)*1600000),"")</f>
        <v>0</v>
      </c>
      <c r="CU111" s="64" t="str">
        <f>IF((RD[[#This Row],[33kV_Aux1 Import Reading]]-CD110)*1000&lt;=0,"",(RD[[#This Row],[33kV_Aux1 Import Reading]]-CD110)*1000)</f>
        <v/>
      </c>
      <c r="CV111" s="227">
        <f>IF((RD[[#This Row],[33kV_Aux2_Import reading]]-CE110)*1000&lt;=0,"",(RD[[#This Row],[33kV_Aux2_Import reading]]-CE110)*1000)</f>
        <v>379.99999999999545</v>
      </c>
      <c r="CW111" s="227">
        <f>IFERROR(RD[[#This Row],[33kV_OG1_Energy (MWh)]]+RD[[#This Row],[33kV_OG2_Energy (MWh)]],"")</f>
        <v>1338000</v>
      </c>
      <c r="CX111" s="227">
        <f>IFERROR(RD[[#This Row],[220kV_TL_TVM Energy (MWh)]]-RD[[#This Row],[220KV_C&amp;R_PQM Import (MWh)]],"")</f>
        <v>1331200.0000000808</v>
      </c>
      <c r="CY111" s="228">
        <f>IFERROR(RD[[#This Row],[33 kV Total Export (MWH)]]/RD[[#This Row],[220 KV Net Export (MWh)]]-1,"")</f>
        <v>5.1081730768620659E-3</v>
      </c>
      <c r="CZ111" s="229">
        <f t="shared" si="102"/>
        <v>50.6</v>
      </c>
      <c r="DA111" s="230">
        <v>96</v>
      </c>
      <c r="DB111" s="231"/>
      <c r="DC111" s="232">
        <f>IFERROR((RD[[#This Row],[Sunset Time (POA&lt;20 W/m2)]]-RD[[#This Row],[Sunrise Time (POA&gt;20 W/m2)]])*24,0)</f>
        <v>11.966666666666665</v>
      </c>
      <c r="DD111" s="70">
        <f>SUM(RD[[#This Row],[33 kV_Wind_F3_Export_Reading3]],CJ111,CK111,CL111,CM111)</f>
        <v>589499.99999999139</v>
      </c>
      <c r="DE111" s="233"/>
      <c r="DF111" s="70">
        <f t="shared" si="103"/>
        <v>750584.99999998696</v>
      </c>
      <c r="DG111" s="230">
        <v>775.97</v>
      </c>
      <c r="DH111">
        <f>'WTG Reactive Power'!AB109</f>
        <v>61374.499999999993</v>
      </c>
    </row>
    <row r="112" spans="1:112">
      <c r="A112" s="210">
        <f>YEAR(RD[[#This Row],[Date]])+IF(MONTH(RD[[#This Row],[Date]])&gt;=4,1,0)</f>
        <v>2026</v>
      </c>
      <c r="B112" s="210">
        <f>YEAR(RD[[#This Row],[Date]])</f>
        <v>2025</v>
      </c>
      <c r="C112" s="211">
        <f t="shared" si="94"/>
        <v>45839</v>
      </c>
      <c r="D112" s="210">
        <f>DAY(EOMONTH(RD[[#This Row],[Date]],0))</f>
        <v>31</v>
      </c>
      <c r="E112" s="212">
        <f t="shared" si="95"/>
        <v>45852</v>
      </c>
      <c r="F112" s="206">
        <v>0.27013888888888887</v>
      </c>
      <c r="G112" s="206">
        <v>0.77777777777777779</v>
      </c>
      <c r="H112" s="213">
        <v>33690.6</v>
      </c>
      <c r="I112" s="213">
        <v>41907.9</v>
      </c>
      <c r="J112" s="213">
        <v>36692</v>
      </c>
      <c r="K112" s="213">
        <v>38101.199999999997</v>
      </c>
      <c r="L112" s="213">
        <v>41867.9</v>
      </c>
      <c r="M112" s="213">
        <v>38327</v>
      </c>
      <c r="N112" s="213">
        <v>38940.6</v>
      </c>
      <c r="O112" s="213">
        <v>39180.300000000003</v>
      </c>
      <c r="P112" s="213">
        <v>39568.199999999997</v>
      </c>
      <c r="Q112" s="213">
        <v>39380.1</v>
      </c>
      <c r="R112" s="213">
        <v>38478.5</v>
      </c>
      <c r="S112" s="213">
        <v>39114.199999999997</v>
      </c>
      <c r="T112" s="213">
        <v>40634.5</v>
      </c>
      <c r="U112" s="213">
        <v>39939.4</v>
      </c>
      <c r="V112" s="213">
        <v>43717.2</v>
      </c>
      <c r="W112" s="213">
        <v>43264</v>
      </c>
      <c r="X112" s="213">
        <v>44267.9</v>
      </c>
      <c r="Y112" s="213">
        <v>41251.599999999999</v>
      </c>
      <c r="Z112" s="213">
        <v>42349.1</v>
      </c>
      <c r="AA112" s="213">
        <v>39465.1</v>
      </c>
      <c r="AB112" s="213">
        <v>40019.800000000003</v>
      </c>
      <c r="AC112" s="213">
        <v>40690</v>
      </c>
      <c r="AD112" s="213">
        <v>42249.599999999999</v>
      </c>
      <c r="AE112" s="351">
        <v>9.1999999999999993</v>
      </c>
      <c r="AF112" s="351">
        <v>9.3000000000000007</v>
      </c>
      <c r="AG112" s="351">
        <v>8.9</v>
      </c>
      <c r="AH112" s="351">
        <v>8.6999999999999993</v>
      </c>
      <c r="AI112" s="351">
        <v>9.3000000000000007</v>
      </c>
      <c r="AJ112" s="351">
        <v>8.9</v>
      </c>
      <c r="AK112" s="351">
        <v>9.1</v>
      </c>
      <c r="AL112" s="351">
        <v>9.1999999999999993</v>
      </c>
      <c r="AM112" s="351">
        <v>9.1</v>
      </c>
      <c r="AN112" s="351">
        <v>9.1999999999999993</v>
      </c>
      <c r="AO112" s="351">
        <v>9.1</v>
      </c>
      <c r="AP112" s="351">
        <v>9</v>
      </c>
      <c r="AQ112" s="351">
        <v>9.1999999999999993</v>
      </c>
      <c r="AR112" s="351">
        <v>9.1</v>
      </c>
      <c r="AS112" s="351">
        <v>9.8000000000000007</v>
      </c>
      <c r="AT112" s="351">
        <v>9.5</v>
      </c>
      <c r="AU112" s="351">
        <v>9.6999999999999993</v>
      </c>
      <c r="AV112" s="351">
        <v>9.1999999999999993</v>
      </c>
      <c r="AW112" s="351">
        <v>9.4</v>
      </c>
      <c r="AX112" s="351">
        <v>8.9</v>
      </c>
      <c r="AY112" s="351">
        <v>9.3000000000000007</v>
      </c>
      <c r="AZ112" s="351">
        <v>9.1999999999999993</v>
      </c>
      <c r="BA112" s="351">
        <v>9.1999999999999993</v>
      </c>
      <c r="BB112" s="214">
        <f t="shared" si="96"/>
        <v>393460.7</v>
      </c>
      <c r="BC112" s="216">
        <f t="shared" si="97"/>
        <v>87531.9</v>
      </c>
      <c r="BD112" s="180">
        <f t="shared" si="92"/>
        <v>322731.59999999998</v>
      </c>
      <c r="BE112" s="216">
        <f t="shared" si="98"/>
        <v>41251.599999999999</v>
      </c>
      <c r="BF112" s="179">
        <f t="shared" si="93"/>
        <v>78120.899999999994</v>
      </c>
      <c r="BG112" s="216">
        <f>SUM(RD[[#This Row],[KUD01]:[KUD23]])</f>
        <v>923096.7</v>
      </c>
      <c r="BH112" s="217">
        <f t="shared" si="99"/>
        <v>9.1800000000000015</v>
      </c>
      <c r="BI112" s="219">
        <f t="shared" si="100"/>
        <v>9.6</v>
      </c>
      <c r="BJ112" s="219">
        <f t="shared" si="101"/>
        <v>9.1300000000000008</v>
      </c>
      <c r="BK112" s="221">
        <f t="shared" si="104"/>
        <v>9.1999999999999993</v>
      </c>
      <c r="BL112" s="61">
        <f>IFERROR(AVERAGEIF(RD[[#This Row],[WS_KUD07]:[WS_KUD08]],"&lt;&gt;0",RD[[#This Row],[WS_KUD07]:[WS_KUD08]]),"")</f>
        <v>9.1499999999999986</v>
      </c>
      <c r="BM112" s="223">
        <f>IFERROR(AVERAGE(RD[[#This Row],[WS_KUD01]:[WS_KUD23]]),"")</f>
        <v>9.195652173913043</v>
      </c>
      <c r="BN112" s="224">
        <f>IFERROR(MAX(RD[[#This Row],[WS_KUD01]:[WS_KUD23]]),"")</f>
        <v>9.8000000000000007</v>
      </c>
      <c r="BO112" s="172">
        <v>683.46299999999997</v>
      </c>
      <c r="BP112" s="349">
        <v>988.41</v>
      </c>
      <c r="BQ112" s="349">
        <v>119.994</v>
      </c>
      <c r="BR112" s="349">
        <v>360.899</v>
      </c>
      <c r="BS112" s="349">
        <v>229.37100000000001</v>
      </c>
      <c r="BT112" s="349">
        <v>331.709</v>
      </c>
      <c r="BU112" s="349"/>
      <c r="BV112" s="349">
        <v>122.18600000000001</v>
      </c>
      <c r="BW112" s="172">
        <v>222107</v>
      </c>
      <c r="BX112" s="172">
        <v>309935</v>
      </c>
      <c r="BY112" s="349">
        <v>162.57599999999999</v>
      </c>
      <c r="BZ112" s="349">
        <v>145.74</v>
      </c>
      <c r="CA112" s="349">
        <v>329.959</v>
      </c>
      <c r="CB112" s="349">
        <v>155.096</v>
      </c>
      <c r="CC112" s="349">
        <v>0.123</v>
      </c>
      <c r="CD112" s="172">
        <v>0</v>
      </c>
      <c r="CE112" s="349">
        <v>248.72900000000001</v>
      </c>
      <c r="CF112" s="361">
        <f>IF((RD[[#This Row],[33 kV_Wind_F1_Export reading]]-BO111)*165000&lt;=0,"",(RD[[#This Row],[33 kV_Wind_F1_Export reading]]-BO111)*165000)</f>
        <v>419595.00000000105</v>
      </c>
      <c r="CG112" s="227" t="str">
        <f>IF((RD[[#This Row],[33 kV_Wind_F2_Export_reading]]-BP111)*165000&lt;=0,"",(RD[[#This Row],[33 kV_Wind_F2_Export_reading]]-BP111)*165000)</f>
        <v/>
      </c>
      <c r="CH112" s="64">
        <f>IF((RD[[#This Row],[33 kV_Wind_F3_Export_Reading]]-BQ111)*225000&lt;=0,"",(RD[[#This Row],[33 kV_Wind_F3_Export_Reading]]-BQ111)*225000)</f>
        <v>197999.99999999898</v>
      </c>
      <c r="CI112" s="64">
        <f>IF((RD[[#This Row],[33 kV_Wind_F4_Export Reading]]-BR111)*165000&lt;=0,"",(RD[[#This Row],[33 kV_Wind_F4_Export Reading]]-BR111)*165000)</f>
        <v>470745.0000000014</v>
      </c>
      <c r="CJ112" s="209">
        <f>IF((RD[[#This Row],[33 kV_Solar_F1_Export Reading]]-BS111)*225000&lt;=0,"",(RD[[#This Row],[33 kV_Solar_F1_Export Reading]]-BS111)*225000)</f>
        <v>173475.00000000338</v>
      </c>
      <c r="CK112" s="74">
        <f>IF((RD[[#This Row],[33kV_Solar_F2_Export Reading]]-BT111)*225000&lt;=0,"",(RD[[#This Row],[33kV_Solar_F2_Export Reading]]-BT111)*225000)</f>
        <v>140400.00000000533</v>
      </c>
      <c r="CL112" s="209" t="str">
        <f>IF((RD[[#This Row],[33 kV_Solar_F3_Export reading]]-BU111)*225000&lt;=0,"",(RD[[#This Row],[33 kV_Solar_F3_Export reading]]-BU111)*225000)</f>
        <v/>
      </c>
      <c r="CM112" s="63">
        <f>IF((RD[[#This Row],[32kV_Solar_F4_Export reading]]-BV111)*225000&lt;=0,"",(RD[[#This Row],[32kV_Solar_F4_Export reading]]-BV111)*225000)</f>
        <v>164025.00000000303</v>
      </c>
      <c r="CN112" s="227">
        <f>IF((RD[[#This Row],[33kV_OG1_Export reading]]-BW111)*1000&lt;=0,0,(RD[[#This Row],[33kV_OG1_Export reading]]-BW111)*1000)</f>
        <v>480000</v>
      </c>
      <c r="CO112" s="227">
        <f>IFERROR(IF((RD[[#This Row],[33kV_OG2_Export reading]]-BX111)*1000&lt;=0,0,(RD[[#This Row],[33kV_OG2_Export reading]]-BX111)*1000),0)</f>
        <v>1088000</v>
      </c>
      <c r="CP112" s="74">
        <f>IF((RD[[#This Row],[220kV_TX1_Export reading]]-BY111)*800000&lt;=0,0,(RD[[#This Row],[220kV_TX1_Export reading]]-BY111)*800000)</f>
        <v>472799.99999998382</v>
      </c>
      <c r="CQ112" s="209">
        <f>IF((RD[[#This Row],[220kV_Tx2_Export reading]]-BZ111)*800000&lt;=0,0,(RD[[#This Row],[220kV_Tx2_Export reading]]-BZ111)*800000)</f>
        <v>1075999.9999999991</v>
      </c>
      <c r="CR112" s="227">
        <f>IF((RD[[#This Row],[220kV_TL_TVM Export Reading]]-CA111)*1600000&lt;=0,0,(RD[[#This Row],[220kV_TL_TVM Export Reading]]-CA111)*1600000)</f>
        <v>1555199.9999999679</v>
      </c>
      <c r="CS112" s="227">
        <f>IF((RD[[#This Row],[220kV_C&amp;R_PQM reading]]-CB111)*1600000&lt;=0,"",(RD[[#This Row],[220kV_C&amp;R_PQM reading]]-CB111)*1600000)</f>
        <v>1536000.0000000128</v>
      </c>
      <c r="CT112" s="209">
        <f>IFERROR(IF((RD[[#This Row],[220KV_C&amp;R_PQM Import Reading]]-CC111)*1600000&lt;=0,0,(RD[[#This Row],[220KV_C&amp;R_PQM Import Reading]]-CC111)*1600000),"")</f>
        <v>0</v>
      </c>
      <c r="CU112" s="64" t="str">
        <f>IF((RD[[#This Row],[33kV_Aux1 Import Reading]]-CD111)*1000&lt;=0,"",(RD[[#This Row],[33kV_Aux1 Import Reading]]-CD111)*1000)</f>
        <v/>
      </c>
      <c r="CV112" s="227">
        <f>IF((RD[[#This Row],[33kV_Aux2_Import reading]]-CE111)*1000&lt;=0,"",(RD[[#This Row],[33kV_Aux2_Import reading]]-CE111)*1000)</f>
        <v>350.00000000002274</v>
      </c>
      <c r="CW112" s="227">
        <f>IFERROR(RD[[#This Row],[33kV_OG1_Energy (MWh)]]+RD[[#This Row],[33kV_OG2_Energy (MWh)]],"")</f>
        <v>1568000</v>
      </c>
      <c r="CX112" s="227">
        <f>IFERROR(RD[[#This Row],[220kV_TL_TVM Energy (MWh)]]-RD[[#This Row],[220KV_C&amp;R_PQM Import (MWh)]],"")</f>
        <v>1555199.9999999679</v>
      </c>
      <c r="CY112" s="228">
        <f>IFERROR(RD[[#This Row],[33 kV Total Export (MWH)]]/RD[[#This Row],[220 KV Net Export (MWh)]]-1,"")</f>
        <v>8.2304526749179541E-3</v>
      </c>
      <c r="CZ112" s="229">
        <f t="shared" si="102"/>
        <v>50.6</v>
      </c>
      <c r="DA112" s="230">
        <v>96</v>
      </c>
      <c r="DB112" s="231"/>
      <c r="DC112" s="232">
        <f>IFERROR((RD[[#This Row],[Sunset Time (POA&lt;20 W/m2)]]-RD[[#This Row],[Sunrise Time (POA&gt;20 W/m2)]])*24,0)</f>
        <v>12.183333333333335</v>
      </c>
      <c r="DD112" s="70">
        <f>SUM(RD[[#This Row],[33 kV_Wind_F3_Export_Reading3]],CJ112,CK112,CL112,CM112)</f>
        <v>675900.00000001071</v>
      </c>
      <c r="DE112" s="233"/>
      <c r="DF112" s="70">
        <f t="shared" si="103"/>
        <v>890340.00000000244</v>
      </c>
      <c r="DG112" s="230">
        <v>923.1</v>
      </c>
      <c r="DH112">
        <f>'WTG Reactive Power'!AB110</f>
        <v>124912.99999999999</v>
      </c>
    </row>
    <row r="113" spans="1:112">
      <c r="A113" s="210">
        <f>YEAR(RD[[#This Row],[Date]])+IF(MONTH(RD[[#This Row],[Date]])&gt;=4,1,0)</f>
        <v>2026</v>
      </c>
      <c r="B113" s="210">
        <f>YEAR(RD[[#This Row],[Date]])</f>
        <v>2025</v>
      </c>
      <c r="C113" s="211">
        <f t="shared" si="94"/>
        <v>45839</v>
      </c>
      <c r="D113" s="210">
        <f>DAY(EOMONTH(RD[[#This Row],[Date]],0))</f>
        <v>31</v>
      </c>
      <c r="E113" s="212">
        <f t="shared" si="95"/>
        <v>45853</v>
      </c>
      <c r="F113" s="206"/>
      <c r="G113" s="206"/>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214">
        <f t="shared" si="96"/>
        <v>0</v>
      </c>
      <c r="BC113" s="216">
        <f t="shared" si="97"/>
        <v>0</v>
      </c>
      <c r="BD113" s="180">
        <f t="shared" si="92"/>
        <v>0</v>
      </c>
      <c r="BE113" s="216">
        <f t="shared" si="98"/>
        <v>0</v>
      </c>
      <c r="BF113" s="179">
        <f t="shared" si="93"/>
        <v>0</v>
      </c>
      <c r="BG113" s="216">
        <f>SUM(RD[[#This Row],[KUD01]:[KUD23]])</f>
        <v>0</v>
      </c>
      <c r="BH113" s="217" t="str">
        <f t="shared" si="99"/>
        <v/>
      </c>
      <c r="BI113" s="219" t="str">
        <f t="shared" si="100"/>
        <v/>
      </c>
      <c r="BJ113" s="219" t="str">
        <f t="shared" si="101"/>
        <v/>
      </c>
      <c r="BK113" s="221">
        <f t="shared" si="104"/>
        <v>0</v>
      </c>
      <c r="BL113" s="61" t="str">
        <f>IFERROR(AVERAGEIF(RD[[#This Row],[WS_KUD07]:[WS_KUD08]],"&lt;&gt;0",RD[[#This Row],[WS_KUD07]:[WS_KUD08]]),"")</f>
        <v/>
      </c>
      <c r="BM113" s="223" t="str">
        <f>IFERROR(AVERAGE(RD[[#This Row],[WS_KUD01]:[WS_KUD23]]),"")</f>
        <v/>
      </c>
      <c r="BN113" s="224">
        <f>IFERROR(MAX(RD[[#This Row],[WS_KUD01]:[WS_KUD23]]),"")</f>
        <v>0</v>
      </c>
      <c r="BO113" s="172"/>
      <c r="BP113" s="350"/>
      <c r="BQ113" s="350"/>
      <c r="BR113" s="350"/>
      <c r="BS113" s="350"/>
      <c r="BT113" s="350"/>
      <c r="BU113" s="350"/>
      <c r="BV113" s="350"/>
      <c r="BW113" s="172"/>
      <c r="BX113" s="172"/>
      <c r="BY113" s="350"/>
      <c r="BZ113" s="350"/>
      <c r="CA113" s="350"/>
      <c r="CB113" s="350"/>
      <c r="CC113" s="350"/>
      <c r="CD113" s="172"/>
      <c r="CE113" s="350"/>
      <c r="CF113" s="361" t="str">
        <f>IF((RD[[#This Row],[33 kV_Wind_F1_Export reading]]-BO112)*165000&lt;=0,"",(RD[[#This Row],[33 kV_Wind_F1_Export reading]]-BO112)*165000)</f>
        <v/>
      </c>
      <c r="CG113" s="227" t="str">
        <f>IF((RD[[#This Row],[33 kV_Wind_F2_Export_reading]]-BP112)*165000&lt;=0,"",(RD[[#This Row],[33 kV_Wind_F2_Export_reading]]-BP112)*165000)</f>
        <v/>
      </c>
      <c r="CH113" s="64" t="str">
        <f>IF((RD[[#This Row],[33 kV_Wind_F3_Export_Reading]]-BQ112)*225000&lt;=0,"",(RD[[#This Row],[33 kV_Wind_F3_Export_Reading]]-BQ112)*225000)</f>
        <v/>
      </c>
      <c r="CI113" s="64" t="str">
        <f>IF((RD[[#This Row],[33 kV_Wind_F4_Export Reading]]-BR112)*165000&lt;=0,"",(RD[[#This Row],[33 kV_Wind_F4_Export Reading]]-BR112)*165000)</f>
        <v/>
      </c>
      <c r="CJ113" s="209" t="str">
        <f>IF((RD[[#This Row],[33 kV_Solar_F1_Export Reading]]-BS112)*225000&lt;=0,"",(RD[[#This Row],[33 kV_Solar_F1_Export Reading]]-BS112)*225000)</f>
        <v/>
      </c>
      <c r="CK113" s="74" t="str">
        <f>IF((RD[[#This Row],[33kV_Solar_F2_Export Reading]]-BT112)*225000&lt;=0,"",(RD[[#This Row],[33kV_Solar_F2_Export Reading]]-BT112)*225000)</f>
        <v/>
      </c>
      <c r="CL113" s="209" t="str">
        <f>IF((RD[[#This Row],[33 kV_Solar_F3_Export reading]]-BU112)*225000&lt;=0,"",(RD[[#This Row],[33 kV_Solar_F3_Export reading]]-BU112)*225000)</f>
        <v/>
      </c>
      <c r="CM113" s="63" t="str">
        <f>IF((RD[[#This Row],[32kV_Solar_F4_Export reading]]-BV112)*225000&lt;=0,"",(RD[[#This Row],[32kV_Solar_F4_Export reading]]-BV112)*225000)</f>
        <v/>
      </c>
      <c r="CN113" s="227">
        <f>IF((RD[[#This Row],[33kV_OG1_Export reading]]-BW112)*1000&lt;=0,0,(RD[[#This Row],[33kV_OG1_Export reading]]-BW112)*1000)</f>
        <v>0</v>
      </c>
      <c r="CO113" s="227">
        <f>IFERROR(IF((RD[[#This Row],[33kV_OG2_Export reading]]-BX112)*1000&lt;=0,0,(RD[[#This Row],[33kV_OG2_Export reading]]-BX112)*1000),0)</f>
        <v>0</v>
      </c>
      <c r="CP113" s="74">
        <f>IF((RD[[#This Row],[220kV_TX1_Export reading]]-BY112)*800000&lt;=0,0,(RD[[#This Row],[220kV_TX1_Export reading]]-BY112)*800000)</f>
        <v>0</v>
      </c>
      <c r="CQ113" s="209">
        <f>IF((RD[[#This Row],[220kV_Tx2_Export reading]]-BZ112)*800000&lt;=0,0,(RD[[#This Row],[220kV_Tx2_Export reading]]-BZ112)*800000)</f>
        <v>0</v>
      </c>
      <c r="CR113" s="227">
        <f>IF((RD[[#This Row],[220kV_TL_TVM Export Reading]]-CA112)*1600000&lt;=0,0,(RD[[#This Row],[220kV_TL_TVM Export Reading]]-CA112)*1600000)</f>
        <v>0</v>
      </c>
      <c r="CS113" s="227" t="str">
        <f>IF((RD[[#This Row],[220kV_C&amp;R_PQM reading]]-CB112)*1600000&lt;=0,"",(RD[[#This Row],[220kV_C&amp;R_PQM reading]]-CB112)*1600000)</f>
        <v/>
      </c>
      <c r="CT113" s="209">
        <f>IFERROR(IF((RD[[#This Row],[220KV_C&amp;R_PQM Import Reading]]-CC112)*1600000&lt;=0,0,(RD[[#This Row],[220KV_C&amp;R_PQM Import Reading]]-CC112)*1600000),"")</f>
        <v>0</v>
      </c>
      <c r="CU113" s="64" t="str">
        <f>IF((RD[[#This Row],[33kV_Aux1 Import Reading]]-CD112)*1000&lt;=0,"",(RD[[#This Row],[33kV_Aux1 Import Reading]]-CD112)*1000)</f>
        <v/>
      </c>
      <c r="CV113" s="227" t="str">
        <f>IF((RD[[#This Row],[33kV_Aux2_Import reading]]-CE112)*1000&lt;=0,"",(RD[[#This Row],[33kV_Aux2_Import reading]]-CE112)*1000)</f>
        <v/>
      </c>
      <c r="CW113" s="227">
        <f>IFERROR(RD[[#This Row],[33kV_OG1_Energy (MWh)]]+RD[[#This Row],[33kV_OG2_Energy (MWh)]],"")</f>
        <v>0</v>
      </c>
      <c r="CX113" s="227">
        <f>IFERROR(RD[[#This Row],[220kV_TL_TVM Energy (MWh)]]-RD[[#This Row],[220KV_C&amp;R_PQM Import (MWh)]],"")</f>
        <v>0</v>
      </c>
      <c r="CY113" s="228" t="str">
        <f>IFERROR(RD[[#This Row],[33 kV Total Export (MWH)]]/RD[[#This Row],[220 KV Net Export (MWh)]]-1,"")</f>
        <v/>
      </c>
      <c r="CZ113" s="229">
        <f t="shared" si="102"/>
        <v>50.6</v>
      </c>
      <c r="DA113" s="230"/>
      <c r="DB113" s="231"/>
      <c r="DC113" s="232">
        <f>IFERROR((RD[[#This Row],[Sunset Time (POA&lt;20 W/m2)]]-RD[[#This Row],[Sunrise Time (POA&gt;20 W/m2)]])*24,0)</f>
        <v>0</v>
      </c>
      <c r="DD113" s="70">
        <f>SUM(RD[[#This Row],[33 kV_Wind_F3_Export_Reading3]],CJ113,CK113,CL113,CM113)</f>
        <v>0</v>
      </c>
      <c r="DE113" s="233"/>
      <c r="DF113" s="70">
        <f t="shared" si="103"/>
        <v>0</v>
      </c>
      <c r="DG113" s="230"/>
      <c r="DH113">
        <f>'WTG Reactive Power'!AB111</f>
        <v>0</v>
      </c>
    </row>
    <row r="114" spans="1:112">
      <c r="A114" s="210">
        <f>YEAR(RD[[#This Row],[Date]])+IF(MONTH(RD[[#This Row],[Date]])&gt;=4,1,0)</f>
        <v>2026</v>
      </c>
      <c r="B114" s="210">
        <f>YEAR(RD[[#This Row],[Date]])</f>
        <v>2025</v>
      </c>
      <c r="C114" s="211">
        <f t="shared" si="94"/>
        <v>45839</v>
      </c>
      <c r="D114" s="210">
        <f>DAY(EOMONTH(RD[[#This Row],[Date]],0))</f>
        <v>31</v>
      </c>
      <c r="E114" s="212">
        <f t="shared" si="95"/>
        <v>45854</v>
      </c>
      <c r="F114" s="206"/>
      <c r="G114" s="206"/>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214">
        <f t="shared" si="96"/>
        <v>0</v>
      </c>
      <c r="BC114" s="216">
        <f t="shared" si="97"/>
        <v>0</v>
      </c>
      <c r="BD114" s="180">
        <f t="shared" si="92"/>
        <v>0</v>
      </c>
      <c r="BE114" s="216">
        <f t="shared" si="98"/>
        <v>0</v>
      </c>
      <c r="BF114" s="179">
        <f t="shared" si="93"/>
        <v>0</v>
      </c>
      <c r="BG114" s="216">
        <f>SUM(RD[[#This Row],[KUD01]:[KUD23]])</f>
        <v>0</v>
      </c>
      <c r="BH114" s="217" t="str">
        <f t="shared" si="99"/>
        <v/>
      </c>
      <c r="BI114" s="219" t="str">
        <f t="shared" si="100"/>
        <v/>
      </c>
      <c r="BJ114" s="219" t="str">
        <f t="shared" si="101"/>
        <v/>
      </c>
      <c r="BK114" s="221">
        <f t="shared" si="104"/>
        <v>0</v>
      </c>
      <c r="BL114" s="61" t="str">
        <f>IFERROR(AVERAGEIF(RD[[#This Row],[WS_KUD07]:[WS_KUD08]],"&lt;&gt;0",RD[[#This Row],[WS_KUD07]:[WS_KUD08]]),"")</f>
        <v/>
      </c>
      <c r="BM114" s="223" t="str">
        <f>IFERROR(AVERAGE(RD[[#This Row],[WS_KUD01]:[WS_KUD23]]),"")</f>
        <v/>
      </c>
      <c r="BN114" s="224">
        <f>IFERROR(MAX(RD[[#This Row],[WS_KUD01]:[WS_KUD23]]),"")</f>
        <v>0</v>
      </c>
      <c r="BO114" s="172"/>
      <c r="BP114" s="350"/>
      <c r="BQ114" s="350"/>
      <c r="BR114" s="350"/>
      <c r="BS114" s="350"/>
      <c r="BT114" s="350"/>
      <c r="BU114" s="350"/>
      <c r="BV114" s="350"/>
      <c r="BW114" s="172"/>
      <c r="BX114" s="172"/>
      <c r="BY114" s="350"/>
      <c r="BZ114" s="350"/>
      <c r="CA114" s="350"/>
      <c r="CB114" s="350"/>
      <c r="CC114" s="350"/>
      <c r="CD114" s="172"/>
      <c r="CE114" s="350"/>
      <c r="CF114" s="361" t="str">
        <f>IF((RD[[#This Row],[33 kV_Wind_F1_Export reading]]-BO113)*165000&lt;=0,"",(RD[[#This Row],[33 kV_Wind_F1_Export reading]]-BO113)*165000)</f>
        <v/>
      </c>
      <c r="CG114" s="227" t="str">
        <f>IF((RD[[#This Row],[33 kV_Wind_F2_Export_reading]]-BP113)*165000&lt;=0,"",(RD[[#This Row],[33 kV_Wind_F2_Export_reading]]-BP113)*165000)</f>
        <v/>
      </c>
      <c r="CH114" s="64" t="str">
        <f>IF((RD[[#This Row],[33 kV_Wind_F3_Export_Reading]]-BQ113)*225000&lt;=0,"",(RD[[#This Row],[33 kV_Wind_F3_Export_Reading]]-BQ113)*225000)</f>
        <v/>
      </c>
      <c r="CI114" s="64" t="str">
        <f>IF((RD[[#This Row],[33 kV_Wind_F4_Export Reading]]-BR113)*165000&lt;=0,"",(RD[[#This Row],[33 kV_Wind_F4_Export Reading]]-BR113)*165000)</f>
        <v/>
      </c>
      <c r="CJ114" s="209" t="str">
        <f>IF((RD[[#This Row],[33 kV_Solar_F1_Export Reading]]-BS113)*225000&lt;=0,"",(RD[[#This Row],[33 kV_Solar_F1_Export Reading]]-BS113)*225000)</f>
        <v/>
      </c>
      <c r="CK114" s="74" t="str">
        <f>IF((RD[[#This Row],[33kV_Solar_F2_Export Reading]]-BT113)*225000&lt;=0,"",(RD[[#This Row],[33kV_Solar_F2_Export Reading]]-BT113)*225000)</f>
        <v/>
      </c>
      <c r="CL114" s="209" t="str">
        <f>IF((RD[[#This Row],[33 kV_Solar_F3_Export reading]]-BU113)*225000&lt;=0,"",(RD[[#This Row],[33 kV_Solar_F3_Export reading]]-BU113)*225000)</f>
        <v/>
      </c>
      <c r="CM114" s="63" t="str">
        <f>IF((RD[[#This Row],[32kV_Solar_F4_Export reading]]-BV113)*225000&lt;=0,"",(RD[[#This Row],[32kV_Solar_F4_Export reading]]-BV113)*225000)</f>
        <v/>
      </c>
      <c r="CN114" s="227">
        <f>IF((RD[[#This Row],[33kV_OG1_Export reading]]-BW113)*1000&lt;=0,0,(RD[[#This Row],[33kV_OG1_Export reading]]-BW113)*1000)</f>
        <v>0</v>
      </c>
      <c r="CO114" s="227">
        <f>IFERROR(IF((RD[[#This Row],[33kV_OG2_Export reading]]-BX113)*1000&lt;=0,0,(RD[[#This Row],[33kV_OG2_Export reading]]-BX113)*1000),0)</f>
        <v>0</v>
      </c>
      <c r="CP114" s="74">
        <f>IF((RD[[#This Row],[220kV_TX1_Export reading]]-BY113)*800000&lt;=0,0,(RD[[#This Row],[220kV_TX1_Export reading]]-BY113)*800000)</f>
        <v>0</v>
      </c>
      <c r="CQ114" s="209">
        <f>IF((RD[[#This Row],[220kV_Tx2_Export reading]]-BZ113)*800000&lt;=0,0,(RD[[#This Row],[220kV_Tx2_Export reading]]-BZ113)*800000)</f>
        <v>0</v>
      </c>
      <c r="CR114" s="227">
        <f>IF((RD[[#This Row],[220kV_TL_TVM Export Reading]]-CA113)*1600000&lt;=0,0,(RD[[#This Row],[220kV_TL_TVM Export Reading]]-CA113)*1600000)</f>
        <v>0</v>
      </c>
      <c r="CS114" s="227" t="str">
        <f>IF((RD[[#This Row],[220kV_C&amp;R_PQM reading]]-CB113)*1600000&lt;=0,"",(RD[[#This Row],[220kV_C&amp;R_PQM reading]]-CB113)*1600000)</f>
        <v/>
      </c>
      <c r="CT114" s="209">
        <f>IFERROR(IF((RD[[#This Row],[220KV_C&amp;R_PQM Import Reading]]-CC113)*1600000&lt;=0,0,(RD[[#This Row],[220KV_C&amp;R_PQM Import Reading]]-CC113)*1600000),"")</f>
        <v>0</v>
      </c>
      <c r="CU114" s="64" t="str">
        <f>IF((RD[[#This Row],[33kV_Aux1 Import Reading]]-CD113)*1000&lt;=0,"",(RD[[#This Row],[33kV_Aux1 Import Reading]]-CD113)*1000)</f>
        <v/>
      </c>
      <c r="CV114" s="227" t="str">
        <f>IF((RD[[#This Row],[33kV_Aux2_Import reading]]-CE113)*1000&lt;=0,"",(RD[[#This Row],[33kV_Aux2_Import reading]]-CE113)*1000)</f>
        <v/>
      </c>
      <c r="CW114" s="227">
        <f>IFERROR(RD[[#This Row],[33kV_OG1_Energy (MWh)]]+RD[[#This Row],[33kV_OG2_Energy (MWh)]],"")</f>
        <v>0</v>
      </c>
      <c r="CX114" s="227">
        <f>IFERROR(RD[[#This Row],[220kV_TL_TVM Energy (MWh)]]-RD[[#This Row],[220KV_C&amp;R_PQM Import (MWh)]],"")</f>
        <v>0</v>
      </c>
      <c r="CY114" s="228" t="str">
        <f>IFERROR(RD[[#This Row],[33 kV Total Export (MWH)]]/RD[[#This Row],[220 KV Net Export (MWh)]]-1,"")</f>
        <v/>
      </c>
      <c r="CZ114" s="229">
        <f t="shared" si="102"/>
        <v>50.6</v>
      </c>
      <c r="DA114" s="230"/>
      <c r="DB114" s="231"/>
      <c r="DC114" s="232">
        <f>IFERROR((RD[[#This Row],[Sunset Time (POA&lt;20 W/m2)]]-RD[[#This Row],[Sunrise Time (POA&gt;20 W/m2)]])*24,0)</f>
        <v>0</v>
      </c>
      <c r="DD114" s="70">
        <f>SUM(RD[[#This Row],[33 kV_Wind_F3_Export_Reading3]],CJ114,CK114,CL114,CM114)</f>
        <v>0</v>
      </c>
      <c r="DE114" s="233"/>
      <c r="DF114" s="70">
        <f t="shared" si="103"/>
        <v>0</v>
      </c>
      <c r="DG114" s="230"/>
      <c r="DH114">
        <f>'WTG Reactive Power'!AB112</f>
        <v>0</v>
      </c>
    </row>
    <row r="115" spans="1:112">
      <c r="A115" s="210">
        <f>YEAR(RD[[#This Row],[Date]])+IF(MONTH(RD[[#This Row],[Date]])&gt;=4,1,0)</f>
        <v>2026</v>
      </c>
      <c r="B115" s="210">
        <f>YEAR(RD[[#This Row],[Date]])</f>
        <v>2025</v>
      </c>
      <c r="C115" s="211">
        <f t="shared" si="94"/>
        <v>45839</v>
      </c>
      <c r="D115" s="210">
        <f>DAY(EOMONTH(RD[[#This Row],[Date]],0))</f>
        <v>31</v>
      </c>
      <c r="E115" s="212">
        <f t="shared" si="95"/>
        <v>45855</v>
      </c>
      <c r="F115" s="206"/>
      <c r="G115" s="206"/>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214">
        <f t="shared" si="96"/>
        <v>0</v>
      </c>
      <c r="BC115" s="216">
        <f t="shared" si="97"/>
        <v>0</v>
      </c>
      <c r="BD115" s="180">
        <f t="shared" si="92"/>
        <v>0</v>
      </c>
      <c r="BE115" s="216">
        <f t="shared" si="98"/>
        <v>0</v>
      </c>
      <c r="BF115" s="179">
        <f t="shared" si="93"/>
        <v>0</v>
      </c>
      <c r="BG115" s="216">
        <f>SUM(RD[[#This Row],[KUD01]:[KUD23]])</f>
        <v>0</v>
      </c>
      <c r="BH115" s="217" t="str">
        <f t="shared" si="99"/>
        <v/>
      </c>
      <c r="BI115" s="219" t="str">
        <f t="shared" si="100"/>
        <v/>
      </c>
      <c r="BJ115" s="219" t="str">
        <f t="shared" si="101"/>
        <v/>
      </c>
      <c r="BK115" s="221">
        <f t="shared" si="104"/>
        <v>0</v>
      </c>
      <c r="BL115" s="61" t="str">
        <f>IFERROR(AVERAGEIF(RD[[#This Row],[WS_KUD07]:[WS_KUD08]],"&lt;&gt;0",RD[[#This Row],[WS_KUD07]:[WS_KUD08]]),"")</f>
        <v/>
      </c>
      <c r="BM115" s="223" t="str">
        <f>IFERROR(AVERAGE(RD[[#This Row],[WS_KUD01]:[WS_KUD23]]),"")</f>
        <v/>
      </c>
      <c r="BN115" s="224">
        <f>IFERROR(MAX(RD[[#This Row],[WS_KUD01]:[WS_KUD23]]),"")</f>
        <v>0</v>
      </c>
      <c r="BO115" s="172"/>
      <c r="BP115" s="350"/>
      <c r="BQ115" s="350"/>
      <c r="BR115" s="350"/>
      <c r="BS115" s="350"/>
      <c r="BT115" s="350"/>
      <c r="BU115" s="350"/>
      <c r="BV115" s="350"/>
      <c r="BW115" s="172"/>
      <c r="BX115" s="172"/>
      <c r="BY115" s="350"/>
      <c r="BZ115" s="350"/>
      <c r="CA115" s="350"/>
      <c r="CB115" s="350"/>
      <c r="CC115" s="350"/>
      <c r="CD115" s="172"/>
      <c r="CE115" s="350"/>
      <c r="CF115" s="361" t="str">
        <f>IF((RD[[#This Row],[33 kV_Wind_F1_Export reading]]-BO114)*165000&lt;=0,"",(RD[[#This Row],[33 kV_Wind_F1_Export reading]]-BO114)*165000)</f>
        <v/>
      </c>
      <c r="CG115" s="227" t="str">
        <f>IF((RD[[#This Row],[33 kV_Wind_F2_Export_reading]]-BP114)*165000&lt;=0,"",(RD[[#This Row],[33 kV_Wind_F2_Export_reading]]-BP114)*165000)</f>
        <v/>
      </c>
      <c r="CH115" s="64" t="str">
        <f>IF((RD[[#This Row],[33 kV_Wind_F3_Export_Reading]]-BQ114)*225000&lt;=0,"",(RD[[#This Row],[33 kV_Wind_F3_Export_Reading]]-BQ114)*225000)</f>
        <v/>
      </c>
      <c r="CI115" s="64" t="str">
        <f>IF((RD[[#This Row],[33 kV_Wind_F4_Export Reading]]-BR114)*165000&lt;=0,"",(RD[[#This Row],[33 kV_Wind_F4_Export Reading]]-BR114)*165000)</f>
        <v/>
      </c>
      <c r="CJ115" s="209" t="str">
        <f>IF((RD[[#This Row],[33 kV_Solar_F1_Export Reading]]-BS114)*225000&lt;=0,"",(RD[[#This Row],[33 kV_Solar_F1_Export Reading]]-BS114)*225000)</f>
        <v/>
      </c>
      <c r="CK115" s="74" t="str">
        <f>IF((RD[[#This Row],[33kV_Solar_F2_Export Reading]]-BT114)*225000&lt;=0,"",(RD[[#This Row],[33kV_Solar_F2_Export Reading]]-BT114)*225000)</f>
        <v/>
      </c>
      <c r="CL115" s="209" t="str">
        <f>IF((RD[[#This Row],[33 kV_Solar_F3_Export reading]]-BU114)*225000&lt;=0,"",(RD[[#This Row],[33 kV_Solar_F3_Export reading]]-BU114)*225000)</f>
        <v/>
      </c>
      <c r="CM115" s="63" t="str">
        <f>IF((RD[[#This Row],[32kV_Solar_F4_Export reading]]-BV114)*225000&lt;=0,"",(RD[[#This Row],[32kV_Solar_F4_Export reading]]-BV114)*225000)</f>
        <v/>
      </c>
      <c r="CN115" s="227">
        <f>IF((RD[[#This Row],[33kV_OG1_Export reading]]-BW114)*1000&lt;=0,0,(RD[[#This Row],[33kV_OG1_Export reading]]-BW114)*1000)</f>
        <v>0</v>
      </c>
      <c r="CO115" s="227">
        <f>IFERROR(IF((RD[[#This Row],[33kV_OG2_Export reading]]-BX114)*1000&lt;=0,0,(RD[[#This Row],[33kV_OG2_Export reading]]-BX114)*1000),0)</f>
        <v>0</v>
      </c>
      <c r="CP115" s="74">
        <f>IF((RD[[#This Row],[220kV_TX1_Export reading]]-BY114)*800000&lt;=0,0,(RD[[#This Row],[220kV_TX1_Export reading]]-BY114)*800000)</f>
        <v>0</v>
      </c>
      <c r="CQ115" s="209">
        <f>IF((RD[[#This Row],[220kV_Tx2_Export reading]]-BZ114)*800000&lt;=0,0,(RD[[#This Row],[220kV_Tx2_Export reading]]-BZ114)*800000)</f>
        <v>0</v>
      </c>
      <c r="CR115" s="227">
        <f>IF((RD[[#This Row],[220kV_TL_TVM Export Reading]]-CA114)*1600000&lt;=0,0,(RD[[#This Row],[220kV_TL_TVM Export Reading]]-CA114)*1600000)</f>
        <v>0</v>
      </c>
      <c r="CS115" s="227" t="str">
        <f>IF((RD[[#This Row],[220kV_C&amp;R_PQM reading]]-CB114)*1600000&lt;=0,"",(RD[[#This Row],[220kV_C&amp;R_PQM reading]]-CB114)*1600000)</f>
        <v/>
      </c>
      <c r="CT115" s="209">
        <f>IFERROR(IF((RD[[#This Row],[220KV_C&amp;R_PQM Import Reading]]-CC114)*1600000&lt;=0,0,(RD[[#This Row],[220KV_C&amp;R_PQM Import Reading]]-CC114)*1600000),"")</f>
        <v>0</v>
      </c>
      <c r="CU115" s="64" t="str">
        <f>IF((RD[[#This Row],[33kV_Aux1 Import Reading]]-CD114)*1000&lt;=0,"",(RD[[#This Row],[33kV_Aux1 Import Reading]]-CD114)*1000)</f>
        <v/>
      </c>
      <c r="CV115" s="227" t="str">
        <f>IF((RD[[#This Row],[33kV_Aux2_Import reading]]-CE114)*1000&lt;=0,"",(RD[[#This Row],[33kV_Aux2_Import reading]]-CE114)*1000)</f>
        <v/>
      </c>
      <c r="CW115" s="227">
        <f>IFERROR(RD[[#This Row],[33kV_OG1_Energy (MWh)]]+RD[[#This Row],[33kV_OG2_Energy (MWh)]],"")</f>
        <v>0</v>
      </c>
      <c r="CX115" s="227">
        <f>IFERROR(RD[[#This Row],[220kV_TL_TVM Energy (MWh)]]-RD[[#This Row],[220KV_C&amp;R_PQM Import (MWh)]],"")</f>
        <v>0</v>
      </c>
      <c r="CY115" s="228" t="str">
        <f>IFERROR(RD[[#This Row],[33 kV Total Export (MWH)]]/RD[[#This Row],[220 KV Net Export (MWh)]]-1,"")</f>
        <v/>
      </c>
      <c r="CZ115" s="229">
        <f t="shared" si="102"/>
        <v>50.6</v>
      </c>
      <c r="DA115" s="230"/>
      <c r="DB115" s="231"/>
      <c r="DC115" s="232">
        <f>IFERROR((RD[[#This Row],[Sunset Time (POA&lt;20 W/m2)]]-RD[[#This Row],[Sunrise Time (POA&gt;20 W/m2)]])*24,0)</f>
        <v>0</v>
      </c>
      <c r="DD115" s="70">
        <f>SUM(RD[[#This Row],[33 kV_Wind_F3_Export_Reading3]],CJ115,CK115,CL115,CM115)</f>
        <v>0</v>
      </c>
      <c r="DE115" s="233"/>
      <c r="DF115" s="70">
        <f t="shared" si="103"/>
        <v>0</v>
      </c>
      <c r="DG115" s="230"/>
      <c r="DH115">
        <f>'WTG Reactive Power'!AB113</f>
        <v>0</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50"/>
      <c r="BQ116" s="350"/>
      <c r="BR116" s="350"/>
      <c r="BS116" s="350"/>
      <c r="BT116" s="350"/>
      <c r="BU116" s="350"/>
      <c r="BV116" s="350"/>
      <c r="BW116" s="172"/>
      <c r="BX116" s="172"/>
      <c r="BY116" s="350"/>
      <c r="BZ116" s="350"/>
      <c r="CA116" s="350"/>
      <c r="CB116" s="350"/>
      <c r="CC116" s="350"/>
      <c r="CD116" s="172"/>
      <c r="CE116" s="350"/>
      <c r="CF116" s="361"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50"/>
      <c r="BQ117" s="350"/>
      <c r="BR117" s="350"/>
      <c r="BS117" s="350"/>
      <c r="BT117" s="350"/>
      <c r="BU117" s="350"/>
      <c r="BV117" s="350"/>
      <c r="BW117" s="172"/>
      <c r="BX117" s="172"/>
      <c r="BY117" s="350"/>
      <c r="BZ117" s="350"/>
      <c r="CA117" s="350"/>
      <c r="CB117" s="350"/>
      <c r="CC117" s="350"/>
      <c r="CD117" s="172"/>
      <c r="CE117" s="350"/>
      <c r="CF117" s="361"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50"/>
      <c r="BQ118" s="350"/>
      <c r="BR118" s="350"/>
      <c r="BS118" s="350"/>
      <c r="BT118" s="350"/>
      <c r="BU118" s="350"/>
      <c r="BV118" s="350"/>
      <c r="BW118" s="172"/>
      <c r="BX118" s="172"/>
      <c r="BY118" s="350"/>
      <c r="BZ118" s="350"/>
      <c r="CA118" s="350"/>
      <c r="CB118" s="350"/>
      <c r="CC118" s="350"/>
      <c r="CD118" s="172"/>
      <c r="CE118" s="350"/>
      <c r="CF118" s="361"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50"/>
      <c r="BQ119" s="350"/>
      <c r="BR119" s="350"/>
      <c r="BS119" s="350"/>
      <c r="BT119" s="350"/>
      <c r="BU119" s="350"/>
      <c r="BV119" s="350"/>
      <c r="BW119" s="172"/>
      <c r="BX119" s="172"/>
      <c r="BY119" s="350"/>
      <c r="BZ119" s="350"/>
      <c r="CA119" s="350"/>
      <c r="CB119" s="350"/>
      <c r="CC119" s="350"/>
      <c r="CD119" s="172"/>
      <c r="CE119" s="350"/>
      <c r="CF119" s="361"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50"/>
      <c r="BQ120" s="350"/>
      <c r="BR120" s="350"/>
      <c r="BS120" s="350"/>
      <c r="BT120" s="350"/>
      <c r="BU120" s="350"/>
      <c r="BV120" s="350"/>
      <c r="BW120" s="172"/>
      <c r="BX120" s="172"/>
      <c r="BY120" s="350"/>
      <c r="BZ120" s="350"/>
      <c r="CA120" s="350"/>
      <c r="CB120" s="350"/>
      <c r="CC120" s="350"/>
      <c r="CD120" s="172"/>
      <c r="CE120" s="350"/>
      <c r="CF120" s="361"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50"/>
      <c r="BQ121" s="350"/>
      <c r="BR121" s="350"/>
      <c r="BS121" s="350"/>
      <c r="BT121" s="350"/>
      <c r="BU121" s="350"/>
      <c r="BV121" s="350"/>
      <c r="BW121" s="172"/>
      <c r="BX121" s="172"/>
      <c r="BY121" s="350"/>
      <c r="BZ121" s="350"/>
      <c r="CA121" s="350"/>
      <c r="CB121" s="350"/>
      <c r="CC121" s="350"/>
      <c r="CD121" s="172"/>
      <c r="CE121" s="350"/>
      <c r="CF121" s="361"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50"/>
      <c r="BQ122" s="350"/>
      <c r="BR122" s="350"/>
      <c r="BS122" s="350"/>
      <c r="BT122" s="350"/>
      <c r="BU122" s="350"/>
      <c r="BV122" s="350"/>
      <c r="BW122" s="172"/>
      <c r="BX122" s="172"/>
      <c r="BY122" s="350"/>
      <c r="BZ122" s="350"/>
      <c r="CA122" s="350"/>
      <c r="CB122" s="350"/>
      <c r="CC122" s="350"/>
      <c r="CD122" s="172"/>
      <c r="CE122" s="350"/>
      <c r="CF122" s="361"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50"/>
      <c r="BQ123" s="350"/>
      <c r="BR123" s="350"/>
      <c r="BS123" s="350"/>
      <c r="BT123" s="350"/>
      <c r="BU123" s="350"/>
      <c r="BV123" s="350"/>
      <c r="BW123" s="172"/>
      <c r="BX123" s="172"/>
      <c r="BY123" s="350"/>
      <c r="BZ123" s="350"/>
      <c r="CA123" s="350"/>
      <c r="CB123" s="350"/>
      <c r="CC123" s="350"/>
      <c r="CD123" s="172"/>
      <c r="CE123" s="350"/>
      <c r="CF123" s="361"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50"/>
      <c r="BQ124" s="350"/>
      <c r="BR124" s="350"/>
      <c r="BS124" s="350"/>
      <c r="BT124" s="350"/>
      <c r="BU124" s="350"/>
      <c r="BV124" s="350"/>
      <c r="BW124" s="172"/>
      <c r="BX124" s="172"/>
      <c r="BY124" s="350"/>
      <c r="BZ124" s="350"/>
      <c r="CA124" s="350"/>
      <c r="CB124" s="350"/>
      <c r="CC124" s="350"/>
      <c r="CD124" s="172"/>
      <c r="CE124" s="350"/>
      <c r="CF124" s="361"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50"/>
      <c r="BQ125" s="350"/>
      <c r="BR125" s="350"/>
      <c r="BS125" s="350"/>
      <c r="BT125" s="350"/>
      <c r="BU125" s="350"/>
      <c r="BV125" s="350"/>
      <c r="BW125" s="172"/>
      <c r="BX125" s="172"/>
      <c r="BY125" s="350"/>
      <c r="BZ125" s="350"/>
      <c r="CA125" s="350"/>
      <c r="CB125" s="350"/>
      <c r="CC125" s="350"/>
      <c r="CD125" s="172"/>
      <c r="CE125" s="350"/>
      <c r="CF125" s="361"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50"/>
      <c r="BQ126" s="350"/>
      <c r="BR126" s="350"/>
      <c r="BS126" s="350"/>
      <c r="BT126" s="350"/>
      <c r="BU126" s="350"/>
      <c r="BV126" s="350"/>
      <c r="BW126" s="172"/>
      <c r="BX126" s="172"/>
      <c r="BY126" s="350"/>
      <c r="BZ126" s="350"/>
      <c r="CA126" s="350"/>
      <c r="CB126" s="350"/>
      <c r="CC126" s="350"/>
      <c r="CD126" s="172"/>
      <c r="CE126" s="350"/>
      <c r="CF126" s="361"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50"/>
      <c r="BQ127" s="350"/>
      <c r="BR127" s="350"/>
      <c r="BS127" s="350"/>
      <c r="BT127" s="350"/>
      <c r="BU127" s="350"/>
      <c r="BV127" s="350"/>
      <c r="BW127" s="172"/>
      <c r="BX127" s="172"/>
      <c r="BY127" s="350"/>
      <c r="BZ127" s="350"/>
      <c r="CA127" s="350"/>
      <c r="CB127" s="350"/>
      <c r="CC127" s="350"/>
      <c r="CD127" s="172"/>
      <c r="CE127" s="350"/>
      <c r="CF127" s="361"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50"/>
      <c r="BQ128" s="350"/>
      <c r="BR128" s="350"/>
      <c r="BS128" s="350"/>
      <c r="BT128" s="350"/>
      <c r="BU128" s="350"/>
      <c r="BV128" s="350"/>
      <c r="BW128" s="172"/>
      <c r="BX128" s="172"/>
      <c r="BY128" s="350"/>
      <c r="BZ128" s="350"/>
      <c r="CA128" s="350"/>
      <c r="CB128" s="350"/>
      <c r="CC128" s="350"/>
      <c r="CD128" s="172"/>
      <c r="CE128" s="350"/>
      <c r="CF128" s="361"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50"/>
      <c r="BQ129" s="350"/>
      <c r="BR129" s="350"/>
      <c r="BS129" s="350"/>
      <c r="BT129" s="350"/>
      <c r="BU129" s="350"/>
      <c r="BV129" s="350"/>
      <c r="BW129" s="172"/>
      <c r="BX129" s="172"/>
      <c r="BY129" s="350"/>
      <c r="BZ129" s="350"/>
      <c r="CA129" s="350"/>
      <c r="CB129" s="350"/>
      <c r="CC129" s="350"/>
      <c r="CD129" s="172"/>
      <c r="CE129" s="350"/>
      <c r="CF129" s="361"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1"/>
      <c r="AF130" s="351"/>
      <c r="AG130" s="351"/>
      <c r="AH130" s="351"/>
      <c r="AI130" s="351"/>
      <c r="AJ130" s="351"/>
      <c r="AK130" s="351"/>
      <c r="AL130" s="351"/>
      <c r="AM130" s="351"/>
      <c r="AN130" s="351"/>
      <c r="AO130" s="351"/>
      <c r="AP130" s="351"/>
      <c r="AQ130" s="351"/>
      <c r="AR130" s="351"/>
      <c r="AS130" s="351"/>
      <c r="AT130" s="351"/>
      <c r="AU130" s="351"/>
      <c r="AV130" s="351"/>
      <c r="AW130" s="351"/>
      <c r="AX130" s="351"/>
      <c r="AY130" s="351"/>
      <c r="AZ130" s="351"/>
      <c r="BA130" s="351"/>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50"/>
      <c r="BQ130" s="350"/>
      <c r="BR130" s="350"/>
      <c r="BS130" s="350"/>
      <c r="BT130" s="350"/>
      <c r="BU130" s="350"/>
      <c r="BV130" s="350"/>
      <c r="BW130" s="172"/>
      <c r="BX130" s="172"/>
      <c r="BY130" s="350"/>
      <c r="BZ130" s="350"/>
      <c r="CA130" s="350"/>
      <c r="CB130" s="350"/>
      <c r="CC130" s="350"/>
      <c r="CD130" s="172"/>
      <c r="CE130" s="350"/>
      <c r="CF130" s="361"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1"/>
      <c r="AF131" s="351"/>
      <c r="AG131" s="351"/>
      <c r="AH131" s="351"/>
      <c r="AI131" s="351"/>
      <c r="AJ131" s="351"/>
      <c r="AK131" s="351"/>
      <c r="AL131" s="351"/>
      <c r="AM131" s="351"/>
      <c r="AN131" s="351"/>
      <c r="AO131" s="351"/>
      <c r="AP131" s="351"/>
      <c r="AQ131" s="351"/>
      <c r="AR131" s="351"/>
      <c r="AS131" s="351"/>
      <c r="AT131" s="351"/>
      <c r="AU131" s="351"/>
      <c r="AV131" s="351"/>
      <c r="AW131" s="351"/>
      <c r="AX131" s="351"/>
      <c r="AY131" s="351"/>
      <c r="AZ131" s="351"/>
      <c r="BA131" s="351"/>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50"/>
      <c r="BQ131" s="350"/>
      <c r="BR131" s="350"/>
      <c r="BS131" s="350"/>
      <c r="BT131" s="350"/>
      <c r="BU131" s="350"/>
      <c r="BV131" s="350"/>
      <c r="BW131" s="172"/>
      <c r="BX131" s="172"/>
      <c r="BY131" s="350"/>
      <c r="BZ131" s="350"/>
      <c r="CA131" s="350"/>
      <c r="CB131" s="350"/>
      <c r="CC131" s="350"/>
      <c r="CD131" s="172"/>
      <c r="CE131" s="350"/>
      <c r="CF131" s="361"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50"/>
      <c r="BQ132" s="350"/>
      <c r="BR132" s="350"/>
      <c r="BS132" s="350"/>
      <c r="BT132" s="350"/>
      <c r="BU132" s="350"/>
      <c r="BV132" s="350"/>
      <c r="BW132" s="172"/>
      <c r="BX132" s="172"/>
      <c r="BY132" s="350"/>
      <c r="BZ132" s="350"/>
      <c r="CA132" s="350"/>
      <c r="CB132" s="350"/>
      <c r="CC132" s="350"/>
      <c r="CD132" s="172"/>
      <c r="CE132" s="350"/>
      <c r="CF132" s="361"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50"/>
      <c r="BQ133" s="350"/>
      <c r="BR133" s="350"/>
      <c r="BS133" s="350"/>
      <c r="BT133" s="350"/>
      <c r="BU133" s="350"/>
      <c r="BV133" s="350"/>
      <c r="BW133" s="172"/>
      <c r="BX133" s="172"/>
      <c r="BY133" s="350"/>
      <c r="BZ133" s="350"/>
      <c r="CA133" s="350"/>
      <c r="CB133" s="350"/>
      <c r="CC133" s="350"/>
      <c r="CD133" s="172"/>
      <c r="CE133" s="350"/>
      <c r="CF133" s="361"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50"/>
      <c r="BQ134" s="350"/>
      <c r="BR134" s="350"/>
      <c r="BS134" s="350"/>
      <c r="BT134" s="350"/>
      <c r="BU134" s="350"/>
      <c r="BV134" s="350"/>
      <c r="BW134" s="172"/>
      <c r="BX134" s="172"/>
      <c r="BY134" s="350"/>
      <c r="BZ134" s="350"/>
      <c r="CA134" s="350"/>
      <c r="CB134" s="350"/>
      <c r="CC134" s="350"/>
      <c r="CD134" s="172"/>
      <c r="CE134" s="350"/>
      <c r="CF134" s="361"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50"/>
      <c r="BQ135" s="350"/>
      <c r="BR135" s="350"/>
      <c r="BS135" s="350"/>
      <c r="BT135" s="350"/>
      <c r="BU135" s="350"/>
      <c r="BV135" s="350"/>
      <c r="BW135" s="172"/>
      <c r="BX135" s="172"/>
      <c r="BY135" s="350"/>
      <c r="BZ135" s="350"/>
      <c r="CA135" s="350"/>
      <c r="CB135" s="350"/>
      <c r="CC135" s="350"/>
      <c r="CD135" s="172"/>
      <c r="CE135" s="350"/>
      <c r="CF135" s="361"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50"/>
      <c r="BQ136" s="350"/>
      <c r="BR136" s="350"/>
      <c r="BS136" s="350"/>
      <c r="BT136" s="350"/>
      <c r="BU136" s="350"/>
      <c r="BV136" s="350"/>
      <c r="BW136" s="172"/>
      <c r="BX136" s="172"/>
      <c r="BY136" s="350"/>
      <c r="BZ136" s="350"/>
      <c r="CA136" s="350"/>
      <c r="CB136" s="350"/>
      <c r="CC136" s="350"/>
      <c r="CD136" s="172"/>
      <c r="CE136" s="350"/>
      <c r="CF136" s="361"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50"/>
      <c r="BQ137" s="350"/>
      <c r="BR137" s="350"/>
      <c r="BS137" s="350"/>
      <c r="BT137" s="350"/>
      <c r="BU137" s="350"/>
      <c r="BV137" s="350"/>
      <c r="BW137" s="172"/>
      <c r="BX137" s="172"/>
      <c r="BY137" s="350"/>
      <c r="BZ137" s="350"/>
      <c r="CA137" s="350"/>
      <c r="CB137" s="350"/>
      <c r="CC137" s="350"/>
      <c r="CD137" s="172"/>
      <c r="CE137" s="350"/>
      <c r="CF137" s="361"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50"/>
      <c r="BQ138" s="350"/>
      <c r="BR138" s="350"/>
      <c r="BS138" s="350"/>
      <c r="BT138" s="350"/>
      <c r="BU138" s="350"/>
      <c r="BV138" s="350"/>
      <c r="BW138" s="172"/>
      <c r="BX138" s="172"/>
      <c r="BY138" s="350"/>
      <c r="BZ138" s="350"/>
      <c r="CA138" s="350"/>
      <c r="CB138" s="350"/>
      <c r="CC138" s="350"/>
      <c r="CD138" s="172"/>
      <c r="CE138" s="350"/>
      <c r="CF138" s="361"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1"/>
      <c r="AF139" s="351"/>
      <c r="AG139" s="351"/>
      <c r="AH139" s="351"/>
      <c r="AI139" s="351"/>
      <c r="AJ139" s="351"/>
      <c r="AK139" s="351"/>
      <c r="AL139" s="351"/>
      <c r="AM139" s="351"/>
      <c r="AN139" s="351"/>
      <c r="AO139" s="351"/>
      <c r="AP139" s="351"/>
      <c r="AQ139" s="351"/>
      <c r="AR139" s="351"/>
      <c r="AS139" s="351"/>
      <c r="AT139" s="351"/>
      <c r="AU139" s="351"/>
      <c r="AV139" s="351"/>
      <c r="AW139" s="351"/>
      <c r="AX139" s="351"/>
      <c r="AY139" s="351"/>
      <c r="AZ139" s="351"/>
      <c r="BA139" s="351"/>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50"/>
      <c r="BQ139" s="350"/>
      <c r="BR139" s="350"/>
      <c r="BS139" s="350"/>
      <c r="BT139" s="350"/>
      <c r="BU139" s="350"/>
      <c r="BV139" s="350"/>
      <c r="BW139" s="172"/>
      <c r="BX139" s="172"/>
      <c r="BY139" s="350"/>
      <c r="BZ139" s="350"/>
      <c r="CA139" s="350"/>
      <c r="CB139" s="350"/>
      <c r="CC139" s="350"/>
      <c r="CD139" s="172"/>
      <c r="CE139" s="350"/>
      <c r="CF139" s="361"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50"/>
      <c r="BQ140" s="350"/>
      <c r="BR140" s="350"/>
      <c r="BS140" s="350"/>
      <c r="BT140" s="350"/>
      <c r="BU140" s="350"/>
      <c r="BV140" s="350"/>
      <c r="BW140" s="172"/>
      <c r="BX140" s="172"/>
      <c r="BY140" s="350"/>
      <c r="BZ140" s="350"/>
      <c r="CA140" s="350"/>
      <c r="CB140" s="350"/>
      <c r="CC140" s="350"/>
      <c r="CD140" s="172"/>
      <c r="CE140" s="350"/>
      <c r="CF140" s="361"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50"/>
      <c r="BQ141" s="350"/>
      <c r="BR141" s="350"/>
      <c r="BS141" s="350"/>
      <c r="BT141" s="350"/>
      <c r="BU141" s="350"/>
      <c r="BV141" s="350"/>
      <c r="BW141" s="172"/>
      <c r="BX141" s="172"/>
      <c r="BY141" s="350"/>
      <c r="BZ141" s="350"/>
      <c r="CA141" s="350"/>
      <c r="CB141" s="350"/>
      <c r="CC141" s="350"/>
      <c r="CD141" s="172"/>
      <c r="CE141" s="350"/>
      <c r="CF141" s="361"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50"/>
      <c r="BQ142" s="350"/>
      <c r="BR142" s="350"/>
      <c r="BS142" s="350"/>
      <c r="BT142" s="350"/>
      <c r="BU142" s="350"/>
      <c r="BV142" s="350"/>
      <c r="BW142" s="172"/>
      <c r="BX142" s="172"/>
      <c r="BY142" s="350"/>
      <c r="BZ142" s="350"/>
      <c r="CA142" s="350"/>
      <c r="CB142" s="350"/>
      <c r="CC142" s="350"/>
      <c r="CD142" s="172"/>
      <c r="CE142" s="350"/>
      <c r="CF142" s="361"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50"/>
      <c r="BQ143" s="350"/>
      <c r="BR143" s="350"/>
      <c r="BS143" s="350"/>
      <c r="BT143" s="350"/>
      <c r="BU143" s="350"/>
      <c r="BV143" s="350"/>
      <c r="BW143" s="172"/>
      <c r="BX143" s="172"/>
      <c r="BY143" s="350"/>
      <c r="BZ143" s="350"/>
      <c r="CA143" s="350"/>
      <c r="CB143" s="350"/>
      <c r="CC143" s="350"/>
      <c r="CD143" s="172"/>
      <c r="CE143" s="350"/>
      <c r="CF143" s="361"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50"/>
      <c r="BQ144" s="350"/>
      <c r="BR144" s="350"/>
      <c r="BS144" s="350"/>
      <c r="BT144" s="350"/>
      <c r="BU144" s="350"/>
      <c r="BV144" s="350"/>
      <c r="BW144" s="172"/>
      <c r="BX144" s="172"/>
      <c r="BY144" s="350"/>
      <c r="BZ144" s="350"/>
      <c r="CA144" s="350"/>
      <c r="CB144" s="350"/>
      <c r="CC144" s="350"/>
      <c r="CD144" s="172"/>
      <c r="CE144" s="350"/>
      <c r="CF144" s="361"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50"/>
      <c r="BQ145" s="350"/>
      <c r="BR145" s="350"/>
      <c r="BS145" s="350"/>
      <c r="BT145" s="350"/>
      <c r="BU145" s="350"/>
      <c r="BV145" s="350"/>
      <c r="BW145" s="172"/>
      <c r="BX145" s="172"/>
      <c r="BY145" s="350"/>
      <c r="BZ145" s="350"/>
      <c r="CA145" s="350"/>
      <c r="CB145" s="350"/>
      <c r="CC145" s="350"/>
      <c r="CD145" s="172"/>
      <c r="CE145" s="350"/>
      <c r="CF145" s="361"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50"/>
      <c r="BQ146" s="350"/>
      <c r="BR146" s="350"/>
      <c r="BS146" s="350"/>
      <c r="BT146" s="350"/>
      <c r="BU146" s="350"/>
      <c r="BV146" s="350"/>
      <c r="BW146" s="172"/>
      <c r="BX146" s="172"/>
      <c r="BY146" s="350"/>
      <c r="BZ146" s="350"/>
      <c r="CA146" s="350"/>
      <c r="CB146" s="350"/>
      <c r="CC146" s="350"/>
      <c r="CD146" s="172"/>
      <c r="CE146" s="350"/>
      <c r="CF146" s="361"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50"/>
      <c r="BQ147" s="350"/>
      <c r="BR147" s="350"/>
      <c r="BS147" s="350"/>
      <c r="BT147" s="350"/>
      <c r="BU147" s="350"/>
      <c r="BV147" s="350"/>
      <c r="BW147" s="172"/>
      <c r="BX147" s="172"/>
      <c r="BY147" s="350"/>
      <c r="BZ147" s="350"/>
      <c r="CA147" s="350"/>
      <c r="CB147" s="350"/>
      <c r="CC147" s="350"/>
      <c r="CD147" s="172"/>
      <c r="CE147" s="350"/>
      <c r="CF147" s="361"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50"/>
      <c r="BQ148" s="350"/>
      <c r="BR148" s="350"/>
      <c r="BS148" s="350"/>
      <c r="BT148" s="350"/>
      <c r="BU148" s="350"/>
      <c r="BV148" s="350"/>
      <c r="BW148" s="172"/>
      <c r="BX148" s="172"/>
      <c r="BY148" s="350"/>
      <c r="BZ148" s="350"/>
      <c r="CA148" s="350"/>
      <c r="CB148" s="350"/>
      <c r="CC148" s="350"/>
      <c r="CD148" s="172"/>
      <c r="CE148" s="350"/>
      <c r="CF148" s="361"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50"/>
      <c r="BQ149" s="350"/>
      <c r="BR149" s="350"/>
      <c r="BS149" s="350"/>
      <c r="BT149" s="350"/>
      <c r="BU149" s="350"/>
      <c r="BV149" s="350"/>
      <c r="BW149" s="172"/>
      <c r="BX149" s="172"/>
      <c r="BY149" s="350"/>
      <c r="BZ149" s="350"/>
      <c r="CA149" s="350"/>
      <c r="CB149" s="350"/>
      <c r="CC149" s="350"/>
      <c r="CD149" s="172"/>
      <c r="CE149" s="350"/>
      <c r="CF149" s="361"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50"/>
      <c r="BQ150" s="350"/>
      <c r="BR150" s="350"/>
      <c r="BS150" s="350"/>
      <c r="BT150" s="350"/>
      <c r="BU150" s="350"/>
      <c r="BV150" s="350"/>
      <c r="BW150" s="172"/>
      <c r="BX150" s="172"/>
      <c r="BY150" s="350"/>
      <c r="BZ150" s="350"/>
      <c r="CA150" s="350"/>
      <c r="CB150" s="350"/>
      <c r="CC150" s="350"/>
      <c r="CD150" s="172"/>
      <c r="CE150" s="350"/>
      <c r="CF150" s="361"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50"/>
      <c r="BQ151" s="350"/>
      <c r="BR151" s="350"/>
      <c r="BS151" s="350"/>
      <c r="BT151" s="350"/>
      <c r="BU151" s="350"/>
      <c r="BV151" s="350"/>
      <c r="BW151" s="172"/>
      <c r="BX151" s="172"/>
      <c r="BY151" s="350"/>
      <c r="BZ151" s="350"/>
      <c r="CA151" s="350"/>
      <c r="CB151" s="350"/>
      <c r="CC151" s="350"/>
      <c r="CD151" s="172"/>
      <c r="CE151" s="350"/>
      <c r="CF151" s="361"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50"/>
      <c r="BQ152" s="350"/>
      <c r="BR152" s="350"/>
      <c r="BS152" s="350"/>
      <c r="BT152" s="350"/>
      <c r="BU152" s="350"/>
      <c r="BV152" s="350"/>
      <c r="BW152" s="172"/>
      <c r="BX152" s="172"/>
      <c r="BY152" s="350"/>
      <c r="BZ152" s="350"/>
      <c r="CA152" s="350"/>
      <c r="CB152" s="350"/>
      <c r="CC152" s="350"/>
      <c r="CD152" s="172"/>
      <c r="CE152" s="350"/>
      <c r="CF152" s="361"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50"/>
      <c r="BQ153" s="350"/>
      <c r="BR153" s="350"/>
      <c r="BS153" s="350"/>
      <c r="BT153" s="350"/>
      <c r="BU153" s="350"/>
      <c r="BV153" s="350"/>
      <c r="BW153" s="172"/>
      <c r="BX153" s="172"/>
      <c r="BY153" s="350"/>
      <c r="BZ153" s="350"/>
      <c r="CA153" s="350"/>
      <c r="CB153" s="350"/>
      <c r="CC153" s="350"/>
      <c r="CD153" s="172"/>
      <c r="CE153" s="350"/>
      <c r="CF153" s="361"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50"/>
      <c r="BQ154" s="350"/>
      <c r="BR154" s="350"/>
      <c r="BS154" s="350"/>
      <c r="BT154" s="350"/>
      <c r="BU154" s="350"/>
      <c r="BV154" s="350"/>
      <c r="BW154" s="172"/>
      <c r="BX154" s="172"/>
      <c r="BY154" s="350"/>
      <c r="BZ154" s="350"/>
      <c r="CA154" s="350"/>
      <c r="CB154" s="350"/>
      <c r="CC154" s="350"/>
      <c r="CD154" s="172"/>
      <c r="CE154" s="350"/>
      <c r="CF154" s="361"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50"/>
      <c r="BQ155" s="350"/>
      <c r="BR155" s="350"/>
      <c r="BS155" s="350"/>
      <c r="BT155" s="350"/>
      <c r="BU155" s="350"/>
      <c r="BV155" s="350"/>
      <c r="BW155" s="172"/>
      <c r="BX155" s="172"/>
      <c r="BY155" s="350"/>
      <c r="BZ155" s="350"/>
      <c r="CA155" s="350"/>
      <c r="CB155" s="350"/>
      <c r="CC155" s="350"/>
      <c r="CD155" s="172"/>
      <c r="CE155" s="350"/>
      <c r="CF155" s="361"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50"/>
      <c r="BQ156" s="350"/>
      <c r="BR156" s="350"/>
      <c r="BS156" s="350"/>
      <c r="BT156" s="350"/>
      <c r="BU156" s="350"/>
      <c r="BV156" s="350"/>
      <c r="BW156" s="172"/>
      <c r="BX156" s="172"/>
      <c r="BY156" s="350"/>
      <c r="BZ156" s="350"/>
      <c r="CA156" s="350"/>
      <c r="CB156" s="350"/>
      <c r="CC156" s="350"/>
      <c r="CD156" s="172"/>
      <c r="CE156" s="350"/>
      <c r="CF156" s="361"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50"/>
      <c r="BQ157" s="350"/>
      <c r="BR157" s="350"/>
      <c r="BS157" s="350"/>
      <c r="BT157" s="350"/>
      <c r="BU157" s="350"/>
      <c r="BV157" s="350"/>
      <c r="BW157" s="172"/>
      <c r="BX157" s="172"/>
      <c r="BY157" s="350"/>
      <c r="BZ157" s="350"/>
      <c r="CA157" s="350"/>
      <c r="CB157" s="350"/>
      <c r="CC157" s="350"/>
      <c r="CD157" s="172"/>
      <c r="CE157" s="350"/>
      <c r="CF157" s="361"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G586" activePane="bottomRight" state="frozen"/>
      <selection activeCell="E142" sqref="E142"/>
      <selection pane="topRight" activeCell="E142" sqref="E142"/>
      <selection pane="bottomLeft" activeCell="E142" sqref="E142"/>
      <selection pane="bottomRight" activeCell="H596" sqref="H596"/>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7"/>
    <col min="19" max="19" width="8.54296875" style="357" customWidth="1"/>
    <col min="20" max="20" width="9.26953125" style="357"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3"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6">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7">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6">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7">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6">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7">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6">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7">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6">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7">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6">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7">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6">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7">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6">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7">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6">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7">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6">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7">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6">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7">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6">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7">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6">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7">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6">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7">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6">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7">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6">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7">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6">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7">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6">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7">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6">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7">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6">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7">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6">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7">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6">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7">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6">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7">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6">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7">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6">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7">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6">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7">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6">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7">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6">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7">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6">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7">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6">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7">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6">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7">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6">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7">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6">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7">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6">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7">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6">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7">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6">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7">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6">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7">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6">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7">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6">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7">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6">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7">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6">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7">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6">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7">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6">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7">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6">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7">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6">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7">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6">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7">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6">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7">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6">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7">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6">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7">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6">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7">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6">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7">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6">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7">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6">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7">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6">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7">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6">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7">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6">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7">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6">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7">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6">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7">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6">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7">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6">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7">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6">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7">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6">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7">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6">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7">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6">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7">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6">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7">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6">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7">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6">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7">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6">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7">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6">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7">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6">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7">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6">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7">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6">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7">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6">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7">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6">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7">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6">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7">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6">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7">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6">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7">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6">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7">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6">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7">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6">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7">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6">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7">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6">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7">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6">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7">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6">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7">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6">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7">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6">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7">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6">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7">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6">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7">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6">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7">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6">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7">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6">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7">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6">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7">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6">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7">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6">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7">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6">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7">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6">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7">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6">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7">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6">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7">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6">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7">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6">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7">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6">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7">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6">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7">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6">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7">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6">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7">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6">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7">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6">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7">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6">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7">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6">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7">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6">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7">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6">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7">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6">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7">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6">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7">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6">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7">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6">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7">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6">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7">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6">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7">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6">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7">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6">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7">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6">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7">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6">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7">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6">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7">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6">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7">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6">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7">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6">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7">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6">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7">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6">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7">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6">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7">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6">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7">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6">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7">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6">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7">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6">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7">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6">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7">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6">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7">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6">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7">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6">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7">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6">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7">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6">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7">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6">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7">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6">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7">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6">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7">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6">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7">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6">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7">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6">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7">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6">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7">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6">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7">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6">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7">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6">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7">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6">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7">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6">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7">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6">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7">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6">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7">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6">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7">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6">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7">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6">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7">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6">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7">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6">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7">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6">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7">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6">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7">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6">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7">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6">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7">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6">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7">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6">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7">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6">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7">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6">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7">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6">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7">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6">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7">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6">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7">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6">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7">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6">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7">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6">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7">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6">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7">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6">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7">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6">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7">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6">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7">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6">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7">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6">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7">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6">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7">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6">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7">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6">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7">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6">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7">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6">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7">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6">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7">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6">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7">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6">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7">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6">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7">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6">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7">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6">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7">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6">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7">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6">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7">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6">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7">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6">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7">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6">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7">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6">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7">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6">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7">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6">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7">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6">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7">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6">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7">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6">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7">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6">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7">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6">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7">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6">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7">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6">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7">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6">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7">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6">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7">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6">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7">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6">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7">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6">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7">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6">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7">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6">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7">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6">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7">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6">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7">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6">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7">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6">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7">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6">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7">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6">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7">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6">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7">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6">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7">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6">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7">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6">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7">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6">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7">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6">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7">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6">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7">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6">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7">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6">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7">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6">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7">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6">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7">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6">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7">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6">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7">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6">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7">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6">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7">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6">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7">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6">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7">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6">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7">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6">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7">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6">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7">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6">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7">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6">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7">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6">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7">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6">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7">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6">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7">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6">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7">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6">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7">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6">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7">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6">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7">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6">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7">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6">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7">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6">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7">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6">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7">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6">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7">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6">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7">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6">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7">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6">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7">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6">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7">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6">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7">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6">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7">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6">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7">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6">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7">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6">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7">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6">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7">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6">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7">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6">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7">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6">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7">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6">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7">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6">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7">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6">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7">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6">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7">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6">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7">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6">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7">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6">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7">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6">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7">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6">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7">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6">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7">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6">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7">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6">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7">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6">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7">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6">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7">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6">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7">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6">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7">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6">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7">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6">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7">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6">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7">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6">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7">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6">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7">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6">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7">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6">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7">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6">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7">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6">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7">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6">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7">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6">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7">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6">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7">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6">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7">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6">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7">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6">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7">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6">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7">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6">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7">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6">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7">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6">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7">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6">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7">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6">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7">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6">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7">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6">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7">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6">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7">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6">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7">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6">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7">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6">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7">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6">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7">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6">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7">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6">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7">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6">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7">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6">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7">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6">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7">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6">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7">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6">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7">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6">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7">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6">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7">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6">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7">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6">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7">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6">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7">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6">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7">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6">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7">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6">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7">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6">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7">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6">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7">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6">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7">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6">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7">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6">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7">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6">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7">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6">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7">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6">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7">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6">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7">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6">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7">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6">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7">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6">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7">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6">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7">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6">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7">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6">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7">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6">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7">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6">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7">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6">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7">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6">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7">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6">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7">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6">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7">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6">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7">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6">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7">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6">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7">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6">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7">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6">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7">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6">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7">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6">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7">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6">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7">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6">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7">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6">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7">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6">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7">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6">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7">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6">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7">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6">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7">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6">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7">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6">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7">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6">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7">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6">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7">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6">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7">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6">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7">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6">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7">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6">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7">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6">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7">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6">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7">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6">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7">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6">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7">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6">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7">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6">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7">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6">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7">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6">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7">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6">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7">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6">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7">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6">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7">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6">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7">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6">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7">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6">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7">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6">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7">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6">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7">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6">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7">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6">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7">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6">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7">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6">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7">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6">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7">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6">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7">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6">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7">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6">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7">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6">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7">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6">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7">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6">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7">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6">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7">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6">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7">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6">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7">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6">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7">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6">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7">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6">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7">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6">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7">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6">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7">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6">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7">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6">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7">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6">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7">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6">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7">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6">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7">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6">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7">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6">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7">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6">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7">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6">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7">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6">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7">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6">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7">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6">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7">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6">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7">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6">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7">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6">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7">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6">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7">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6">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7">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6">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7">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6">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7">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6">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7">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6">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7">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6">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7">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6">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7">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6">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7">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6">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7">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6">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7">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6">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7">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6">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7">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6">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7">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6">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7">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6">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7">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6">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7">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6">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7">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6">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7">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6">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7">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6">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7">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6">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7">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6">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7">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6">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7">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6">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7">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6">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7">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6">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7">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6">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7">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6">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7">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6">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7">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6">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7">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6">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7">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6">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7">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6">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7">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6">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7">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6">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7">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6">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7">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6">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7">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6">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7">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6">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7">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6">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7">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5"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6">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7">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5"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6">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7">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6">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7">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6">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7">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6">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7">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6">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7">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6">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7">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6">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7">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6">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7">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4">
        <v>1495</v>
      </c>
      <c r="AB465" s="344"/>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6">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7">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4">
        <v>4416</v>
      </c>
      <c r="AB466" s="344"/>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6">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7">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6">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7">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6">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7">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6">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7">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6">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7">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6">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7">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6">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7">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6">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7">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6">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7">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6">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7">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6">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7">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6">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7">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6">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7">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6">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7">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6">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7">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6">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7">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6">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7">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6">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7">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6">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7">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6">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7">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6">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7">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6">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7">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6">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7">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6">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7">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6">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7">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6">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7">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6">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7">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6">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7">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6">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7">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6">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7">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6">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7">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6">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7">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6">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7">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6">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7">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6">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7">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6">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7">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6">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7">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6">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7">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6">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7">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6">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7">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6">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7">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6">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7">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6">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7">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6">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7">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6">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7">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6">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7">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6">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7">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6">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7">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6">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7">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6">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7">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6">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7">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6">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7">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6">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7">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6">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7">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6">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7">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6">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7">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6">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7">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6">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7">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6">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7">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6">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7">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6">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7">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6">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7">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6">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7">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6">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7">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6">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7">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6">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7">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6">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7">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6">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7">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6">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7">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6">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7">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6">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7">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2"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6">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7">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2"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6">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7">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2"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6">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7">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6">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7">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2"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6">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7">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595"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6">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7">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6">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7">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6">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7">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6">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7">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6">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7">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6">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7">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6">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7">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6">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7">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6">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7">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6">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7">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6">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7">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6">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7">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6">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7">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6">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7">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6">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7">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6">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7">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6">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7">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6">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7">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6">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7">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6">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7">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6">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7">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6">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7">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6">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7">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6">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7">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6">
        <f>IFERROR(VLOOKUP(WTG_BD[[#This Row],[Affected WTG]],'Basic Data'!$A$3:$E$25,5,0),"")</f>
        <v>4.3478260869565223E-2</v>
      </c>
      <c r="K567" s="10">
        <v>931</v>
      </c>
      <c r="L567" t="str">
        <f>IFERROR(VLOOKUP(WTG_BD[[#This Row],[Error Code]],'Basic Data'!S:T,2,0),"Incorrect Error Code")</f>
        <v>Arc light detected</v>
      </c>
      <c r="M567" t="s">
        <v>1472</v>
      </c>
      <c r="N567" t="s">
        <v>113</v>
      </c>
      <c r="O567" s="359">
        <v>0.76388888888888884</v>
      </c>
      <c r="P567" s="359">
        <v>0.76388888888888884</v>
      </c>
      <c r="Q567" s="359">
        <v>0.97222222222222221</v>
      </c>
      <c r="R567" s="357">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6">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7">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6">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7">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6">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7">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6">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7">
        <f>(WTG_BD[[#This Row],[Work Start TimeStamp]]-WTG_BD[[#This Row],[Fault Start TimeStamp]])*24</f>
        <v>0</v>
      </c>
      <c r="S571" s="34">
        <f>(WTG_BD[[#This Row],[Fault Clearance time]]-WTG_BD[[#This Row],[Work Start TimeStamp]])*24</f>
        <v>7.6</v>
      </c>
      <c r="T571" s="34">
        <f>(WTG_BD[[#This Row],[Fault Clearance time]]-WTG_BD[[#This Row],[Fault Start TimeStamp]])*24</f>
        <v>7.6</v>
      </c>
      <c r="U571" s="334"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6">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7">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6">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7">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6">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7">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6">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7">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6">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7">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6">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7">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f t="shared" si="11"/>
        <v>577</v>
      </c>
      <c r="B578" s="43">
        <f>YEAR(WTG_BD[[#This Row],[Date]])+IF(MONTH(WTG_BD[[#This Row],[Date]])&gt;=4,1,0)</f>
        <v>2026</v>
      </c>
      <c r="C578" s="10">
        <v>2025</v>
      </c>
      <c r="D578" s="10" t="s">
        <v>4478</v>
      </c>
      <c r="E578" s="309">
        <f>WTG_BD[[#This Row],[Date]]-DAY(WTG_BD[[#This Row],[Date]])+1</f>
        <v>45839</v>
      </c>
      <c r="F578" s="32">
        <v>45845</v>
      </c>
      <c r="G578" t="s">
        <v>76</v>
      </c>
      <c r="H578" t="str">
        <f>IFERROR(VLOOKUP(WTG_BD[[#This Row],[Affected WTG]],'Basic Data'!$A$3:$E$25,2,0),"")</f>
        <v>O2R1</v>
      </c>
      <c r="I578" t="str">
        <f>IFERROR(VLOOKUP(WTG_BD[[#This Row],[Affected WTG]],'Basic Data'!$A$3:$E$25,3,0),"")</f>
        <v>KSIPL</v>
      </c>
      <c r="J578" s="356">
        <f>IFERROR(VLOOKUP(WTG_BD[[#This Row],[Affected WTG]],'Basic Data'!$A$3:$E$25,5,0),"")</f>
        <v>4.3478260869565223E-2</v>
      </c>
      <c r="K578" s="10">
        <v>450</v>
      </c>
      <c r="L578" t="str">
        <f>IFERROR(VLOOKUP(WTG_BD[[#This Row],[Error Code]],'Basic Data'!S:T,2,0),"Incorrect Error Code")</f>
        <v>Ext. High I sum Grd inv.</v>
      </c>
      <c r="M578" t="s">
        <v>368</v>
      </c>
      <c r="N578" t="s">
        <v>113</v>
      </c>
      <c r="O578" s="270">
        <v>0.24861111111111112</v>
      </c>
      <c r="P578" s="270">
        <v>0.24861111111111112</v>
      </c>
      <c r="Q578" s="270">
        <v>0.25</v>
      </c>
      <c r="R578" s="357">
        <f>(WTG_BD[[#This Row],[Work Start TimeStamp]]-WTG_BD[[#This Row],[Fault Start TimeStamp]])*24</f>
        <v>0</v>
      </c>
      <c r="S578" s="34">
        <f>(WTG_BD[[#This Row],[Fault Clearance time]]-WTG_BD[[#This Row],[Work Start TimeStamp]])*24</f>
        <v>3.3333333333333215E-2</v>
      </c>
      <c r="T578" s="34">
        <f>(WTG_BD[[#This Row],[Fault Clearance time]]-WTG_BD[[#This Row],[Fault Start TimeStamp]])*24</f>
        <v>3.3333333333333215E-2</v>
      </c>
      <c r="U578" t="s">
        <v>262</v>
      </c>
      <c r="V578" s="234" t="s">
        <v>255</v>
      </c>
      <c r="W578" s="50">
        <f>IFERROR(IF(N578="ROW",0,(WTG_BD[[#This Row],[Breakdown Time]]*WTG_BD[[#This Row],[Plant Equivalent Weightage]])),"")</f>
        <v>1.4492753623188356E-3</v>
      </c>
      <c r="X578" s="50"/>
      <c r="Y578" s="205">
        <v>1</v>
      </c>
      <c r="Z578" s="4"/>
      <c r="AA578" s="4">
        <v>1295.5999999999999</v>
      </c>
    </row>
    <row r="579" spans="1:27">
      <c r="A579" s="10">
        <f t="shared" si="11"/>
        <v>578</v>
      </c>
      <c r="B579" s="43">
        <f>YEAR(WTG_BD[[#This Row],[Date]])+IF(MONTH(WTG_BD[[#This Row],[Date]])&gt;=4,1,0)</f>
        <v>2026</v>
      </c>
      <c r="C579" s="10">
        <v>2025</v>
      </c>
      <c r="D579" s="10" t="s">
        <v>4478</v>
      </c>
      <c r="E579" s="309">
        <f>WTG_BD[[#This Row],[Date]]-DAY(WTG_BD[[#This Row],[Date]])+1</f>
        <v>45839</v>
      </c>
      <c r="F579" s="32">
        <v>45845</v>
      </c>
      <c r="G579" t="s">
        <v>90</v>
      </c>
      <c r="H579" t="str">
        <f>IFERROR(VLOOKUP(WTG_BD[[#This Row],[Affected WTG]],'Basic Data'!$A$3:$E$25,2,0),"")</f>
        <v>O2R1</v>
      </c>
      <c r="I579" t="str">
        <f>IFERROR(VLOOKUP(WTG_BD[[#This Row],[Affected WTG]],'Basic Data'!$A$3:$E$25,3,0),"")</f>
        <v>KSIPL</v>
      </c>
      <c r="J579" s="356">
        <f>IFERROR(VLOOKUP(WTG_BD[[#This Row],[Affected WTG]],'Basic Data'!$A$3:$E$25,5,0),"")</f>
        <v>4.3478260869565223E-2</v>
      </c>
      <c r="K579" s="10">
        <v>154</v>
      </c>
      <c r="L579" t="str">
        <f>IFERROR(VLOOKUP(WTG_BD[[#This Row],[Error Code]],'Basic Data'!S:T,2,0),"Incorrect Error Code")</f>
        <v>Max rotor RPM: __._ RPM</v>
      </c>
      <c r="M579" t="s">
        <v>4670</v>
      </c>
      <c r="N579" t="s">
        <v>113</v>
      </c>
      <c r="O579" s="270">
        <v>0.65069444444444446</v>
      </c>
      <c r="P579" s="270">
        <v>0.65069444444444446</v>
      </c>
      <c r="Q579" s="270">
        <v>0.65208333333333335</v>
      </c>
      <c r="R579" s="357">
        <f>(WTG_BD[[#This Row],[Work Start TimeStamp]]-WTG_BD[[#This Row],[Fault Start TimeStamp]])*24</f>
        <v>0</v>
      </c>
      <c r="S579" s="34">
        <f>(WTG_BD[[#This Row],[Fault Clearance time]]-WTG_BD[[#This Row],[Work Start TimeStamp]])*24</f>
        <v>3.3333333333333215E-2</v>
      </c>
      <c r="T579" s="34">
        <f>(WTG_BD[[#This Row],[Fault Clearance time]]-WTG_BD[[#This Row],[Fault Start TimeStamp]])*24</f>
        <v>3.3333333333333215E-2</v>
      </c>
      <c r="U579" t="s">
        <v>262</v>
      </c>
      <c r="V579" s="234" t="s">
        <v>255</v>
      </c>
      <c r="W579" s="50">
        <f>IFERROR(IF(N579="ROW",0,(WTG_BD[[#This Row],[Breakdown Time]]*WTG_BD[[#This Row],[Plant Equivalent Weightage]])),"")</f>
        <v>1.4492753623188356E-3</v>
      </c>
      <c r="X579" s="50"/>
      <c r="Y579" s="205">
        <v>1</v>
      </c>
      <c r="Z579" s="4"/>
      <c r="AA579" s="4">
        <v>533.9</v>
      </c>
    </row>
    <row r="580" spans="1:27">
      <c r="A580" s="10">
        <f t="shared" si="11"/>
        <v>579</v>
      </c>
      <c r="B580" s="43">
        <f>YEAR(WTG_BD[[#This Row],[Date]])+IF(MONTH(WTG_BD[[#This Row],[Date]])&gt;=4,1,0)</f>
        <v>2026</v>
      </c>
      <c r="C580" s="10">
        <v>2025</v>
      </c>
      <c r="D580" s="10" t="s">
        <v>4478</v>
      </c>
      <c r="E580" s="309">
        <f>WTG_BD[[#This Row],[Date]]-DAY(WTG_BD[[#This Row],[Date]])+1</f>
        <v>45839</v>
      </c>
      <c r="F580" s="32">
        <v>45847</v>
      </c>
      <c r="G580" t="s">
        <v>82</v>
      </c>
      <c r="H580" t="str">
        <f>IFERROR(VLOOKUP(WTG_BD[[#This Row],[Affected WTG]],'Basic Data'!$A$3:$E$25,2,0),"")</f>
        <v>O2R3</v>
      </c>
      <c r="I580" t="str">
        <f>IFERROR(VLOOKUP(WTG_BD[[#This Row],[Affected WTG]],'Basic Data'!$A$3:$E$25,3,0),"")</f>
        <v>JK</v>
      </c>
      <c r="J580" s="356">
        <f>IFERROR(VLOOKUP(WTG_BD[[#This Row],[Affected WTG]],'Basic Data'!$A$3:$E$25,5,0),"")</f>
        <v>4.3478260869565223E-2</v>
      </c>
      <c r="K580" s="10">
        <v>598</v>
      </c>
      <c r="L580" t="str">
        <f>IFERROR(VLOOKUP(WTG_BD[[#This Row],[Error Code]],'Basic Data'!S:T,2,0),"Incorrect Error Code")</f>
        <v>Circuit breaker open</v>
      </c>
      <c r="M580" t="s">
        <v>1149</v>
      </c>
      <c r="N580" t="s">
        <v>113</v>
      </c>
      <c r="O580" s="270">
        <v>0.35694444444444445</v>
      </c>
      <c r="P580" s="270">
        <v>0.35694444444444445</v>
      </c>
      <c r="Q580" s="270">
        <v>0.59930555555555554</v>
      </c>
      <c r="R580" s="357">
        <f>(WTG_BD[[#This Row],[Work Start TimeStamp]]-WTG_BD[[#This Row],[Fault Start TimeStamp]])*24</f>
        <v>0</v>
      </c>
      <c r="S580" s="34">
        <f>(WTG_BD[[#This Row],[Fault Clearance time]]-WTG_BD[[#This Row],[Work Start TimeStamp]])*24</f>
        <v>5.8166666666666664</v>
      </c>
      <c r="T580" s="34">
        <f>(WTG_BD[[#This Row],[Fault Clearance time]]-WTG_BD[[#This Row],[Fault Start TimeStamp]])*24</f>
        <v>5.8166666666666664</v>
      </c>
      <c r="U580" t="s">
        <v>4671</v>
      </c>
      <c r="V580" s="234" t="s">
        <v>255</v>
      </c>
      <c r="W580" s="50">
        <f>IFERROR(IF(N580="ROW",0,(WTG_BD[[#This Row],[Breakdown Time]]*WTG_BD[[#This Row],[Plant Equivalent Weightage]])),"")</f>
        <v>0.25289855072463768</v>
      </c>
      <c r="X580" s="50"/>
      <c r="Y580" s="205">
        <v>1</v>
      </c>
      <c r="Z580" s="4"/>
      <c r="AA580" s="4">
        <v>7068</v>
      </c>
    </row>
    <row r="581" spans="1:27">
      <c r="A581" s="10">
        <f t="shared" si="11"/>
        <v>580</v>
      </c>
      <c r="B581" s="43">
        <f>YEAR(WTG_BD[[#This Row],[Date]])+IF(MONTH(WTG_BD[[#This Row],[Date]])&gt;=4,1,0)</f>
        <v>2026</v>
      </c>
      <c r="C581" s="10">
        <v>2025</v>
      </c>
      <c r="D581" s="10" t="s">
        <v>4478</v>
      </c>
      <c r="E581" s="309">
        <f>WTG_BD[[#This Row],[Date]]-DAY(WTG_BD[[#This Row],[Date]])+1</f>
        <v>45839</v>
      </c>
      <c r="F581" s="32">
        <v>45847</v>
      </c>
      <c r="G581" t="s">
        <v>86</v>
      </c>
      <c r="H581" t="str">
        <f>IFERROR(VLOOKUP(WTG_BD[[#This Row],[Affected WTG]],'Basic Data'!$A$3:$E$25,2,0),"")</f>
        <v>O2R1</v>
      </c>
      <c r="I581" t="str">
        <f>IFERROR(VLOOKUP(WTG_BD[[#This Row],[Affected WTG]],'Basic Data'!$A$3:$E$25,3,0),"")</f>
        <v>KSIPL</v>
      </c>
      <c r="J581" s="356">
        <f>IFERROR(VLOOKUP(WTG_BD[[#This Row],[Affected WTG]],'Basic Data'!$A$3:$E$25,5,0),"")</f>
        <v>4.3478260869565223E-2</v>
      </c>
      <c r="K581" s="10">
        <v>450</v>
      </c>
      <c r="L581" t="str">
        <f>IFERROR(VLOOKUP(WTG_BD[[#This Row],[Error Code]],'Basic Data'!S:T,2,0),"Incorrect Error Code")</f>
        <v>Ext. High I sum Grd inv.</v>
      </c>
      <c r="M581" t="s">
        <v>368</v>
      </c>
      <c r="N581" t="s">
        <v>113</v>
      </c>
      <c r="O581" s="270">
        <v>0.29444444444444445</v>
      </c>
      <c r="P581" s="270">
        <v>0.29444444444444445</v>
      </c>
      <c r="Q581" s="270">
        <v>0.29652777777777778</v>
      </c>
      <c r="R581" s="357">
        <f>(WTG_BD[[#This Row],[Work Start TimeStamp]]-WTG_BD[[#This Row],[Fault Start TimeStamp]])*24</f>
        <v>0</v>
      </c>
      <c r="S581" s="34">
        <f>(WTG_BD[[#This Row],[Fault Clearance time]]-WTG_BD[[#This Row],[Work Start TimeStamp]])*24</f>
        <v>4.9999999999999822E-2</v>
      </c>
      <c r="T581" s="34">
        <f>(WTG_BD[[#This Row],[Fault Clearance time]]-WTG_BD[[#This Row],[Fault Start TimeStamp]])*24</f>
        <v>4.9999999999999822E-2</v>
      </c>
      <c r="U581" t="s">
        <v>262</v>
      </c>
      <c r="V581" s="234" t="s">
        <v>255</v>
      </c>
      <c r="W581" s="50">
        <f>IFERROR(IF(N581="ROW",0,(WTG_BD[[#This Row],[Breakdown Time]]*WTG_BD[[#This Row],[Plant Equivalent Weightage]])),"")</f>
        <v>2.1739130434782535E-3</v>
      </c>
      <c r="X581" s="50"/>
      <c r="Y581" s="205">
        <v>1</v>
      </c>
      <c r="Z581" s="4"/>
      <c r="AA581" s="4">
        <v>30</v>
      </c>
    </row>
    <row r="582" spans="1:27">
      <c r="A582" s="10">
        <f t="shared" si="11"/>
        <v>581</v>
      </c>
      <c r="B582" s="43">
        <f>YEAR(WTG_BD[[#This Row],[Date]])+IF(MONTH(WTG_BD[[#This Row],[Date]])&gt;=4,1,0)</f>
        <v>2026</v>
      </c>
      <c r="C582" s="10">
        <v>2025</v>
      </c>
      <c r="D582" s="10" t="s">
        <v>4478</v>
      </c>
      <c r="E582" s="309">
        <f>WTG_BD[[#This Row],[Date]]-DAY(WTG_BD[[#This Row],[Date]])+1</f>
        <v>45839</v>
      </c>
      <c r="F582" s="32">
        <v>45849</v>
      </c>
      <c r="G582" t="s">
        <v>76</v>
      </c>
      <c r="H582" t="str">
        <f>IFERROR(VLOOKUP(WTG_BD[[#This Row],[Affected WTG]],'Basic Data'!$A$3:$E$25,2,0),"")</f>
        <v>O2R1</v>
      </c>
      <c r="I582" t="str">
        <f>IFERROR(VLOOKUP(WTG_BD[[#This Row],[Affected WTG]],'Basic Data'!$A$3:$E$25,3,0),"")</f>
        <v>KSIPL</v>
      </c>
      <c r="J582" s="356">
        <f>IFERROR(VLOOKUP(WTG_BD[[#This Row],[Affected WTG]],'Basic Data'!$A$3:$E$25,5,0),"")</f>
        <v>4.3478260869565223E-2</v>
      </c>
      <c r="K582" s="10">
        <v>450</v>
      </c>
      <c r="L582" t="str">
        <f>IFERROR(VLOOKUP(WTG_BD[[#This Row],[Error Code]],'Basic Data'!S:T,2,0),"Incorrect Error Code")</f>
        <v>Ext. High I sum Grd inv.</v>
      </c>
      <c r="M582" t="s">
        <v>368</v>
      </c>
      <c r="N582" t="s">
        <v>113</v>
      </c>
      <c r="O582" s="168">
        <v>0.28402777777777777</v>
      </c>
      <c r="P582" s="168">
        <v>0.28402777777777777</v>
      </c>
      <c r="Q582" s="168">
        <v>0.28541666666666665</v>
      </c>
      <c r="R582" s="357">
        <f>(WTG_BD[[#This Row],[Work Start TimeStamp]]-WTG_BD[[#This Row],[Fault Start TimeStamp]])*24</f>
        <v>0</v>
      </c>
      <c r="S582" s="34">
        <f>(WTG_BD[[#This Row],[Fault Clearance time]]-WTG_BD[[#This Row],[Work Start TimeStamp]])*24</f>
        <v>3.3333333333333215E-2</v>
      </c>
      <c r="T582" s="34">
        <f>(WTG_BD[[#This Row],[Fault Clearance time]]-WTG_BD[[#This Row],[Fault Start TimeStamp]])*24</f>
        <v>3.3333333333333215E-2</v>
      </c>
      <c r="U582" t="s">
        <v>262</v>
      </c>
      <c r="V582" s="234" t="s">
        <v>255</v>
      </c>
      <c r="W582" s="50">
        <f>IFERROR(IF(N582="ROW",0,(WTG_BD[[#This Row],[Breakdown Time]]*WTG_BD[[#This Row],[Plant Equivalent Weightage]])),"")</f>
        <v>1.4492753623188356E-3</v>
      </c>
      <c r="X582" s="50"/>
      <c r="Y582" s="205">
        <v>1</v>
      </c>
      <c r="Z582" s="4"/>
      <c r="AA582" s="4">
        <v>110</v>
      </c>
    </row>
    <row r="583" spans="1:27">
      <c r="A583" s="10">
        <f t="shared" si="11"/>
        <v>582</v>
      </c>
      <c r="B583" s="43">
        <f>YEAR(WTG_BD[[#This Row],[Date]])+IF(MONTH(WTG_BD[[#This Row],[Date]])&gt;=4,1,0)</f>
        <v>2026</v>
      </c>
      <c r="C583" s="10">
        <v>2025</v>
      </c>
      <c r="D583" s="10" t="s">
        <v>4478</v>
      </c>
      <c r="E583" s="309">
        <f>WTG_BD[[#This Row],[Date]]-DAY(WTG_BD[[#This Row],[Date]])+1</f>
        <v>45839</v>
      </c>
      <c r="F583" s="32">
        <v>45849</v>
      </c>
      <c r="G583" t="s">
        <v>96</v>
      </c>
      <c r="H583" t="str">
        <f>IFERROR(VLOOKUP(WTG_BD[[#This Row],[Affected WTG]],'Basic Data'!$A$3:$E$25,2,0),"")</f>
        <v>O2R3</v>
      </c>
      <c r="I583" t="str">
        <f>IFERROR(VLOOKUP(WTG_BD[[#This Row],[Affected WTG]],'Basic Data'!$A$3:$E$25,3,0),"")</f>
        <v>JK</v>
      </c>
      <c r="J583" s="356">
        <f>IFERROR(VLOOKUP(WTG_BD[[#This Row],[Affected WTG]],'Basic Data'!$A$3:$E$25,5,0),"")</f>
        <v>4.3478260869565223E-2</v>
      </c>
      <c r="K583" s="10">
        <v>900</v>
      </c>
      <c r="L583" t="str">
        <f>IFERROR(VLOOKUP(WTG_BD[[#This Row],[Error Code]],'Basic Data'!S:T,2,0),"Incorrect Error Code")</f>
        <v>Pause pressed on keyboard</v>
      </c>
      <c r="M583" t="s">
        <v>137</v>
      </c>
      <c r="N583" t="s">
        <v>257</v>
      </c>
      <c r="O583" s="168">
        <v>0.47916666666666669</v>
      </c>
      <c r="P583" s="168">
        <v>0.47916666666666669</v>
      </c>
      <c r="Q583" s="168">
        <v>0.58125000000000004</v>
      </c>
      <c r="R583" s="357">
        <f>(WTG_BD[[#This Row],[Work Start TimeStamp]]-WTG_BD[[#This Row],[Fault Start TimeStamp]])*24</f>
        <v>0</v>
      </c>
      <c r="S583" s="34">
        <f>(WTG_BD[[#This Row],[Fault Clearance time]]-WTG_BD[[#This Row],[Work Start TimeStamp]])*24</f>
        <v>2.4500000000000006</v>
      </c>
      <c r="T583" s="34">
        <f>(WTG_BD[[#This Row],[Fault Clearance time]]-WTG_BD[[#This Row],[Fault Start TimeStamp]])*24</f>
        <v>2.4500000000000006</v>
      </c>
      <c r="U583" t="s">
        <v>4672</v>
      </c>
      <c r="V583" s="234" t="s">
        <v>255</v>
      </c>
      <c r="W583" s="50">
        <f>IFERROR(IF(N583="ROW",0,(WTG_BD[[#This Row],[Breakdown Time]]*WTG_BD[[#This Row],[Plant Equivalent Weightage]])),"")</f>
        <v>0.10652173913043482</v>
      </c>
      <c r="X583" s="50"/>
      <c r="Y583" s="205">
        <v>1</v>
      </c>
      <c r="Z583" s="4"/>
      <c r="AA583" s="4">
        <v>753.3</v>
      </c>
    </row>
    <row r="584" spans="1:27">
      <c r="A584" s="10">
        <f t="shared" si="11"/>
        <v>583</v>
      </c>
      <c r="B584" s="43">
        <f>YEAR(WTG_BD[[#This Row],[Date]])+IF(MONTH(WTG_BD[[#This Row],[Date]])&gt;=4,1,0)</f>
        <v>2026</v>
      </c>
      <c r="C584" s="10">
        <v>2025</v>
      </c>
      <c r="D584" s="10" t="s">
        <v>4478</v>
      </c>
      <c r="E584" s="309">
        <f>WTG_BD[[#This Row],[Date]]-DAY(WTG_BD[[#This Row],[Date]])+1</f>
        <v>45839</v>
      </c>
      <c r="F584" s="32">
        <v>45850</v>
      </c>
      <c r="G584" t="s">
        <v>79</v>
      </c>
      <c r="H584" t="str">
        <f>IFERROR(VLOOKUP(WTG_BD[[#This Row],[Affected WTG]],'Basic Data'!$A$3:$E$25,2,0),"")</f>
        <v>O2R3</v>
      </c>
      <c r="I584" t="str">
        <f>IFERROR(VLOOKUP(WTG_BD[[#This Row],[Affected WTG]],'Basic Data'!$A$3:$E$25,3,0),"")</f>
        <v>JK</v>
      </c>
      <c r="J584" s="356">
        <f>IFERROR(VLOOKUP(WTG_BD[[#This Row],[Affected WTG]],'Basic Data'!$A$3:$E$25,5,0),"")</f>
        <v>4.3478260869565223E-2</v>
      </c>
      <c r="K584" s="10">
        <v>6290</v>
      </c>
      <c r="L584" t="str">
        <f>IFERROR(VLOOKUP(WTG_BD[[#This Row],[Error Code]],'Basic Data'!S:T,2,0),"Incorrect Error Code")</f>
        <v>Pitch Accu. Test active</v>
      </c>
      <c r="M584" t="s">
        <v>4304</v>
      </c>
      <c r="N584" t="s">
        <v>113</v>
      </c>
      <c r="O584" s="270">
        <v>0.95694444444444449</v>
      </c>
      <c r="P584" s="270">
        <v>0.95694444444444449</v>
      </c>
      <c r="Q584" s="270">
        <v>0.95833333333333337</v>
      </c>
      <c r="R584" s="357">
        <f>(WTG_BD[[#This Row],[Work Start TimeStamp]]-WTG_BD[[#This Row],[Fault Start TimeStamp]])*24</f>
        <v>0</v>
      </c>
      <c r="S584" s="34">
        <f>(WTG_BD[[#This Row],[Fault Clearance time]]-WTG_BD[[#This Row],[Work Start TimeStamp]])*24</f>
        <v>3.3333333333333215E-2</v>
      </c>
      <c r="T584" s="34">
        <f>(WTG_BD[[#This Row],[Fault Clearance time]]-WTG_BD[[#This Row],[Fault Start TimeStamp]])*24</f>
        <v>3.3333333333333215E-2</v>
      </c>
      <c r="U584" t="s">
        <v>4268</v>
      </c>
      <c r="V584" s="234" t="s">
        <v>255</v>
      </c>
      <c r="W584" s="50">
        <f>IFERROR(IF(N584="ROW",0,(WTG_BD[[#This Row],[Breakdown Time]]*WTG_BD[[#This Row],[Plant Equivalent Weightage]])),"")</f>
        <v>1.4492753623188356E-3</v>
      </c>
      <c r="X584" s="50"/>
      <c r="Y584" s="205">
        <v>1</v>
      </c>
      <c r="Z584" s="4"/>
      <c r="AA584" s="4">
        <v>77</v>
      </c>
    </row>
    <row r="585" spans="1:27">
      <c r="A585" s="10">
        <f t="shared" si="11"/>
        <v>584</v>
      </c>
      <c r="B585" s="43">
        <f>YEAR(WTG_BD[[#This Row],[Date]])+IF(MONTH(WTG_BD[[#This Row],[Date]])&gt;=4,1,0)</f>
        <v>2026</v>
      </c>
      <c r="C585" s="10">
        <v>2025</v>
      </c>
      <c r="D585" s="10" t="s">
        <v>4478</v>
      </c>
      <c r="E585" s="309">
        <f>WTG_BD[[#This Row],[Date]]-DAY(WTG_BD[[#This Row],[Date]])+1</f>
        <v>45839</v>
      </c>
      <c r="F585" s="32">
        <v>45850</v>
      </c>
      <c r="G585" t="s">
        <v>80</v>
      </c>
      <c r="H585" t="str">
        <f>IFERROR(VLOOKUP(WTG_BD[[#This Row],[Affected WTG]],'Basic Data'!$A$3:$E$25,2,0),"")</f>
        <v>O2R3</v>
      </c>
      <c r="I585" t="str">
        <f>IFERROR(VLOOKUP(WTG_BD[[#This Row],[Affected WTG]],'Basic Data'!$A$3:$E$25,3,0),"")</f>
        <v>JK</v>
      </c>
      <c r="J585" s="356">
        <f>IFERROR(VLOOKUP(WTG_BD[[#This Row],[Affected WTG]],'Basic Data'!$A$3:$E$25,5,0),"")</f>
        <v>4.3478260869565223E-2</v>
      </c>
      <c r="K585" s="10">
        <v>2995</v>
      </c>
      <c r="L585" t="str">
        <f>IFERROR(VLOOKUP(WTG_BD[[#This Row],[Error Code]],'Basic Data'!S:T,2,0),"Incorrect Error Code")</f>
        <v>HydrHighPressPumpNotFunctional</v>
      </c>
      <c r="M585" t="s">
        <v>1713</v>
      </c>
      <c r="N585" t="s">
        <v>113</v>
      </c>
      <c r="O585" s="270">
        <v>0.95694444444444449</v>
      </c>
      <c r="P585" s="270">
        <v>0.95694444444444449</v>
      </c>
      <c r="Q585" s="270">
        <v>0.95833333333333337</v>
      </c>
      <c r="R585" s="357">
        <f>(WTG_BD[[#This Row],[Work Start TimeStamp]]-WTG_BD[[#This Row],[Fault Start TimeStamp]])*24</f>
        <v>0</v>
      </c>
      <c r="S585" s="34">
        <f>(WTG_BD[[#This Row],[Fault Clearance time]]-WTG_BD[[#This Row],[Work Start TimeStamp]])*24</f>
        <v>3.3333333333333215E-2</v>
      </c>
      <c r="T585" s="34">
        <f>(WTG_BD[[#This Row],[Fault Clearance time]]-WTG_BD[[#This Row],[Fault Start TimeStamp]])*24</f>
        <v>3.3333333333333215E-2</v>
      </c>
      <c r="U585" t="s">
        <v>4268</v>
      </c>
      <c r="V585" s="234" t="s">
        <v>255</v>
      </c>
      <c r="W585" s="50">
        <f>IFERROR(IF(N585="ROW",0,(WTG_BD[[#This Row],[Breakdown Time]]*WTG_BD[[#This Row],[Plant Equivalent Weightage]])),"")</f>
        <v>1.4492753623188356E-3</v>
      </c>
      <c r="X585" s="50"/>
      <c r="Y585" s="205">
        <v>1</v>
      </c>
      <c r="Z585" s="4"/>
      <c r="AA585" s="4">
        <v>91</v>
      </c>
    </row>
    <row r="586" spans="1:27">
      <c r="A586" s="10">
        <f t="shared" si="11"/>
        <v>585</v>
      </c>
      <c r="B586" s="43">
        <f>YEAR(WTG_BD[[#This Row],[Date]])+IF(MONTH(WTG_BD[[#This Row],[Date]])&gt;=4,1,0)</f>
        <v>2026</v>
      </c>
      <c r="C586" s="10">
        <v>2025</v>
      </c>
      <c r="D586" s="10" t="s">
        <v>4478</v>
      </c>
      <c r="E586" s="309">
        <f>WTG_BD[[#This Row],[Date]]-DAY(WTG_BD[[#This Row],[Date]])+1</f>
        <v>45839</v>
      </c>
      <c r="F586" s="32">
        <v>45850</v>
      </c>
      <c r="G586" t="s">
        <v>91</v>
      </c>
      <c r="H586" t="str">
        <f>IFERROR(VLOOKUP(WTG_BD[[#This Row],[Affected WTG]],'Basic Data'!$A$3:$E$25,2,0),"")</f>
        <v>O2R2</v>
      </c>
      <c r="I586" t="str">
        <f>IFERROR(VLOOKUP(WTG_BD[[#This Row],[Affected WTG]],'Basic Data'!$A$3:$E$25,3,0),"")</f>
        <v>SIL</v>
      </c>
      <c r="J586" s="356">
        <f>IFERROR(VLOOKUP(WTG_BD[[#This Row],[Affected WTG]],'Basic Data'!$A$3:$E$25,5,0),"")</f>
        <v>4.3478260869565223E-2</v>
      </c>
      <c r="K586" s="10">
        <v>315</v>
      </c>
      <c r="L586" t="str">
        <f>IFERROR(VLOOKUP(WTG_BD[[#This Row],[Error Code]],'Basic Data'!S:T,2,0),"Incorrect Error Code")</f>
        <v>ExEx low voltage L_: ___V</v>
      </c>
      <c r="M586" t="s">
        <v>141</v>
      </c>
      <c r="N586" t="s">
        <v>113</v>
      </c>
      <c r="O586" s="270">
        <v>0.95763888888888893</v>
      </c>
      <c r="P586" s="270">
        <v>0.95763888888888893</v>
      </c>
      <c r="Q586" s="270">
        <v>0.95833333333333337</v>
      </c>
      <c r="R586" s="357">
        <f>(WTG_BD[[#This Row],[Work Start TimeStamp]]-WTG_BD[[#This Row],[Fault Start TimeStamp]])*24</f>
        <v>0</v>
      </c>
      <c r="S586" s="34">
        <f>(WTG_BD[[#This Row],[Fault Clearance time]]-WTG_BD[[#This Row],[Work Start TimeStamp]])*24</f>
        <v>1.6666666666666607E-2</v>
      </c>
      <c r="T586" s="34">
        <f>(WTG_BD[[#This Row],[Fault Clearance time]]-WTG_BD[[#This Row],[Fault Start TimeStamp]])*24</f>
        <v>1.6666666666666607E-2</v>
      </c>
      <c r="U586" t="s">
        <v>4268</v>
      </c>
      <c r="V586" s="234" t="s">
        <v>255</v>
      </c>
      <c r="W586" s="50">
        <f>IFERROR(IF(N586="ROW",0,(WTG_BD[[#This Row],[Breakdown Time]]*WTG_BD[[#This Row],[Plant Equivalent Weightage]])),"")</f>
        <v>7.246376811594178E-4</v>
      </c>
      <c r="X586" s="50"/>
      <c r="Y586" s="205">
        <v>1</v>
      </c>
      <c r="Z586" s="4"/>
      <c r="AA586" s="4">
        <v>1</v>
      </c>
    </row>
    <row r="587" spans="1:27">
      <c r="A587" s="10">
        <f t="shared" si="11"/>
        <v>586</v>
      </c>
      <c r="B587" s="43">
        <f>YEAR(WTG_BD[[#This Row],[Date]])+IF(MONTH(WTG_BD[[#This Row],[Date]])&gt;=4,1,0)</f>
        <v>2026</v>
      </c>
      <c r="C587" s="10">
        <v>2025</v>
      </c>
      <c r="D587" s="10" t="s">
        <v>4478</v>
      </c>
      <c r="E587" s="309">
        <f>WTG_BD[[#This Row],[Date]]-DAY(WTG_BD[[#This Row],[Date]])+1</f>
        <v>45839</v>
      </c>
      <c r="F587" s="32">
        <v>45850</v>
      </c>
      <c r="G587" t="s">
        <v>92</v>
      </c>
      <c r="H587" t="str">
        <f>IFERROR(VLOOKUP(WTG_BD[[#This Row],[Affected WTG]],'Basic Data'!$A$3:$E$25,2,0),"")</f>
        <v>O2R2</v>
      </c>
      <c r="I587" t="str">
        <f>IFERROR(VLOOKUP(WTG_BD[[#This Row],[Affected WTG]],'Basic Data'!$A$3:$E$25,3,0),"")</f>
        <v>SIL</v>
      </c>
      <c r="J587" s="356">
        <f>IFERROR(VLOOKUP(WTG_BD[[#This Row],[Affected WTG]],'Basic Data'!$A$3:$E$25,5,0),"")</f>
        <v>4.3478260869565223E-2</v>
      </c>
      <c r="K587" s="10">
        <v>3806</v>
      </c>
      <c r="L587" t="str">
        <f>IFERROR(VLOOKUP(WTG_BD[[#This Row],[Error Code]],'Basic Data'!S:T,2,0),"Incorrect Error Code")</f>
        <v>HubSafetySystem Batt.Charg.Err</v>
      </c>
      <c r="M587" t="s">
        <v>381</v>
      </c>
      <c r="N587" t="s">
        <v>113</v>
      </c>
      <c r="O587" s="270">
        <v>0.95694444444444449</v>
      </c>
      <c r="P587" s="270">
        <v>0.95694444444444449</v>
      </c>
      <c r="Q587" s="270">
        <v>0.95833333333333337</v>
      </c>
      <c r="R587" s="357">
        <f>(WTG_BD[[#This Row],[Work Start TimeStamp]]-WTG_BD[[#This Row],[Fault Start TimeStamp]])*24</f>
        <v>0</v>
      </c>
      <c r="S587" s="34">
        <f>(WTG_BD[[#This Row],[Fault Clearance time]]-WTG_BD[[#This Row],[Work Start TimeStamp]])*24</f>
        <v>3.3333333333333215E-2</v>
      </c>
      <c r="T587" s="34">
        <f>(WTG_BD[[#This Row],[Fault Clearance time]]-WTG_BD[[#This Row],[Fault Start TimeStamp]])*24</f>
        <v>3.3333333333333215E-2</v>
      </c>
      <c r="U587" t="s">
        <v>4268</v>
      </c>
      <c r="V587" s="234" t="s">
        <v>255</v>
      </c>
      <c r="W587" s="50">
        <f>IFERROR(IF(N587="ROW",0,(WTG_BD[[#This Row],[Breakdown Time]]*WTG_BD[[#This Row],[Plant Equivalent Weightage]])),"")</f>
        <v>1.4492753623188356E-3</v>
      </c>
      <c r="X587" s="50"/>
      <c r="Y587" s="205">
        <v>1</v>
      </c>
      <c r="Z587" s="4"/>
      <c r="AA587" s="4">
        <v>178</v>
      </c>
    </row>
    <row r="588" spans="1:27">
      <c r="A588" s="10">
        <f t="shared" si="11"/>
        <v>587</v>
      </c>
      <c r="B588" s="43">
        <f>YEAR(WTG_BD[[#This Row],[Date]])+IF(MONTH(WTG_BD[[#This Row],[Date]])&gt;=4,1,0)</f>
        <v>2026</v>
      </c>
      <c r="C588" s="10">
        <v>2025</v>
      </c>
      <c r="D588" s="10" t="s">
        <v>4478</v>
      </c>
      <c r="E588" s="309">
        <f>WTG_BD[[#This Row],[Date]]-DAY(WTG_BD[[#This Row],[Date]])+1</f>
        <v>45839</v>
      </c>
      <c r="F588" s="32">
        <v>45850</v>
      </c>
      <c r="G588" t="s">
        <v>96</v>
      </c>
      <c r="H588" t="str">
        <f>IFERROR(VLOOKUP(WTG_BD[[#This Row],[Affected WTG]],'Basic Data'!$A$3:$E$25,2,0),"")</f>
        <v>O2R3</v>
      </c>
      <c r="I588" t="str">
        <f>IFERROR(VLOOKUP(WTG_BD[[#This Row],[Affected WTG]],'Basic Data'!$A$3:$E$25,3,0),"")</f>
        <v>JK</v>
      </c>
      <c r="J588" s="356">
        <f>IFERROR(VLOOKUP(WTG_BD[[#This Row],[Affected WTG]],'Basic Data'!$A$3:$E$25,5,0),"")</f>
        <v>4.3478260869565223E-2</v>
      </c>
      <c r="K588" s="10">
        <v>2995</v>
      </c>
      <c r="L588" t="str">
        <f>IFERROR(VLOOKUP(WTG_BD[[#This Row],[Error Code]],'Basic Data'!S:T,2,0),"Incorrect Error Code")</f>
        <v>HydrHighPressPumpNotFunctional</v>
      </c>
      <c r="M588" t="s">
        <v>1713</v>
      </c>
      <c r="N588" t="s">
        <v>113</v>
      </c>
      <c r="O588" s="270">
        <v>0.95694444444444449</v>
      </c>
      <c r="P588" s="270">
        <v>0.95694444444444449</v>
      </c>
      <c r="Q588" s="270">
        <v>0.95833333333333337</v>
      </c>
      <c r="R588" s="357">
        <f>(WTG_BD[[#This Row],[Work Start TimeStamp]]-WTG_BD[[#This Row],[Fault Start TimeStamp]])*24</f>
        <v>0</v>
      </c>
      <c r="S588" s="34">
        <f>(WTG_BD[[#This Row],[Fault Clearance time]]-WTG_BD[[#This Row],[Work Start TimeStamp]])*24</f>
        <v>3.3333333333333215E-2</v>
      </c>
      <c r="T588" s="34">
        <f>(WTG_BD[[#This Row],[Fault Clearance time]]-WTG_BD[[#This Row],[Fault Start TimeStamp]])*24</f>
        <v>3.3333333333333215E-2</v>
      </c>
      <c r="U588" t="s">
        <v>4268</v>
      </c>
      <c r="V588" s="234" t="s">
        <v>255</v>
      </c>
      <c r="W588" s="50">
        <f>IFERROR(IF(N588="ROW",0,(WTG_BD[[#This Row],[Breakdown Time]]*WTG_BD[[#This Row],[Plant Equivalent Weightage]])),"")</f>
        <v>1.4492753623188356E-3</v>
      </c>
      <c r="X588" s="50"/>
      <c r="Y588" s="205">
        <v>1</v>
      </c>
      <c r="Z588" s="4"/>
      <c r="AA588" s="4">
        <v>61</v>
      </c>
    </row>
    <row r="589" spans="1:27">
      <c r="A589" s="10">
        <f t="shared" si="11"/>
        <v>588</v>
      </c>
      <c r="B589" s="43">
        <f>YEAR(WTG_BD[[#This Row],[Date]])+IF(MONTH(WTG_BD[[#This Row],[Date]])&gt;=4,1,0)</f>
        <v>2026</v>
      </c>
      <c r="C589" s="10">
        <v>2025</v>
      </c>
      <c r="D589" s="10" t="s">
        <v>4478</v>
      </c>
      <c r="E589" s="309">
        <f>WTG_BD[[#This Row],[Date]]-DAY(WTG_BD[[#This Row],[Date]])+1</f>
        <v>45839</v>
      </c>
      <c r="F589" s="32">
        <v>45850</v>
      </c>
      <c r="G589" t="s">
        <v>97</v>
      </c>
      <c r="H589" t="str">
        <f>IFERROR(VLOOKUP(WTG_BD[[#This Row],[Affected WTG]],'Basic Data'!$A$3:$E$25,2,0),"")</f>
        <v>O2R3</v>
      </c>
      <c r="I589" t="str">
        <f>IFERROR(VLOOKUP(WTG_BD[[#This Row],[Affected WTG]],'Basic Data'!$A$3:$E$25,3,0),"")</f>
        <v>JK</v>
      </c>
      <c r="J589" s="356">
        <f>IFERROR(VLOOKUP(WTG_BD[[#This Row],[Affected WTG]],'Basic Data'!$A$3:$E$25,5,0),"")</f>
        <v>4.3478260869565223E-2</v>
      </c>
      <c r="K589" s="10">
        <v>2995</v>
      </c>
      <c r="L589" t="str">
        <f>IFERROR(VLOOKUP(WTG_BD[[#This Row],[Error Code]],'Basic Data'!S:T,2,0),"Incorrect Error Code")</f>
        <v>HydrHighPressPumpNotFunctional</v>
      </c>
      <c r="M589" t="s">
        <v>1713</v>
      </c>
      <c r="N589" t="s">
        <v>113</v>
      </c>
      <c r="O589" s="270">
        <v>0.95138888888888884</v>
      </c>
      <c r="P589" s="270">
        <v>0.95138888888888884</v>
      </c>
      <c r="Q589" s="270">
        <v>0.95833333333333337</v>
      </c>
      <c r="R589" s="357">
        <f>(WTG_BD[[#This Row],[Work Start TimeStamp]]-WTG_BD[[#This Row],[Fault Start TimeStamp]])*24</f>
        <v>0</v>
      </c>
      <c r="S589" s="34">
        <f>(WTG_BD[[#This Row],[Fault Clearance time]]-WTG_BD[[#This Row],[Work Start TimeStamp]])*24</f>
        <v>0.16666666666666874</v>
      </c>
      <c r="T589" s="34">
        <f>(WTG_BD[[#This Row],[Fault Clearance time]]-WTG_BD[[#This Row],[Fault Start TimeStamp]])*24</f>
        <v>0.16666666666666874</v>
      </c>
      <c r="U589" t="s">
        <v>4268</v>
      </c>
      <c r="V589" s="234" t="s">
        <v>255</v>
      </c>
      <c r="W589" s="50">
        <f>IFERROR(IF(N589="ROW",0,(WTG_BD[[#This Row],[Breakdown Time]]*WTG_BD[[#This Row],[Plant Equivalent Weightage]])),"")</f>
        <v>7.2463768115942941E-3</v>
      </c>
      <c r="X589" s="50"/>
      <c r="Y589" s="205">
        <v>1</v>
      </c>
      <c r="Z589" s="4"/>
      <c r="AA589" s="4">
        <v>335</v>
      </c>
    </row>
    <row r="590" spans="1:27">
      <c r="A590" s="10">
        <f t="shared" si="11"/>
        <v>589</v>
      </c>
      <c r="B590" s="43">
        <f>YEAR(WTG_BD[[#This Row],[Date]])+IF(MONTH(WTG_BD[[#This Row],[Date]])&gt;=4,1,0)</f>
        <v>2026</v>
      </c>
      <c r="C590" s="10">
        <v>2025</v>
      </c>
      <c r="D590" s="10" t="s">
        <v>4478</v>
      </c>
      <c r="E590" s="309">
        <f>WTG_BD[[#This Row],[Date]]-DAY(WTG_BD[[#This Row],[Date]])+1</f>
        <v>45839</v>
      </c>
      <c r="F590" s="32">
        <v>45850</v>
      </c>
      <c r="G590" t="s">
        <v>97</v>
      </c>
      <c r="H590" t="str">
        <f>IFERROR(VLOOKUP(WTG_BD[[#This Row],[Affected WTG]],'Basic Data'!$A$3:$E$25,2,0),"")</f>
        <v>O2R3</v>
      </c>
      <c r="I590" t="str">
        <f>IFERROR(VLOOKUP(WTG_BD[[#This Row],[Affected WTG]],'Basic Data'!$A$3:$E$25,3,0),"")</f>
        <v>JK</v>
      </c>
      <c r="J590" s="356">
        <f>IFERROR(VLOOKUP(WTG_BD[[#This Row],[Affected WTG]],'Basic Data'!$A$3:$E$25,5,0),"")</f>
        <v>4.3478260869565223E-2</v>
      </c>
      <c r="K590" s="10">
        <v>3806</v>
      </c>
      <c r="L590" t="str">
        <f>IFERROR(VLOOKUP(WTG_BD[[#This Row],[Error Code]],'Basic Data'!S:T,2,0),"Incorrect Error Code")</f>
        <v>HubSafetySystem Batt.Charg.Err</v>
      </c>
      <c r="M590" t="s">
        <v>381</v>
      </c>
      <c r="N590" t="s">
        <v>113</v>
      </c>
      <c r="O590" s="270">
        <v>0.96250000000000002</v>
      </c>
      <c r="P590" s="270">
        <v>0.96250000000000002</v>
      </c>
      <c r="Q590" s="270">
        <v>0.96527777777777779</v>
      </c>
      <c r="R590" s="357">
        <f>(WTG_BD[[#This Row],[Work Start TimeStamp]]-WTG_BD[[#This Row],[Fault Start TimeStamp]])*24</f>
        <v>0</v>
      </c>
      <c r="S590" s="34">
        <f>(WTG_BD[[#This Row],[Fault Clearance time]]-WTG_BD[[#This Row],[Work Start TimeStamp]])*24</f>
        <v>6.666666666666643E-2</v>
      </c>
      <c r="T590" s="34">
        <f>(WTG_BD[[#This Row],[Fault Clearance time]]-WTG_BD[[#This Row],[Fault Start TimeStamp]])*24</f>
        <v>6.666666666666643E-2</v>
      </c>
      <c r="U590" t="s">
        <v>4268</v>
      </c>
      <c r="V590" s="234" t="s">
        <v>255</v>
      </c>
      <c r="W590" s="50">
        <f>IFERROR(IF(N590="ROW",0,(WTG_BD[[#This Row],[Breakdown Time]]*WTG_BD[[#This Row],[Plant Equivalent Weightage]])),"")</f>
        <v>2.8985507246376712E-3</v>
      </c>
      <c r="X590" s="50"/>
      <c r="Y590" s="205">
        <v>1</v>
      </c>
      <c r="Z590" s="4"/>
      <c r="AA590" s="4">
        <v>214</v>
      </c>
    </row>
    <row r="591" spans="1:27">
      <c r="A591" s="10">
        <f t="shared" si="11"/>
        <v>590</v>
      </c>
      <c r="B591" s="43">
        <f>YEAR(WTG_BD[[#This Row],[Date]])+IF(MONTH(WTG_BD[[#This Row],[Date]])&gt;=4,1,0)</f>
        <v>2026</v>
      </c>
      <c r="C591" s="10">
        <v>2025</v>
      </c>
      <c r="D591" s="10" t="s">
        <v>4478</v>
      </c>
      <c r="E591" s="309">
        <f>WTG_BD[[#This Row],[Date]]-DAY(WTG_BD[[#This Row],[Date]])+1</f>
        <v>45839</v>
      </c>
      <c r="F591" s="32">
        <v>45852</v>
      </c>
      <c r="G591" t="s">
        <v>76</v>
      </c>
      <c r="H591" t="str">
        <f>IFERROR(VLOOKUP(WTG_BD[[#This Row],[Affected WTG]],'Basic Data'!$A$3:$E$25,2,0),"")</f>
        <v>O2R1</v>
      </c>
      <c r="I591" t="str">
        <f>IFERROR(VLOOKUP(WTG_BD[[#This Row],[Affected WTG]],'Basic Data'!$A$3:$E$25,3,0),"")</f>
        <v>KSIPL</v>
      </c>
      <c r="J591" s="356">
        <f>IFERROR(VLOOKUP(WTG_BD[[#This Row],[Affected WTG]],'Basic Data'!$A$3:$E$25,5,0),"")</f>
        <v>4.3478260869565223E-2</v>
      </c>
      <c r="K591" s="10">
        <v>450</v>
      </c>
      <c r="L591" t="str">
        <f>IFERROR(VLOOKUP(WTG_BD[[#This Row],[Error Code]],'Basic Data'!S:T,2,0),"Incorrect Error Code")</f>
        <v>Ext. High I sum Grd inv.</v>
      </c>
      <c r="M591" t="s">
        <v>368</v>
      </c>
      <c r="N591" t="s">
        <v>113</v>
      </c>
      <c r="O591" s="168">
        <v>0.15555555555555556</v>
      </c>
      <c r="P591" s="168">
        <v>0.15555555555555556</v>
      </c>
      <c r="Q591" s="168">
        <v>0.15972222222222221</v>
      </c>
      <c r="R591" s="357">
        <f>(WTG_BD[[#This Row],[Work Start TimeStamp]]-WTG_BD[[#This Row],[Fault Start TimeStamp]])*24</f>
        <v>0</v>
      </c>
      <c r="S591" s="34">
        <f>(WTG_BD[[#This Row],[Fault Clearance time]]-WTG_BD[[#This Row],[Work Start TimeStamp]])*24</f>
        <v>9.9999999999999645E-2</v>
      </c>
      <c r="T591" s="34">
        <f>(WTG_BD[[#This Row],[Fault Clearance time]]-WTG_BD[[#This Row],[Fault Start TimeStamp]])*24</f>
        <v>9.9999999999999645E-2</v>
      </c>
      <c r="U591" t="s">
        <v>262</v>
      </c>
      <c r="V591" s="234" t="s">
        <v>255</v>
      </c>
      <c r="W591" s="50">
        <f>IFERROR(IF(N591="ROW",0,(WTG_BD[[#This Row],[Breakdown Time]]*WTG_BD[[#This Row],[Plant Equivalent Weightage]])),"")</f>
        <v>4.347826086956507E-3</v>
      </c>
      <c r="X591" s="50"/>
      <c r="Y591" s="205">
        <v>1</v>
      </c>
      <c r="Z591" s="4"/>
      <c r="AA591" s="4">
        <v>158</v>
      </c>
    </row>
    <row r="592" spans="1:27">
      <c r="A592" s="10">
        <f t="shared" si="11"/>
        <v>591</v>
      </c>
      <c r="B592" s="43">
        <f>YEAR(WTG_BD[[#This Row],[Date]])+IF(MONTH(WTG_BD[[#This Row],[Date]])&gt;=4,1,0)</f>
        <v>2026</v>
      </c>
      <c r="C592" s="10">
        <v>2025</v>
      </c>
      <c r="D592" s="10" t="s">
        <v>4478</v>
      </c>
      <c r="E592" s="309">
        <f>WTG_BD[[#This Row],[Date]]-DAY(WTG_BD[[#This Row],[Date]])+1</f>
        <v>45839</v>
      </c>
      <c r="F592" s="32">
        <v>45852</v>
      </c>
      <c r="G592" t="s">
        <v>76</v>
      </c>
      <c r="H592" t="str">
        <f>IFERROR(VLOOKUP(WTG_BD[[#This Row],[Affected WTG]],'Basic Data'!$A$3:$E$25,2,0),"")</f>
        <v>O2R1</v>
      </c>
      <c r="I592" t="str">
        <f>IFERROR(VLOOKUP(WTG_BD[[#This Row],[Affected WTG]],'Basic Data'!$A$3:$E$25,3,0),"")</f>
        <v>KSIPL</v>
      </c>
      <c r="J592" s="356">
        <f>IFERROR(VLOOKUP(WTG_BD[[#This Row],[Affected WTG]],'Basic Data'!$A$3:$E$25,5,0),"")</f>
        <v>4.3478260869565223E-2</v>
      </c>
      <c r="K592" s="10">
        <v>6290</v>
      </c>
      <c r="L592" t="str">
        <f>IFERROR(VLOOKUP(WTG_BD[[#This Row],[Error Code]],'Basic Data'!S:T,2,0),"Incorrect Error Code")</f>
        <v>Pitch Accu. Test active</v>
      </c>
      <c r="M592" t="s">
        <v>4304</v>
      </c>
      <c r="N592" t="s">
        <v>113</v>
      </c>
      <c r="O592" s="168">
        <v>0.16527777777777777</v>
      </c>
      <c r="P592" s="168">
        <v>0.16527777777777777</v>
      </c>
      <c r="Q592" s="168">
        <v>0.16666666666666666</v>
      </c>
      <c r="R592" s="357">
        <f>(WTG_BD[[#This Row],[Work Start TimeStamp]]-WTG_BD[[#This Row],[Fault Start TimeStamp]])*24</f>
        <v>0</v>
      </c>
      <c r="S592" s="34">
        <f>(WTG_BD[[#This Row],[Fault Clearance time]]-WTG_BD[[#This Row],[Work Start TimeStamp]])*24</f>
        <v>3.3333333333333215E-2</v>
      </c>
      <c r="T592" s="34">
        <f>(WTG_BD[[#This Row],[Fault Clearance time]]-WTG_BD[[#This Row],[Fault Start TimeStamp]])*24</f>
        <v>3.3333333333333215E-2</v>
      </c>
      <c r="U592" t="s">
        <v>262</v>
      </c>
      <c r="V592" s="234" t="s">
        <v>255</v>
      </c>
      <c r="W592" s="50">
        <f>IFERROR(IF(N592="ROW",0,(WTG_BD[[#This Row],[Breakdown Time]]*WTG_BD[[#This Row],[Plant Equivalent Weightage]])),"")</f>
        <v>1.4492753623188356E-3</v>
      </c>
      <c r="X592" s="50"/>
      <c r="Y592" s="205">
        <v>1</v>
      </c>
      <c r="Z592" s="4"/>
      <c r="AA592" s="4">
        <v>75</v>
      </c>
    </row>
    <row r="593" spans="1:27">
      <c r="A593" s="10">
        <f t="shared" si="11"/>
        <v>592</v>
      </c>
      <c r="B593" s="43">
        <f>YEAR(WTG_BD[[#This Row],[Date]])+IF(MONTH(WTG_BD[[#This Row],[Date]])&gt;=4,1,0)</f>
        <v>2026</v>
      </c>
      <c r="C593" s="10">
        <v>2025</v>
      </c>
      <c r="D593" s="10" t="s">
        <v>4478</v>
      </c>
      <c r="E593" s="309">
        <f>WTG_BD[[#This Row],[Date]]-DAY(WTG_BD[[#This Row],[Date]])+1</f>
        <v>45839</v>
      </c>
      <c r="F593" s="32">
        <v>45852</v>
      </c>
      <c r="G593" t="s">
        <v>76</v>
      </c>
      <c r="H593" t="str">
        <f>IFERROR(VLOOKUP(WTG_BD[[#This Row],[Affected WTG]],'Basic Data'!$A$3:$E$25,2,0),"")</f>
        <v>O2R1</v>
      </c>
      <c r="I593" t="str">
        <f>IFERROR(VLOOKUP(WTG_BD[[#This Row],[Affected WTG]],'Basic Data'!$A$3:$E$25,3,0),"")</f>
        <v>KSIPL</v>
      </c>
      <c r="J593" s="356">
        <f>IFERROR(VLOOKUP(WTG_BD[[#This Row],[Affected WTG]],'Basic Data'!$A$3:$E$25,5,0),"")</f>
        <v>4.3478260869565223E-2</v>
      </c>
      <c r="K593" s="10">
        <v>450</v>
      </c>
      <c r="L593" t="str">
        <f>IFERROR(VLOOKUP(WTG_BD[[#This Row],[Error Code]],'Basic Data'!S:T,2,0),"Incorrect Error Code")</f>
        <v>Ext. High I sum Grd inv.</v>
      </c>
      <c r="M593" t="s">
        <v>368</v>
      </c>
      <c r="N593" t="s">
        <v>113</v>
      </c>
      <c r="O593" s="168">
        <v>0.79722222222222228</v>
      </c>
      <c r="P593" s="168">
        <v>0.79722222222222228</v>
      </c>
      <c r="Q593" s="168">
        <v>0.79861111111111116</v>
      </c>
      <c r="R593" s="357">
        <f>(WTG_BD[[#This Row],[Work Start TimeStamp]]-WTG_BD[[#This Row],[Fault Start TimeStamp]])*24</f>
        <v>0</v>
      </c>
      <c r="S593" s="34">
        <f>(WTG_BD[[#This Row],[Fault Clearance time]]-WTG_BD[[#This Row],[Work Start TimeStamp]])*24</f>
        <v>3.3333333333333215E-2</v>
      </c>
      <c r="T593" s="34">
        <f>(WTG_BD[[#This Row],[Fault Clearance time]]-WTG_BD[[#This Row],[Fault Start TimeStamp]])*24</f>
        <v>3.3333333333333215E-2</v>
      </c>
      <c r="U593" t="s">
        <v>262</v>
      </c>
      <c r="V593" s="234" t="s">
        <v>255</v>
      </c>
      <c r="W593" s="50">
        <f>IFERROR(IF(N593="ROW",0,(WTG_BD[[#This Row],[Breakdown Time]]*WTG_BD[[#This Row],[Plant Equivalent Weightage]])),"")</f>
        <v>1.4492753623188356E-3</v>
      </c>
      <c r="X593" s="50"/>
      <c r="Y593" s="205">
        <v>1</v>
      </c>
      <c r="Z593" s="4"/>
      <c r="AA593" s="4">
        <v>34</v>
      </c>
    </row>
    <row r="594" spans="1:27">
      <c r="A594" s="10">
        <f t="shared" si="11"/>
        <v>593</v>
      </c>
      <c r="B594" s="43">
        <f>YEAR(WTG_BD[[#This Row],[Date]])+IF(MONTH(WTG_BD[[#This Row],[Date]])&gt;=4,1,0)</f>
        <v>2026</v>
      </c>
      <c r="C594" s="10">
        <v>2025</v>
      </c>
      <c r="D594" s="10" t="s">
        <v>4478</v>
      </c>
      <c r="E594" s="309">
        <f>WTG_BD[[#This Row],[Date]]-DAY(WTG_BD[[#This Row],[Date]])+1</f>
        <v>45839</v>
      </c>
      <c r="F594" s="32">
        <v>45852</v>
      </c>
      <c r="G594" t="s">
        <v>76</v>
      </c>
      <c r="H594" t="str">
        <f>IFERROR(VLOOKUP(WTG_BD[[#This Row],[Affected WTG]],'Basic Data'!$A$3:$E$25,2,0),"")</f>
        <v>O2R1</v>
      </c>
      <c r="I594" t="str">
        <f>IFERROR(VLOOKUP(WTG_BD[[#This Row],[Affected WTG]],'Basic Data'!$A$3:$E$25,3,0),"")</f>
        <v>KSIPL</v>
      </c>
      <c r="J594" s="356">
        <f>IFERROR(VLOOKUP(WTG_BD[[#This Row],[Affected WTG]],'Basic Data'!$A$3:$E$25,5,0),"")</f>
        <v>4.3478260869565223E-2</v>
      </c>
      <c r="K594" s="10">
        <v>6293</v>
      </c>
      <c r="L594" t="str">
        <f>IFERROR(VLOOKUP(WTG_BD[[#This Row],[Error Code]],'Basic Data'!S:T,2,0),"Incorrect Error Code")</f>
        <v>Pitch valves test acitve</v>
      </c>
      <c r="M594" t="s">
        <v>4303</v>
      </c>
      <c r="N594" t="s">
        <v>113</v>
      </c>
      <c r="O594" s="168">
        <v>0.79861111111111116</v>
      </c>
      <c r="P594" s="168">
        <v>0.79861111111111116</v>
      </c>
      <c r="Q594" s="168">
        <v>0.80555555555555558</v>
      </c>
      <c r="R594" s="357">
        <f>(WTG_BD[[#This Row],[Work Start TimeStamp]]-WTG_BD[[#This Row],[Fault Start TimeStamp]])*24</f>
        <v>0</v>
      </c>
      <c r="S594" s="34">
        <f>(WTG_BD[[#This Row],[Fault Clearance time]]-WTG_BD[[#This Row],[Work Start TimeStamp]])*24</f>
        <v>0.16666666666666607</v>
      </c>
      <c r="T594" s="34">
        <f>(WTG_BD[[#This Row],[Fault Clearance time]]-WTG_BD[[#This Row],[Fault Start TimeStamp]])*24</f>
        <v>0.16666666666666607</v>
      </c>
      <c r="U594" t="s">
        <v>262</v>
      </c>
      <c r="V594" s="234" t="s">
        <v>255</v>
      </c>
      <c r="W594" s="50">
        <f>IFERROR(IF(N594="ROW",0,(WTG_BD[[#This Row],[Breakdown Time]]*WTG_BD[[#This Row],[Plant Equivalent Weightage]])),"")</f>
        <v>7.2463768115941778E-3</v>
      </c>
      <c r="X594" s="50"/>
      <c r="Y594" s="205">
        <v>1</v>
      </c>
      <c r="Z594" s="4"/>
      <c r="AA594" s="4">
        <v>270</v>
      </c>
    </row>
    <row r="595" spans="1:27">
      <c r="A595" s="10">
        <f t="shared" si="11"/>
        <v>594</v>
      </c>
      <c r="B595" s="43">
        <f>YEAR(WTG_BD[[#This Row],[Date]])+IF(MONTH(WTG_BD[[#This Row],[Date]])&gt;=4,1,0)</f>
        <v>2026</v>
      </c>
      <c r="C595" s="10">
        <v>2025</v>
      </c>
      <c r="D595" s="10" t="s">
        <v>4478</v>
      </c>
      <c r="E595" s="309">
        <f>WTG_BD[[#This Row],[Date]]-DAY(WTG_BD[[#This Row],[Date]])+1</f>
        <v>45839</v>
      </c>
      <c r="F595" s="32">
        <v>45852</v>
      </c>
      <c r="G595" t="s">
        <v>76</v>
      </c>
      <c r="H595" t="str">
        <f>IFERROR(VLOOKUP(WTG_BD[[#This Row],[Affected WTG]],'Basic Data'!$A$3:$E$25,2,0),"")</f>
        <v>O2R1</v>
      </c>
      <c r="I595" t="str">
        <f>IFERROR(VLOOKUP(WTG_BD[[#This Row],[Affected WTG]],'Basic Data'!$A$3:$E$25,3,0),"")</f>
        <v>KSIPL</v>
      </c>
      <c r="J595" s="356">
        <f>IFERROR(VLOOKUP(WTG_BD[[#This Row],[Affected WTG]],'Basic Data'!$A$3:$E$25,5,0),"")</f>
        <v>4.3478260869565223E-2</v>
      </c>
      <c r="K595" s="10">
        <v>5471</v>
      </c>
      <c r="L595" t="str">
        <f>IFERROR(VLOOKUP(WTG_BD[[#This Row],[Error Code]],'Basic Data'!S:T,2,0),"Incorrect Error Code")</f>
        <v>GeneratorBreakerTripped</v>
      </c>
      <c r="M595" t="s">
        <v>370</v>
      </c>
      <c r="N595" t="s">
        <v>107</v>
      </c>
      <c r="O595" s="168">
        <v>0.80555555555555558</v>
      </c>
      <c r="P595" s="168">
        <v>0.80555555555555558</v>
      </c>
      <c r="Q595" s="168">
        <v>0.99930555555555556</v>
      </c>
      <c r="R595" s="357">
        <f>(WTG_BD[[#This Row],[Work Start TimeStamp]]-WTG_BD[[#This Row],[Fault Start TimeStamp]])*24</f>
        <v>0</v>
      </c>
      <c r="S595" s="34">
        <f>(WTG_BD[[#This Row],[Fault Clearance time]]-WTG_BD[[#This Row],[Work Start TimeStamp]])*24</f>
        <v>4.6499999999999995</v>
      </c>
      <c r="T595" s="34">
        <f>(WTG_BD[[#This Row],[Fault Clearance time]]-WTG_BD[[#This Row],[Fault Start TimeStamp]])*24</f>
        <v>4.6499999999999995</v>
      </c>
      <c r="U595" t="s">
        <v>4646</v>
      </c>
      <c r="V595" s="234" t="s">
        <v>270</v>
      </c>
      <c r="W595" s="50">
        <f>IFERROR(IF(N595="ROW",0,(WTG_BD[[#This Row],[Breakdown Time]]*WTG_BD[[#This Row],[Plant Equivalent Weightage]])),"")</f>
        <v>0</v>
      </c>
      <c r="X595" s="50"/>
      <c r="Y595" s="205">
        <v>1</v>
      </c>
      <c r="Z595" s="4"/>
      <c r="AA595" s="4">
        <v>9159</v>
      </c>
    </row>
    <row r="596" spans="1:27">
      <c r="A596" s="10"/>
      <c r="B596" s="10"/>
      <c r="C596" s="10"/>
      <c r="D596" s="10"/>
      <c r="E596" s="309">
        <f>WTG_BD[[#This Row],[Date]]-DAY(WTG_BD[[#This Row],[Date]])+1</f>
        <v>1</v>
      </c>
      <c r="F596" s="32"/>
      <c r="J596" s="356"/>
      <c r="K596" s="10"/>
      <c r="O596" s="270"/>
      <c r="P596" s="270"/>
      <c r="Q596" s="270"/>
      <c r="R596" s="357">
        <f>(WTG_BD[[#This Row],[Work Start TimeStamp]]-WTG_BD[[#This Row],[Fault Start TimeStamp]])*24</f>
        <v>0</v>
      </c>
      <c r="V596" s="4"/>
      <c r="W596" s="50"/>
      <c r="X596" s="50"/>
      <c r="Y596" s="4"/>
      <c r="Z596" s="4"/>
    </row>
    <row r="597" spans="1:27">
      <c r="A597" s="10"/>
      <c r="B597" s="10"/>
      <c r="C597" s="10"/>
      <c r="D597" s="10"/>
      <c r="E597" s="309">
        <f>WTG_BD[[#This Row],[Date]]-DAY(WTG_BD[[#This Row],[Date]])+1</f>
        <v>1</v>
      </c>
      <c r="F597" s="32"/>
      <c r="J597" s="356"/>
      <c r="K597" s="10"/>
      <c r="O597" s="270"/>
      <c r="P597" s="270"/>
      <c r="Q597" s="270"/>
      <c r="V597" s="4"/>
      <c r="W597" s="50"/>
      <c r="X597" s="50"/>
      <c r="Y597" s="4"/>
      <c r="Z597" s="4"/>
    </row>
    <row r="598" spans="1:27">
      <c r="A598" s="10"/>
      <c r="B598" s="10"/>
      <c r="C598" s="10"/>
      <c r="D598" s="10"/>
      <c r="E598" s="309">
        <f>WTG_BD[[#This Row],[Date]]-DAY(WTG_BD[[#This Row],[Date]])+1</f>
        <v>1</v>
      </c>
      <c r="F598" s="32"/>
      <c r="J598" s="356"/>
      <c r="K598" s="10"/>
      <c r="O598" s="270"/>
      <c r="P598" s="270"/>
      <c r="Q598" s="270"/>
      <c r="V598" s="4"/>
      <c r="W598" s="50"/>
      <c r="X598" s="50"/>
      <c r="Y598" s="4"/>
      <c r="Z598" s="4"/>
    </row>
    <row r="599" spans="1:27">
      <c r="A599" s="10"/>
      <c r="B599" s="10"/>
      <c r="C599" s="10"/>
      <c r="D599" s="10"/>
      <c r="E599" s="309">
        <f>WTG_BD[[#This Row],[Date]]-DAY(WTG_BD[[#This Row],[Date]])+1</f>
        <v>1</v>
      </c>
      <c r="F599" s="32"/>
      <c r="J599" s="356"/>
      <c r="K599" s="10"/>
      <c r="O599" s="270"/>
      <c r="P599" s="270"/>
      <c r="Q599" s="270"/>
      <c r="V599" s="4"/>
      <c r="W599" s="50"/>
      <c r="X599" s="50"/>
      <c r="Y599" s="4"/>
      <c r="Z599" s="4"/>
    </row>
    <row r="600" spans="1:27">
      <c r="A600" s="10"/>
      <c r="B600" s="10"/>
      <c r="C600" s="10"/>
      <c r="D600" s="10"/>
      <c r="E600" s="309">
        <f>WTG_BD[[#This Row],[Date]]-DAY(WTG_BD[[#This Row],[Date]])+1</f>
        <v>1</v>
      </c>
      <c r="F600" s="32"/>
      <c r="J600" s="356"/>
      <c r="K600" s="10"/>
      <c r="O600" s="270"/>
      <c r="P600" s="270"/>
      <c r="Q600" s="270"/>
      <c r="V600" s="4"/>
      <c r="W600" s="50"/>
      <c r="X600" s="50"/>
      <c r="Y600" s="4"/>
      <c r="Z600" s="4"/>
    </row>
    <row r="601" spans="1:27">
      <c r="A601" s="10"/>
      <c r="B601" s="10"/>
      <c r="C601" s="10"/>
      <c r="D601" s="10"/>
      <c r="E601" s="309">
        <f>WTG_BD[[#This Row],[Date]]-DAY(WTG_BD[[#This Row],[Date]])+1</f>
        <v>1</v>
      </c>
      <c r="F601" s="32"/>
      <c r="J601" s="356"/>
      <c r="K601" s="10"/>
      <c r="O601" s="270"/>
      <c r="P601" s="270"/>
      <c r="Q601" s="270"/>
      <c r="V601" s="4"/>
      <c r="W601" s="50"/>
      <c r="X601" s="50"/>
      <c r="Y601" s="4"/>
      <c r="Z601" s="4"/>
    </row>
    <row r="602" spans="1:27">
      <c r="A602" s="10"/>
      <c r="B602" s="10"/>
      <c r="C602" s="10"/>
      <c r="D602" s="10"/>
      <c r="E602" s="309">
        <f>WTG_BD[[#This Row],[Date]]-DAY(WTG_BD[[#This Row],[Date]])+1</f>
        <v>1</v>
      </c>
      <c r="F602" s="32"/>
      <c r="J602" s="356"/>
      <c r="K602" s="10"/>
      <c r="O602" s="270"/>
      <c r="P602" s="270"/>
      <c r="Q602" s="270"/>
      <c r="V602" s="4"/>
      <c r="W602" s="50"/>
      <c r="X602" s="50"/>
      <c r="Y602" s="4"/>
      <c r="Z602" s="4"/>
    </row>
    <row r="603" spans="1:27">
      <c r="A603" s="10"/>
      <c r="B603" s="10"/>
      <c r="C603" s="10"/>
      <c r="D603" s="10"/>
      <c r="E603" s="309">
        <f>WTG_BD[[#This Row],[Date]]-DAY(WTG_BD[[#This Row],[Date]])+1</f>
        <v>1</v>
      </c>
      <c r="F603" s="32"/>
      <c r="J603" s="356"/>
      <c r="K603" s="10"/>
      <c r="O603" s="270"/>
      <c r="P603" s="270"/>
      <c r="Q603" s="270"/>
      <c r="V603" s="4"/>
      <c r="W603" s="50"/>
      <c r="X603" s="50"/>
      <c r="Y603" s="4"/>
      <c r="Z603" s="4"/>
    </row>
    <row r="604" spans="1:27">
      <c r="A604" s="10"/>
      <c r="B604" s="10"/>
      <c r="C604" s="10"/>
      <c r="D604" s="10"/>
      <c r="E604" s="309">
        <f>WTG_BD[[#This Row],[Date]]-DAY(WTG_BD[[#This Row],[Date]])+1</f>
        <v>1</v>
      </c>
      <c r="F604" s="32"/>
      <c r="J604" s="356"/>
      <c r="K604" s="10"/>
      <c r="O604" s="270"/>
      <c r="P604" s="270"/>
      <c r="Q604" s="270"/>
      <c r="V604" s="4"/>
      <c r="W604" s="50"/>
      <c r="X604" s="50"/>
      <c r="Y604" s="4"/>
      <c r="Z604" s="4"/>
    </row>
    <row r="605" spans="1:27">
      <c r="A605" s="10"/>
      <c r="B605" s="10"/>
      <c r="C605" s="10"/>
      <c r="D605" s="10"/>
      <c r="E605" s="309">
        <f>WTG_BD[[#This Row],[Date]]-DAY(WTG_BD[[#This Row],[Date]])+1</f>
        <v>1</v>
      </c>
      <c r="F605" s="32"/>
      <c r="J605" s="356"/>
      <c r="K605" s="10"/>
      <c r="O605" s="270"/>
      <c r="P605" s="270"/>
      <c r="Q605" s="270"/>
      <c r="V605" s="4"/>
      <c r="W605" s="50"/>
      <c r="X605" s="50"/>
      <c r="Y605" s="4"/>
      <c r="Z605" s="4"/>
    </row>
    <row r="606" spans="1:27">
      <c r="A606" s="10"/>
      <c r="B606" s="10"/>
      <c r="C606" s="10"/>
      <c r="D606" s="10"/>
      <c r="E606" s="309">
        <f>WTG_BD[[#This Row],[Date]]-DAY(WTG_BD[[#This Row],[Date]])+1</f>
        <v>1</v>
      </c>
      <c r="F606" s="32"/>
      <c r="J606" s="356"/>
      <c r="K606" s="10"/>
      <c r="O606" s="270"/>
      <c r="P606" s="270"/>
      <c r="Q606" s="270"/>
      <c r="V606" s="4"/>
      <c r="W606" s="50"/>
      <c r="X606" s="50"/>
      <c r="Y606" s="4"/>
      <c r="Z606" s="4"/>
    </row>
    <row r="607" spans="1:27">
      <c r="A607" s="10"/>
      <c r="B607" s="10"/>
      <c r="C607" s="10"/>
      <c r="D607" s="10"/>
      <c r="E607" s="309">
        <f>WTG_BD[[#This Row],[Date]]-DAY(WTG_BD[[#This Row],[Date]])+1</f>
        <v>1</v>
      </c>
      <c r="F607" s="32"/>
      <c r="J607" s="356"/>
      <c r="K607" s="10"/>
      <c r="O607" s="270"/>
      <c r="P607" s="270"/>
      <c r="Q607" s="270"/>
      <c r="V607" s="4"/>
      <c r="W607" s="50"/>
      <c r="X607" s="50"/>
      <c r="Y607" s="4"/>
      <c r="Z607" s="4"/>
    </row>
    <row r="608" spans="1:27">
      <c r="A608" s="10"/>
      <c r="B608" s="10"/>
      <c r="C608" s="10"/>
      <c r="D608" s="10"/>
      <c r="E608" s="309">
        <f>WTG_BD[[#This Row],[Date]]-DAY(WTG_BD[[#This Row],[Date]])+1</f>
        <v>1</v>
      </c>
      <c r="F608" s="32"/>
      <c r="J608" s="356"/>
      <c r="K608" s="10"/>
      <c r="O608" s="270"/>
      <c r="P608" s="270"/>
      <c r="Q608" s="270"/>
      <c r="V608" s="4"/>
      <c r="W608" s="50"/>
      <c r="X608" s="50"/>
      <c r="Y608" s="4"/>
      <c r="Z608" s="4"/>
    </row>
    <row r="609" spans="1:26">
      <c r="A609" s="10"/>
      <c r="B609" s="10"/>
      <c r="C609" s="10"/>
      <c r="D609" s="10"/>
      <c r="E609" s="309">
        <f>WTG_BD[[#This Row],[Date]]-DAY(WTG_BD[[#This Row],[Date]])+1</f>
        <v>1</v>
      </c>
      <c r="F609" s="32"/>
      <c r="J609" s="356"/>
      <c r="K609" s="10"/>
      <c r="O609" s="270"/>
      <c r="P609" s="270"/>
      <c r="Q609" s="270"/>
      <c r="V609" s="4"/>
      <c r="W609" s="50"/>
      <c r="X609" s="50"/>
      <c r="Y609" s="4"/>
      <c r="Z609" s="4"/>
    </row>
    <row r="610" spans="1:26">
      <c r="A610" s="10"/>
      <c r="B610" s="10"/>
      <c r="C610" s="10"/>
      <c r="D610" s="10"/>
      <c r="E610" s="309">
        <f>WTG_BD[[#This Row],[Date]]-DAY(WTG_BD[[#This Row],[Date]])+1</f>
        <v>1</v>
      </c>
      <c r="F610" s="32"/>
      <c r="J610" s="356"/>
      <c r="K610" s="10"/>
      <c r="O610" s="270"/>
      <c r="P610" s="270"/>
      <c r="Q610" s="270"/>
      <c r="V610" s="4"/>
      <c r="W610" s="50"/>
      <c r="X610" s="50"/>
      <c r="Y610" s="4"/>
      <c r="Z610" s="4"/>
    </row>
    <row r="611" spans="1:26">
      <c r="A611" s="10"/>
      <c r="B611" s="10"/>
      <c r="C611" s="10"/>
      <c r="D611" s="10"/>
      <c r="E611" s="309">
        <f>WTG_BD[[#This Row],[Date]]-DAY(WTG_BD[[#This Row],[Date]])+1</f>
        <v>1</v>
      </c>
      <c r="F611" s="32"/>
      <c r="J611" s="356"/>
      <c r="K611" s="10"/>
      <c r="O611" s="270"/>
      <c r="P611" s="270"/>
      <c r="Q611" s="270"/>
      <c r="V611" s="4"/>
      <c r="W611" s="50"/>
      <c r="X611" s="50"/>
      <c r="Y611" s="4"/>
      <c r="Z611" s="4"/>
    </row>
    <row r="612" spans="1:26">
      <c r="A612" s="10"/>
      <c r="B612" s="10"/>
      <c r="C612" s="10"/>
      <c r="D612" s="10"/>
      <c r="E612" s="309">
        <f>WTG_BD[[#This Row],[Date]]-DAY(WTG_BD[[#This Row],[Date]])+1</f>
        <v>1</v>
      </c>
      <c r="F612" s="32"/>
      <c r="J612" s="356"/>
      <c r="K612" s="10"/>
      <c r="O612" s="270"/>
      <c r="P612" s="270"/>
      <c r="Q612" s="270"/>
      <c r="V612" s="4"/>
      <c r="W612" s="50"/>
      <c r="X612" s="50"/>
      <c r="Y612" s="4"/>
      <c r="Z612" s="4"/>
    </row>
    <row r="613" spans="1:26">
      <c r="A613" s="10"/>
      <c r="B613" s="10"/>
      <c r="C613" s="10"/>
      <c r="D613" s="10"/>
      <c r="E613" s="309">
        <f>WTG_BD[[#This Row],[Date]]-DAY(WTG_BD[[#This Row],[Date]])+1</f>
        <v>1</v>
      </c>
      <c r="F613" s="32"/>
      <c r="J613" s="356"/>
      <c r="K613" s="10"/>
      <c r="O613" s="270"/>
      <c r="P613" s="270"/>
      <c r="Q613" s="270"/>
      <c r="V613" s="4"/>
      <c r="W613" s="50"/>
      <c r="X613" s="50"/>
      <c r="Y613" s="4"/>
      <c r="Z613" s="4"/>
    </row>
    <row r="614" spans="1:26">
      <c r="A614" s="10"/>
      <c r="B614" s="10"/>
      <c r="C614" s="10"/>
      <c r="D614" s="10"/>
      <c r="E614" s="309">
        <f>WTG_BD[[#This Row],[Date]]-DAY(WTG_BD[[#This Row],[Date]])+1</f>
        <v>1</v>
      </c>
      <c r="F614" s="32"/>
      <c r="J614" s="356"/>
      <c r="K614" s="10"/>
      <c r="O614" s="270"/>
      <c r="P614" s="270"/>
      <c r="Q614" s="270"/>
      <c r="V614" s="4"/>
      <c r="W614" s="50"/>
      <c r="X614" s="50"/>
      <c r="Y614" s="4"/>
      <c r="Z614" s="4"/>
    </row>
    <row r="615" spans="1:26">
      <c r="A615" s="10"/>
      <c r="B615" s="10"/>
      <c r="C615" s="10"/>
      <c r="D615" s="10"/>
      <c r="E615" s="309">
        <f>WTG_BD[[#This Row],[Date]]-DAY(WTG_BD[[#This Row],[Date]])+1</f>
        <v>1</v>
      </c>
      <c r="F615" s="32"/>
      <c r="J615" s="356"/>
      <c r="K615" s="10"/>
      <c r="O615" s="270"/>
      <c r="P615" s="270"/>
      <c r="Q615" s="270"/>
      <c r="V615" s="4"/>
      <c r="W615" s="50"/>
      <c r="X615" s="50"/>
      <c r="Y615" s="4"/>
      <c r="Z615" s="4"/>
    </row>
    <row r="616" spans="1:26">
      <c r="A616" s="10"/>
      <c r="B616" s="10"/>
      <c r="C616" s="10"/>
      <c r="D616" s="10"/>
      <c r="E616" s="309">
        <f>WTG_BD[[#This Row],[Date]]-DAY(WTG_BD[[#This Row],[Date]])+1</f>
        <v>1</v>
      </c>
      <c r="F616" s="32"/>
      <c r="J616" s="356"/>
      <c r="K616" s="10"/>
      <c r="O616" s="270"/>
      <c r="P616" s="270"/>
      <c r="Q616" s="270"/>
      <c r="V616" s="4"/>
      <c r="W616" s="50"/>
      <c r="X616" s="50"/>
      <c r="Y616" s="4"/>
      <c r="Z616" s="4"/>
    </row>
    <row r="617" spans="1:26">
      <c r="A617" s="10"/>
      <c r="B617" s="10"/>
      <c r="C617" s="10"/>
      <c r="D617" s="10"/>
      <c r="E617" s="309">
        <f>WTG_BD[[#This Row],[Date]]-DAY(WTG_BD[[#This Row],[Date]])+1</f>
        <v>1</v>
      </c>
      <c r="F617" s="32"/>
      <c r="J617" s="356"/>
      <c r="K617" s="10"/>
      <c r="O617" s="270"/>
      <c r="P617" s="270"/>
      <c r="Q617" s="270"/>
      <c r="V617" s="4"/>
      <c r="W617" s="50"/>
      <c r="X617" s="50"/>
      <c r="Y617" s="4"/>
      <c r="Z617" s="4"/>
    </row>
    <row r="618" spans="1:26">
      <c r="A618" s="10"/>
      <c r="B618" s="10"/>
      <c r="C618" s="10"/>
      <c r="D618" s="10"/>
      <c r="E618" s="309">
        <f>WTG_BD[[#This Row],[Date]]-DAY(WTG_BD[[#This Row],[Date]])+1</f>
        <v>1</v>
      </c>
      <c r="F618" s="32"/>
      <c r="J618" s="356"/>
      <c r="K618" s="10"/>
      <c r="O618" s="270"/>
      <c r="P618" s="270"/>
      <c r="Q618" s="270"/>
      <c r="V618" s="4"/>
      <c r="W618" s="50"/>
      <c r="X618" s="50"/>
      <c r="Y618" s="4"/>
      <c r="Z618" s="4"/>
    </row>
    <row r="619" spans="1:26">
      <c r="A619" s="10"/>
      <c r="B619" s="10"/>
      <c r="C619" s="10"/>
      <c r="D619" s="10"/>
      <c r="E619" s="309">
        <f>WTG_BD[[#This Row],[Date]]-DAY(WTG_BD[[#This Row],[Date]])+1</f>
        <v>1</v>
      </c>
      <c r="F619" s="32"/>
      <c r="J619" s="356"/>
      <c r="K619" s="10"/>
      <c r="O619" s="270"/>
      <c r="P619" s="270"/>
      <c r="Q619" s="270"/>
      <c r="V619" s="4"/>
      <c r="W619" s="50"/>
      <c r="X619" s="50"/>
      <c r="Y619" s="4"/>
      <c r="Z619" s="4"/>
    </row>
    <row r="620" spans="1:26">
      <c r="A620" s="10"/>
      <c r="B620" s="10"/>
      <c r="C620" s="10"/>
      <c r="D620" s="10"/>
      <c r="E620" s="309">
        <f>WTG_BD[[#This Row],[Date]]-DAY(WTG_BD[[#This Row],[Date]])+1</f>
        <v>1</v>
      </c>
      <c r="F620" s="32"/>
      <c r="J620" s="356"/>
      <c r="K620" s="10"/>
      <c r="O620" s="270"/>
      <c r="P620" s="270"/>
      <c r="Q620" s="270"/>
      <c r="V620" s="4"/>
      <c r="W620" s="50"/>
      <c r="X620" s="50"/>
      <c r="Y620" s="4"/>
      <c r="Z620" s="4"/>
    </row>
    <row r="621" spans="1:26">
      <c r="A621" s="10"/>
      <c r="B621" s="10"/>
      <c r="C621" s="10"/>
      <c r="D621" s="10"/>
      <c r="E621" s="309">
        <f>WTG_BD[[#This Row],[Date]]-DAY(WTG_BD[[#This Row],[Date]])+1</f>
        <v>1</v>
      </c>
      <c r="F621" s="32"/>
      <c r="J621" s="356"/>
      <c r="K621" s="10"/>
      <c r="O621" s="270"/>
      <c r="P621" s="270"/>
      <c r="Q621" s="270"/>
      <c r="V621" s="4"/>
      <c r="W621" s="50"/>
      <c r="X621" s="50"/>
      <c r="Y621" s="4"/>
      <c r="Z621" s="4"/>
    </row>
    <row r="622" spans="1:26">
      <c r="A622" s="10"/>
      <c r="B622" s="10"/>
      <c r="C622" s="10"/>
      <c r="D622" s="10"/>
      <c r="E622" s="309">
        <f>WTG_BD[[#This Row],[Date]]-DAY(WTG_BD[[#This Row],[Date]])+1</f>
        <v>1</v>
      </c>
      <c r="F622" s="32"/>
      <c r="J622" s="356"/>
      <c r="K622" s="10"/>
      <c r="O622" s="270"/>
      <c r="P622" s="270"/>
      <c r="Q622" s="270"/>
      <c r="V622" s="4"/>
      <c r="W622" s="50"/>
      <c r="X622" s="50"/>
      <c r="Y622" s="4"/>
      <c r="Z622" s="4"/>
    </row>
    <row r="623" spans="1:26">
      <c r="A623" s="10"/>
      <c r="B623" s="10"/>
      <c r="C623" s="10"/>
      <c r="D623" s="10"/>
      <c r="E623" s="309">
        <f>WTG_BD[[#This Row],[Date]]-DAY(WTG_BD[[#This Row],[Date]])+1</f>
        <v>1</v>
      </c>
      <c r="F623" s="32"/>
      <c r="J623" s="356"/>
      <c r="K623" s="10"/>
      <c r="O623" s="270"/>
      <c r="P623" s="270"/>
      <c r="Q623" s="270"/>
      <c r="V623" s="4"/>
      <c r="W623" s="50"/>
      <c r="X623" s="50"/>
      <c r="Y623" s="4"/>
      <c r="Z623" s="4"/>
    </row>
    <row r="624" spans="1:26">
      <c r="A624" s="10"/>
      <c r="B624" s="10"/>
      <c r="C624" s="10"/>
      <c r="D624" s="10"/>
      <c r="E624" s="309">
        <f>WTG_BD[[#This Row],[Date]]-DAY(WTG_BD[[#This Row],[Date]])+1</f>
        <v>1</v>
      </c>
      <c r="F624" s="32"/>
      <c r="J624" s="356"/>
      <c r="K624" s="10"/>
      <c r="O624" s="270"/>
      <c r="P624" s="270"/>
      <c r="Q624" s="270"/>
      <c r="V624" s="4"/>
      <c r="W624" s="50"/>
      <c r="X624" s="50"/>
      <c r="Y624" s="4"/>
      <c r="Z624" s="4"/>
    </row>
    <row r="625" spans="1:26">
      <c r="A625" s="10"/>
      <c r="B625" s="10"/>
      <c r="C625" s="10"/>
      <c r="D625" s="10"/>
      <c r="E625" s="309">
        <f>WTG_BD[[#This Row],[Date]]-DAY(WTG_BD[[#This Row],[Date]])+1</f>
        <v>1</v>
      </c>
      <c r="F625" s="32"/>
      <c r="J625" s="356"/>
      <c r="K625" s="10"/>
      <c r="O625" s="270"/>
      <c r="P625" s="270"/>
      <c r="Q625" s="270"/>
      <c r="V625" s="4"/>
      <c r="W625" s="50"/>
      <c r="X625" s="50"/>
      <c r="Y625" s="4"/>
      <c r="Z625" s="4"/>
    </row>
    <row r="626" spans="1:26">
      <c r="A626" s="10"/>
      <c r="B626" s="10"/>
      <c r="C626" s="10"/>
      <c r="D626" s="10"/>
      <c r="E626" s="309">
        <f>WTG_BD[[#This Row],[Date]]-DAY(WTG_BD[[#This Row],[Date]])+1</f>
        <v>1</v>
      </c>
      <c r="F626" s="32"/>
      <c r="J626" s="356"/>
      <c r="K626" s="10"/>
      <c r="O626" s="270"/>
      <c r="P626" s="270"/>
      <c r="Q626" s="270"/>
      <c r="V626" s="4"/>
      <c r="W626" s="50"/>
      <c r="X626" s="50"/>
      <c r="Y626" s="4"/>
      <c r="Z626" s="4"/>
    </row>
    <row r="627" spans="1:26">
      <c r="A627" s="10"/>
      <c r="B627" s="10"/>
      <c r="C627" s="10"/>
      <c r="D627" s="10"/>
      <c r="E627" s="309">
        <f>WTG_BD[[#This Row],[Date]]-DAY(WTG_BD[[#This Row],[Date]])+1</f>
        <v>1</v>
      </c>
      <c r="F627" s="32"/>
      <c r="J627" s="356"/>
      <c r="K627" s="10"/>
      <c r="O627" s="270"/>
      <c r="P627" s="270"/>
      <c r="Q627" s="270"/>
      <c r="V627" s="4"/>
      <c r="W627" s="50"/>
      <c r="X627" s="50"/>
      <c r="Y627" s="4"/>
      <c r="Z627" s="4"/>
    </row>
    <row r="628" spans="1:26">
      <c r="A628" s="10"/>
      <c r="B628" s="10"/>
      <c r="C628" s="10"/>
      <c r="D628" s="10"/>
      <c r="E628" s="309">
        <f>WTG_BD[[#This Row],[Date]]-DAY(WTG_BD[[#This Row],[Date]])+1</f>
        <v>1</v>
      </c>
      <c r="F628" s="32"/>
      <c r="J628" s="356"/>
      <c r="K628" s="10"/>
      <c r="O628" s="270"/>
      <c r="P628" s="270"/>
      <c r="Q628" s="270"/>
      <c r="V628" s="4"/>
      <c r="W628" s="50"/>
      <c r="X628" s="50"/>
      <c r="Y628" s="4"/>
      <c r="Z628" s="4"/>
    </row>
    <row r="629" spans="1:26">
      <c r="A629" s="10"/>
      <c r="B629" s="10"/>
      <c r="C629" s="10"/>
      <c r="D629" s="10"/>
      <c r="E629" s="309">
        <f>WTG_BD[[#This Row],[Date]]-DAY(WTG_BD[[#This Row],[Date]])+1</f>
        <v>1</v>
      </c>
      <c r="F629" s="32"/>
      <c r="J629" s="356"/>
      <c r="K629" s="10"/>
      <c r="O629" s="270"/>
      <c r="P629" s="270"/>
      <c r="Q629" s="270"/>
      <c r="V629" s="4"/>
      <c r="W629" s="50"/>
      <c r="X629" s="50"/>
      <c r="Y629" s="4"/>
      <c r="Z629" s="4"/>
    </row>
    <row r="630" spans="1:26">
      <c r="A630" s="10"/>
      <c r="B630" s="10"/>
      <c r="C630" s="10"/>
      <c r="D630" s="10"/>
      <c r="E630" s="309">
        <f>WTG_BD[[#This Row],[Date]]-DAY(WTG_BD[[#This Row],[Date]])+1</f>
        <v>1</v>
      </c>
      <c r="F630" s="32"/>
      <c r="J630" s="356"/>
      <c r="K630" s="10"/>
      <c r="O630" s="270"/>
      <c r="P630" s="270"/>
      <c r="Q630" s="270"/>
      <c r="V630" s="4"/>
      <c r="W630" s="50"/>
      <c r="X630" s="50"/>
      <c r="Y630" s="4"/>
      <c r="Z630" s="4"/>
    </row>
    <row r="631" spans="1:26">
      <c r="A631" s="10"/>
      <c r="B631" s="10"/>
      <c r="C631" s="10"/>
      <c r="D631" s="10"/>
      <c r="E631" s="309">
        <f>WTG_BD[[#This Row],[Date]]-DAY(WTG_BD[[#This Row],[Date]])+1</f>
        <v>1</v>
      </c>
      <c r="F631" s="32"/>
      <c r="J631" s="356"/>
      <c r="K631" s="10"/>
      <c r="O631" s="270"/>
      <c r="P631" s="270"/>
      <c r="Q631" s="270"/>
      <c r="V631" s="4"/>
      <c r="W631" s="50"/>
      <c r="X631" s="50"/>
      <c r="Y631" s="4"/>
      <c r="Z631" s="4"/>
    </row>
    <row r="632" spans="1:26">
      <c r="A632" s="10"/>
      <c r="B632" s="10"/>
      <c r="C632" s="10"/>
      <c r="D632" s="10"/>
      <c r="E632" s="309">
        <f>WTG_BD[[#This Row],[Date]]-DAY(WTG_BD[[#This Row],[Date]])+1</f>
        <v>1</v>
      </c>
      <c r="F632" s="32"/>
      <c r="J632" s="356"/>
      <c r="K632" s="10"/>
      <c r="O632" s="270"/>
      <c r="P632" s="270"/>
      <c r="Q632" s="270"/>
      <c r="V632" s="4"/>
      <c r="W632" s="50"/>
      <c r="X632" s="50"/>
      <c r="Y632" s="4"/>
      <c r="Z632" s="4"/>
    </row>
    <row r="633" spans="1:26">
      <c r="A633" s="10"/>
      <c r="B633" s="10"/>
      <c r="C633" s="10"/>
      <c r="D633" s="10"/>
      <c r="E633" s="309">
        <f>WTG_BD[[#This Row],[Date]]-DAY(WTG_BD[[#This Row],[Date]])+1</f>
        <v>1</v>
      </c>
      <c r="F633" s="32"/>
      <c r="J633" s="356"/>
      <c r="K633" s="10"/>
      <c r="O633" s="270"/>
      <c r="P633" s="270"/>
      <c r="Q633" s="270"/>
      <c r="V633" s="4"/>
      <c r="W633" s="50"/>
      <c r="X633" s="50"/>
      <c r="Y633" s="4"/>
      <c r="Z633" s="4"/>
    </row>
    <row r="634" spans="1:26">
      <c r="A634" s="10"/>
      <c r="B634" s="10"/>
      <c r="C634" s="10"/>
      <c r="D634" s="10"/>
      <c r="E634" s="309">
        <f>WTG_BD[[#This Row],[Date]]-DAY(WTG_BD[[#This Row],[Date]])+1</f>
        <v>1</v>
      </c>
      <c r="F634" s="32"/>
      <c r="J634" s="356"/>
      <c r="K634" s="10"/>
      <c r="O634" s="270"/>
      <c r="P634" s="270"/>
      <c r="Q634" s="270"/>
      <c r="V634" s="4"/>
      <c r="W634" s="50"/>
      <c r="X634" s="50"/>
      <c r="Y634" s="4"/>
      <c r="Z634" s="4"/>
    </row>
    <row r="635" spans="1:26">
      <c r="A635" s="10"/>
      <c r="B635" s="10"/>
      <c r="C635" s="10"/>
      <c r="D635" s="10"/>
      <c r="E635" s="309">
        <f>WTG_BD[[#This Row],[Date]]-DAY(WTG_BD[[#This Row],[Date]])+1</f>
        <v>1</v>
      </c>
      <c r="F635" s="32"/>
      <c r="J635" s="356"/>
      <c r="K635" s="10"/>
      <c r="O635" s="270"/>
      <c r="P635" s="270"/>
      <c r="Q635" s="270"/>
      <c r="V635" s="4"/>
      <c r="W635" s="50"/>
      <c r="X635" s="50"/>
      <c r="Y635" s="4"/>
      <c r="Z635" s="4"/>
    </row>
    <row r="636" spans="1:26">
      <c r="A636" s="10"/>
      <c r="B636" s="10"/>
      <c r="C636" s="10"/>
      <c r="D636" s="10"/>
      <c r="E636" s="309">
        <f>WTG_BD[[#This Row],[Date]]-DAY(WTG_BD[[#This Row],[Date]])+1</f>
        <v>1</v>
      </c>
      <c r="F636" s="32"/>
      <c r="J636" s="356"/>
      <c r="K636" s="10"/>
      <c r="O636" s="270"/>
      <c r="P636" s="270"/>
      <c r="Q636" s="270"/>
      <c r="V636" s="4"/>
      <c r="W636" s="50"/>
      <c r="X636" s="50"/>
      <c r="Y636" s="4"/>
      <c r="Z636" s="4"/>
    </row>
    <row r="637" spans="1:26">
      <c r="A637" s="10"/>
      <c r="B637" s="10"/>
      <c r="C637" s="10"/>
      <c r="D637" s="10"/>
      <c r="E637" s="309">
        <f>WTG_BD[[#This Row],[Date]]-DAY(WTG_BD[[#This Row],[Date]])+1</f>
        <v>1</v>
      </c>
      <c r="F637" s="32"/>
      <c r="J637" s="356"/>
      <c r="K637" s="10"/>
      <c r="O637" s="270"/>
      <c r="P637" s="270"/>
      <c r="Q637" s="270"/>
      <c r="V637" s="4"/>
      <c r="W637" s="50"/>
      <c r="X637" s="50"/>
      <c r="Y637" s="4"/>
      <c r="Z637" s="4"/>
    </row>
    <row r="638" spans="1:26">
      <c r="A638" s="10"/>
      <c r="B638" s="10"/>
      <c r="C638" s="10"/>
      <c r="D638" s="10"/>
      <c r="E638" s="309">
        <f>WTG_BD[[#This Row],[Date]]-DAY(WTG_BD[[#This Row],[Date]])+1</f>
        <v>1</v>
      </c>
      <c r="F638" s="32"/>
      <c r="J638" s="356"/>
      <c r="K638" s="10"/>
      <c r="O638" s="270"/>
      <c r="P638" s="270"/>
      <c r="Q638" s="270"/>
      <c r="V638" s="4"/>
      <c r="W638" s="50"/>
      <c r="X638" s="50"/>
      <c r="Y638" s="4"/>
      <c r="Z638" s="4"/>
    </row>
    <row r="639" spans="1:26">
      <c r="A639" s="10"/>
      <c r="B639" s="10"/>
      <c r="C639" s="10"/>
      <c r="D639" s="10"/>
      <c r="E639" s="309">
        <f>WTG_BD[[#This Row],[Date]]-DAY(WTG_BD[[#This Row],[Date]])+1</f>
        <v>1</v>
      </c>
      <c r="F639" s="32"/>
      <c r="J639" s="356"/>
      <c r="K639" s="10"/>
      <c r="O639" s="270"/>
      <c r="P639" s="270"/>
      <c r="Q639" s="270"/>
      <c r="V639" s="4"/>
      <c r="W639" s="50"/>
      <c r="X639" s="50"/>
      <c r="Y639" s="4"/>
      <c r="Z639" s="4"/>
    </row>
    <row r="640" spans="1:26">
      <c r="A640" s="10"/>
      <c r="B640" s="10"/>
      <c r="C640" s="10"/>
      <c r="D640" s="10"/>
      <c r="E640" s="309">
        <f>WTG_BD[[#This Row],[Date]]-DAY(WTG_BD[[#This Row],[Date]])+1</f>
        <v>1</v>
      </c>
      <c r="F640" s="32"/>
      <c r="J640" s="356"/>
      <c r="K640" s="10"/>
      <c r="O640" s="270"/>
      <c r="P640" s="270"/>
      <c r="Q640" s="270"/>
      <c r="V640" s="4"/>
      <c r="W640" s="50"/>
      <c r="X640" s="50"/>
      <c r="Y640" s="4"/>
      <c r="Z640" s="4"/>
    </row>
    <row r="641" spans="1:26">
      <c r="A641" s="10"/>
      <c r="B641" s="10"/>
      <c r="C641" s="10"/>
      <c r="D641" s="10"/>
      <c r="E641" s="309">
        <f>WTG_BD[[#This Row],[Date]]-DAY(WTG_BD[[#This Row],[Date]])+1</f>
        <v>1</v>
      </c>
      <c r="F641" s="32"/>
      <c r="J641" s="356"/>
      <c r="K641" s="10"/>
      <c r="O641" s="270"/>
      <c r="P641" s="270"/>
      <c r="Q641" s="270"/>
      <c r="V641" s="4"/>
      <c r="W641" s="50"/>
      <c r="X641" s="50"/>
      <c r="Y641" s="4"/>
      <c r="Z641" s="4"/>
    </row>
    <row r="642" spans="1:26">
      <c r="A642" s="10"/>
      <c r="B642" s="10"/>
      <c r="C642" s="10"/>
      <c r="D642" s="10"/>
      <c r="E642" s="309">
        <f>WTG_BD[[#This Row],[Date]]-DAY(WTG_BD[[#This Row],[Date]])+1</f>
        <v>1</v>
      </c>
      <c r="F642" s="32"/>
      <c r="J642" s="356"/>
      <c r="K642" s="10"/>
      <c r="O642" s="270"/>
      <c r="P642" s="270"/>
      <c r="Q642" s="270"/>
      <c r="V642" s="4"/>
      <c r="W642" s="50"/>
      <c r="X642" s="50"/>
      <c r="Y642" s="4"/>
      <c r="Z642" s="4"/>
    </row>
    <row r="643" spans="1:26">
      <c r="A643" s="10"/>
      <c r="B643" s="10"/>
      <c r="C643" s="10"/>
      <c r="D643" s="10"/>
      <c r="E643" s="309">
        <f>WTG_BD[[#This Row],[Date]]-DAY(WTG_BD[[#This Row],[Date]])+1</f>
        <v>1</v>
      </c>
      <c r="F643" s="32"/>
      <c r="J643" s="356"/>
      <c r="K643" s="10"/>
      <c r="O643" s="270"/>
      <c r="P643" s="270"/>
      <c r="Q643" s="270"/>
      <c r="V643" s="4"/>
      <c r="W643" s="50"/>
      <c r="X643" s="50"/>
      <c r="Y643" s="4"/>
      <c r="Z643" s="4"/>
    </row>
    <row r="644" spans="1:26">
      <c r="A644" s="10"/>
      <c r="B644" s="10"/>
      <c r="C644" s="10"/>
      <c r="D644" s="10"/>
      <c r="E644" s="309">
        <f>WTG_BD[[#This Row],[Date]]-DAY(WTG_BD[[#This Row],[Date]])+1</f>
        <v>1</v>
      </c>
      <c r="F644" s="32"/>
      <c r="J644" s="356"/>
      <c r="K644" s="10"/>
      <c r="O644" s="270"/>
      <c r="P644" s="270"/>
      <c r="Q644" s="270"/>
      <c r="V644" s="4"/>
      <c r="W644" s="50"/>
      <c r="X644" s="50"/>
      <c r="Y644" s="4"/>
      <c r="Z644" s="4"/>
    </row>
    <row r="645" spans="1:26">
      <c r="A645" s="10"/>
      <c r="B645" s="10"/>
      <c r="C645" s="10"/>
      <c r="D645" s="10"/>
      <c r="E645" s="309">
        <f>WTG_BD[[#This Row],[Date]]-DAY(WTG_BD[[#This Row],[Date]])+1</f>
        <v>1</v>
      </c>
      <c r="F645" s="32"/>
      <c r="J645" s="356"/>
      <c r="K645" s="10"/>
      <c r="O645" s="270"/>
      <c r="P645" s="270"/>
      <c r="Q645" s="270"/>
      <c r="V645" s="4"/>
      <c r="W645" s="50"/>
      <c r="X645" s="50"/>
      <c r="Y645" s="4"/>
      <c r="Z645" s="4"/>
    </row>
    <row r="646" spans="1:26">
      <c r="A646" s="10"/>
      <c r="B646" s="10"/>
      <c r="C646" s="10"/>
      <c r="D646" s="10"/>
      <c r="E646" s="309">
        <f>WTG_BD[[#This Row],[Date]]-DAY(WTG_BD[[#This Row],[Date]])+1</f>
        <v>1</v>
      </c>
      <c r="F646" s="32"/>
      <c r="J646" s="356"/>
      <c r="K646" s="10"/>
      <c r="O646" s="270"/>
      <c r="P646" s="270"/>
      <c r="Q646" s="270"/>
      <c r="V646" s="4"/>
      <c r="W646" s="50"/>
      <c r="X646" s="50"/>
      <c r="Y646" s="4"/>
      <c r="Z646" s="4"/>
    </row>
    <row r="647" spans="1:26">
      <c r="A647" s="10"/>
      <c r="B647" s="10"/>
      <c r="C647" s="10"/>
      <c r="D647" s="10"/>
      <c r="E647" s="309">
        <f>WTG_BD[[#This Row],[Date]]-DAY(WTG_BD[[#This Row],[Date]])+1</f>
        <v>1</v>
      </c>
      <c r="F647" s="32"/>
      <c r="J647" s="356"/>
      <c r="K647" s="10"/>
      <c r="O647" s="270"/>
      <c r="P647" s="270"/>
      <c r="Q647" s="270"/>
      <c r="V647" s="4"/>
      <c r="W647" s="50"/>
      <c r="X647" s="50"/>
      <c r="Y647" s="4"/>
      <c r="Z647" s="4"/>
    </row>
    <row r="648" spans="1:26">
      <c r="A648" s="10"/>
      <c r="B648" s="10"/>
      <c r="C648" s="10"/>
      <c r="D648" s="10"/>
      <c r="E648" s="309">
        <f>WTG_BD[[#This Row],[Date]]-DAY(WTG_BD[[#This Row],[Date]])+1</f>
        <v>1</v>
      </c>
      <c r="F648" s="32"/>
      <c r="J648" s="356"/>
      <c r="K648" s="10"/>
      <c r="O648" s="270"/>
      <c r="P648" s="270"/>
      <c r="Q648" s="270"/>
      <c r="V648" s="4"/>
      <c r="W648" s="50"/>
      <c r="X648" s="50"/>
      <c r="Y648" s="4"/>
      <c r="Z648" s="4"/>
    </row>
    <row r="649" spans="1:26">
      <c r="A649" s="10"/>
      <c r="B649" s="10"/>
      <c r="C649" s="10"/>
      <c r="D649" s="10"/>
      <c r="E649" s="309">
        <f>WTG_BD[[#This Row],[Date]]-DAY(WTG_BD[[#This Row],[Date]])+1</f>
        <v>1</v>
      </c>
      <c r="F649" s="32"/>
      <c r="J649" s="356"/>
      <c r="K649" s="10"/>
      <c r="O649" s="270"/>
      <c r="P649" s="270"/>
      <c r="Q649" s="270"/>
      <c r="V649" s="4"/>
      <c r="W649" s="50"/>
      <c r="X649" s="50"/>
      <c r="Y649" s="4"/>
      <c r="Z649" s="4"/>
    </row>
    <row r="650" spans="1:26">
      <c r="A650" s="10"/>
      <c r="B650" s="10"/>
      <c r="C650" s="10"/>
      <c r="D650" s="10"/>
      <c r="E650" s="309">
        <f>WTG_BD[[#This Row],[Date]]-DAY(WTG_BD[[#This Row],[Date]])+1</f>
        <v>1</v>
      </c>
      <c r="F650" s="32"/>
      <c r="J650" s="356"/>
      <c r="K650" s="10"/>
      <c r="O650" s="270"/>
      <c r="P650" s="270"/>
      <c r="Q650" s="270"/>
      <c r="V650" s="4"/>
      <c r="W650" s="50"/>
      <c r="X650" s="50"/>
      <c r="Y650" s="4"/>
      <c r="Z650" s="4"/>
    </row>
    <row r="651" spans="1:26">
      <c r="A651" s="10"/>
      <c r="B651" s="10"/>
      <c r="C651" s="10"/>
      <c r="D651" s="10"/>
      <c r="E651" s="309">
        <f>WTG_BD[[#This Row],[Date]]-DAY(WTG_BD[[#This Row],[Date]])+1</f>
        <v>1</v>
      </c>
      <c r="F651" s="32"/>
      <c r="J651" s="356"/>
      <c r="K651" s="10"/>
      <c r="O651" s="270"/>
      <c r="P651" s="270"/>
      <c r="Q651" s="270"/>
      <c r="V651" s="4"/>
      <c r="W651" s="50"/>
      <c r="X651" s="50"/>
      <c r="Y651" s="4"/>
      <c r="Z651" s="4"/>
    </row>
    <row r="652" spans="1:26">
      <c r="A652" s="10"/>
      <c r="B652" s="10"/>
      <c r="C652" s="10"/>
      <c r="D652" s="10"/>
      <c r="E652" s="309">
        <f>WTG_BD[[#This Row],[Date]]-DAY(WTG_BD[[#This Row],[Date]])+1</f>
        <v>1</v>
      </c>
      <c r="F652" s="32"/>
      <c r="J652" s="356"/>
      <c r="K652" s="10"/>
      <c r="O652" s="270"/>
      <c r="P652" s="270"/>
      <c r="Q652" s="270"/>
      <c r="V652" s="4"/>
      <c r="W652" s="50"/>
      <c r="X652" s="50"/>
      <c r="Y652" s="4"/>
      <c r="Z652" s="4"/>
    </row>
    <row r="653" spans="1:26">
      <c r="A653" s="10"/>
      <c r="B653" s="10"/>
      <c r="C653" s="10"/>
      <c r="D653" s="10"/>
      <c r="E653" s="309">
        <f>WTG_BD[[#This Row],[Date]]-DAY(WTG_BD[[#This Row],[Date]])+1</f>
        <v>1</v>
      </c>
      <c r="F653" s="32"/>
      <c r="J653" s="356"/>
      <c r="K653" s="10"/>
      <c r="O653" s="270"/>
      <c r="P653" s="270"/>
      <c r="Q653" s="270"/>
      <c r="V653" s="4"/>
      <c r="W653" s="50"/>
      <c r="X653" s="50"/>
      <c r="Y653" s="4"/>
      <c r="Z653" s="4"/>
    </row>
    <row r="654" spans="1:26">
      <c r="A654" s="10"/>
      <c r="B654" s="10"/>
      <c r="C654" s="10"/>
      <c r="D654" s="10"/>
      <c r="E654" s="309">
        <f>WTG_BD[[#This Row],[Date]]-DAY(WTG_BD[[#This Row],[Date]])+1</f>
        <v>1</v>
      </c>
      <c r="F654" s="32"/>
      <c r="J654" s="356"/>
      <c r="K654" s="10"/>
      <c r="O654" s="270"/>
      <c r="P654" s="270"/>
      <c r="Q654" s="270"/>
      <c r="V654" s="4"/>
      <c r="W654" s="50"/>
      <c r="X654" s="50"/>
      <c r="Y654" s="4"/>
      <c r="Z654" s="4"/>
    </row>
    <row r="655" spans="1:26">
      <c r="A655" s="10"/>
      <c r="B655" s="10"/>
      <c r="C655" s="10"/>
      <c r="D655" s="10"/>
      <c r="E655" s="309">
        <f>WTG_BD[[#This Row],[Date]]-DAY(WTG_BD[[#This Row],[Date]])+1</f>
        <v>1</v>
      </c>
      <c r="F655" s="32"/>
      <c r="J655" s="356"/>
      <c r="K655" s="10"/>
      <c r="O655" s="270"/>
      <c r="P655" s="270"/>
      <c r="Q655" s="270"/>
      <c r="V655" s="4"/>
      <c r="W655" s="50"/>
      <c r="X655" s="50"/>
      <c r="Y655" s="4"/>
      <c r="Z655" s="4"/>
    </row>
    <row r="656" spans="1:26">
      <c r="A656" s="10"/>
      <c r="B656" s="10"/>
      <c r="C656" s="10"/>
      <c r="D656" s="10"/>
      <c r="E656" s="309">
        <f>WTG_BD[[#This Row],[Date]]-DAY(WTG_BD[[#This Row],[Date]])+1</f>
        <v>1</v>
      </c>
      <c r="F656" s="32"/>
      <c r="J656" s="356"/>
      <c r="K656" s="10"/>
      <c r="O656" s="270"/>
      <c r="P656" s="270"/>
      <c r="Q656" s="270"/>
      <c r="V656" s="4"/>
      <c r="W656" s="50"/>
      <c r="X656" s="50"/>
      <c r="Y656" s="4"/>
      <c r="Z656" s="4"/>
    </row>
    <row r="657" spans="1:26">
      <c r="A657" s="10"/>
      <c r="B657" s="10"/>
      <c r="C657" s="10"/>
      <c r="D657" s="10"/>
      <c r="E657" s="309">
        <f>WTG_BD[[#This Row],[Date]]-DAY(WTG_BD[[#This Row],[Date]])+1</f>
        <v>1</v>
      </c>
      <c r="F657" s="32"/>
      <c r="J657" s="356"/>
      <c r="K657" s="10"/>
      <c r="O657" s="270"/>
      <c r="P657" s="270"/>
      <c r="Q657" s="270"/>
      <c r="V657" s="4"/>
      <c r="W657" s="50"/>
      <c r="X657" s="50"/>
      <c r="Y657" s="4"/>
      <c r="Z657" s="4"/>
    </row>
    <row r="658" spans="1:26">
      <c r="A658" s="10"/>
      <c r="B658" s="10"/>
      <c r="C658" s="10"/>
      <c r="D658" s="10"/>
      <c r="E658" s="309">
        <f>WTG_BD[[#This Row],[Date]]-DAY(WTG_BD[[#This Row],[Date]])+1</f>
        <v>1</v>
      </c>
      <c r="F658" s="32"/>
      <c r="J658" s="356"/>
      <c r="K658" s="10"/>
      <c r="O658" s="270"/>
      <c r="P658" s="270"/>
      <c r="Q658" s="270"/>
      <c r="V658" s="4"/>
      <c r="W658" s="50"/>
      <c r="X658" s="50"/>
      <c r="Y658" s="4"/>
      <c r="Z658" s="4"/>
    </row>
    <row r="659" spans="1:26">
      <c r="A659" s="10"/>
      <c r="B659" s="10"/>
      <c r="C659" s="10"/>
      <c r="D659" s="10"/>
      <c r="E659" s="309">
        <f>WTG_BD[[#This Row],[Date]]-DAY(WTG_BD[[#This Row],[Date]])+1</f>
        <v>1</v>
      </c>
      <c r="F659" s="32"/>
      <c r="J659" s="356"/>
      <c r="K659" s="10"/>
      <c r="O659" s="270"/>
      <c r="P659" s="270"/>
      <c r="Q659" s="270"/>
      <c r="V659" s="4"/>
      <c r="W659" s="50"/>
      <c r="X659" s="50"/>
      <c r="Y659" s="4"/>
      <c r="Z659" s="4"/>
    </row>
    <row r="660" spans="1:26">
      <c r="A660" s="10"/>
      <c r="B660" s="10"/>
      <c r="C660" s="10"/>
      <c r="D660" s="10"/>
      <c r="E660" s="309">
        <f>WTG_BD[[#This Row],[Date]]-DAY(WTG_BD[[#This Row],[Date]])+1</f>
        <v>1</v>
      </c>
      <c r="F660" s="32"/>
      <c r="J660" s="356"/>
      <c r="K660" s="10"/>
      <c r="O660" s="270"/>
      <c r="P660" s="270"/>
      <c r="Q660" s="270"/>
      <c r="V660" s="4"/>
      <c r="W660" s="50"/>
      <c r="X660" s="50"/>
      <c r="Y660" s="4"/>
      <c r="Z660" s="4"/>
    </row>
    <row r="661" spans="1:26">
      <c r="A661" s="10"/>
      <c r="B661" s="10"/>
      <c r="C661" s="10"/>
      <c r="D661" s="10"/>
      <c r="E661" s="309">
        <f>WTG_BD[[#This Row],[Date]]-DAY(WTG_BD[[#This Row],[Date]])+1</f>
        <v>1</v>
      </c>
      <c r="F661" s="32"/>
      <c r="J661" s="356"/>
      <c r="K661" s="10"/>
      <c r="O661" s="270"/>
      <c r="P661" s="270"/>
      <c r="Q661" s="270"/>
      <c r="V661" s="4"/>
      <c r="W661" s="50"/>
      <c r="X661" s="50"/>
      <c r="Y661" s="4"/>
      <c r="Z661" s="4"/>
    </row>
    <row r="662" spans="1:26">
      <c r="A662" s="10"/>
      <c r="B662" s="10"/>
      <c r="C662" s="10"/>
      <c r="D662" s="10"/>
      <c r="E662" s="309">
        <f>WTG_BD[[#This Row],[Date]]-DAY(WTG_BD[[#This Row],[Date]])+1</f>
        <v>1</v>
      </c>
      <c r="F662" s="32"/>
      <c r="J662" s="356"/>
      <c r="K662" s="10"/>
      <c r="O662" s="270"/>
      <c r="P662" s="270"/>
      <c r="Q662" s="270"/>
      <c r="V662" s="4"/>
      <c r="W662" s="50"/>
      <c r="X662" s="50"/>
      <c r="Y662" s="4"/>
      <c r="Z662" s="4"/>
    </row>
    <row r="663" spans="1:26">
      <c r="A663" s="10"/>
      <c r="B663" s="10"/>
      <c r="C663" s="10"/>
      <c r="D663" s="10"/>
      <c r="E663" s="309">
        <f>WTG_BD[[#This Row],[Date]]-DAY(WTG_BD[[#This Row],[Date]])+1</f>
        <v>1</v>
      </c>
      <c r="F663" s="32"/>
      <c r="J663" s="356"/>
      <c r="K663" s="10"/>
      <c r="O663" s="270"/>
      <c r="P663" s="270"/>
      <c r="Q663" s="270"/>
      <c r="V663" s="4"/>
      <c r="W663" s="50"/>
      <c r="X663" s="50"/>
      <c r="Y663" s="4"/>
      <c r="Z663" s="4"/>
    </row>
    <row r="664" spans="1:26">
      <c r="A664" s="10"/>
      <c r="B664" s="10"/>
      <c r="C664" s="10"/>
      <c r="D664" s="10"/>
      <c r="E664" s="309">
        <f>WTG_BD[[#This Row],[Date]]-DAY(WTG_BD[[#This Row],[Date]])+1</f>
        <v>1</v>
      </c>
      <c r="F664" s="32"/>
      <c r="J664" s="356"/>
      <c r="K664" s="10"/>
      <c r="O664" s="270"/>
      <c r="P664" s="270"/>
      <c r="Q664" s="270"/>
      <c r="V664" s="4"/>
      <c r="W664" s="50"/>
      <c r="X664" s="50"/>
      <c r="Y664" s="4"/>
      <c r="Z664" s="4"/>
    </row>
    <row r="665" spans="1:26">
      <c r="A665" s="10"/>
      <c r="B665" s="10"/>
      <c r="C665" s="10"/>
      <c r="D665" s="10"/>
      <c r="E665" s="309">
        <f>WTG_BD[[#This Row],[Date]]-DAY(WTG_BD[[#This Row],[Date]])+1</f>
        <v>1</v>
      </c>
      <c r="F665" s="32"/>
      <c r="J665" s="356"/>
      <c r="K665" s="10"/>
      <c r="O665" s="270"/>
      <c r="P665" s="270"/>
      <c r="Q665" s="270"/>
      <c r="V665" s="4"/>
      <c r="W665" s="50"/>
      <c r="X665" s="50"/>
      <c r="Y665" s="4"/>
      <c r="Z665" s="4"/>
    </row>
    <row r="666" spans="1:26">
      <c r="A666" s="10"/>
      <c r="B666" s="10"/>
      <c r="C666" s="10"/>
      <c r="D666" s="10"/>
      <c r="E666" s="309">
        <f>WTG_BD[[#This Row],[Date]]-DAY(WTG_BD[[#This Row],[Date]])+1</f>
        <v>1</v>
      </c>
      <c r="F666" s="32"/>
      <c r="J666" s="356"/>
      <c r="K666" s="10"/>
      <c r="O666" s="270"/>
      <c r="P666" s="270"/>
      <c r="Q666" s="270"/>
      <c r="V666" s="4"/>
      <c r="W666" s="50"/>
      <c r="X666" s="50"/>
      <c r="Y666" s="4"/>
      <c r="Z666" s="4"/>
    </row>
    <row r="667" spans="1:26">
      <c r="A667" s="10"/>
      <c r="B667" s="10"/>
      <c r="C667" s="10"/>
      <c r="D667" s="10"/>
      <c r="E667" s="309">
        <f>WTG_BD[[#This Row],[Date]]-DAY(WTG_BD[[#This Row],[Date]])+1</f>
        <v>1</v>
      </c>
      <c r="F667" s="32"/>
      <c r="J667" s="356"/>
      <c r="K667" s="10"/>
      <c r="O667" s="270"/>
      <c r="P667" s="270"/>
      <c r="Q667" s="270"/>
      <c r="V667" s="4"/>
      <c r="W667" s="50"/>
      <c r="X667" s="50"/>
      <c r="Y667" s="4"/>
      <c r="Z667" s="4"/>
    </row>
    <row r="668" spans="1:26">
      <c r="A668" s="10"/>
      <c r="B668" s="10"/>
      <c r="C668" s="10"/>
      <c r="D668" s="10"/>
      <c r="E668" s="309">
        <f>WTG_BD[[#This Row],[Date]]-DAY(WTG_BD[[#This Row],[Date]])+1</f>
        <v>1</v>
      </c>
      <c r="F668" s="32"/>
      <c r="J668" s="356"/>
      <c r="K668" s="10"/>
      <c r="O668" s="270"/>
      <c r="P668" s="270"/>
      <c r="Q668" s="270"/>
      <c r="V668" s="4"/>
      <c r="W668" s="50"/>
      <c r="X668" s="50"/>
      <c r="Y668" s="4"/>
      <c r="Z668" s="4"/>
    </row>
    <row r="669" spans="1:26">
      <c r="A669" s="10"/>
      <c r="B669" s="10"/>
      <c r="C669" s="10"/>
      <c r="D669" s="10"/>
      <c r="E669" s="309">
        <f>WTG_BD[[#This Row],[Date]]-DAY(WTG_BD[[#This Row],[Date]])+1</f>
        <v>1</v>
      </c>
      <c r="F669" s="32"/>
      <c r="J669" s="356"/>
      <c r="K669" s="10"/>
      <c r="O669" s="270"/>
      <c r="P669" s="270"/>
      <c r="Q669" s="270"/>
      <c r="V669" s="4"/>
      <c r="W669" s="50"/>
      <c r="X669" s="50"/>
      <c r="Y669" s="4"/>
      <c r="Z669" s="4"/>
    </row>
    <row r="670" spans="1:26">
      <c r="A670" s="10"/>
      <c r="B670" s="10"/>
      <c r="C670" s="10"/>
      <c r="D670" s="10"/>
      <c r="E670" s="309">
        <f>WTG_BD[[#This Row],[Date]]-DAY(WTG_BD[[#This Row],[Date]])+1</f>
        <v>1</v>
      </c>
      <c r="F670" s="32"/>
      <c r="J670" s="356"/>
      <c r="K670" s="10"/>
      <c r="O670" s="270"/>
      <c r="P670" s="270"/>
      <c r="Q670" s="270"/>
      <c r="V670" s="4"/>
      <c r="W670" s="50"/>
      <c r="X670" s="50"/>
      <c r="Y670" s="4"/>
      <c r="Z670" s="4"/>
    </row>
    <row r="671" spans="1:26">
      <c r="A671" s="10"/>
      <c r="B671" s="10"/>
      <c r="C671" s="10"/>
      <c r="D671" s="10"/>
      <c r="E671" s="309">
        <f>WTG_BD[[#This Row],[Date]]-DAY(WTG_BD[[#This Row],[Date]])+1</f>
        <v>1</v>
      </c>
      <c r="F671" s="32"/>
      <c r="J671" s="356"/>
      <c r="K671" s="10"/>
      <c r="O671" s="270"/>
      <c r="P671" s="270"/>
      <c r="Q671" s="270"/>
      <c r="V671" s="4"/>
      <c r="W671" s="50"/>
      <c r="X671" s="50"/>
      <c r="Y671" s="4"/>
      <c r="Z671" s="4"/>
    </row>
    <row r="672" spans="1:26">
      <c r="A672" s="10"/>
      <c r="B672" s="10"/>
      <c r="C672" s="10"/>
      <c r="D672" s="10"/>
      <c r="E672" s="309">
        <f>WTG_BD[[#This Row],[Date]]-DAY(WTG_BD[[#This Row],[Date]])+1</f>
        <v>1</v>
      </c>
      <c r="F672" s="32"/>
      <c r="J672" s="356"/>
      <c r="K672" s="10"/>
      <c r="O672" s="270"/>
      <c r="P672" s="270"/>
      <c r="Q672" s="270"/>
      <c r="V672" s="4"/>
      <c r="W672" s="50"/>
      <c r="X672" s="50"/>
      <c r="Y672" s="4"/>
      <c r="Z672" s="4"/>
    </row>
    <row r="673" spans="1:26">
      <c r="A673" s="10"/>
      <c r="B673" s="10"/>
      <c r="C673" s="10"/>
      <c r="D673" s="10"/>
      <c r="E673" s="309">
        <f>WTG_BD[[#This Row],[Date]]-DAY(WTG_BD[[#This Row],[Date]])+1</f>
        <v>1</v>
      </c>
      <c r="F673" s="32"/>
      <c r="J673" s="356"/>
      <c r="K673" s="10"/>
      <c r="O673" s="270"/>
      <c r="P673" s="270"/>
      <c r="Q673" s="270"/>
      <c r="V673" s="4"/>
      <c r="W673" s="50"/>
      <c r="X673" s="50"/>
      <c r="Y673" s="4"/>
      <c r="Z673" s="4"/>
    </row>
    <row r="674" spans="1:26">
      <c r="A674" s="10"/>
      <c r="B674" s="10"/>
      <c r="C674" s="10"/>
      <c r="D674" s="10"/>
      <c r="E674" s="309">
        <f>WTG_BD[[#This Row],[Date]]-DAY(WTG_BD[[#This Row],[Date]])+1</f>
        <v>1</v>
      </c>
      <c r="F674" s="32"/>
      <c r="J674" s="356"/>
      <c r="K674" s="10"/>
      <c r="O674" s="270"/>
      <c r="P674" s="270"/>
      <c r="Q674" s="270"/>
      <c r="V674" s="4"/>
      <c r="W674" s="50"/>
      <c r="X674" s="50"/>
      <c r="Y674" s="4"/>
      <c r="Z674" s="4"/>
    </row>
    <row r="675" spans="1:26">
      <c r="A675" s="10"/>
      <c r="B675" s="10"/>
      <c r="C675" s="10"/>
      <c r="D675" s="10"/>
      <c r="E675" s="309">
        <f>WTG_BD[[#This Row],[Date]]-DAY(WTG_BD[[#This Row],[Date]])+1</f>
        <v>1</v>
      </c>
      <c r="F675" s="32"/>
      <c r="J675" s="356"/>
      <c r="K675" s="10"/>
      <c r="O675" s="270"/>
      <c r="P675" s="270"/>
      <c r="Q675" s="270"/>
      <c r="V675" s="4"/>
      <c r="W675" s="50"/>
      <c r="X675" s="50"/>
      <c r="Y675" s="4"/>
      <c r="Z675" s="4"/>
    </row>
    <row r="676" spans="1:26">
      <c r="A676" s="10"/>
      <c r="B676" s="10"/>
      <c r="C676" s="10"/>
      <c r="D676" s="10"/>
      <c r="E676" s="309">
        <f>WTG_BD[[#This Row],[Date]]-DAY(WTG_BD[[#This Row],[Date]])+1</f>
        <v>1</v>
      </c>
      <c r="F676" s="32"/>
      <c r="J676" s="356"/>
      <c r="K676" s="10"/>
      <c r="O676" s="270"/>
      <c r="P676" s="270"/>
      <c r="Q676" s="270"/>
      <c r="V676" s="4"/>
      <c r="W676" s="50"/>
      <c r="X676" s="50"/>
      <c r="Y676" s="4"/>
      <c r="Z676" s="4"/>
    </row>
    <row r="677" spans="1:26">
      <c r="A677" s="10"/>
      <c r="B677" s="10"/>
      <c r="C677" s="10"/>
      <c r="D677" s="10"/>
      <c r="E677" s="309">
        <f>WTG_BD[[#This Row],[Date]]-DAY(WTG_BD[[#This Row],[Date]])+1</f>
        <v>1</v>
      </c>
      <c r="F677" s="32"/>
      <c r="J677" s="356"/>
      <c r="K677" s="10"/>
      <c r="O677" s="270"/>
      <c r="P677" s="270"/>
      <c r="Q677" s="270"/>
      <c r="V677" s="4"/>
      <c r="W677" s="50"/>
      <c r="X677" s="50"/>
      <c r="Y677" s="4"/>
      <c r="Z677" s="4"/>
    </row>
    <row r="678" spans="1:26">
      <c r="A678" s="10"/>
      <c r="B678" s="10"/>
      <c r="C678" s="10"/>
      <c r="D678" s="10"/>
      <c r="E678" s="309">
        <f>WTG_BD[[#This Row],[Date]]-DAY(WTG_BD[[#This Row],[Date]])+1</f>
        <v>1</v>
      </c>
      <c r="F678" s="32"/>
      <c r="J678" s="356"/>
      <c r="K678" s="10"/>
      <c r="O678" s="270"/>
      <c r="P678" s="270"/>
      <c r="Q678" s="270"/>
      <c r="V678" s="4"/>
      <c r="W678" s="50"/>
      <c r="X678" s="50"/>
      <c r="Y678" s="4"/>
      <c r="Z678" s="4"/>
    </row>
    <row r="679" spans="1:26">
      <c r="A679" s="10"/>
      <c r="B679" s="10"/>
      <c r="C679" s="10"/>
      <c r="D679" s="10"/>
      <c r="E679" s="309">
        <f>WTG_BD[[#This Row],[Date]]-DAY(WTG_BD[[#This Row],[Date]])+1</f>
        <v>1</v>
      </c>
      <c r="F679" s="32"/>
      <c r="J679" s="356"/>
      <c r="K679" s="10"/>
      <c r="O679" s="270"/>
      <c r="P679" s="270"/>
      <c r="Q679" s="270"/>
      <c r="V679" s="4"/>
      <c r="W679" s="50"/>
      <c r="X679" s="50"/>
      <c r="Y679" s="4"/>
      <c r="Z679" s="4"/>
    </row>
    <row r="680" spans="1:26">
      <c r="A680" s="10"/>
      <c r="B680" s="10"/>
      <c r="C680" s="10"/>
      <c r="D680" s="10"/>
      <c r="E680" s="309">
        <f>WTG_BD[[#This Row],[Date]]-DAY(WTG_BD[[#This Row],[Date]])+1</f>
        <v>1</v>
      </c>
      <c r="F680" s="32"/>
      <c r="J680" s="356"/>
      <c r="K680" s="10"/>
      <c r="O680" s="270"/>
      <c r="P680" s="270"/>
      <c r="Q680" s="270"/>
      <c r="V680" s="4"/>
      <c r="W680" s="50"/>
      <c r="X680" s="50"/>
      <c r="Y680" s="4"/>
      <c r="Z680" s="4"/>
    </row>
    <row r="681" spans="1:26">
      <c r="A681" s="10"/>
      <c r="B681" s="10"/>
      <c r="C681" s="10"/>
      <c r="D681" s="10"/>
      <c r="E681" s="309">
        <f>WTG_BD[[#This Row],[Date]]-DAY(WTG_BD[[#This Row],[Date]])+1</f>
        <v>1</v>
      </c>
      <c r="F681" s="32"/>
      <c r="J681" s="356"/>
      <c r="K681" s="10"/>
      <c r="O681" s="270"/>
      <c r="P681" s="270"/>
      <c r="Q681" s="270"/>
      <c r="V681" s="4"/>
      <c r="W681" s="50"/>
      <c r="X681" s="50"/>
      <c r="Y681" s="4"/>
      <c r="Z681" s="4"/>
    </row>
    <row r="682" spans="1:26">
      <c r="A682" s="10"/>
      <c r="B682" s="10"/>
      <c r="C682" s="10"/>
      <c r="D682" s="10"/>
      <c r="E682" s="309">
        <f>WTG_BD[[#This Row],[Date]]-DAY(WTG_BD[[#This Row],[Date]])+1</f>
        <v>1</v>
      </c>
      <c r="F682" s="32"/>
      <c r="J682" s="356"/>
      <c r="K682" s="10"/>
      <c r="O682" s="270"/>
      <c r="P682" s="270"/>
      <c r="Q682" s="270"/>
      <c r="V682" s="4"/>
      <c r="W682" s="50"/>
      <c r="X682" s="50"/>
      <c r="Y682" s="4"/>
      <c r="Z682" s="4"/>
    </row>
    <row r="683" spans="1:26">
      <c r="A683" s="10"/>
      <c r="B683" s="10"/>
      <c r="C683" s="10"/>
      <c r="D683" s="10"/>
      <c r="E683" s="309">
        <f>WTG_BD[[#This Row],[Date]]-DAY(WTG_BD[[#This Row],[Date]])+1</f>
        <v>1</v>
      </c>
      <c r="F683" s="32"/>
      <c r="J683" s="356"/>
      <c r="K683" s="10"/>
      <c r="O683" s="270"/>
      <c r="P683" s="270"/>
      <c r="Q683" s="270"/>
      <c r="V683" s="4"/>
      <c r="W683" s="50"/>
      <c r="X683" s="50"/>
      <c r="Y683" s="4"/>
      <c r="Z683" s="4"/>
    </row>
    <row r="684" spans="1:26">
      <c r="A684" s="10"/>
      <c r="B684" s="10"/>
      <c r="C684" s="10"/>
      <c r="D684" s="10"/>
      <c r="E684" s="309">
        <f>WTG_BD[[#This Row],[Date]]-DAY(WTG_BD[[#This Row],[Date]])+1</f>
        <v>1</v>
      </c>
      <c r="F684" s="32"/>
      <c r="J684" s="356"/>
      <c r="K684" s="10"/>
      <c r="O684" s="270"/>
      <c r="P684" s="270"/>
      <c r="Q684" s="270"/>
      <c r="V684" s="4"/>
      <c r="W684" s="50"/>
      <c r="X684" s="50"/>
      <c r="Y684" s="4"/>
      <c r="Z684" s="4"/>
    </row>
    <row r="685" spans="1:26">
      <c r="A685" s="10"/>
      <c r="B685" s="10"/>
      <c r="C685" s="10"/>
      <c r="D685" s="10"/>
      <c r="E685" s="309">
        <f>WTG_BD[[#This Row],[Date]]-DAY(WTG_BD[[#This Row],[Date]])+1</f>
        <v>1</v>
      </c>
      <c r="F685" s="32"/>
      <c r="J685" s="356"/>
      <c r="K685" s="10"/>
      <c r="O685" s="270"/>
      <c r="P685" s="270"/>
      <c r="Q685" s="270"/>
      <c r="V685" s="4"/>
      <c r="W685" s="50"/>
      <c r="X685" s="50"/>
      <c r="Y685" s="4"/>
      <c r="Z685" s="4"/>
    </row>
    <row r="686" spans="1:26">
      <c r="A686" s="10"/>
      <c r="B686" s="10"/>
      <c r="C686" s="10"/>
      <c r="D686" s="10"/>
      <c r="E686" s="309">
        <f>WTG_BD[[#This Row],[Date]]-DAY(WTG_BD[[#This Row],[Date]])+1</f>
        <v>1</v>
      </c>
      <c r="F686" s="32"/>
      <c r="J686" s="356"/>
      <c r="K686" s="10"/>
      <c r="O686" s="270"/>
      <c r="P686" s="270"/>
      <c r="Q686" s="270"/>
      <c r="V686" s="4"/>
      <c r="W686" s="50"/>
      <c r="X686" s="50"/>
      <c r="Y686" s="4"/>
      <c r="Z686" s="4"/>
    </row>
    <row r="687" spans="1:26">
      <c r="A687" s="10"/>
      <c r="B687" s="10"/>
      <c r="C687" s="10"/>
      <c r="D687" s="10"/>
      <c r="E687" s="309">
        <f>WTG_BD[[#This Row],[Date]]-DAY(WTG_BD[[#This Row],[Date]])+1</f>
        <v>1</v>
      </c>
      <c r="F687" s="32"/>
      <c r="J687" s="356"/>
      <c r="K687" s="10"/>
      <c r="O687" s="270"/>
      <c r="P687" s="270"/>
      <c r="Q687" s="270"/>
      <c r="V687" s="4"/>
      <c r="W687" s="50"/>
      <c r="X687" s="50"/>
      <c r="Y687" s="4"/>
      <c r="Z687" s="4"/>
    </row>
    <row r="688" spans="1:26">
      <c r="A688" s="10"/>
      <c r="B688" s="10"/>
      <c r="C688" s="10"/>
      <c r="D688" s="10"/>
      <c r="E688" s="309">
        <f>WTG_BD[[#This Row],[Date]]-DAY(WTG_BD[[#This Row],[Date]])+1</f>
        <v>1</v>
      </c>
      <c r="F688" s="32"/>
      <c r="J688" s="356"/>
      <c r="K688" s="10"/>
      <c r="O688" s="270"/>
      <c r="P688" s="270"/>
      <c r="Q688" s="270"/>
      <c r="V688" s="4"/>
      <c r="W688" s="50"/>
      <c r="X688" s="50"/>
      <c r="Y688" s="4"/>
      <c r="Z688" s="4"/>
    </row>
    <row r="689" spans="1:26">
      <c r="A689" s="10"/>
      <c r="B689" s="10"/>
      <c r="C689" s="10"/>
      <c r="D689" s="10"/>
      <c r="E689" s="309">
        <f>WTG_BD[[#This Row],[Date]]-DAY(WTG_BD[[#This Row],[Date]])+1</f>
        <v>1</v>
      </c>
      <c r="F689" s="32"/>
      <c r="J689" s="356"/>
      <c r="K689" s="10"/>
      <c r="O689" s="270"/>
      <c r="P689" s="270"/>
      <c r="Q689" s="270"/>
      <c r="V689" s="4"/>
      <c r="W689" s="50"/>
      <c r="X689" s="50"/>
      <c r="Y689" s="4"/>
      <c r="Z689" s="4"/>
    </row>
    <row r="690" spans="1:26">
      <c r="A690" s="10"/>
      <c r="B690" s="10"/>
      <c r="C690" s="10"/>
      <c r="D690" s="10"/>
      <c r="E690" s="309">
        <f>WTG_BD[[#This Row],[Date]]-DAY(WTG_BD[[#This Row],[Date]])+1</f>
        <v>1</v>
      </c>
      <c r="F690" s="32"/>
      <c r="J690" s="356"/>
      <c r="K690" s="10"/>
      <c r="O690" s="270"/>
      <c r="P690" s="270"/>
      <c r="Q690" s="270"/>
      <c r="V690" s="4"/>
      <c r="W690" s="50"/>
      <c r="X690" s="50"/>
      <c r="Y690" s="4"/>
      <c r="Z690" s="4"/>
    </row>
    <row r="691" spans="1:26">
      <c r="A691" s="10"/>
      <c r="B691" s="10"/>
      <c r="C691" s="10"/>
      <c r="D691" s="10"/>
      <c r="E691" s="309">
        <f>WTG_BD[[#This Row],[Date]]-DAY(WTG_BD[[#This Row],[Date]])+1</f>
        <v>1</v>
      </c>
      <c r="F691" s="32"/>
      <c r="J691" s="356"/>
      <c r="K691" s="10"/>
      <c r="O691" s="270"/>
      <c r="P691" s="270"/>
      <c r="Q691" s="270"/>
      <c r="V691" s="4"/>
      <c r="W691" s="50"/>
      <c r="X691" s="50"/>
      <c r="Y691" s="4"/>
      <c r="Z691" s="4"/>
    </row>
    <row r="692" spans="1:26">
      <c r="A692" s="10"/>
      <c r="B692" s="10"/>
      <c r="C692" s="10"/>
      <c r="D692" s="10"/>
      <c r="E692" s="309">
        <f>WTG_BD[[#This Row],[Date]]-DAY(WTG_BD[[#This Row],[Date]])+1</f>
        <v>1</v>
      </c>
      <c r="F692" s="32"/>
      <c r="J692" s="356"/>
      <c r="K692" s="10"/>
      <c r="O692" s="270"/>
      <c r="P692" s="270"/>
      <c r="Q692" s="270"/>
      <c r="V692" s="4"/>
      <c r="W692" s="50"/>
      <c r="X692" s="50"/>
      <c r="Y692" s="4"/>
      <c r="Z692" s="4"/>
    </row>
    <row r="693" spans="1:26">
      <c r="A693" s="10"/>
      <c r="B693" s="10"/>
      <c r="C693" s="10"/>
      <c r="D693" s="10"/>
      <c r="E693" s="309">
        <f>WTG_BD[[#This Row],[Date]]-DAY(WTG_BD[[#This Row],[Date]])+1</f>
        <v>1</v>
      </c>
      <c r="F693" s="32"/>
      <c r="J693" s="356"/>
      <c r="K693" s="10"/>
      <c r="O693" s="270"/>
      <c r="P693" s="270"/>
      <c r="Q693" s="270"/>
      <c r="V693" s="4"/>
      <c r="W693" s="50"/>
      <c r="X693" s="50"/>
      <c r="Y693" s="4"/>
      <c r="Z693" s="4"/>
    </row>
    <row r="694" spans="1:26">
      <c r="A694" s="10"/>
      <c r="B694" s="10"/>
      <c r="C694" s="10"/>
      <c r="D694" s="10"/>
      <c r="E694" s="309">
        <f>WTG_BD[[#This Row],[Date]]-DAY(WTG_BD[[#This Row],[Date]])+1</f>
        <v>1</v>
      </c>
      <c r="F694" s="32"/>
      <c r="J694" s="356"/>
      <c r="K694" s="10"/>
      <c r="O694" s="270"/>
      <c r="P694" s="270"/>
      <c r="Q694" s="270"/>
      <c r="V694" s="4"/>
      <c r="W694" s="50"/>
      <c r="X694" s="50"/>
      <c r="Y694" s="4"/>
      <c r="Z694" s="4"/>
    </row>
    <row r="695" spans="1:26">
      <c r="A695" s="10"/>
      <c r="B695" s="10"/>
      <c r="C695" s="10"/>
      <c r="D695" s="10"/>
      <c r="E695" s="309">
        <f>WTG_BD[[#This Row],[Date]]-DAY(WTG_BD[[#This Row],[Date]])+1</f>
        <v>1</v>
      </c>
      <c r="F695" s="32"/>
      <c r="J695" s="356"/>
      <c r="K695" s="10"/>
      <c r="O695" s="270"/>
      <c r="P695" s="270"/>
      <c r="Q695" s="270"/>
      <c r="V695" s="4"/>
      <c r="W695" s="50"/>
      <c r="X695" s="50"/>
      <c r="Y695" s="4"/>
      <c r="Z695" s="4"/>
    </row>
    <row r="696" spans="1:26">
      <c r="A696" s="10"/>
      <c r="B696" s="10"/>
      <c r="C696" s="10"/>
      <c r="D696" s="10"/>
      <c r="E696" s="309">
        <f>WTG_BD[[#This Row],[Date]]-DAY(WTG_BD[[#This Row],[Date]])+1</f>
        <v>1</v>
      </c>
      <c r="F696" s="32"/>
      <c r="J696" s="356"/>
      <c r="K696" s="10"/>
      <c r="O696" s="270"/>
      <c r="P696" s="270"/>
      <c r="Q696" s="270"/>
      <c r="V696" s="4"/>
      <c r="W696" s="50"/>
      <c r="X696" s="50"/>
      <c r="Y696" s="4"/>
      <c r="Z696" s="4"/>
    </row>
    <row r="697" spans="1:26">
      <c r="A697" s="10"/>
      <c r="B697" s="10"/>
      <c r="C697" s="10"/>
      <c r="D697" s="10"/>
      <c r="E697" s="309">
        <f>WTG_BD[[#This Row],[Date]]-DAY(WTG_BD[[#This Row],[Date]])+1</f>
        <v>1</v>
      </c>
      <c r="F697" s="32"/>
      <c r="J697" s="356"/>
      <c r="K697" s="10"/>
      <c r="O697" s="270"/>
      <c r="P697" s="270"/>
      <c r="Q697" s="270"/>
      <c r="V697" s="4"/>
      <c r="W697" s="50"/>
      <c r="X697" s="50"/>
      <c r="Y697" s="4"/>
      <c r="Z697" s="4"/>
    </row>
    <row r="698" spans="1:26">
      <c r="A698" s="10"/>
      <c r="B698" s="10"/>
      <c r="C698" s="10"/>
      <c r="D698" s="10"/>
      <c r="E698" s="309">
        <f>WTG_BD[[#This Row],[Date]]-DAY(WTG_BD[[#This Row],[Date]])+1</f>
        <v>1</v>
      </c>
      <c r="F698" s="32"/>
      <c r="J698" s="356"/>
      <c r="K698" s="10"/>
      <c r="O698" s="270"/>
      <c r="P698" s="270"/>
      <c r="Q698" s="270"/>
      <c r="V698" s="4"/>
      <c r="W698" s="50"/>
      <c r="X698" s="50"/>
      <c r="Y698" s="4"/>
      <c r="Z698" s="4"/>
    </row>
    <row r="699" spans="1:26">
      <c r="A699" s="10"/>
      <c r="B699" s="10"/>
      <c r="C699" s="10"/>
      <c r="D699" s="10"/>
      <c r="E699" s="309">
        <f>WTG_BD[[#This Row],[Date]]-DAY(WTG_BD[[#This Row],[Date]])+1</f>
        <v>1</v>
      </c>
      <c r="F699" s="32"/>
      <c r="J699" s="356"/>
      <c r="K699" s="10"/>
      <c r="O699" s="270"/>
      <c r="P699" s="270"/>
      <c r="Q699" s="270"/>
      <c r="V699" s="4"/>
      <c r="W699" s="50"/>
      <c r="X699" s="50"/>
      <c r="Y699" s="4"/>
      <c r="Z699" s="4"/>
    </row>
    <row r="700" spans="1:26">
      <c r="A700" s="10"/>
      <c r="B700" s="10"/>
      <c r="C700" s="10"/>
      <c r="D700" s="10"/>
      <c r="E700" s="309">
        <f>WTG_BD[[#This Row],[Date]]-DAY(WTG_BD[[#This Row],[Date]])+1</f>
        <v>1</v>
      </c>
      <c r="F700" s="32"/>
      <c r="J700" s="356"/>
      <c r="K700" s="10"/>
      <c r="O700" s="270"/>
      <c r="P700" s="270"/>
      <c r="Q700" s="270"/>
      <c r="V700" s="4"/>
      <c r="W700" s="50"/>
      <c r="X700" s="50"/>
      <c r="Y700" s="4"/>
      <c r="Z700" s="4"/>
    </row>
    <row r="701" spans="1:26">
      <c r="A701" s="10"/>
      <c r="B701" s="10"/>
      <c r="C701" s="10"/>
      <c r="D701" s="10"/>
      <c r="E701" s="309">
        <f>WTG_BD[[#This Row],[Date]]-DAY(WTG_BD[[#This Row],[Date]])+1</f>
        <v>1</v>
      </c>
      <c r="F701" s="32"/>
      <c r="J701" s="356"/>
      <c r="K701" s="10"/>
      <c r="O701" s="270"/>
      <c r="P701" s="270"/>
      <c r="Q701" s="270"/>
      <c r="V701" s="4"/>
      <c r="W701" s="50"/>
      <c r="X701" s="50"/>
      <c r="Y701" s="4"/>
      <c r="Z701" s="4"/>
    </row>
    <row r="702" spans="1:26">
      <c r="A702" s="10"/>
      <c r="B702" s="10"/>
      <c r="C702" s="10"/>
      <c r="D702" s="10"/>
      <c r="E702" s="309">
        <f>WTG_BD[[#This Row],[Date]]-DAY(WTG_BD[[#This Row],[Date]])+1</f>
        <v>1</v>
      </c>
      <c r="F702" s="32"/>
      <c r="J702" s="356"/>
      <c r="K702" s="10"/>
      <c r="O702" s="270"/>
      <c r="P702" s="270"/>
      <c r="Q702" s="270"/>
      <c r="V702" s="4"/>
      <c r="W702" s="50"/>
      <c r="X702" s="50"/>
      <c r="Y702" s="4"/>
      <c r="Z702" s="4"/>
    </row>
    <row r="703" spans="1:26">
      <c r="A703" s="10"/>
      <c r="B703" s="10"/>
      <c r="C703" s="10"/>
      <c r="D703" s="10"/>
      <c r="E703" s="309">
        <f>WTG_BD[[#This Row],[Date]]-DAY(WTG_BD[[#This Row],[Date]])+1</f>
        <v>1</v>
      </c>
      <c r="F703" s="32"/>
      <c r="J703" s="356"/>
      <c r="K703" s="10"/>
      <c r="O703" s="270"/>
      <c r="P703" s="270"/>
      <c r="Q703" s="270"/>
      <c r="V703" s="4"/>
      <c r="W703" s="50"/>
      <c r="X703" s="50"/>
      <c r="Y703" s="4"/>
      <c r="Z703" s="4"/>
    </row>
    <row r="704" spans="1:26">
      <c r="A704" s="10"/>
      <c r="B704" s="10"/>
      <c r="C704" s="10"/>
      <c r="D704" s="10"/>
      <c r="E704" s="309">
        <f>WTG_BD[[#This Row],[Date]]-DAY(WTG_BD[[#This Row],[Date]])+1</f>
        <v>1</v>
      </c>
      <c r="F704" s="32"/>
      <c r="J704" s="356"/>
      <c r="K704" s="10"/>
      <c r="O704" s="270"/>
      <c r="P704" s="270"/>
      <c r="Q704" s="270"/>
      <c r="V704" s="4"/>
      <c r="W704" s="50"/>
      <c r="X704" s="50"/>
      <c r="Y704" s="4"/>
      <c r="Z704" s="4"/>
    </row>
    <row r="705" spans="1:26">
      <c r="A705" s="10"/>
      <c r="B705" s="10"/>
      <c r="C705" s="10"/>
      <c r="D705" s="10"/>
      <c r="E705" s="309">
        <f>WTG_BD[[#This Row],[Date]]-DAY(WTG_BD[[#This Row],[Date]])+1</f>
        <v>1</v>
      </c>
      <c r="F705" s="32"/>
      <c r="J705" s="356"/>
      <c r="K705" s="10"/>
      <c r="O705" s="270"/>
      <c r="P705" s="270"/>
      <c r="Q705" s="270"/>
      <c r="V705" s="4"/>
      <c r="W705" s="50"/>
      <c r="X705" s="50"/>
      <c r="Y705" s="4"/>
      <c r="Z705" s="4"/>
    </row>
    <row r="706" spans="1:26">
      <c r="A706" s="10"/>
      <c r="B706" s="10"/>
      <c r="C706" s="10"/>
      <c r="D706" s="10"/>
      <c r="E706" s="309">
        <f>WTG_BD[[#This Row],[Date]]-DAY(WTG_BD[[#This Row],[Date]])+1</f>
        <v>1</v>
      </c>
      <c r="F706" s="32"/>
      <c r="J706" s="356"/>
      <c r="K706" s="10"/>
      <c r="O706" s="270"/>
      <c r="P706" s="270"/>
      <c r="Q706" s="270"/>
      <c r="V706" s="4"/>
      <c r="W706" s="50"/>
      <c r="X706" s="50"/>
      <c r="Y706" s="4"/>
      <c r="Z706" s="4"/>
    </row>
    <row r="707" spans="1:26">
      <c r="A707" s="10"/>
      <c r="B707" s="10"/>
      <c r="C707" s="10"/>
      <c r="D707" s="10"/>
      <c r="E707" s="309">
        <f>WTG_BD[[#This Row],[Date]]-DAY(WTG_BD[[#This Row],[Date]])+1</f>
        <v>1</v>
      </c>
      <c r="F707" s="32"/>
      <c r="J707" s="356"/>
      <c r="K707" s="10"/>
      <c r="O707" s="270"/>
      <c r="P707" s="270"/>
      <c r="Q707" s="270"/>
      <c r="V707" s="4"/>
      <c r="W707" s="50"/>
      <c r="X707" s="50"/>
      <c r="Y707" s="4"/>
      <c r="Z707" s="4"/>
    </row>
    <row r="708" spans="1:26">
      <c r="A708" s="10"/>
      <c r="B708" s="10"/>
      <c r="C708" s="10"/>
      <c r="D708" s="10"/>
      <c r="E708" s="309">
        <f>WTG_BD[[#This Row],[Date]]-DAY(WTG_BD[[#This Row],[Date]])+1</f>
        <v>1</v>
      </c>
      <c r="F708" s="32"/>
      <c r="J708" s="356"/>
      <c r="K708" s="10"/>
      <c r="O708" s="270"/>
      <c r="P708" s="270"/>
      <c r="Q708" s="270"/>
      <c r="V708" s="4"/>
      <c r="W708" s="50"/>
      <c r="X708" s="50"/>
      <c r="Y708" s="4"/>
      <c r="Z708" s="4"/>
    </row>
    <row r="709" spans="1:26">
      <c r="A709" s="10"/>
      <c r="B709" s="10"/>
      <c r="C709" s="10"/>
      <c r="D709" s="10"/>
      <c r="E709" s="309">
        <f>WTG_BD[[#This Row],[Date]]-DAY(WTG_BD[[#This Row],[Date]])+1</f>
        <v>1</v>
      </c>
      <c r="F709" s="32"/>
      <c r="J709" s="356"/>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595">
    <cfRule type="containsText" dxfId="3" priority="2" operator="containsText" text="Incorrect Error Code">
      <formula>NOT(ISERROR(SEARCH("Incorrect Error Code",L1)))</formula>
    </cfRule>
  </conditionalFormatting>
  <conditionalFormatting sqref="L596:L1048576">
    <cfRule type="containsText" dxfId="2" priority="18" operator="containsText" text="Incorrect Error Code">
      <formula>NOT(ISERROR(SEARCH("Incorrect Error Code",L596)))</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V2:V595</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O100" activePane="bottomRight" state="frozen"/>
      <selection pane="topRight" activeCell="E1" sqref="E1"/>
      <selection pane="bottomLeft" activeCell="A3" sqref="A3"/>
      <selection pane="bottomRight" activeCell="I114" sqref="I114"/>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30"/>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E103" s="10">
        <v>3111.4</v>
      </c>
      <c r="F103" s="10">
        <v>2443</v>
      </c>
      <c r="G103" s="10">
        <v>3255.1</v>
      </c>
      <c r="H103" s="10">
        <v>2451.8000000000002</v>
      </c>
      <c r="I103" s="10">
        <v>2627.8</v>
      </c>
      <c r="J103" s="10">
        <v>3353.6</v>
      </c>
      <c r="K103" s="10">
        <v>3314.6</v>
      </c>
      <c r="L103" s="10">
        <v>3516.2</v>
      </c>
      <c r="M103" s="10">
        <v>2531.9</v>
      </c>
      <c r="N103" s="10">
        <v>2932.9</v>
      </c>
      <c r="O103" s="10">
        <v>3004.5</v>
      </c>
      <c r="P103" s="10">
        <v>2946.2</v>
      </c>
      <c r="Q103" s="10">
        <v>3235.7</v>
      </c>
      <c r="R103" s="10">
        <v>2859.8</v>
      </c>
      <c r="S103" s="10">
        <v>3138.4</v>
      </c>
      <c r="T103" s="10">
        <v>2786.7</v>
      </c>
      <c r="U103" s="10">
        <v>2761.1</v>
      </c>
      <c r="V103" s="10">
        <v>2823.6</v>
      </c>
      <c r="W103" s="10">
        <v>2895.2</v>
      </c>
      <c r="X103" s="10">
        <v>2839</v>
      </c>
      <c r="Y103" s="10">
        <v>2460.5</v>
      </c>
      <c r="Z103" s="10">
        <v>2859</v>
      </c>
      <c r="AA103" s="10">
        <v>2567.5</v>
      </c>
      <c r="AB103" s="10">
        <f t="shared" si="5"/>
        <v>66715.5</v>
      </c>
    </row>
    <row r="104" spans="1:28">
      <c r="A104" s="42">
        <f t="shared" si="6"/>
        <v>45846</v>
      </c>
      <c r="B104" s="245">
        <f>YEAR(Table13[[#This Row],[Date]])+IF(MONTH(Table13[[#This Row],[Date]])&gt;=4,1,0)</f>
        <v>2026</v>
      </c>
      <c r="C104" s="246">
        <f>YEAR(Table13[[#This Row],[Date]])</f>
        <v>2025</v>
      </c>
      <c r="D104" s="247">
        <f>Table13[[#This Row],[Date]]-DAY(Table13[[#This Row],[Date]])+1</f>
        <v>45839</v>
      </c>
      <c r="E104" s="10">
        <v>26.4</v>
      </c>
      <c r="F104" s="10">
        <v>361.5</v>
      </c>
      <c r="G104" s="10">
        <v>699.7</v>
      </c>
      <c r="H104" s="10">
        <v>543.29999999999995</v>
      </c>
      <c r="I104" s="10">
        <v>606.29999999999995</v>
      </c>
      <c r="J104" s="10">
        <v>1018.8</v>
      </c>
      <c r="K104" s="10">
        <v>1148.0999999999999</v>
      </c>
      <c r="L104" s="10">
        <v>1091.8</v>
      </c>
      <c r="M104" s="10">
        <v>542.79999999999995</v>
      </c>
      <c r="N104" s="10">
        <v>679.2</v>
      </c>
      <c r="O104" s="10">
        <v>940.6</v>
      </c>
      <c r="P104" s="10">
        <v>838.9</v>
      </c>
      <c r="Q104" s="10">
        <v>1189.0999999999999</v>
      </c>
      <c r="R104" s="10">
        <v>835.6</v>
      </c>
      <c r="S104" s="10">
        <v>698.1</v>
      </c>
      <c r="T104" s="10">
        <v>561.6</v>
      </c>
      <c r="U104" s="10">
        <v>198.1</v>
      </c>
      <c r="V104" s="10">
        <v>788.3</v>
      </c>
      <c r="W104" s="10">
        <v>881.2</v>
      </c>
      <c r="X104" s="10">
        <v>833.2</v>
      </c>
      <c r="Y104" s="10">
        <v>494</v>
      </c>
      <c r="Z104" s="10">
        <v>613.20000000000005</v>
      </c>
      <c r="AA104" s="10">
        <v>517.1</v>
      </c>
      <c r="AB104" s="10">
        <f t="shared" si="5"/>
        <v>16106.900000000005</v>
      </c>
    </row>
    <row r="105" spans="1:28">
      <c r="A105" s="251">
        <f t="shared" si="6"/>
        <v>45847</v>
      </c>
      <c r="B105" s="248">
        <f>YEAR(Table13[[#This Row],[Date]])+IF(MONTH(Table13[[#This Row],[Date]])&gt;=4,1,0)</f>
        <v>2026</v>
      </c>
      <c r="C105" s="249">
        <f>YEAR(Table13[[#This Row],[Date]])</f>
        <v>2025</v>
      </c>
      <c r="D105" s="250">
        <f>Table13[[#This Row],[Date]]-DAY(Table13[[#This Row],[Date]])+1</f>
        <v>45839</v>
      </c>
      <c r="E105" s="10">
        <v>2215.6999999999998</v>
      </c>
      <c r="F105" s="10">
        <v>2197.6999999999998</v>
      </c>
      <c r="G105" s="10">
        <v>3028.2</v>
      </c>
      <c r="H105" s="10">
        <v>3066.9</v>
      </c>
      <c r="I105" s="10">
        <v>2091.9</v>
      </c>
      <c r="J105" s="10">
        <v>2855.9</v>
      </c>
      <c r="K105" s="10">
        <v>-515.29999999999995</v>
      </c>
      <c r="L105" s="10">
        <v>3036.2</v>
      </c>
      <c r="M105" s="10">
        <v>2203.5</v>
      </c>
      <c r="N105" s="10">
        <v>2416</v>
      </c>
      <c r="O105" s="10">
        <v>2542.4</v>
      </c>
      <c r="P105" s="10">
        <v>2901.7</v>
      </c>
      <c r="Q105" s="10">
        <v>2965.7</v>
      </c>
      <c r="R105" s="10">
        <v>2367.1</v>
      </c>
      <c r="S105" s="10">
        <v>2543.8000000000002</v>
      </c>
      <c r="T105" s="10">
        <v>2313.9</v>
      </c>
      <c r="U105" s="10">
        <v>2014.9</v>
      </c>
      <c r="V105" s="10">
        <v>2071.6999999999998</v>
      </c>
      <c r="W105" s="10">
        <v>2557.6</v>
      </c>
      <c r="X105" s="10">
        <v>2611</v>
      </c>
      <c r="Y105" s="10">
        <v>2118.5</v>
      </c>
      <c r="Z105" s="10">
        <v>2451.1</v>
      </c>
      <c r="AA105" s="10">
        <v>2155.1999999999998</v>
      </c>
      <c r="AB105" s="10">
        <f t="shared" si="5"/>
        <v>54211.3</v>
      </c>
    </row>
    <row r="106" spans="1:28">
      <c r="A106" s="42">
        <f t="shared" si="6"/>
        <v>45848</v>
      </c>
      <c r="B106" s="245">
        <f>YEAR(Table13[[#This Row],[Date]])+IF(MONTH(Table13[[#This Row],[Date]])&gt;=4,1,0)</f>
        <v>2026</v>
      </c>
      <c r="C106" s="246">
        <f>YEAR(Table13[[#This Row],[Date]])</f>
        <v>2025</v>
      </c>
      <c r="D106" s="247">
        <f>Table13[[#This Row],[Date]]-DAY(Table13[[#This Row],[Date]])+1</f>
        <v>45839</v>
      </c>
      <c r="E106" s="10">
        <v>1370.5</v>
      </c>
      <c r="F106" s="10">
        <v>1057.7</v>
      </c>
      <c r="G106" s="10">
        <v>1932.7</v>
      </c>
      <c r="H106" s="10">
        <v>1573</v>
      </c>
      <c r="I106" s="10">
        <v>1226.3</v>
      </c>
      <c r="J106" s="10">
        <v>1555.5</v>
      </c>
      <c r="K106" s="10">
        <v>1480.7</v>
      </c>
      <c r="L106" s="10">
        <v>1831.9</v>
      </c>
      <c r="M106" s="10">
        <v>1388.2</v>
      </c>
      <c r="N106" s="10">
        <v>1681.9</v>
      </c>
      <c r="O106" s="10">
        <v>1550.9</v>
      </c>
      <c r="P106" s="10">
        <v>1984.2</v>
      </c>
      <c r="Q106" s="10">
        <v>1762.1</v>
      </c>
      <c r="R106" s="10">
        <v>1500.3</v>
      </c>
      <c r="S106" s="10">
        <v>1551.8</v>
      </c>
      <c r="T106" s="10">
        <v>906.1</v>
      </c>
      <c r="U106" s="10">
        <v>1010.6</v>
      </c>
      <c r="V106" s="10">
        <v>1418.8</v>
      </c>
      <c r="W106" s="10">
        <v>1423.2</v>
      </c>
      <c r="X106" s="10">
        <v>1779</v>
      </c>
      <c r="Y106" s="10">
        <v>1391.3</v>
      </c>
      <c r="Z106" s="10">
        <v>1261.3</v>
      </c>
      <c r="AA106" s="10">
        <v>1030.4000000000001</v>
      </c>
      <c r="AB106" s="10">
        <f t="shared" si="5"/>
        <v>33668.399999999994</v>
      </c>
    </row>
    <row r="107" spans="1:28">
      <c r="A107" s="251">
        <f t="shared" si="6"/>
        <v>45849</v>
      </c>
      <c r="B107" s="248">
        <f>YEAR(Table13[[#This Row],[Date]])+IF(MONTH(Table13[[#This Row],[Date]])&gt;=4,1,0)</f>
        <v>2026</v>
      </c>
      <c r="C107" s="249">
        <f>YEAR(Table13[[#This Row],[Date]])</f>
        <v>2025</v>
      </c>
      <c r="D107" s="250">
        <f>Table13[[#This Row],[Date]]-DAY(Table13[[#This Row],[Date]])+1</f>
        <v>45839</v>
      </c>
      <c r="E107" s="10">
        <v>2483</v>
      </c>
      <c r="F107" s="10">
        <v>1841.8</v>
      </c>
      <c r="G107" s="10">
        <v>1687.5</v>
      </c>
      <c r="H107" s="10">
        <v>1916.8</v>
      </c>
      <c r="I107" s="10">
        <v>1978</v>
      </c>
      <c r="J107" s="10">
        <v>1834</v>
      </c>
      <c r="K107" s="10">
        <v>1880.6</v>
      </c>
      <c r="L107" s="10">
        <v>1958.6</v>
      </c>
      <c r="M107" s="10">
        <v>1936</v>
      </c>
      <c r="N107" s="10">
        <v>1714.4</v>
      </c>
      <c r="O107" s="10">
        <v>1779.3</v>
      </c>
      <c r="P107" s="10">
        <v>1960.5</v>
      </c>
      <c r="Q107" s="10">
        <v>1870.8</v>
      </c>
      <c r="R107" s="10">
        <v>1664.6</v>
      </c>
      <c r="S107" s="10">
        <v>1840.9</v>
      </c>
      <c r="T107" s="10">
        <v>1945.1</v>
      </c>
      <c r="U107" s="10">
        <v>1957.7</v>
      </c>
      <c r="V107" s="10">
        <v>1781.3</v>
      </c>
      <c r="W107" s="10">
        <v>1882.8</v>
      </c>
      <c r="X107" s="10">
        <v>1802.1</v>
      </c>
      <c r="Y107" s="10">
        <v>217.5</v>
      </c>
      <c r="Z107" s="10">
        <v>1926.8</v>
      </c>
      <c r="AA107" s="10">
        <v>2010</v>
      </c>
      <c r="AB107" s="10">
        <f t="shared" si="5"/>
        <v>41870.100000000006</v>
      </c>
    </row>
    <row r="108" spans="1:28">
      <c r="A108" s="42">
        <f t="shared" si="6"/>
        <v>45850</v>
      </c>
      <c r="B108" s="245">
        <f>YEAR(Table13[[#This Row],[Date]])+IF(MONTH(Table13[[#This Row],[Date]])&gt;=4,1,0)</f>
        <v>2026</v>
      </c>
      <c r="C108" s="246">
        <f>YEAR(Table13[[#This Row],[Date]])</f>
        <v>2025</v>
      </c>
      <c r="D108" s="247">
        <f>Table13[[#This Row],[Date]]-DAY(Table13[[#This Row],[Date]])+1</f>
        <v>45839</v>
      </c>
      <c r="E108" s="10">
        <v>2148.9</v>
      </c>
      <c r="F108" s="10">
        <v>3050.6</v>
      </c>
      <c r="G108" s="10">
        <v>2092.6999999999998</v>
      </c>
      <c r="H108" s="10">
        <v>3102.9</v>
      </c>
      <c r="I108" s="10">
        <v>2865.4</v>
      </c>
      <c r="J108" s="10">
        <v>2685.3</v>
      </c>
      <c r="K108" s="10">
        <v>2463.5</v>
      </c>
      <c r="L108" s="10">
        <v>2035.1</v>
      </c>
      <c r="M108" s="10">
        <v>3028.2</v>
      </c>
      <c r="N108" s="10">
        <v>1803.5</v>
      </c>
      <c r="O108" s="10">
        <v>1830.6</v>
      </c>
      <c r="P108" s="10">
        <v>1694.7</v>
      </c>
      <c r="Q108" s="10">
        <v>1883.2</v>
      </c>
      <c r="R108" s="10">
        <v>1671.3</v>
      </c>
      <c r="S108" s="10">
        <v>2003.9</v>
      </c>
      <c r="T108" s="10">
        <v>3102.7</v>
      </c>
      <c r="U108" s="10">
        <v>2935</v>
      </c>
      <c r="V108" s="10">
        <v>2636.5</v>
      </c>
      <c r="W108" s="10">
        <v>1732</v>
      </c>
      <c r="X108" s="10">
        <v>1652.9</v>
      </c>
      <c r="Y108" s="10">
        <v>3168.6</v>
      </c>
      <c r="Z108" s="10">
        <v>3273.6</v>
      </c>
      <c r="AA108" s="10">
        <v>3012.5</v>
      </c>
      <c r="AB108" s="10">
        <f t="shared" si="5"/>
        <v>55873.599999999991</v>
      </c>
    </row>
    <row r="109" spans="1:28">
      <c r="A109" s="251">
        <f t="shared" si="6"/>
        <v>45851</v>
      </c>
      <c r="B109" s="248">
        <f>YEAR(Table13[[#This Row],[Date]])+IF(MONTH(Table13[[#This Row],[Date]])&gt;=4,1,0)</f>
        <v>2026</v>
      </c>
      <c r="C109" s="249">
        <f>YEAR(Table13[[#This Row],[Date]])</f>
        <v>2025</v>
      </c>
      <c r="D109" s="250">
        <f>Table13[[#This Row],[Date]]-DAY(Table13[[#This Row],[Date]])+1</f>
        <v>45839</v>
      </c>
      <c r="E109" s="10">
        <v>3090.8</v>
      </c>
      <c r="F109" s="10">
        <v>2810.6</v>
      </c>
      <c r="G109" s="10">
        <v>2968.5</v>
      </c>
      <c r="H109" s="10">
        <v>2093.1999999999998</v>
      </c>
      <c r="I109" s="10">
        <v>2298.1</v>
      </c>
      <c r="J109" s="10">
        <v>2584</v>
      </c>
      <c r="K109" s="10">
        <v>2538.5</v>
      </c>
      <c r="L109" s="10">
        <v>3327.4</v>
      </c>
      <c r="M109" s="10">
        <v>2235.6</v>
      </c>
      <c r="N109" s="10">
        <v>2846.6</v>
      </c>
      <c r="O109" s="10">
        <v>2705.2</v>
      </c>
      <c r="P109" s="10">
        <v>2671.9</v>
      </c>
      <c r="Q109" s="10">
        <v>2738</v>
      </c>
      <c r="R109" s="10">
        <v>2510.9</v>
      </c>
      <c r="S109" s="10">
        <v>2892.7</v>
      </c>
      <c r="T109" s="10">
        <v>2697.1</v>
      </c>
      <c r="U109" s="10">
        <v>2629.4</v>
      </c>
      <c r="V109" s="10">
        <v>2560.4</v>
      </c>
      <c r="W109" s="10">
        <v>2562.1</v>
      </c>
      <c r="X109" s="10">
        <v>2377.5</v>
      </c>
      <c r="Y109" s="10">
        <v>2878</v>
      </c>
      <c r="Z109" s="10">
        <v>2563.3000000000002</v>
      </c>
      <c r="AA109" s="10">
        <v>2794.7</v>
      </c>
      <c r="AB109" s="10">
        <f t="shared" si="5"/>
        <v>61374.499999999993</v>
      </c>
    </row>
    <row r="110" spans="1:28">
      <c r="A110" s="42">
        <f t="shared" si="6"/>
        <v>45852</v>
      </c>
      <c r="B110" s="245">
        <f>YEAR(Table13[[#This Row],[Date]])+IF(MONTH(Table13[[#This Row],[Date]])&gt;=4,1,0)</f>
        <v>2026</v>
      </c>
      <c r="C110" s="246">
        <f>YEAR(Table13[[#This Row],[Date]])</f>
        <v>2025</v>
      </c>
      <c r="D110" s="247">
        <f>Table13[[#This Row],[Date]]-DAY(Table13[[#This Row],[Date]])+1</f>
        <v>45839</v>
      </c>
      <c r="E110" s="10">
        <v>3290.3</v>
      </c>
      <c r="F110" s="10">
        <v>4894.3</v>
      </c>
      <c r="G110" s="10">
        <v>7343.7</v>
      </c>
      <c r="H110" s="10">
        <v>5199.1000000000004</v>
      </c>
      <c r="I110" s="10">
        <v>4987.3999999999996</v>
      </c>
      <c r="J110" s="10">
        <v>5882.6</v>
      </c>
      <c r="K110" s="10">
        <v>5765.8</v>
      </c>
      <c r="L110" s="10">
        <v>7175.6</v>
      </c>
      <c r="M110" s="10">
        <v>4787.7</v>
      </c>
      <c r="N110" s="10">
        <v>6007.9</v>
      </c>
      <c r="O110" s="10">
        <v>5967.4</v>
      </c>
      <c r="P110" s="10">
        <v>5843</v>
      </c>
      <c r="Q110" s="10">
        <v>5969.7</v>
      </c>
      <c r="R110" s="10">
        <v>5480.3</v>
      </c>
      <c r="S110" s="10">
        <v>5604.5</v>
      </c>
      <c r="T110" s="10">
        <v>5081.5</v>
      </c>
      <c r="U110" s="10">
        <v>4587.1000000000004</v>
      </c>
      <c r="V110" s="10">
        <v>5299.2</v>
      </c>
      <c r="W110" s="10">
        <v>5358.2</v>
      </c>
      <c r="X110" s="10">
        <v>5519.5</v>
      </c>
      <c r="Y110" s="10">
        <v>5102.3999999999996</v>
      </c>
      <c r="Z110" s="10">
        <v>4974.3999999999996</v>
      </c>
      <c r="AA110" s="10">
        <v>4791.3999999999996</v>
      </c>
      <c r="AB110" s="10">
        <f t="shared" si="5"/>
        <v>124912.99999999999</v>
      </c>
    </row>
    <row r="111" spans="1:28">
      <c r="A111" s="251">
        <f t="shared" si="6"/>
        <v>45853</v>
      </c>
      <c r="B111" s="248">
        <f>YEAR(Table13[[#This Row],[Date]])+IF(MONTH(Table13[[#This Row],[Date]])&gt;=4,1,0)</f>
        <v>2026</v>
      </c>
      <c r="C111" s="249">
        <f>YEAR(Table13[[#This Row],[Date]])</f>
        <v>2025</v>
      </c>
      <c r="D111" s="250">
        <f>Table13[[#This Row],[Date]]-DAY(Table13[[#This Row],[Date]])+1</f>
        <v>45839</v>
      </c>
      <c r="AB111" s="10">
        <f t="shared" si="5"/>
        <v>0</v>
      </c>
    </row>
    <row r="112" spans="1:28">
      <c r="A112" s="42">
        <f t="shared" si="6"/>
        <v>45854</v>
      </c>
      <c r="B112" s="245">
        <f>YEAR(Table13[[#This Row],[Date]])+IF(MONTH(Table13[[#This Row],[Date]])&gt;=4,1,0)</f>
        <v>2026</v>
      </c>
      <c r="C112" s="246">
        <f>YEAR(Table13[[#This Row],[Date]])</f>
        <v>2025</v>
      </c>
      <c r="D112" s="247">
        <f>Table13[[#This Row],[Date]]-DAY(Table13[[#This Row],[Date]])+1</f>
        <v>45839</v>
      </c>
      <c r="AB112" s="10">
        <f t="shared" si="5"/>
        <v>0</v>
      </c>
    </row>
    <row r="113" spans="1:28">
      <c r="A113" s="251">
        <f t="shared" si="6"/>
        <v>45855</v>
      </c>
      <c r="B113" s="248">
        <f>YEAR(Table13[[#This Row],[Date]])+IF(MONTH(Table13[[#This Row],[Date]])&gt;=4,1,0)</f>
        <v>2026</v>
      </c>
      <c r="C113" s="249">
        <f>YEAR(Table13[[#This Row],[Date]])</f>
        <v>2025</v>
      </c>
      <c r="D113" s="250">
        <f>Table13[[#This Row],[Date]]-DAY(Table13[[#This Row],[Date]])+1</f>
        <v>45839</v>
      </c>
      <c r="AB113" s="10">
        <f t="shared" si="5"/>
        <v>0</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H151" activePane="bottomRight" state="frozen"/>
      <selection pane="topRight" activeCell="G1" sqref="G1"/>
      <selection pane="bottomLeft" activeCell="A5" sqref="A5"/>
      <selection pane="bottomRight" activeCell="K169" sqref="K169"/>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60.453125" customWidth="1"/>
    <col min="12" max="12" width="8.7265625" style="52" customWidth="1"/>
    <col min="13" max="13" width="10.26953125" style="52" customWidth="1"/>
    <col min="14" max="14" width="12" style="52" customWidth="1"/>
    <col min="15" max="15" width="12.26953125" style="357" bestFit="1" customWidth="1"/>
    <col min="16" max="16" width="15" style="357" customWidth="1"/>
    <col min="17" max="17" width="8.7265625" style="357"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4"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3"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3"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3"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3"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3"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3"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8"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3"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4">
        <f>IFERROR(IGA_BD[[#This Row],[Breakdown Time]]*IGA_BD[[#This Row],[Plant Equivalent Weightage]],"")</f>
        <v>1.7999999999999998</v>
      </c>
      <c r="U89" s="334"/>
      <c r="V89" s="334"/>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4">
        <f>IFERROR(IGA_BD[[#This Row],[Breakdown Time]]*IGA_BD[[#This Row],[Plant Equivalent Weightage]],"")</f>
        <v>0.39999999999999991</v>
      </c>
      <c r="U97" s="334"/>
      <c r="V97" s="334"/>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4"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66"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4"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s="352"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f t="shared" si="2"/>
        <v>154</v>
      </c>
      <c r="B158" s="10">
        <v>2026</v>
      </c>
      <c r="C158" s="10">
        <v>2025</v>
      </c>
      <c r="D158" s="10" t="s">
        <v>4478</v>
      </c>
      <c r="E158" s="309">
        <f>IGA_BD[[#This Row],[Date]]-DAY(IGA_BD[[#This Row],[Date]])+1</f>
        <v>45839</v>
      </c>
      <c r="F158" s="32">
        <v>45849</v>
      </c>
      <c r="G158" t="s">
        <v>566</v>
      </c>
      <c r="H158" s="4">
        <f>IFERROR(VLOOKUP(IGA_BD[[#This Row],[Affected Feeder ]],'Basic Data'!$A$3:$E$50,2,0),"")</f>
        <v>0</v>
      </c>
      <c r="I158" s="4">
        <f>IFERROR(VLOOKUP(IGA_BD[[#This Row],[Affected Feeder ]],'Basic Data'!$A$3:$E$50,3,0),"")</f>
        <v>0</v>
      </c>
      <c r="J158" s="9">
        <f>IFERROR(VLOOKUP(IGA_BD[[#This Row],[Affected Feeder ]],'Basic Data'!$A$3:$E$50,5,0),"")</f>
        <v>0.5</v>
      </c>
      <c r="K158" t="s">
        <v>388</v>
      </c>
      <c r="L158" s="35">
        <v>0.26597222222222222</v>
      </c>
      <c r="M158" s="35">
        <v>0.26597222222222222</v>
      </c>
      <c r="N158" s="35">
        <v>0.27291666666666664</v>
      </c>
      <c r="O158" s="6">
        <f>(IGA_BD[[#This Row],[Work Start TimeStamp]]-IGA_BD[[#This Row],[Fault Start TimeStamp]])*24</f>
        <v>0</v>
      </c>
      <c r="P158" s="6">
        <f>(IGA_BD[[#This Row],[Fault Clearance time]]-IGA_BD[[#This Row],[Work Start TimeStamp]])*24</f>
        <v>0.16666666666666607</v>
      </c>
      <c r="Q158" s="6">
        <f>(IGA_BD[[#This Row],[Fault Clearance time]]-IGA_BD[[#This Row],[Fault Start TimeStamp]])*24</f>
        <v>0.16666666666666607</v>
      </c>
      <c r="R158" t="s">
        <v>4298</v>
      </c>
      <c r="S158" s="4" t="s">
        <v>255</v>
      </c>
      <c r="T158" s="302">
        <f>IFERROR(IGA_BD[[#This Row],[Breakdown Time]]*IGA_BD[[#This Row],[Plant Equivalent Weightage]],"")</f>
        <v>8.3333333333333037E-2</v>
      </c>
      <c r="U158" s="4"/>
      <c r="V158" s="4"/>
      <c r="W158">
        <v>2060</v>
      </c>
    </row>
    <row r="159" spans="1:23">
      <c r="A159" s="10">
        <f t="shared" si="2"/>
        <v>155</v>
      </c>
      <c r="B159" s="10">
        <v>2026</v>
      </c>
      <c r="C159" s="10">
        <v>2025</v>
      </c>
      <c r="D159" s="10" t="s">
        <v>4478</v>
      </c>
      <c r="E159" s="309">
        <f>IGA_BD[[#This Row],[Date]]-DAY(IGA_BD[[#This Row],[Date]])+1</f>
        <v>45839</v>
      </c>
      <c r="F159" s="32">
        <v>45850</v>
      </c>
      <c r="G159" t="s">
        <v>566</v>
      </c>
      <c r="H159" s="4">
        <f>IFERROR(VLOOKUP(IGA_BD[[#This Row],[Affected Feeder ]],'Basic Data'!$A$3:$E$50,2,0),"")</f>
        <v>0</v>
      </c>
      <c r="I159" s="4">
        <f>IFERROR(VLOOKUP(IGA_BD[[#This Row],[Affected Feeder ]],'Basic Data'!$A$3:$E$50,3,0),"")</f>
        <v>0</v>
      </c>
      <c r="J159" s="9">
        <f>IFERROR(VLOOKUP(IGA_BD[[#This Row],[Affected Feeder ]],'Basic Data'!$A$3:$E$50,5,0),"")</f>
        <v>0.5</v>
      </c>
      <c r="K159" s="352" t="s">
        <v>4667</v>
      </c>
      <c r="L159" s="35">
        <v>0.80833333333333335</v>
      </c>
      <c r="M159" s="35">
        <v>0.80833333333333335</v>
      </c>
      <c r="N159" s="35">
        <v>0.82638888888888884</v>
      </c>
      <c r="O159" s="6">
        <f>(IGA_BD[[#This Row],[Work Start TimeStamp]]-IGA_BD[[#This Row],[Fault Start TimeStamp]])*24</f>
        <v>0</v>
      </c>
      <c r="P159" s="6">
        <f>(IGA_BD[[#This Row],[Fault Clearance time]]-IGA_BD[[#This Row],[Work Start TimeStamp]])*24</f>
        <v>0.43333333333333179</v>
      </c>
      <c r="Q159" s="6">
        <f>(IGA_BD[[#This Row],[Fault Clearance time]]-IGA_BD[[#This Row],[Fault Start TimeStamp]])*24</f>
        <v>0.43333333333333179</v>
      </c>
      <c r="R159" t="s">
        <v>4298</v>
      </c>
      <c r="S159" s="4" t="s">
        <v>255</v>
      </c>
      <c r="T159" s="302">
        <f>IFERROR(IGA_BD[[#This Row],[Breakdown Time]]*IGA_BD[[#This Row],[Plant Equivalent Weightage]],"")</f>
        <v>0.2166666666666659</v>
      </c>
      <c r="U159" s="4"/>
      <c r="V159" s="4"/>
      <c r="W159">
        <v>6574</v>
      </c>
    </row>
    <row r="160" spans="1:23">
      <c r="A160" s="10">
        <f t="shared" si="2"/>
        <v>156</v>
      </c>
      <c r="B160" s="10">
        <v>2026</v>
      </c>
      <c r="C160" s="10">
        <v>2025</v>
      </c>
      <c r="D160" s="10" t="s">
        <v>4478</v>
      </c>
      <c r="E160" s="309">
        <f>IGA_BD[[#This Row],[Date]]-DAY(IGA_BD[[#This Row],[Date]])+1</f>
        <v>45839</v>
      </c>
      <c r="F160" s="32">
        <v>45850</v>
      </c>
      <c r="G160" t="s">
        <v>79</v>
      </c>
      <c r="H160" s="4" t="str">
        <f>IFERROR(VLOOKUP(IGA_BD[[#This Row],[Affected Feeder ]],'Basic Data'!$A$3:$E$50,2,0),"")</f>
        <v>O2R3</v>
      </c>
      <c r="I160" s="4" t="str">
        <f>IFERROR(VLOOKUP(IGA_BD[[#This Row],[Affected Feeder ]],'Basic Data'!$A$3:$E$50,3,0),"")</f>
        <v>JK</v>
      </c>
      <c r="J160" s="9">
        <f>IFERROR(VLOOKUP(IGA_BD[[#This Row],[Affected Feeder ]],'Basic Data'!$A$3:$E$50,5,0),"")</f>
        <v>4.3478260869565223E-2</v>
      </c>
      <c r="K160" t="s">
        <v>4320</v>
      </c>
      <c r="L160" s="35">
        <v>0.82638888888888884</v>
      </c>
      <c r="M160" s="35">
        <v>0.82638888888888884</v>
      </c>
      <c r="N160" s="35">
        <v>0.92013888888888884</v>
      </c>
      <c r="O160" s="6">
        <f>(IGA_BD[[#This Row],[Work Start TimeStamp]]-IGA_BD[[#This Row],[Fault Start TimeStamp]])*24</f>
        <v>0</v>
      </c>
      <c r="P160" s="6">
        <f>(IGA_BD[[#This Row],[Fault Clearance time]]-IGA_BD[[#This Row],[Work Start TimeStamp]])*24</f>
        <v>2.25</v>
      </c>
      <c r="Q160" s="6">
        <f>(IGA_BD[[#This Row],[Fault Clearance time]]-IGA_BD[[#This Row],[Fault Start TimeStamp]])*24</f>
        <v>2.25</v>
      </c>
      <c r="R160" s="33" t="s">
        <v>4674</v>
      </c>
      <c r="S160" s="4" t="s">
        <v>255</v>
      </c>
      <c r="T160" s="302">
        <f>IFERROR(IGA_BD[[#This Row],[Breakdown Time]]*IGA_BD[[#This Row],[Plant Equivalent Weightage]],"")</f>
        <v>9.7826086956521757E-2</v>
      </c>
      <c r="U160" s="4"/>
      <c r="V160" s="4"/>
      <c r="W160">
        <v>2845</v>
      </c>
    </row>
    <row r="161" spans="1:23">
      <c r="A161" s="10">
        <f t="shared" si="2"/>
        <v>157</v>
      </c>
      <c r="B161" s="10">
        <v>2026</v>
      </c>
      <c r="C161" s="10">
        <v>2025</v>
      </c>
      <c r="D161" s="10" t="s">
        <v>4478</v>
      </c>
      <c r="E161" s="309">
        <f>IGA_BD[[#This Row],[Date]]-DAY(IGA_BD[[#This Row],[Date]])+1</f>
        <v>45839</v>
      </c>
      <c r="F161" s="32">
        <v>45850</v>
      </c>
      <c r="G161" t="s">
        <v>80</v>
      </c>
      <c r="H161" s="4" t="str">
        <f>IFERROR(VLOOKUP(IGA_BD[[#This Row],[Affected Feeder ]],'Basic Data'!$A$3:$E$50,2,0),"")</f>
        <v>O2R3</v>
      </c>
      <c r="I161" s="4" t="str">
        <f>IFERROR(VLOOKUP(IGA_BD[[#This Row],[Affected Feeder ]],'Basic Data'!$A$3:$E$50,3,0),"")</f>
        <v>JK</v>
      </c>
      <c r="J161" s="9">
        <f>IFERROR(VLOOKUP(IGA_BD[[#This Row],[Affected Feeder ]],'Basic Data'!$A$3:$E$50,5,0),"")</f>
        <v>4.3478260869565223E-2</v>
      </c>
      <c r="K161" t="s">
        <v>4320</v>
      </c>
      <c r="L161" s="35">
        <v>0.82638888888888884</v>
      </c>
      <c r="M161" s="35">
        <v>0.82638888888888884</v>
      </c>
      <c r="N161" s="35">
        <v>0.92013888888888884</v>
      </c>
      <c r="O161" s="6">
        <f>(IGA_BD[[#This Row],[Work Start TimeStamp]]-IGA_BD[[#This Row],[Fault Start TimeStamp]])*24</f>
        <v>0</v>
      </c>
      <c r="P161" s="6">
        <f>(IGA_BD[[#This Row],[Fault Clearance time]]-IGA_BD[[#This Row],[Work Start TimeStamp]])*24</f>
        <v>2.25</v>
      </c>
      <c r="Q161" s="6">
        <f>(IGA_BD[[#This Row],[Fault Clearance time]]-IGA_BD[[#This Row],[Fault Start TimeStamp]])*24</f>
        <v>2.25</v>
      </c>
      <c r="R161" s="33" t="s">
        <v>4674</v>
      </c>
      <c r="S161" s="4" t="s">
        <v>255</v>
      </c>
      <c r="T161" s="302">
        <f>IFERROR(IGA_BD[[#This Row],[Breakdown Time]]*IGA_BD[[#This Row],[Plant Equivalent Weightage]],"")</f>
        <v>9.7826086956521757E-2</v>
      </c>
      <c r="U161" s="4"/>
      <c r="V161" s="4"/>
      <c r="W161">
        <v>2845</v>
      </c>
    </row>
    <row r="162" spans="1:23">
      <c r="A162" s="10">
        <f t="shared" si="2"/>
        <v>158</v>
      </c>
      <c r="B162" s="10">
        <v>2026</v>
      </c>
      <c r="C162" s="10">
        <v>2025</v>
      </c>
      <c r="D162" s="10" t="s">
        <v>4478</v>
      </c>
      <c r="E162" s="309">
        <f>IGA_BD[[#This Row],[Date]]-DAY(IGA_BD[[#This Row],[Date]])+1</f>
        <v>45839</v>
      </c>
      <c r="F162" s="32">
        <v>45850</v>
      </c>
      <c r="G162" t="s">
        <v>84</v>
      </c>
      <c r="H162" s="4" t="str">
        <f>IFERROR(VLOOKUP(IGA_BD[[#This Row],[Affected Feeder ]],'Basic Data'!$A$3:$E$50,2,0),"")</f>
        <v>O2R3</v>
      </c>
      <c r="I162" s="4" t="str">
        <f>IFERROR(VLOOKUP(IGA_BD[[#This Row],[Affected Feeder ]],'Basic Data'!$A$3:$E$50,3,0),"")</f>
        <v>JK</v>
      </c>
      <c r="J162" s="9">
        <f>IFERROR(VLOOKUP(IGA_BD[[#This Row],[Affected Feeder ]],'Basic Data'!$A$3:$E$50,5,0),"")</f>
        <v>4.3478260869565223E-2</v>
      </c>
      <c r="K162" t="s">
        <v>4320</v>
      </c>
      <c r="L162" s="35">
        <v>0.82638888888888884</v>
      </c>
      <c r="M162" s="35">
        <v>0.82638888888888884</v>
      </c>
      <c r="N162" s="35">
        <v>0.92013888888888884</v>
      </c>
      <c r="O162" s="6">
        <f>(IGA_BD[[#This Row],[Work Start TimeStamp]]-IGA_BD[[#This Row],[Fault Start TimeStamp]])*24</f>
        <v>0</v>
      </c>
      <c r="P162" s="6">
        <f>(IGA_BD[[#This Row],[Fault Clearance time]]-IGA_BD[[#This Row],[Work Start TimeStamp]])*24</f>
        <v>2.25</v>
      </c>
      <c r="Q162" s="6">
        <f>(IGA_BD[[#This Row],[Fault Clearance time]]-IGA_BD[[#This Row],[Fault Start TimeStamp]])*24</f>
        <v>2.25</v>
      </c>
      <c r="R162" s="33" t="s">
        <v>4674</v>
      </c>
      <c r="S162" s="4" t="s">
        <v>255</v>
      </c>
      <c r="T162" s="302">
        <f>IFERROR(IGA_BD[[#This Row],[Breakdown Time]]*IGA_BD[[#This Row],[Plant Equivalent Weightage]],"")</f>
        <v>9.7826086956521757E-2</v>
      </c>
      <c r="U162" s="4"/>
      <c r="V162" s="4"/>
      <c r="W162">
        <v>2845</v>
      </c>
    </row>
    <row r="163" spans="1:23">
      <c r="A163" s="10">
        <f t="shared" si="2"/>
        <v>159</v>
      </c>
      <c r="B163" s="10">
        <v>2026</v>
      </c>
      <c r="C163" s="10">
        <v>2025</v>
      </c>
      <c r="D163" s="10" t="s">
        <v>4478</v>
      </c>
      <c r="E163" s="309">
        <f>IGA_BD[[#This Row],[Date]]-DAY(IGA_BD[[#This Row],[Date]])+1</f>
        <v>45839</v>
      </c>
      <c r="F163" s="32">
        <v>45850</v>
      </c>
      <c r="G163" t="s">
        <v>96</v>
      </c>
      <c r="H163" s="4" t="str">
        <f>IFERROR(VLOOKUP(IGA_BD[[#This Row],[Affected Feeder ]],'Basic Data'!$A$3:$E$50,2,0),"")</f>
        <v>O2R3</v>
      </c>
      <c r="I163" s="4" t="str">
        <f>IFERROR(VLOOKUP(IGA_BD[[#This Row],[Affected Feeder ]],'Basic Data'!$A$3:$E$50,3,0),"")</f>
        <v>JK</v>
      </c>
      <c r="J163" s="9">
        <f>IFERROR(VLOOKUP(IGA_BD[[#This Row],[Affected Feeder ]],'Basic Data'!$A$3:$E$50,5,0),"")</f>
        <v>4.3478260869565223E-2</v>
      </c>
      <c r="K163" t="s">
        <v>4320</v>
      </c>
      <c r="L163" s="35">
        <v>0.82638888888888884</v>
      </c>
      <c r="M163" s="35">
        <v>0.82638888888888884</v>
      </c>
      <c r="N163" s="35">
        <v>0.92013888888888884</v>
      </c>
      <c r="O163" s="6">
        <f>(IGA_BD[[#This Row],[Work Start TimeStamp]]-IGA_BD[[#This Row],[Fault Start TimeStamp]])*24</f>
        <v>0</v>
      </c>
      <c r="P163" s="6">
        <f>(IGA_BD[[#This Row],[Fault Clearance time]]-IGA_BD[[#This Row],[Work Start TimeStamp]])*24</f>
        <v>2.25</v>
      </c>
      <c r="Q163" s="6">
        <f>(IGA_BD[[#This Row],[Fault Clearance time]]-IGA_BD[[#This Row],[Fault Start TimeStamp]])*24</f>
        <v>2.25</v>
      </c>
      <c r="R163" s="33" t="s">
        <v>4674</v>
      </c>
      <c r="S163" s="4" t="s">
        <v>255</v>
      </c>
      <c r="T163" s="302">
        <f>IFERROR(IGA_BD[[#This Row],[Breakdown Time]]*IGA_BD[[#This Row],[Plant Equivalent Weightage]],"")</f>
        <v>9.7826086956521757E-2</v>
      </c>
      <c r="U163" s="4"/>
      <c r="V163" s="4"/>
      <c r="W163">
        <v>2845</v>
      </c>
    </row>
    <row r="164" spans="1:23">
      <c r="A164" s="10">
        <f t="shared" si="2"/>
        <v>160</v>
      </c>
      <c r="B164" s="10">
        <v>2026</v>
      </c>
      <c r="C164" s="10">
        <v>2025</v>
      </c>
      <c r="D164" s="10" t="s">
        <v>4478</v>
      </c>
      <c r="E164" s="309">
        <f>IGA_BD[[#This Row],[Date]]-DAY(IGA_BD[[#This Row],[Date]])+1</f>
        <v>45839</v>
      </c>
      <c r="F164" s="32">
        <v>45850</v>
      </c>
      <c r="G164" t="s">
        <v>97</v>
      </c>
      <c r="H164" s="4" t="str">
        <f>IFERROR(VLOOKUP(IGA_BD[[#This Row],[Affected Feeder ]],'Basic Data'!$A$3:$E$50,2,0),"")</f>
        <v>O2R3</v>
      </c>
      <c r="I164" s="4" t="str">
        <f>IFERROR(VLOOKUP(IGA_BD[[#This Row],[Affected Feeder ]],'Basic Data'!$A$3:$E$50,3,0),"")</f>
        <v>JK</v>
      </c>
      <c r="J164" s="9">
        <f>IFERROR(VLOOKUP(IGA_BD[[#This Row],[Affected Feeder ]],'Basic Data'!$A$3:$E$50,5,0),"")</f>
        <v>4.3478260869565223E-2</v>
      </c>
      <c r="K164" t="s">
        <v>4320</v>
      </c>
      <c r="L164" s="35">
        <v>0.82638888888888884</v>
      </c>
      <c r="M164" s="35">
        <v>0.82638888888888884</v>
      </c>
      <c r="N164" s="35">
        <v>0.92013888888888884</v>
      </c>
      <c r="O164" s="6">
        <f>(IGA_BD[[#This Row],[Work Start TimeStamp]]-IGA_BD[[#This Row],[Fault Start TimeStamp]])*24</f>
        <v>0</v>
      </c>
      <c r="P164" s="6">
        <f>(IGA_BD[[#This Row],[Fault Clearance time]]-IGA_BD[[#This Row],[Work Start TimeStamp]])*24</f>
        <v>2.25</v>
      </c>
      <c r="Q164" s="6">
        <f>(IGA_BD[[#This Row],[Fault Clearance time]]-IGA_BD[[#This Row],[Fault Start TimeStamp]])*24</f>
        <v>2.25</v>
      </c>
      <c r="R164" s="33" t="s">
        <v>4674</v>
      </c>
      <c r="S164" s="4" t="s">
        <v>255</v>
      </c>
      <c r="T164" s="302">
        <f>IFERROR(IGA_BD[[#This Row],[Breakdown Time]]*IGA_BD[[#This Row],[Plant Equivalent Weightage]],"")</f>
        <v>9.7826086956521757E-2</v>
      </c>
      <c r="U164" s="4"/>
      <c r="V164" s="4"/>
      <c r="W164">
        <v>2845</v>
      </c>
    </row>
    <row r="165" spans="1:23">
      <c r="A165" s="10">
        <f t="shared" si="2"/>
        <v>161</v>
      </c>
      <c r="B165" s="10">
        <v>2026</v>
      </c>
      <c r="C165" s="10">
        <v>2025</v>
      </c>
      <c r="D165" s="10" t="s">
        <v>4478</v>
      </c>
      <c r="E165" s="309">
        <f>IGA_BD[[#This Row],[Date]]-DAY(IGA_BD[[#This Row],[Date]])+1</f>
        <v>45839</v>
      </c>
      <c r="F165" s="32">
        <v>45850</v>
      </c>
      <c r="G165" t="s">
        <v>98</v>
      </c>
      <c r="H165" s="4" t="str">
        <f>IFERROR(VLOOKUP(IGA_BD[[#This Row],[Affected Feeder ]],'Basic Data'!$A$3:$E$50,2,0),"")</f>
        <v>O2R3</v>
      </c>
      <c r="I165" s="4" t="str">
        <f>IFERROR(VLOOKUP(IGA_BD[[#This Row],[Affected Feeder ]],'Basic Data'!$A$3:$E$50,3,0),"")</f>
        <v>JK</v>
      </c>
      <c r="J165" s="9">
        <f>IFERROR(VLOOKUP(IGA_BD[[#This Row],[Affected Feeder ]],'Basic Data'!$A$3:$E$50,5,0),"")</f>
        <v>4.3478260869565223E-2</v>
      </c>
      <c r="K165" t="s">
        <v>4320</v>
      </c>
      <c r="L165" s="35">
        <v>0.82638888888888884</v>
      </c>
      <c r="M165" s="35">
        <v>0.82638888888888884</v>
      </c>
      <c r="N165" s="35">
        <v>0.92013888888888884</v>
      </c>
      <c r="O165" s="6">
        <f>(IGA_BD[[#This Row],[Work Start TimeStamp]]-IGA_BD[[#This Row],[Fault Start TimeStamp]])*24</f>
        <v>0</v>
      </c>
      <c r="P165" s="6">
        <f>(IGA_BD[[#This Row],[Fault Clearance time]]-IGA_BD[[#This Row],[Work Start TimeStamp]])*24</f>
        <v>2.25</v>
      </c>
      <c r="Q165" s="6">
        <f>(IGA_BD[[#This Row],[Fault Clearance time]]-IGA_BD[[#This Row],[Fault Start TimeStamp]])*24</f>
        <v>2.25</v>
      </c>
      <c r="R165" s="33" t="s">
        <v>4674</v>
      </c>
      <c r="S165" s="4" t="s">
        <v>255</v>
      </c>
      <c r="T165" s="302">
        <f>IFERROR(IGA_BD[[#This Row],[Breakdown Time]]*IGA_BD[[#This Row],[Plant Equivalent Weightage]],"")</f>
        <v>9.7826086956521757E-2</v>
      </c>
      <c r="U165" s="4"/>
      <c r="V165" s="4"/>
      <c r="W165">
        <v>2845</v>
      </c>
    </row>
    <row r="166" spans="1:23">
      <c r="A166" s="10">
        <f t="shared" si="2"/>
        <v>162</v>
      </c>
      <c r="B166" s="10">
        <v>2026</v>
      </c>
      <c r="C166" s="10">
        <v>2025</v>
      </c>
      <c r="D166" s="10" t="s">
        <v>4478</v>
      </c>
      <c r="E166" s="309">
        <f>IGA_BD[[#This Row],[Date]]-DAY(IGA_BD[[#This Row],[Date]])+1</f>
        <v>45839</v>
      </c>
      <c r="F166" s="32">
        <v>45850</v>
      </c>
      <c r="G166" t="s">
        <v>566</v>
      </c>
      <c r="H166" s="4">
        <f>IFERROR(VLOOKUP(IGA_BD[[#This Row],[Affected Feeder ]],'Basic Data'!$A$3:$E$50,2,0),"")</f>
        <v>0</v>
      </c>
      <c r="I166" s="4">
        <f>IFERROR(VLOOKUP(IGA_BD[[#This Row],[Affected Feeder ]],'Basic Data'!$A$3:$E$50,3,0),"")</f>
        <v>0</v>
      </c>
      <c r="J166" s="9">
        <f>IFERROR(VLOOKUP(IGA_BD[[#This Row],[Affected Feeder ]],'Basic Data'!$A$3:$E$50,5,0),"")</f>
        <v>0.5</v>
      </c>
      <c r="K166" t="s">
        <v>4673</v>
      </c>
      <c r="L166" s="35">
        <v>0.92013888888888884</v>
      </c>
      <c r="M166" s="35">
        <v>0.92013888888888884</v>
      </c>
      <c r="N166" s="35">
        <v>0.93958333333333333</v>
      </c>
      <c r="O166" s="6">
        <f>(IGA_BD[[#This Row],[Work Start TimeStamp]]-IGA_BD[[#This Row],[Fault Start TimeStamp]])*24</f>
        <v>0</v>
      </c>
      <c r="P166" s="6">
        <f>(IGA_BD[[#This Row],[Fault Clearance time]]-IGA_BD[[#This Row],[Work Start TimeStamp]])*24</f>
        <v>0.46666666666666767</v>
      </c>
      <c r="Q166" s="6">
        <f>(IGA_BD[[#This Row],[Fault Clearance time]]-IGA_BD[[#This Row],[Fault Start TimeStamp]])*24</f>
        <v>0.46666666666666767</v>
      </c>
      <c r="R166" s="33" t="s">
        <v>4675</v>
      </c>
      <c r="S166" s="4" t="s">
        <v>255</v>
      </c>
      <c r="T166" s="302">
        <f>IFERROR(IGA_BD[[#This Row],[Breakdown Time]]*IGA_BD[[#This Row],[Plant Equivalent Weightage]],"")</f>
        <v>0.23333333333333384</v>
      </c>
      <c r="U166" s="4"/>
      <c r="V166" s="4"/>
      <c r="W166">
        <v>7080</v>
      </c>
    </row>
    <row r="167" spans="1:23">
      <c r="A167" s="10"/>
      <c r="B167" s="10"/>
      <c r="C167" s="10"/>
      <c r="D167" s="10"/>
      <c r="E167" s="309">
        <f>IGA_BD[[#This Row],[Date]]-DAY(IGA_BD[[#This Row],[Date]])+1</f>
        <v>1</v>
      </c>
      <c r="F167" s="32"/>
      <c r="H167" s="4" t="str">
        <f>IFERROR(VLOOKUP(IGA_BD[[#This Row],[Affected Feeder ]],'Basic Data'!$A$3:$E$50,2,0),"")</f>
        <v/>
      </c>
      <c r="I167" s="4" t="str">
        <f>IFERROR(VLOOKUP(IGA_BD[[#This Row],[Affected Feeder ]],'Basic Data'!$A$3:$E$50,3,0),"")</f>
        <v/>
      </c>
      <c r="J167" s="9" t="str">
        <f>IFERROR(VLOOKUP(IGA_BD[[#This Row],[Affected Feeder ]],'Basic Data'!$A$3:$E$50,5,0),"")</f>
        <v/>
      </c>
      <c r="O167" s="6">
        <f>(IGA_BD[[#This Row],[Work Start TimeStamp]]-IGA_BD[[#This Row],[Fault Start TimeStamp]])*24</f>
        <v>0</v>
      </c>
      <c r="P167" s="6">
        <f>(IGA_BD[[#This Row],[Fault Clearance time]]-IGA_BD[[#This Row],[Work Start TimeStamp]])*24</f>
        <v>0</v>
      </c>
      <c r="Q167" s="6">
        <f>(IGA_BD[[#This Row],[Fault Clearance time]]-IGA_BD[[#This Row],[Fault Start TimeStamp]])*24</f>
        <v>0</v>
      </c>
      <c r="S167" s="4"/>
      <c r="T167" s="4" t="str">
        <f>IFERROR(IGA_BD[[#This Row],[Breakdown Time]]*IGA_BD[[#This Row],[Plant Equivalent Weightage]],"")</f>
        <v/>
      </c>
      <c r="U167" s="4"/>
      <c r="V167" s="4"/>
    </row>
    <row r="168" spans="1:23">
      <c r="A168" s="10"/>
      <c r="B168" s="10"/>
      <c r="C168" s="10"/>
      <c r="D168" s="10"/>
      <c r="E168" s="309">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3">
      <c r="A169" s="10"/>
      <c r="B169" s="10"/>
      <c r="C169" s="10"/>
      <c r="D169" s="10"/>
      <c r="E169" s="309">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3">
      <c r="A170" s="10"/>
      <c r="B170" s="10"/>
      <c r="C170" s="10"/>
      <c r="D170" s="10"/>
      <c r="E170" s="309">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3">
      <c r="A171" s="10"/>
      <c r="B171" s="10"/>
      <c r="C171" s="10"/>
      <c r="D171" s="10"/>
      <c r="E171" s="309">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3">
      <c r="A172" s="10"/>
      <c r="B172" s="10"/>
      <c r="C172" s="10"/>
      <c r="D172" s="10"/>
      <c r="E172" s="309">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3">
      <c r="A173" s="10"/>
      <c r="B173" s="10"/>
      <c r="C173" s="10"/>
      <c r="D173" s="10"/>
      <c r="E173" s="309">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3">
      <c r="A174" s="10"/>
      <c r="B174" s="10"/>
      <c r="C174" s="10"/>
      <c r="D174" s="10"/>
      <c r="E174" s="309">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3">
      <c r="A175" s="10"/>
      <c r="B175" s="10"/>
      <c r="C175" s="10"/>
      <c r="D175" s="10"/>
      <c r="E175" s="309">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3">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G156:G166</xm:sqref>
        </x14:dataValidation>
        <x14:dataValidation type="list" allowBlank="1" showInputMessage="1" showErrorMessage="1" xr:uid="{00000000-0002-0000-0800-000002000000}">
          <x14:formula1>
            <xm:f>'Basic Data'!$Q$3:$Q$6</xm:f>
          </x14:formula1>
          <xm:sqref>S5:S166</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8"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4" t="s">
        <v>252</v>
      </c>
      <c r="X1" s="355"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8">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8">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8">
        <v>1</v>
      </c>
      <c r="B3" s="338" t="s">
        <v>76</v>
      </c>
      <c r="C3" s="338" t="s">
        <v>4595</v>
      </c>
      <c r="D3" s="338" t="s">
        <v>409</v>
      </c>
      <c r="E3" s="338">
        <v>2023</v>
      </c>
      <c r="F3" s="338" t="s">
        <v>4596</v>
      </c>
      <c r="G3" s="338" t="s">
        <v>4597</v>
      </c>
      <c r="H3" s="338" t="s">
        <v>410</v>
      </c>
      <c r="I3" s="339">
        <v>45069</v>
      </c>
      <c r="J3" s="339">
        <v>45082</v>
      </c>
      <c r="K3" s="340">
        <f>J3-I3</f>
        <v>13</v>
      </c>
      <c r="L3" s="338"/>
    </row>
    <row r="4" spans="1:12">
      <c r="A4" s="338">
        <v>2</v>
      </c>
      <c r="B4" s="338" t="s">
        <v>77</v>
      </c>
      <c r="C4" s="338" t="s">
        <v>4595</v>
      </c>
      <c r="D4" s="338" t="s">
        <v>409</v>
      </c>
      <c r="E4" s="338">
        <v>2023</v>
      </c>
      <c r="F4" s="338" t="s">
        <v>4596</v>
      </c>
      <c r="G4" s="338" t="s">
        <v>4597</v>
      </c>
      <c r="H4" s="338" t="s">
        <v>410</v>
      </c>
      <c r="I4" s="339">
        <v>45170</v>
      </c>
      <c r="J4" s="339">
        <v>45163</v>
      </c>
      <c r="K4" s="340">
        <f t="shared" ref="K4:K67" si="0">J4-I4</f>
        <v>-7</v>
      </c>
      <c r="L4" s="338"/>
    </row>
    <row r="5" spans="1:12">
      <c r="A5" s="338">
        <v>3</v>
      </c>
      <c r="B5" s="338" t="s">
        <v>78</v>
      </c>
      <c r="C5" s="338" t="s">
        <v>4595</v>
      </c>
      <c r="D5" s="338" t="s">
        <v>409</v>
      </c>
      <c r="E5" s="338">
        <v>2023</v>
      </c>
      <c r="F5" s="338" t="s">
        <v>4596</v>
      </c>
      <c r="G5" s="338" t="s">
        <v>4597</v>
      </c>
      <c r="H5" s="338" t="s">
        <v>410</v>
      </c>
      <c r="I5" s="339">
        <v>45154</v>
      </c>
      <c r="J5" s="339">
        <v>45159</v>
      </c>
      <c r="K5" s="340">
        <f t="shared" si="0"/>
        <v>5</v>
      </c>
      <c r="L5" s="338"/>
    </row>
    <row r="6" spans="1:12">
      <c r="A6" s="338">
        <v>4</v>
      </c>
      <c r="B6" s="338" t="s">
        <v>79</v>
      </c>
      <c r="C6" s="338" t="s">
        <v>4595</v>
      </c>
      <c r="D6" s="338" t="s">
        <v>409</v>
      </c>
      <c r="E6" s="338">
        <v>2023</v>
      </c>
      <c r="F6" s="338" t="s">
        <v>4596</v>
      </c>
      <c r="G6" s="338" t="s">
        <v>4597</v>
      </c>
      <c r="H6" s="338" t="s">
        <v>410</v>
      </c>
      <c r="I6" s="339">
        <v>45156</v>
      </c>
      <c r="J6" s="339">
        <v>45155</v>
      </c>
      <c r="K6" s="340">
        <f t="shared" si="0"/>
        <v>-1</v>
      </c>
      <c r="L6" s="338"/>
    </row>
    <row r="7" spans="1:12">
      <c r="A7" s="338">
        <v>5</v>
      </c>
      <c r="B7" s="338" t="s">
        <v>80</v>
      </c>
      <c r="C7" s="338" t="s">
        <v>4595</v>
      </c>
      <c r="D7" s="338" t="s">
        <v>409</v>
      </c>
      <c r="E7" s="338">
        <v>2023</v>
      </c>
      <c r="F7" s="338" t="s">
        <v>4596</v>
      </c>
      <c r="G7" s="338" t="s">
        <v>4597</v>
      </c>
      <c r="H7" s="338" t="s">
        <v>410</v>
      </c>
      <c r="I7" s="339">
        <v>45158</v>
      </c>
      <c r="J7" s="339">
        <v>45089</v>
      </c>
      <c r="K7" s="340">
        <f t="shared" si="0"/>
        <v>-69</v>
      </c>
      <c r="L7" s="338"/>
    </row>
    <row r="8" spans="1:12">
      <c r="A8" s="338">
        <v>6</v>
      </c>
      <c r="B8" s="338" t="s">
        <v>81</v>
      </c>
      <c r="C8" s="338" t="s">
        <v>4595</v>
      </c>
      <c r="D8" s="338" t="s">
        <v>409</v>
      </c>
      <c r="E8" s="338">
        <v>2023</v>
      </c>
      <c r="F8" s="338" t="s">
        <v>4596</v>
      </c>
      <c r="G8" s="338" t="s">
        <v>4597</v>
      </c>
      <c r="H8" s="338" t="s">
        <v>410</v>
      </c>
      <c r="I8" s="339">
        <v>45159</v>
      </c>
      <c r="J8" s="339">
        <v>45161</v>
      </c>
      <c r="K8" s="340">
        <f t="shared" si="0"/>
        <v>2</v>
      </c>
      <c r="L8" s="338"/>
    </row>
    <row r="9" spans="1:12">
      <c r="A9" s="338">
        <v>7</v>
      </c>
      <c r="B9" s="338" t="s">
        <v>82</v>
      </c>
      <c r="C9" s="338" t="s">
        <v>4595</v>
      </c>
      <c r="D9" s="338" t="s">
        <v>409</v>
      </c>
      <c r="E9" s="338">
        <v>2023</v>
      </c>
      <c r="F9" s="338" t="s">
        <v>4596</v>
      </c>
      <c r="G9" s="338" t="s">
        <v>4597</v>
      </c>
      <c r="H9" s="338" t="s">
        <v>410</v>
      </c>
      <c r="I9" s="339">
        <v>45161</v>
      </c>
      <c r="J9" s="339">
        <v>45196</v>
      </c>
      <c r="K9" s="340">
        <f t="shared" si="0"/>
        <v>35</v>
      </c>
      <c r="L9" s="338"/>
    </row>
    <row r="10" spans="1:12">
      <c r="A10" s="338">
        <v>8</v>
      </c>
      <c r="B10" s="338" t="s">
        <v>83</v>
      </c>
      <c r="C10" s="338" t="s">
        <v>4595</v>
      </c>
      <c r="D10" s="338" t="s">
        <v>409</v>
      </c>
      <c r="E10" s="338">
        <v>2023</v>
      </c>
      <c r="F10" s="338" t="s">
        <v>4596</v>
      </c>
      <c r="G10" s="338" t="s">
        <v>4597</v>
      </c>
      <c r="H10" s="338" t="s">
        <v>410</v>
      </c>
      <c r="I10" s="339">
        <v>45163</v>
      </c>
      <c r="J10" s="339">
        <v>45197</v>
      </c>
      <c r="K10" s="340">
        <f t="shared" si="0"/>
        <v>34</v>
      </c>
      <c r="L10" s="338"/>
    </row>
    <row r="11" spans="1:12">
      <c r="A11" s="338">
        <v>9</v>
      </c>
      <c r="B11" s="338" t="s">
        <v>84</v>
      </c>
      <c r="C11" s="338" t="s">
        <v>4595</v>
      </c>
      <c r="D11" s="338" t="s">
        <v>409</v>
      </c>
      <c r="E11" s="338">
        <v>2023</v>
      </c>
      <c r="F11" s="338" t="s">
        <v>4596</v>
      </c>
      <c r="G11" s="338" t="s">
        <v>4597</v>
      </c>
      <c r="H11" s="338" t="s">
        <v>410</v>
      </c>
      <c r="I11" s="339">
        <v>45166</v>
      </c>
      <c r="J11" s="339">
        <v>45166</v>
      </c>
      <c r="K11" s="340">
        <f t="shared" si="0"/>
        <v>0</v>
      </c>
      <c r="L11" s="338"/>
    </row>
    <row r="12" spans="1:12">
      <c r="A12" s="338">
        <v>10</v>
      </c>
      <c r="B12" s="338" t="s">
        <v>85</v>
      </c>
      <c r="C12" s="338" t="s">
        <v>4595</v>
      </c>
      <c r="D12" s="338" t="s">
        <v>409</v>
      </c>
      <c r="E12" s="338">
        <v>2023</v>
      </c>
      <c r="F12" s="338" t="s">
        <v>4596</v>
      </c>
      <c r="G12" s="338" t="s">
        <v>4597</v>
      </c>
      <c r="H12" s="338" t="s">
        <v>410</v>
      </c>
      <c r="I12" s="339">
        <v>45057</v>
      </c>
      <c r="J12" s="339">
        <v>45057</v>
      </c>
      <c r="K12" s="340">
        <f t="shared" si="0"/>
        <v>0</v>
      </c>
      <c r="L12" s="338"/>
    </row>
    <row r="13" spans="1:12">
      <c r="A13" s="338">
        <v>11</v>
      </c>
      <c r="B13" s="338" t="s">
        <v>86</v>
      </c>
      <c r="C13" s="338" t="s">
        <v>4595</v>
      </c>
      <c r="D13" s="338" t="s">
        <v>409</v>
      </c>
      <c r="E13" s="338">
        <v>2023</v>
      </c>
      <c r="F13" s="338" t="s">
        <v>4596</v>
      </c>
      <c r="G13" s="338" t="s">
        <v>4597</v>
      </c>
      <c r="H13" s="338" t="s">
        <v>410</v>
      </c>
      <c r="I13" s="339">
        <v>45059</v>
      </c>
      <c r="J13" s="339">
        <v>45062</v>
      </c>
      <c r="K13" s="340">
        <f t="shared" si="0"/>
        <v>3</v>
      </c>
      <c r="L13" s="338"/>
    </row>
    <row r="14" spans="1:12">
      <c r="A14" s="338">
        <v>12</v>
      </c>
      <c r="B14" s="338" t="s">
        <v>87</v>
      </c>
      <c r="C14" s="338" t="s">
        <v>4595</v>
      </c>
      <c r="D14" s="338" t="s">
        <v>409</v>
      </c>
      <c r="E14" s="338">
        <v>2023</v>
      </c>
      <c r="F14" s="338" t="s">
        <v>4596</v>
      </c>
      <c r="G14" s="338" t="s">
        <v>4597</v>
      </c>
      <c r="H14" s="338" t="s">
        <v>410</v>
      </c>
      <c r="I14" s="339">
        <v>45061</v>
      </c>
      <c r="J14" s="339">
        <v>45065</v>
      </c>
      <c r="K14" s="340">
        <f t="shared" si="0"/>
        <v>4</v>
      </c>
      <c r="L14" s="338"/>
    </row>
    <row r="15" spans="1:12">
      <c r="A15" s="338">
        <v>13</v>
      </c>
      <c r="B15" s="338" t="s">
        <v>88</v>
      </c>
      <c r="C15" s="338" t="s">
        <v>4595</v>
      </c>
      <c r="D15" s="338" t="s">
        <v>409</v>
      </c>
      <c r="E15" s="338">
        <v>2023</v>
      </c>
      <c r="F15" s="338" t="s">
        <v>4596</v>
      </c>
      <c r="G15" s="338" t="s">
        <v>4597</v>
      </c>
      <c r="H15" s="338" t="s">
        <v>410</v>
      </c>
      <c r="I15" s="339">
        <v>45062</v>
      </c>
      <c r="J15" s="339">
        <v>45071</v>
      </c>
      <c r="K15" s="340">
        <f t="shared" si="0"/>
        <v>9</v>
      </c>
      <c r="L15" s="338"/>
    </row>
    <row r="16" spans="1:12">
      <c r="A16" s="338">
        <v>14</v>
      </c>
      <c r="B16" s="338" t="s">
        <v>89</v>
      </c>
      <c r="C16" s="338" t="s">
        <v>4595</v>
      </c>
      <c r="D16" s="338" t="s">
        <v>409</v>
      </c>
      <c r="E16" s="338">
        <v>2023</v>
      </c>
      <c r="F16" s="338" t="s">
        <v>4596</v>
      </c>
      <c r="G16" s="338" t="s">
        <v>4597</v>
      </c>
      <c r="H16" s="338" t="s">
        <v>410</v>
      </c>
      <c r="I16" s="339">
        <v>45064</v>
      </c>
      <c r="J16" s="339">
        <v>45101</v>
      </c>
      <c r="K16" s="340">
        <f t="shared" si="0"/>
        <v>37</v>
      </c>
      <c r="L16" s="338"/>
    </row>
    <row r="17" spans="1:12">
      <c r="A17" s="338">
        <v>15</v>
      </c>
      <c r="B17" s="338" t="s">
        <v>90</v>
      </c>
      <c r="C17" s="338" t="s">
        <v>4595</v>
      </c>
      <c r="D17" s="338" t="s">
        <v>409</v>
      </c>
      <c r="E17" s="338">
        <v>2023</v>
      </c>
      <c r="F17" s="338" t="s">
        <v>4596</v>
      </c>
      <c r="G17" s="338" t="s">
        <v>4597</v>
      </c>
      <c r="H17" s="338" t="s">
        <v>410</v>
      </c>
      <c r="I17" s="339">
        <v>45073</v>
      </c>
      <c r="J17" s="339">
        <v>45091</v>
      </c>
      <c r="K17" s="340">
        <f t="shared" si="0"/>
        <v>18</v>
      </c>
      <c r="L17" s="338"/>
    </row>
    <row r="18" spans="1:12">
      <c r="A18" s="338">
        <v>16</v>
      </c>
      <c r="B18" s="338" t="s">
        <v>91</v>
      </c>
      <c r="C18" s="338" t="s">
        <v>4595</v>
      </c>
      <c r="D18" s="338" t="s">
        <v>409</v>
      </c>
      <c r="E18" s="338">
        <v>2023</v>
      </c>
      <c r="F18" s="338" t="s">
        <v>4596</v>
      </c>
      <c r="G18" s="338" t="s">
        <v>4597</v>
      </c>
      <c r="H18" s="338" t="s">
        <v>410</v>
      </c>
      <c r="I18" s="339">
        <v>45076</v>
      </c>
      <c r="J18" s="339">
        <v>45094</v>
      </c>
      <c r="K18" s="340">
        <f t="shared" si="0"/>
        <v>18</v>
      </c>
      <c r="L18" s="338"/>
    </row>
    <row r="19" spans="1:12">
      <c r="A19" s="338">
        <v>17</v>
      </c>
      <c r="B19" s="338" t="s">
        <v>92</v>
      </c>
      <c r="C19" s="338" t="s">
        <v>4595</v>
      </c>
      <c r="D19" s="338" t="s">
        <v>409</v>
      </c>
      <c r="E19" s="338">
        <v>2023</v>
      </c>
      <c r="F19" s="338" t="s">
        <v>4596</v>
      </c>
      <c r="G19" s="338" t="s">
        <v>4597</v>
      </c>
      <c r="H19" s="338" t="s">
        <v>410</v>
      </c>
      <c r="I19" s="339">
        <v>45078</v>
      </c>
      <c r="J19" s="339">
        <v>45115</v>
      </c>
      <c r="K19" s="340">
        <f t="shared" si="0"/>
        <v>37</v>
      </c>
      <c r="L19" s="338"/>
    </row>
    <row r="20" spans="1:12">
      <c r="A20" s="338">
        <v>18</v>
      </c>
      <c r="B20" s="338" t="s">
        <v>93</v>
      </c>
      <c r="C20" s="338" t="s">
        <v>4595</v>
      </c>
      <c r="D20" s="338" t="s">
        <v>409</v>
      </c>
      <c r="E20" s="338">
        <v>2023</v>
      </c>
      <c r="F20" s="338" t="s">
        <v>4596</v>
      </c>
      <c r="G20" s="338" t="s">
        <v>4597</v>
      </c>
      <c r="H20" s="338" t="s">
        <v>410</v>
      </c>
      <c r="I20" s="339">
        <v>45168</v>
      </c>
      <c r="J20" s="339">
        <v>45175</v>
      </c>
      <c r="K20" s="340">
        <f t="shared" si="0"/>
        <v>7</v>
      </c>
      <c r="L20" s="338"/>
    </row>
    <row r="21" spans="1:12">
      <c r="A21" s="338">
        <v>19</v>
      </c>
      <c r="B21" s="338" t="s">
        <v>94</v>
      </c>
      <c r="C21" s="338" t="s">
        <v>4595</v>
      </c>
      <c r="D21" s="338" t="s">
        <v>409</v>
      </c>
      <c r="E21" s="338">
        <v>2023</v>
      </c>
      <c r="F21" s="338" t="s">
        <v>4596</v>
      </c>
      <c r="G21" s="338" t="s">
        <v>4597</v>
      </c>
      <c r="H21" s="338" t="s">
        <v>410</v>
      </c>
      <c r="I21" s="339">
        <v>45170</v>
      </c>
      <c r="J21" s="339">
        <v>45076</v>
      </c>
      <c r="K21" s="340">
        <f t="shared" si="0"/>
        <v>-94</v>
      </c>
      <c r="L21" s="338"/>
    </row>
    <row r="22" spans="1:12">
      <c r="A22" s="338">
        <v>20</v>
      </c>
      <c r="B22" s="338" t="s">
        <v>95</v>
      </c>
      <c r="C22" s="338" t="s">
        <v>4595</v>
      </c>
      <c r="D22" s="338" t="s">
        <v>409</v>
      </c>
      <c r="E22" s="338">
        <v>2023</v>
      </c>
      <c r="F22" s="338" t="s">
        <v>4596</v>
      </c>
      <c r="G22" s="338" t="s">
        <v>4597</v>
      </c>
      <c r="H22" s="338" t="s">
        <v>410</v>
      </c>
      <c r="I22" s="339">
        <v>45173</v>
      </c>
      <c r="J22" s="339">
        <v>45099</v>
      </c>
      <c r="K22" s="340">
        <f t="shared" si="0"/>
        <v>-74</v>
      </c>
      <c r="L22" s="338"/>
    </row>
    <row r="23" spans="1:12">
      <c r="A23" s="338">
        <v>21</v>
      </c>
      <c r="B23" s="338" t="s">
        <v>96</v>
      </c>
      <c r="C23" s="338" t="s">
        <v>4595</v>
      </c>
      <c r="D23" s="338" t="s">
        <v>409</v>
      </c>
      <c r="E23" s="338">
        <v>2023</v>
      </c>
      <c r="F23" s="338" t="s">
        <v>4596</v>
      </c>
      <c r="G23" s="338" t="s">
        <v>4597</v>
      </c>
      <c r="H23" s="338" t="s">
        <v>410</v>
      </c>
      <c r="I23" s="339">
        <v>45177</v>
      </c>
      <c r="J23" s="339">
        <v>45170</v>
      </c>
      <c r="K23" s="340">
        <f t="shared" si="0"/>
        <v>-7</v>
      </c>
      <c r="L23" s="338"/>
    </row>
    <row r="24" spans="1:12">
      <c r="A24" s="338">
        <v>22</v>
      </c>
      <c r="B24" s="338" t="s">
        <v>97</v>
      </c>
      <c r="C24" s="338" t="s">
        <v>4595</v>
      </c>
      <c r="D24" s="338" t="s">
        <v>409</v>
      </c>
      <c r="E24" s="338">
        <v>2023</v>
      </c>
      <c r="F24" s="338" t="s">
        <v>4596</v>
      </c>
      <c r="G24" s="338" t="s">
        <v>4597</v>
      </c>
      <c r="H24" s="338" t="s">
        <v>410</v>
      </c>
      <c r="I24" s="339">
        <v>45175</v>
      </c>
      <c r="J24" s="339">
        <v>45173</v>
      </c>
      <c r="K24" s="340">
        <f t="shared" si="0"/>
        <v>-2</v>
      </c>
      <c r="L24" s="338"/>
    </row>
    <row r="25" spans="1:12">
      <c r="A25" s="338">
        <v>23</v>
      </c>
      <c r="B25" s="338" t="s">
        <v>98</v>
      </c>
      <c r="C25" s="338" t="s">
        <v>4595</v>
      </c>
      <c r="D25" s="338" t="s">
        <v>409</v>
      </c>
      <c r="E25" s="338">
        <v>2023</v>
      </c>
      <c r="F25" s="338" t="s">
        <v>4596</v>
      </c>
      <c r="G25" s="338" t="s">
        <v>4597</v>
      </c>
      <c r="H25" s="338" t="s">
        <v>410</v>
      </c>
      <c r="I25" s="339">
        <v>45173</v>
      </c>
      <c r="J25" s="339">
        <v>45168</v>
      </c>
      <c r="K25" s="340">
        <f t="shared" si="0"/>
        <v>-5</v>
      </c>
      <c r="L25" s="338"/>
    </row>
    <row r="26" spans="1:12">
      <c r="A26" s="338">
        <v>24</v>
      </c>
      <c r="B26" s="338" t="s">
        <v>76</v>
      </c>
      <c r="C26" s="338" t="s">
        <v>4595</v>
      </c>
      <c r="D26" s="338" t="s">
        <v>409</v>
      </c>
      <c r="E26" s="338">
        <v>2023</v>
      </c>
      <c r="F26" s="338" t="s">
        <v>4598</v>
      </c>
      <c r="G26" s="338" t="s">
        <v>4597</v>
      </c>
      <c r="H26" s="338" t="s">
        <v>410</v>
      </c>
      <c r="I26" s="339">
        <v>45070</v>
      </c>
      <c r="J26" s="339">
        <v>45084</v>
      </c>
      <c r="K26" s="340">
        <f t="shared" si="0"/>
        <v>14</v>
      </c>
      <c r="L26" s="338"/>
    </row>
    <row r="27" spans="1:12">
      <c r="A27" s="338">
        <v>25</v>
      </c>
      <c r="B27" s="338" t="s">
        <v>77</v>
      </c>
      <c r="C27" s="338" t="s">
        <v>4595</v>
      </c>
      <c r="D27" s="338" t="s">
        <v>409</v>
      </c>
      <c r="E27" s="338">
        <v>2023</v>
      </c>
      <c r="F27" s="338" t="s">
        <v>4598</v>
      </c>
      <c r="G27" s="338" t="s">
        <v>4597</v>
      </c>
      <c r="H27" s="338" t="s">
        <v>410</v>
      </c>
      <c r="I27" s="339">
        <v>45171</v>
      </c>
      <c r="J27" s="339">
        <v>45164</v>
      </c>
      <c r="K27" s="340">
        <f t="shared" si="0"/>
        <v>-7</v>
      </c>
      <c r="L27" s="338"/>
    </row>
    <row r="28" spans="1:12">
      <c r="A28" s="338">
        <v>26</v>
      </c>
      <c r="B28" s="338" t="s">
        <v>78</v>
      </c>
      <c r="C28" s="338" t="s">
        <v>4595</v>
      </c>
      <c r="D28" s="338" t="s">
        <v>409</v>
      </c>
      <c r="E28" s="338">
        <v>2023</v>
      </c>
      <c r="F28" s="338" t="s">
        <v>4598</v>
      </c>
      <c r="G28" s="338" t="s">
        <v>4597</v>
      </c>
      <c r="H28" s="338" t="s">
        <v>410</v>
      </c>
      <c r="I28" s="339">
        <v>45155</v>
      </c>
      <c r="J28" s="339">
        <v>45160</v>
      </c>
      <c r="K28" s="340">
        <f t="shared" si="0"/>
        <v>5</v>
      </c>
      <c r="L28" s="338"/>
    </row>
    <row r="29" spans="1:12">
      <c r="A29" s="338">
        <v>27</v>
      </c>
      <c r="B29" s="338" t="s">
        <v>79</v>
      </c>
      <c r="C29" s="338" t="s">
        <v>4595</v>
      </c>
      <c r="D29" s="338" t="s">
        <v>409</v>
      </c>
      <c r="E29" s="338">
        <v>2023</v>
      </c>
      <c r="F29" s="338" t="s">
        <v>4598</v>
      </c>
      <c r="G29" s="338" t="s">
        <v>4597</v>
      </c>
      <c r="H29" s="338" t="s">
        <v>410</v>
      </c>
      <c r="I29" s="339">
        <v>45157</v>
      </c>
      <c r="J29" s="339">
        <v>45157</v>
      </c>
      <c r="K29" s="340">
        <f t="shared" si="0"/>
        <v>0</v>
      </c>
      <c r="L29" s="338"/>
    </row>
    <row r="30" spans="1:12">
      <c r="A30" s="338">
        <v>28</v>
      </c>
      <c r="B30" s="338" t="s">
        <v>80</v>
      </c>
      <c r="C30" s="338" t="s">
        <v>4595</v>
      </c>
      <c r="D30" s="338" t="s">
        <v>409</v>
      </c>
      <c r="E30" s="338">
        <v>2023</v>
      </c>
      <c r="F30" s="338" t="s">
        <v>4598</v>
      </c>
      <c r="G30" s="338" t="s">
        <v>4597</v>
      </c>
      <c r="H30" s="338" t="s">
        <v>410</v>
      </c>
      <c r="I30" s="339">
        <v>45159</v>
      </c>
      <c r="J30" s="339">
        <v>45090</v>
      </c>
      <c r="K30" s="340">
        <f t="shared" si="0"/>
        <v>-69</v>
      </c>
      <c r="L30" s="338"/>
    </row>
    <row r="31" spans="1:12">
      <c r="A31" s="338">
        <v>29</v>
      </c>
      <c r="B31" s="338" t="s">
        <v>81</v>
      </c>
      <c r="C31" s="338" t="s">
        <v>4595</v>
      </c>
      <c r="D31" s="338" t="s">
        <v>409</v>
      </c>
      <c r="E31" s="338">
        <v>2023</v>
      </c>
      <c r="F31" s="338" t="s">
        <v>4598</v>
      </c>
      <c r="G31" s="338" t="s">
        <v>4597</v>
      </c>
      <c r="H31" s="338" t="s">
        <v>410</v>
      </c>
      <c r="I31" s="339">
        <v>45160</v>
      </c>
      <c r="J31" s="339">
        <v>45162</v>
      </c>
      <c r="K31" s="340">
        <f t="shared" si="0"/>
        <v>2</v>
      </c>
      <c r="L31" s="338"/>
    </row>
    <row r="32" spans="1:12">
      <c r="A32" s="338">
        <v>30</v>
      </c>
      <c r="B32" s="338" t="s">
        <v>82</v>
      </c>
      <c r="C32" s="338" t="s">
        <v>4595</v>
      </c>
      <c r="D32" s="338" t="s">
        <v>409</v>
      </c>
      <c r="E32" s="338">
        <v>2023</v>
      </c>
      <c r="F32" s="338" t="s">
        <v>4598</v>
      </c>
      <c r="G32" s="338" t="s">
        <v>4597</v>
      </c>
      <c r="H32" s="338" t="s">
        <v>410</v>
      </c>
      <c r="I32" s="339">
        <v>45162</v>
      </c>
      <c r="J32" s="339">
        <v>45199</v>
      </c>
      <c r="K32" s="340">
        <f t="shared" si="0"/>
        <v>37</v>
      </c>
      <c r="L32" s="338"/>
    </row>
    <row r="33" spans="1:12">
      <c r="A33" s="338">
        <v>31</v>
      </c>
      <c r="B33" s="338" t="s">
        <v>83</v>
      </c>
      <c r="C33" s="338" t="s">
        <v>4595</v>
      </c>
      <c r="D33" s="338" t="s">
        <v>409</v>
      </c>
      <c r="E33" s="338">
        <v>2023</v>
      </c>
      <c r="F33" s="338" t="s">
        <v>4598</v>
      </c>
      <c r="G33" s="338" t="s">
        <v>4597</v>
      </c>
      <c r="H33" s="338" t="s">
        <v>410</v>
      </c>
      <c r="I33" s="339">
        <v>45164</v>
      </c>
      <c r="J33" s="339">
        <v>45198</v>
      </c>
      <c r="K33" s="340">
        <f t="shared" si="0"/>
        <v>34</v>
      </c>
      <c r="L33" s="338"/>
    </row>
    <row r="34" spans="1:12">
      <c r="A34" s="338">
        <v>32</v>
      </c>
      <c r="B34" s="338" t="s">
        <v>84</v>
      </c>
      <c r="C34" s="338" t="s">
        <v>4595</v>
      </c>
      <c r="D34" s="338" t="s">
        <v>409</v>
      </c>
      <c r="E34" s="338">
        <v>2023</v>
      </c>
      <c r="F34" s="338" t="s">
        <v>4598</v>
      </c>
      <c r="G34" s="338" t="s">
        <v>4597</v>
      </c>
      <c r="H34" s="338" t="s">
        <v>410</v>
      </c>
      <c r="I34" s="339">
        <v>45167</v>
      </c>
      <c r="J34" s="339">
        <v>45167</v>
      </c>
      <c r="K34" s="340">
        <f t="shared" si="0"/>
        <v>0</v>
      </c>
      <c r="L34" s="338"/>
    </row>
    <row r="35" spans="1:12">
      <c r="A35" s="338">
        <v>33</v>
      </c>
      <c r="B35" s="338" t="s">
        <v>85</v>
      </c>
      <c r="C35" s="338" t="s">
        <v>4595</v>
      </c>
      <c r="D35" s="338" t="s">
        <v>409</v>
      </c>
      <c r="E35" s="338">
        <v>2023</v>
      </c>
      <c r="F35" s="338" t="s">
        <v>4598</v>
      </c>
      <c r="G35" s="338" t="s">
        <v>4597</v>
      </c>
      <c r="H35" s="338" t="s">
        <v>410</v>
      </c>
      <c r="I35" s="339">
        <v>45058</v>
      </c>
      <c r="J35" s="339">
        <v>45061</v>
      </c>
      <c r="K35" s="340">
        <f t="shared" si="0"/>
        <v>3</v>
      </c>
      <c r="L35" s="338"/>
    </row>
    <row r="36" spans="1:12">
      <c r="A36" s="338">
        <v>34</v>
      </c>
      <c r="B36" s="338" t="s">
        <v>86</v>
      </c>
      <c r="C36" s="338" t="s">
        <v>4595</v>
      </c>
      <c r="D36" s="338" t="s">
        <v>409</v>
      </c>
      <c r="E36" s="338">
        <v>2023</v>
      </c>
      <c r="F36" s="338" t="s">
        <v>4598</v>
      </c>
      <c r="G36" s="338" t="s">
        <v>4597</v>
      </c>
      <c r="H36" s="338" t="s">
        <v>410</v>
      </c>
      <c r="I36" s="339">
        <v>45060</v>
      </c>
      <c r="J36" s="339">
        <v>45064</v>
      </c>
      <c r="K36" s="340">
        <f t="shared" si="0"/>
        <v>4</v>
      </c>
      <c r="L36" s="338"/>
    </row>
    <row r="37" spans="1:12">
      <c r="A37" s="338">
        <v>35</v>
      </c>
      <c r="B37" s="338" t="s">
        <v>87</v>
      </c>
      <c r="C37" s="338" t="s">
        <v>4595</v>
      </c>
      <c r="D37" s="338" t="s">
        <v>409</v>
      </c>
      <c r="E37" s="338">
        <v>2023</v>
      </c>
      <c r="F37" s="338" t="s">
        <v>4598</v>
      </c>
      <c r="G37" s="338" t="s">
        <v>4597</v>
      </c>
      <c r="H37" s="338" t="s">
        <v>410</v>
      </c>
      <c r="I37" s="339">
        <v>45062</v>
      </c>
      <c r="J37" s="339">
        <v>45066</v>
      </c>
      <c r="K37" s="340">
        <f t="shared" si="0"/>
        <v>4</v>
      </c>
      <c r="L37" s="338"/>
    </row>
    <row r="38" spans="1:12">
      <c r="A38" s="338">
        <v>36</v>
      </c>
      <c r="B38" s="338" t="s">
        <v>88</v>
      </c>
      <c r="C38" s="338" t="s">
        <v>4595</v>
      </c>
      <c r="D38" s="338" t="s">
        <v>409</v>
      </c>
      <c r="E38" s="338">
        <v>2023</v>
      </c>
      <c r="F38" s="338" t="s">
        <v>4598</v>
      </c>
      <c r="G38" s="338" t="s">
        <v>4597</v>
      </c>
      <c r="H38" s="338" t="s">
        <v>410</v>
      </c>
      <c r="I38" s="339">
        <v>45063</v>
      </c>
      <c r="J38" s="339">
        <v>45073</v>
      </c>
      <c r="K38" s="340">
        <f t="shared" si="0"/>
        <v>10</v>
      </c>
      <c r="L38" s="338"/>
    </row>
    <row r="39" spans="1:12">
      <c r="A39" s="338">
        <v>37</v>
      </c>
      <c r="B39" s="338" t="s">
        <v>89</v>
      </c>
      <c r="C39" s="338" t="s">
        <v>4595</v>
      </c>
      <c r="D39" s="338" t="s">
        <v>409</v>
      </c>
      <c r="E39" s="338">
        <v>2023</v>
      </c>
      <c r="F39" s="338" t="s">
        <v>4598</v>
      </c>
      <c r="G39" s="338" t="s">
        <v>4597</v>
      </c>
      <c r="H39" s="338" t="s">
        <v>410</v>
      </c>
      <c r="I39" s="339">
        <v>45065</v>
      </c>
      <c r="J39" s="339">
        <v>45101</v>
      </c>
      <c r="K39" s="340">
        <f t="shared" si="0"/>
        <v>36</v>
      </c>
      <c r="L39" s="338"/>
    </row>
    <row r="40" spans="1:12">
      <c r="A40" s="338">
        <v>38</v>
      </c>
      <c r="B40" s="338" t="s">
        <v>90</v>
      </c>
      <c r="C40" s="338" t="s">
        <v>4595</v>
      </c>
      <c r="D40" s="338" t="s">
        <v>409</v>
      </c>
      <c r="E40" s="338">
        <v>2023</v>
      </c>
      <c r="F40" s="338" t="s">
        <v>4598</v>
      </c>
      <c r="G40" s="338" t="s">
        <v>4597</v>
      </c>
      <c r="H40" s="338" t="s">
        <v>410</v>
      </c>
      <c r="I40" s="339">
        <v>45074</v>
      </c>
      <c r="J40" s="339">
        <v>45092</v>
      </c>
      <c r="K40" s="340">
        <f t="shared" si="0"/>
        <v>18</v>
      </c>
      <c r="L40" s="338"/>
    </row>
    <row r="41" spans="1:12">
      <c r="A41" s="338">
        <v>39</v>
      </c>
      <c r="B41" s="338" t="s">
        <v>91</v>
      </c>
      <c r="C41" s="338" t="s">
        <v>4595</v>
      </c>
      <c r="D41" s="338" t="s">
        <v>409</v>
      </c>
      <c r="E41" s="338">
        <v>2023</v>
      </c>
      <c r="F41" s="338" t="s">
        <v>4598</v>
      </c>
      <c r="G41" s="338" t="s">
        <v>4597</v>
      </c>
      <c r="H41" s="338" t="s">
        <v>410</v>
      </c>
      <c r="I41" s="339">
        <v>45077</v>
      </c>
      <c r="J41" s="339">
        <v>45096</v>
      </c>
      <c r="K41" s="340">
        <f t="shared" si="0"/>
        <v>19</v>
      </c>
      <c r="L41" s="338"/>
    </row>
    <row r="42" spans="1:12">
      <c r="A42" s="338">
        <v>40</v>
      </c>
      <c r="B42" s="338" t="s">
        <v>92</v>
      </c>
      <c r="C42" s="338" t="s">
        <v>4595</v>
      </c>
      <c r="D42" s="338" t="s">
        <v>409</v>
      </c>
      <c r="E42" s="338">
        <v>2023</v>
      </c>
      <c r="F42" s="338" t="s">
        <v>4598</v>
      </c>
      <c r="G42" s="338" t="s">
        <v>4597</v>
      </c>
      <c r="H42" s="338" t="s">
        <v>410</v>
      </c>
      <c r="I42" s="339">
        <v>45079</v>
      </c>
      <c r="J42" s="339">
        <v>45116</v>
      </c>
      <c r="K42" s="340">
        <f t="shared" si="0"/>
        <v>37</v>
      </c>
      <c r="L42" s="338"/>
    </row>
    <row r="43" spans="1:12">
      <c r="A43" s="338">
        <v>41</v>
      </c>
      <c r="B43" s="338" t="s">
        <v>93</v>
      </c>
      <c r="C43" s="338" t="s">
        <v>4595</v>
      </c>
      <c r="D43" s="338" t="s">
        <v>409</v>
      </c>
      <c r="E43" s="338">
        <v>2023</v>
      </c>
      <c r="F43" s="338" t="s">
        <v>4598</v>
      </c>
      <c r="G43" s="338" t="s">
        <v>4597</v>
      </c>
      <c r="H43" s="338" t="s">
        <v>410</v>
      </c>
      <c r="I43" s="339">
        <v>45169</v>
      </c>
      <c r="J43" s="339">
        <v>45176</v>
      </c>
      <c r="K43" s="340">
        <f t="shared" si="0"/>
        <v>7</v>
      </c>
      <c r="L43" s="338"/>
    </row>
    <row r="44" spans="1:12">
      <c r="A44" s="338">
        <v>42</v>
      </c>
      <c r="B44" s="338" t="s">
        <v>94</v>
      </c>
      <c r="C44" s="338" t="s">
        <v>4595</v>
      </c>
      <c r="D44" s="338" t="s">
        <v>409</v>
      </c>
      <c r="E44" s="338">
        <v>2023</v>
      </c>
      <c r="F44" s="338" t="s">
        <v>4598</v>
      </c>
      <c r="G44" s="338" t="s">
        <v>4597</v>
      </c>
      <c r="H44" s="338" t="s">
        <v>410</v>
      </c>
      <c r="I44" s="339">
        <v>45171</v>
      </c>
      <c r="J44" s="339">
        <v>45079</v>
      </c>
      <c r="K44" s="340">
        <f t="shared" si="0"/>
        <v>-92</v>
      </c>
      <c r="L44" s="338"/>
    </row>
    <row r="45" spans="1:12">
      <c r="A45" s="338">
        <v>43</v>
      </c>
      <c r="B45" s="338" t="s">
        <v>95</v>
      </c>
      <c r="C45" s="338" t="s">
        <v>4595</v>
      </c>
      <c r="D45" s="338" t="s">
        <v>409</v>
      </c>
      <c r="E45" s="338">
        <v>2023</v>
      </c>
      <c r="F45" s="338" t="s">
        <v>4598</v>
      </c>
      <c r="G45" s="338" t="s">
        <v>4597</v>
      </c>
      <c r="H45" s="338" t="s">
        <v>410</v>
      </c>
      <c r="I45" s="339">
        <v>45174</v>
      </c>
      <c r="J45" s="339">
        <v>45099</v>
      </c>
      <c r="K45" s="340">
        <f t="shared" si="0"/>
        <v>-75</v>
      </c>
      <c r="L45" s="338"/>
    </row>
    <row r="46" spans="1:12">
      <c r="A46" s="338">
        <v>44</v>
      </c>
      <c r="B46" s="338" t="s">
        <v>96</v>
      </c>
      <c r="C46" s="338" t="s">
        <v>4595</v>
      </c>
      <c r="D46" s="338" t="s">
        <v>409</v>
      </c>
      <c r="E46" s="338">
        <v>2023</v>
      </c>
      <c r="F46" s="338" t="s">
        <v>4598</v>
      </c>
      <c r="G46" s="338" t="s">
        <v>4597</v>
      </c>
      <c r="H46" s="338" t="s">
        <v>410</v>
      </c>
      <c r="I46" s="339">
        <v>45178</v>
      </c>
      <c r="J46" s="339">
        <v>45171</v>
      </c>
      <c r="K46" s="340">
        <f t="shared" si="0"/>
        <v>-7</v>
      </c>
      <c r="L46" s="338"/>
    </row>
    <row r="47" spans="1:12">
      <c r="A47" s="338">
        <v>45</v>
      </c>
      <c r="B47" s="338" t="s">
        <v>97</v>
      </c>
      <c r="C47" s="338" t="s">
        <v>4595</v>
      </c>
      <c r="D47" s="338" t="s">
        <v>409</v>
      </c>
      <c r="E47" s="338">
        <v>2023</v>
      </c>
      <c r="F47" s="338" t="s">
        <v>4598</v>
      </c>
      <c r="G47" s="338" t="s">
        <v>4597</v>
      </c>
      <c r="H47" s="338" t="s">
        <v>410</v>
      </c>
      <c r="I47" s="339">
        <v>45176</v>
      </c>
      <c r="J47" s="339">
        <v>45174</v>
      </c>
      <c r="K47" s="340">
        <f t="shared" si="0"/>
        <v>-2</v>
      </c>
      <c r="L47" s="338"/>
    </row>
    <row r="48" spans="1:12">
      <c r="A48" s="338">
        <v>46</v>
      </c>
      <c r="B48" s="338" t="s">
        <v>98</v>
      </c>
      <c r="C48" s="338" t="s">
        <v>4595</v>
      </c>
      <c r="D48" s="338" t="s">
        <v>409</v>
      </c>
      <c r="E48" s="338">
        <v>2023</v>
      </c>
      <c r="F48" s="338" t="s">
        <v>4598</v>
      </c>
      <c r="G48" s="338" t="s">
        <v>4597</v>
      </c>
      <c r="H48" s="338" t="s">
        <v>410</v>
      </c>
      <c r="I48" s="339">
        <v>45174</v>
      </c>
      <c r="J48" s="339">
        <v>45169</v>
      </c>
      <c r="K48" s="340">
        <f t="shared" si="0"/>
        <v>-5</v>
      </c>
      <c r="L48" s="338"/>
    </row>
    <row r="49" spans="1:12">
      <c r="A49" s="341">
        <v>47</v>
      </c>
      <c r="B49" s="341" t="s">
        <v>76</v>
      </c>
      <c r="C49" s="341" t="s">
        <v>4595</v>
      </c>
      <c r="D49" s="341" t="s">
        <v>409</v>
      </c>
      <c r="E49" s="341">
        <v>2023</v>
      </c>
      <c r="F49" s="341" t="s">
        <v>4596</v>
      </c>
      <c r="G49" s="341" t="s">
        <v>4597</v>
      </c>
      <c r="H49" s="341" t="s">
        <v>4599</v>
      </c>
      <c r="I49" s="342">
        <v>45212</v>
      </c>
      <c r="J49" s="342">
        <v>45204</v>
      </c>
      <c r="K49" s="343">
        <f t="shared" si="0"/>
        <v>-8</v>
      </c>
      <c r="L49" s="341"/>
    </row>
    <row r="50" spans="1:12">
      <c r="A50" s="338">
        <v>48</v>
      </c>
      <c r="B50" s="338" t="s">
        <v>77</v>
      </c>
      <c r="C50" s="338" t="s">
        <v>4595</v>
      </c>
      <c r="D50" s="338" t="s">
        <v>409</v>
      </c>
      <c r="E50" s="338">
        <v>2023</v>
      </c>
      <c r="F50" s="338" t="s">
        <v>4596</v>
      </c>
      <c r="G50" s="338" t="s">
        <v>4597</v>
      </c>
      <c r="H50" s="338" t="s">
        <v>4599</v>
      </c>
      <c r="I50" s="339">
        <v>45213</v>
      </c>
      <c r="J50" s="339">
        <v>45275</v>
      </c>
      <c r="K50" s="340">
        <f t="shared" si="0"/>
        <v>62</v>
      </c>
      <c r="L50" s="338"/>
    </row>
    <row r="51" spans="1:12">
      <c r="A51" s="338">
        <v>49</v>
      </c>
      <c r="B51" s="338" t="s">
        <v>78</v>
      </c>
      <c r="C51" s="338" t="s">
        <v>4595</v>
      </c>
      <c r="D51" s="338" t="s">
        <v>409</v>
      </c>
      <c r="E51" s="338">
        <v>2023</v>
      </c>
      <c r="F51" s="338" t="s">
        <v>4596</v>
      </c>
      <c r="G51" s="338" t="s">
        <v>4597</v>
      </c>
      <c r="H51" s="338" t="s">
        <v>4599</v>
      </c>
      <c r="I51" s="339">
        <v>45243</v>
      </c>
      <c r="J51" s="339">
        <v>45261</v>
      </c>
      <c r="K51" s="340">
        <f t="shared" si="0"/>
        <v>18</v>
      </c>
      <c r="L51" s="338"/>
    </row>
    <row r="52" spans="1:12">
      <c r="A52" s="338">
        <v>50</v>
      </c>
      <c r="B52" s="338" t="s">
        <v>79</v>
      </c>
      <c r="C52" s="338" t="s">
        <v>4595</v>
      </c>
      <c r="D52" s="338" t="s">
        <v>409</v>
      </c>
      <c r="E52" s="338">
        <v>2023</v>
      </c>
      <c r="F52" s="338" t="s">
        <v>4596</v>
      </c>
      <c r="G52" s="338" t="s">
        <v>4597</v>
      </c>
      <c r="H52" s="338" t="s">
        <v>4599</v>
      </c>
      <c r="I52" s="339">
        <v>45244</v>
      </c>
      <c r="J52" s="339">
        <v>45267</v>
      </c>
      <c r="K52" s="340">
        <f t="shared" si="0"/>
        <v>23</v>
      </c>
      <c r="L52" s="338"/>
    </row>
    <row r="53" spans="1:12">
      <c r="A53" s="338">
        <v>51</v>
      </c>
      <c r="B53" s="338" t="s">
        <v>80</v>
      </c>
      <c r="C53" s="338" t="s">
        <v>4595</v>
      </c>
      <c r="D53" s="338" t="s">
        <v>409</v>
      </c>
      <c r="E53" s="338">
        <v>2023</v>
      </c>
      <c r="F53" s="338" t="s">
        <v>4596</v>
      </c>
      <c r="G53" s="338" t="s">
        <v>4597</v>
      </c>
      <c r="H53" s="338" t="s">
        <v>4599</v>
      </c>
      <c r="I53" s="339">
        <v>45213</v>
      </c>
      <c r="J53" s="339">
        <v>45204</v>
      </c>
      <c r="K53" s="340">
        <f t="shared" si="0"/>
        <v>-9</v>
      </c>
      <c r="L53" s="338"/>
    </row>
    <row r="54" spans="1:12">
      <c r="A54" s="338">
        <v>52</v>
      </c>
      <c r="B54" s="338" t="s">
        <v>81</v>
      </c>
      <c r="C54" s="338" t="s">
        <v>4595</v>
      </c>
      <c r="D54" s="338" t="s">
        <v>409</v>
      </c>
      <c r="E54" s="338">
        <v>2023</v>
      </c>
      <c r="F54" s="338" t="s">
        <v>4596</v>
      </c>
      <c r="G54" s="338" t="s">
        <v>4597</v>
      </c>
      <c r="H54" s="338" t="s">
        <v>4599</v>
      </c>
      <c r="I54" s="339">
        <v>45214</v>
      </c>
      <c r="J54" s="339">
        <v>45245</v>
      </c>
      <c r="K54" s="340">
        <f t="shared" si="0"/>
        <v>31</v>
      </c>
      <c r="L54" s="338"/>
    </row>
    <row r="55" spans="1:12">
      <c r="A55" s="338">
        <v>53</v>
      </c>
      <c r="B55" s="338" t="s">
        <v>82</v>
      </c>
      <c r="C55" s="338" t="s">
        <v>4595</v>
      </c>
      <c r="D55" s="338" t="s">
        <v>409</v>
      </c>
      <c r="E55" s="338">
        <v>2023</v>
      </c>
      <c r="F55" s="338" t="s">
        <v>4596</v>
      </c>
      <c r="G55" s="338" t="s">
        <v>4597</v>
      </c>
      <c r="H55" s="338" t="s">
        <v>4599</v>
      </c>
      <c r="I55" s="339">
        <v>45215</v>
      </c>
      <c r="J55" s="339">
        <v>45246</v>
      </c>
      <c r="K55" s="340">
        <f t="shared" si="0"/>
        <v>31</v>
      </c>
      <c r="L55" s="338"/>
    </row>
    <row r="56" spans="1:12">
      <c r="A56" s="338">
        <v>54</v>
      </c>
      <c r="B56" s="338" t="s">
        <v>83</v>
      </c>
      <c r="C56" s="338" t="s">
        <v>4595</v>
      </c>
      <c r="D56" s="338" t="s">
        <v>409</v>
      </c>
      <c r="E56" s="338">
        <v>2023</v>
      </c>
      <c r="F56" s="338" t="s">
        <v>4596</v>
      </c>
      <c r="G56" s="338" t="s">
        <v>4597</v>
      </c>
      <c r="H56" s="338" t="s">
        <v>4599</v>
      </c>
      <c r="I56" s="339">
        <v>45216</v>
      </c>
      <c r="J56" s="339">
        <v>45247</v>
      </c>
      <c r="K56" s="340">
        <f t="shared" si="0"/>
        <v>31</v>
      </c>
      <c r="L56" s="338"/>
    </row>
    <row r="57" spans="1:12">
      <c r="A57" s="338">
        <v>55</v>
      </c>
      <c r="B57" s="338" t="s">
        <v>84</v>
      </c>
      <c r="C57" s="338" t="s">
        <v>4595</v>
      </c>
      <c r="D57" s="338" t="s">
        <v>409</v>
      </c>
      <c r="E57" s="338">
        <v>2023</v>
      </c>
      <c r="F57" s="338" t="s">
        <v>4596</v>
      </c>
      <c r="G57" s="338" t="s">
        <v>4597</v>
      </c>
      <c r="H57" s="338" t="s">
        <v>4599</v>
      </c>
      <c r="I57" s="339">
        <v>45217</v>
      </c>
      <c r="J57" s="339">
        <v>45248</v>
      </c>
      <c r="K57" s="340">
        <f t="shared" si="0"/>
        <v>31</v>
      </c>
      <c r="L57" s="338"/>
    </row>
    <row r="58" spans="1:12">
      <c r="A58" s="338">
        <v>56</v>
      </c>
      <c r="B58" s="338" t="s">
        <v>85</v>
      </c>
      <c r="C58" s="338" t="s">
        <v>4595</v>
      </c>
      <c r="D58" s="338" t="s">
        <v>409</v>
      </c>
      <c r="E58" s="338">
        <v>2023</v>
      </c>
      <c r="F58" s="338" t="s">
        <v>4596</v>
      </c>
      <c r="G58" s="338" t="s">
        <v>4597</v>
      </c>
      <c r="H58" s="338" t="s">
        <v>4599</v>
      </c>
      <c r="I58" s="339">
        <v>45202</v>
      </c>
      <c r="J58" s="339">
        <v>45209</v>
      </c>
      <c r="K58" s="340">
        <f t="shared" si="0"/>
        <v>7</v>
      </c>
      <c r="L58" s="338"/>
    </row>
    <row r="59" spans="1:12">
      <c r="A59" s="338">
        <v>57</v>
      </c>
      <c r="B59" s="338" t="s">
        <v>86</v>
      </c>
      <c r="C59" s="338" t="s">
        <v>4595</v>
      </c>
      <c r="D59" s="338" t="s">
        <v>409</v>
      </c>
      <c r="E59" s="338">
        <v>2023</v>
      </c>
      <c r="F59" s="338" t="s">
        <v>4596</v>
      </c>
      <c r="G59" s="338" t="s">
        <v>4597</v>
      </c>
      <c r="H59" s="338" t="s">
        <v>4599</v>
      </c>
      <c r="I59" s="339">
        <v>45205</v>
      </c>
      <c r="J59" s="339">
        <v>45202</v>
      </c>
      <c r="K59" s="340">
        <f t="shared" si="0"/>
        <v>-3</v>
      </c>
      <c r="L59" s="338"/>
    </row>
    <row r="60" spans="1:12">
      <c r="A60" s="338">
        <v>58</v>
      </c>
      <c r="B60" s="338" t="s">
        <v>87</v>
      </c>
      <c r="C60" s="338" t="s">
        <v>4595</v>
      </c>
      <c r="D60" s="338" t="s">
        <v>409</v>
      </c>
      <c r="E60" s="338">
        <v>2023</v>
      </c>
      <c r="F60" s="338" t="s">
        <v>4596</v>
      </c>
      <c r="G60" s="338" t="s">
        <v>4597</v>
      </c>
      <c r="H60" s="338" t="s">
        <v>4599</v>
      </c>
      <c r="I60" s="339">
        <v>45203</v>
      </c>
      <c r="J60" s="339">
        <v>45202</v>
      </c>
      <c r="K60" s="340">
        <f t="shared" si="0"/>
        <v>-1</v>
      </c>
      <c r="L60" s="338"/>
    </row>
    <row r="61" spans="1:12">
      <c r="A61" s="338">
        <v>59</v>
      </c>
      <c r="B61" s="338" t="s">
        <v>88</v>
      </c>
      <c r="C61" s="338" t="s">
        <v>4595</v>
      </c>
      <c r="D61" s="338" t="s">
        <v>409</v>
      </c>
      <c r="E61" s="338">
        <v>2023</v>
      </c>
      <c r="F61" s="338" t="s">
        <v>4596</v>
      </c>
      <c r="G61" s="338" t="s">
        <v>4597</v>
      </c>
      <c r="H61" s="338" t="s">
        <v>4599</v>
      </c>
      <c r="I61" s="339">
        <v>45204</v>
      </c>
      <c r="J61" s="339">
        <v>45206</v>
      </c>
      <c r="K61" s="340">
        <f t="shared" si="0"/>
        <v>2</v>
      </c>
      <c r="L61" s="338"/>
    </row>
    <row r="62" spans="1:12">
      <c r="A62" s="338">
        <v>60</v>
      </c>
      <c r="B62" s="338" t="s">
        <v>89</v>
      </c>
      <c r="C62" s="338" t="s">
        <v>4595</v>
      </c>
      <c r="D62" s="338" t="s">
        <v>409</v>
      </c>
      <c r="E62" s="338">
        <v>2023</v>
      </c>
      <c r="F62" s="338" t="s">
        <v>4596</v>
      </c>
      <c r="G62" s="338" t="s">
        <v>4597</v>
      </c>
      <c r="H62" s="338" t="s">
        <v>4599</v>
      </c>
      <c r="I62" s="339">
        <v>45211</v>
      </c>
      <c r="J62" s="339">
        <v>45211</v>
      </c>
      <c r="K62" s="340">
        <f t="shared" si="0"/>
        <v>0</v>
      </c>
      <c r="L62" s="338"/>
    </row>
    <row r="63" spans="1:12">
      <c r="A63" s="338">
        <v>61</v>
      </c>
      <c r="B63" s="338" t="s">
        <v>90</v>
      </c>
      <c r="C63" s="338" t="s">
        <v>4595</v>
      </c>
      <c r="D63" s="338" t="s">
        <v>409</v>
      </c>
      <c r="E63" s="338">
        <v>2023</v>
      </c>
      <c r="F63" s="338" t="s">
        <v>4596</v>
      </c>
      <c r="G63" s="338" t="s">
        <v>4597</v>
      </c>
      <c r="H63" s="338" t="s">
        <v>4599</v>
      </c>
      <c r="I63" s="339">
        <v>45208</v>
      </c>
      <c r="J63" s="339">
        <v>45203</v>
      </c>
      <c r="K63" s="340">
        <f t="shared" si="0"/>
        <v>-5</v>
      </c>
      <c r="L63" s="338"/>
    </row>
    <row r="64" spans="1:12">
      <c r="A64" s="338">
        <v>62</v>
      </c>
      <c r="B64" s="338" t="s">
        <v>91</v>
      </c>
      <c r="C64" s="338" t="s">
        <v>4595</v>
      </c>
      <c r="D64" s="338" t="s">
        <v>409</v>
      </c>
      <c r="E64" s="338">
        <v>2023</v>
      </c>
      <c r="F64" s="338" t="s">
        <v>4596</v>
      </c>
      <c r="G64" s="338" t="s">
        <v>4597</v>
      </c>
      <c r="H64" s="338" t="s">
        <v>4599</v>
      </c>
      <c r="I64" s="339">
        <v>45209</v>
      </c>
      <c r="J64" s="339">
        <v>45203</v>
      </c>
      <c r="K64" s="340">
        <f t="shared" si="0"/>
        <v>-6</v>
      </c>
      <c r="L64" s="338"/>
    </row>
    <row r="65" spans="1:12">
      <c r="A65" s="338">
        <v>63</v>
      </c>
      <c r="B65" s="338" t="s">
        <v>92</v>
      </c>
      <c r="C65" s="338" t="s">
        <v>4595</v>
      </c>
      <c r="D65" s="338" t="s">
        <v>409</v>
      </c>
      <c r="E65" s="338">
        <v>2023</v>
      </c>
      <c r="F65" s="338" t="s">
        <v>4596</v>
      </c>
      <c r="G65" s="338" t="s">
        <v>4597</v>
      </c>
      <c r="H65" s="338" t="s">
        <v>4599</v>
      </c>
      <c r="I65" s="339">
        <v>45210</v>
      </c>
      <c r="J65" s="339">
        <v>45208</v>
      </c>
      <c r="K65" s="340">
        <f t="shared" si="0"/>
        <v>-2</v>
      </c>
      <c r="L65" s="338"/>
    </row>
    <row r="66" spans="1:12">
      <c r="A66" s="338">
        <v>64</v>
      </c>
      <c r="B66" s="338" t="s">
        <v>93</v>
      </c>
      <c r="C66" s="338" t="s">
        <v>4595</v>
      </c>
      <c r="D66" s="338" t="s">
        <v>409</v>
      </c>
      <c r="E66" s="338">
        <v>2023</v>
      </c>
      <c r="F66" s="338" t="s">
        <v>4596</v>
      </c>
      <c r="G66" s="338" t="s">
        <v>4597</v>
      </c>
      <c r="H66" s="338" t="s">
        <v>4599</v>
      </c>
      <c r="I66" s="339">
        <v>45212</v>
      </c>
      <c r="J66" s="339">
        <v>45273</v>
      </c>
      <c r="K66" s="340">
        <f t="shared" si="0"/>
        <v>61</v>
      </c>
      <c r="L66" s="338"/>
    </row>
    <row r="67" spans="1:12">
      <c r="A67" s="338">
        <v>65</v>
      </c>
      <c r="B67" s="338" t="s">
        <v>94</v>
      </c>
      <c r="C67" s="338" t="s">
        <v>4595</v>
      </c>
      <c r="D67" s="338" t="s">
        <v>409</v>
      </c>
      <c r="E67" s="338">
        <v>2023</v>
      </c>
      <c r="F67" s="338" t="s">
        <v>4596</v>
      </c>
      <c r="G67" s="338" t="s">
        <v>4597</v>
      </c>
      <c r="H67" s="338" t="s">
        <v>4599</v>
      </c>
      <c r="I67" s="339">
        <v>45206</v>
      </c>
      <c r="J67" s="339">
        <v>45205</v>
      </c>
      <c r="K67" s="340">
        <f t="shared" si="0"/>
        <v>-1</v>
      </c>
      <c r="L67" s="338"/>
    </row>
    <row r="68" spans="1:12">
      <c r="A68" s="338">
        <v>66</v>
      </c>
      <c r="B68" s="338" t="s">
        <v>95</v>
      </c>
      <c r="C68" s="338" t="s">
        <v>4595</v>
      </c>
      <c r="D68" s="338" t="s">
        <v>409</v>
      </c>
      <c r="E68" s="338">
        <v>2023</v>
      </c>
      <c r="F68" s="338" t="s">
        <v>4596</v>
      </c>
      <c r="G68" s="338" t="s">
        <v>4597</v>
      </c>
      <c r="H68" s="338" t="s">
        <v>4599</v>
      </c>
      <c r="I68" s="339">
        <v>45214</v>
      </c>
      <c r="J68" s="339">
        <v>45206</v>
      </c>
      <c r="K68" s="340">
        <f t="shared" ref="K68:K131" si="1">J68-I68</f>
        <v>-8</v>
      </c>
      <c r="L68" s="338"/>
    </row>
    <row r="69" spans="1:12">
      <c r="A69" s="338">
        <v>67</v>
      </c>
      <c r="B69" s="338" t="s">
        <v>96</v>
      </c>
      <c r="C69" s="338" t="s">
        <v>4595</v>
      </c>
      <c r="D69" s="338" t="s">
        <v>409</v>
      </c>
      <c r="E69" s="338">
        <v>2023</v>
      </c>
      <c r="F69" s="338" t="s">
        <v>4596</v>
      </c>
      <c r="G69" s="338" t="s">
        <v>4597</v>
      </c>
      <c r="H69" s="338" t="s">
        <v>4599</v>
      </c>
      <c r="I69" s="339">
        <v>45215</v>
      </c>
      <c r="J69" s="339">
        <v>45279</v>
      </c>
      <c r="K69" s="340">
        <f t="shared" si="1"/>
        <v>64</v>
      </c>
      <c r="L69" s="338"/>
    </row>
    <row r="70" spans="1:12">
      <c r="A70" s="338">
        <v>68</v>
      </c>
      <c r="B70" s="338" t="s">
        <v>97</v>
      </c>
      <c r="C70" s="338" t="s">
        <v>4595</v>
      </c>
      <c r="D70" s="338" t="s">
        <v>409</v>
      </c>
      <c r="E70" s="338">
        <v>2023</v>
      </c>
      <c r="F70" s="338" t="s">
        <v>4596</v>
      </c>
      <c r="G70" s="338" t="s">
        <v>4597</v>
      </c>
      <c r="H70" s="338" t="s">
        <v>4599</v>
      </c>
      <c r="I70" s="339">
        <v>45216</v>
      </c>
      <c r="J70" s="339">
        <v>45281</v>
      </c>
      <c r="K70" s="340">
        <f t="shared" si="1"/>
        <v>65</v>
      </c>
      <c r="L70" s="338"/>
    </row>
    <row r="71" spans="1:12">
      <c r="A71" s="338">
        <v>69</v>
      </c>
      <c r="B71" s="338" t="s">
        <v>98</v>
      </c>
      <c r="C71" s="338" t="s">
        <v>4595</v>
      </c>
      <c r="D71" s="338" t="s">
        <v>409</v>
      </c>
      <c r="E71" s="338">
        <v>2023</v>
      </c>
      <c r="F71" s="338" t="s">
        <v>4596</v>
      </c>
      <c r="G71" s="338" t="s">
        <v>4597</v>
      </c>
      <c r="H71" s="338" t="s">
        <v>4599</v>
      </c>
      <c r="I71" s="339">
        <v>45217</v>
      </c>
      <c r="J71" s="339">
        <v>45265</v>
      </c>
      <c r="K71" s="340">
        <f t="shared" si="1"/>
        <v>48</v>
      </c>
      <c r="L71" s="338"/>
    </row>
    <row r="72" spans="1:12">
      <c r="A72" s="341">
        <v>70</v>
      </c>
      <c r="B72" s="341" t="s">
        <v>76</v>
      </c>
      <c r="C72" s="341" t="s">
        <v>4595</v>
      </c>
      <c r="D72" s="341" t="s">
        <v>409</v>
      </c>
      <c r="E72" s="341">
        <v>2024</v>
      </c>
      <c r="F72" s="341" t="s">
        <v>4596</v>
      </c>
      <c r="G72" s="341" t="s">
        <v>4597</v>
      </c>
      <c r="H72" s="341" t="s">
        <v>4600</v>
      </c>
      <c r="I72" s="342">
        <v>45383</v>
      </c>
      <c r="J72" s="342">
        <v>45384</v>
      </c>
      <c r="K72" s="343">
        <f t="shared" si="1"/>
        <v>1</v>
      </c>
      <c r="L72" s="341"/>
    </row>
    <row r="73" spans="1:12">
      <c r="A73" s="338">
        <v>71</v>
      </c>
      <c r="B73" s="338" t="s">
        <v>77</v>
      </c>
      <c r="C73" s="338" t="s">
        <v>4595</v>
      </c>
      <c r="D73" s="338" t="s">
        <v>409</v>
      </c>
      <c r="E73" s="338">
        <v>2024</v>
      </c>
      <c r="F73" s="338" t="s">
        <v>4596</v>
      </c>
      <c r="G73" s="338" t="s">
        <v>4597</v>
      </c>
      <c r="H73" s="338" t="s">
        <v>4600</v>
      </c>
      <c r="I73" s="339">
        <v>45385</v>
      </c>
      <c r="J73" s="339">
        <v>45379</v>
      </c>
      <c r="K73" s="340">
        <f t="shared" si="1"/>
        <v>-6</v>
      </c>
      <c r="L73" s="338"/>
    </row>
    <row r="74" spans="1:12">
      <c r="A74" s="338">
        <v>72</v>
      </c>
      <c r="B74" s="338" t="s">
        <v>78</v>
      </c>
      <c r="C74" s="338" t="s">
        <v>4595</v>
      </c>
      <c r="D74" s="338" t="s">
        <v>409</v>
      </c>
      <c r="E74" s="338">
        <v>2024</v>
      </c>
      <c r="F74" s="338" t="s">
        <v>4596</v>
      </c>
      <c r="G74" s="338" t="s">
        <v>4597</v>
      </c>
      <c r="H74" s="338" t="s">
        <v>4600</v>
      </c>
      <c r="I74" s="339">
        <v>45411</v>
      </c>
      <c r="J74" s="339">
        <v>45373</v>
      </c>
      <c r="K74" s="340">
        <f t="shared" si="1"/>
        <v>-38</v>
      </c>
      <c r="L74" s="338"/>
    </row>
    <row r="75" spans="1:12">
      <c r="A75" s="338">
        <v>73</v>
      </c>
      <c r="B75" s="338" t="s">
        <v>79</v>
      </c>
      <c r="C75" s="338" t="s">
        <v>4595</v>
      </c>
      <c r="D75" s="338" t="s">
        <v>409</v>
      </c>
      <c r="E75" s="338">
        <v>2024</v>
      </c>
      <c r="F75" s="338" t="s">
        <v>4596</v>
      </c>
      <c r="G75" s="338" t="s">
        <v>4597</v>
      </c>
      <c r="H75" s="338" t="s">
        <v>4600</v>
      </c>
      <c r="I75" s="339">
        <v>45413</v>
      </c>
      <c r="J75" s="339">
        <v>45376</v>
      </c>
      <c r="K75" s="340">
        <f t="shared" si="1"/>
        <v>-37</v>
      </c>
      <c r="L75" s="338"/>
    </row>
    <row r="76" spans="1:12">
      <c r="A76" s="338">
        <v>74</v>
      </c>
      <c r="B76" s="338" t="s">
        <v>80</v>
      </c>
      <c r="C76" s="338" t="s">
        <v>4595</v>
      </c>
      <c r="D76" s="338" t="s">
        <v>409</v>
      </c>
      <c r="E76" s="338">
        <v>2024</v>
      </c>
      <c r="F76" s="338" t="s">
        <v>4596</v>
      </c>
      <c r="G76" s="338" t="s">
        <v>4597</v>
      </c>
      <c r="H76" s="338" t="s">
        <v>4600</v>
      </c>
      <c r="I76" s="339">
        <v>45386</v>
      </c>
      <c r="J76" s="339">
        <v>45387</v>
      </c>
      <c r="K76" s="340">
        <f t="shared" si="1"/>
        <v>1</v>
      </c>
      <c r="L76" s="338"/>
    </row>
    <row r="77" spans="1:12">
      <c r="A77" s="338">
        <v>75</v>
      </c>
      <c r="B77" s="338" t="s">
        <v>81</v>
      </c>
      <c r="C77" s="338" t="s">
        <v>4595</v>
      </c>
      <c r="D77" s="338" t="s">
        <v>409</v>
      </c>
      <c r="E77" s="338">
        <v>2024</v>
      </c>
      <c r="F77" s="338" t="s">
        <v>4596</v>
      </c>
      <c r="G77" s="338" t="s">
        <v>4597</v>
      </c>
      <c r="H77" s="338" t="s">
        <v>4600</v>
      </c>
      <c r="I77" s="339">
        <v>45390</v>
      </c>
      <c r="J77" s="339">
        <v>45390</v>
      </c>
      <c r="K77" s="340">
        <f t="shared" si="1"/>
        <v>0</v>
      </c>
      <c r="L77" s="338"/>
    </row>
    <row r="78" spans="1:12">
      <c r="A78" s="338">
        <v>76</v>
      </c>
      <c r="B78" s="338" t="s">
        <v>82</v>
      </c>
      <c r="C78" s="338" t="s">
        <v>4595</v>
      </c>
      <c r="D78" s="338" t="s">
        <v>409</v>
      </c>
      <c r="E78" s="338">
        <v>2024</v>
      </c>
      <c r="F78" s="338" t="s">
        <v>4596</v>
      </c>
      <c r="G78" s="338" t="s">
        <v>4597</v>
      </c>
      <c r="H78" s="338" t="s">
        <v>4600</v>
      </c>
      <c r="I78" s="339">
        <v>45393</v>
      </c>
      <c r="J78" s="339">
        <v>45394</v>
      </c>
      <c r="K78" s="340">
        <f t="shared" si="1"/>
        <v>1</v>
      </c>
      <c r="L78" s="338"/>
    </row>
    <row r="79" spans="1:12">
      <c r="A79" s="338">
        <v>77</v>
      </c>
      <c r="B79" s="338" t="s">
        <v>83</v>
      </c>
      <c r="C79" s="338" t="s">
        <v>4595</v>
      </c>
      <c r="D79" s="338" t="s">
        <v>409</v>
      </c>
      <c r="E79" s="338">
        <v>2024</v>
      </c>
      <c r="F79" s="338" t="s">
        <v>4596</v>
      </c>
      <c r="G79" s="338" t="s">
        <v>4597</v>
      </c>
      <c r="H79" s="338" t="s">
        <v>4600</v>
      </c>
      <c r="I79" s="339">
        <v>45397</v>
      </c>
      <c r="J79" s="339">
        <v>45397</v>
      </c>
      <c r="K79" s="340">
        <f t="shared" si="1"/>
        <v>0</v>
      </c>
      <c r="L79" s="338"/>
    </row>
    <row r="80" spans="1:12">
      <c r="A80" s="338">
        <v>78</v>
      </c>
      <c r="B80" s="338" t="s">
        <v>84</v>
      </c>
      <c r="C80" s="338" t="s">
        <v>4595</v>
      </c>
      <c r="D80" s="338" t="s">
        <v>409</v>
      </c>
      <c r="E80" s="338">
        <v>2024</v>
      </c>
      <c r="F80" s="338" t="s">
        <v>4596</v>
      </c>
      <c r="G80" s="338" t="s">
        <v>4597</v>
      </c>
      <c r="H80" s="338" t="s">
        <v>4600</v>
      </c>
      <c r="I80" s="339">
        <v>45400</v>
      </c>
      <c r="J80" s="339">
        <v>45400</v>
      </c>
      <c r="K80" s="340">
        <f t="shared" si="1"/>
        <v>0</v>
      </c>
      <c r="L80" s="338"/>
    </row>
    <row r="81" spans="1:12">
      <c r="A81" s="338">
        <v>79</v>
      </c>
      <c r="B81" s="338" t="s">
        <v>85</v>
      </c>
      <c r="C81" s="338" t="s">
        <v>4595</v>
      </c>
      <c r="D81" s="338" t="s">
        <v>409</v>
      </c>
      <c r="E81" s="338">
        <v>2024</v>
      </c>
      <c r="F81" s="338" t="s">
        <v>4596</v>
      </c>
      <c r="G81" s="338" t="s">
        <v>4597</v>
      </c>
      <c r="H81" s="338" t="s">
        <v>4600</v>
      </c>
      <c r="I81" s="339">
        <v>45407</v>
      </c>
      <c r="J81" s="339">
        <v>45416</v>
      </c>
      <c r="K81" s="340">
        <f t="shared" si="1"/>
        <v>9</v>
      </c>
      <c r="L81" s="338"/>
    </row>
    <row r="82" spans="1:12">
      <c r="A82" s="338">
        <v>80</v>
      </c>
      <c r="B82" s="338" t="s">
        <v>86</v>
      </c>
      <c r="C82" s="338" t="s">
        <v>4595</v>
      </c>
      <c r="D82" s="338" t="s">
        <v>409</v>
      </c>
      <c r="E82" s="338">
        <v>2024</v>
      </c>
      <c r="F82" s="338" t="s">
        <v>4596</v>
      </c>
      <c r="G82" s="338" t="s">
        <v>4597</v>
      </c>
      <c r="H82" s="338" t="s">
        <v>4600</v>
      </c>
      <c r="I82" s="339">
        <v>45410</v>
      </c>
      <c r="J82" s="339">
        <v>45381</v>
      </c>
      <c r="K82" s="340">
        <f t="shared" si="1"/>
        <v>-29</v>
      </c>
      <c r="L82" s="338"/>
    </row>
    <row r="83" spans="1:12">
      <c r="A83" s="338">
        <v>81</v>
      </c>
      <c r="B83" s="338" t="s">
        <v>87</v>
      </c>
      <c r="C83" s="338" t="s">
        <v>4595</v>
      </c>
      <c r="D83" s="338" t="s">
        <v>409</v>
      </c>
      <c r="E83" s="338">
        <v>2024</v>
      </c>
      <c r="F83" s="338" t="s">
        <v>4596</v>
      </c>
      <c r="G83" s="338" t="s">
        <v>4597</v>
      </c>
      <c r="H83" s="338" t="s">
        <v>4600</v>
      </c>
      <c r="I83" s="339">
        <v>45411</v>
      </c>
      <c r="J83" s="339">
        <v>45406</v>
      </c>
      <c r="K83" s="340">
        <f t="shared" si="1"/>
        <v>-5</v>
      </c>
      <c r="L83" s="338"/>
    </row>
    <row r="84" spans="1:12">
      <c r="A84" s="338">
        <v>82</v>
      </c>
      <c r="B84" s="338" t="s">
        <v>88</v>
      </c>
      <c r="C84" s="338" t="s">
        <v>4595</v>
      </c>
      <c r="D84" s="338" t="s">
        <v>409</v>
      </c>
      <c r="E84" s="338">
        <v>2024</v>
      </c>
      <c r="F84" s="338" t="s">
        <v>4596</v>
      </c>
      <c r="G84" s="338" t="s">
        <v>4597</v>
      </c>
      <c r="H84" s="338" t="s">
        <v>4600</v>
      </c>
      <c r="I84" s="339">
        <v>45413</v>
      </c>
      <c r="J84" s="339">
        <v>45408</v>
      </c>
      <c r="K84" s="340">
        <f t="shared" si="1"/>
        <v>-5</v>
      </c>
      <c r="L84" s="338"/>
    </row>
    <row r="85" spans="1:12">
      <c r="A85" s="338">
        <v>83</v>
      </c>
      <c r="B85" s="338" t="s">
        <v>89</v>
      </c>
      <c r="C85" s="338" t="s">
        <v>4595</v>
      </c>
      <c r="D85" s="338" t="s">
        <v>409</v>
      </c>
      <c r="E85" s="338">
        <v>2024</v>
      </c>
      <c r="F85" s="338" t="s">
        <v>4596</v>
      </c>
      <c r="G85" s="338" t="s">
        <v>4597</v>
      </c>
      <c r="H85" s="338" t="s">
        <v>4600</v>
      </c>
      <c r="I85" s="339">
        <v>45415</v>
      </c>
      <c r="J85" s="339">
        <v>45409</v>
      </c>
      <c r="K85" s="340">
        <f t="shared" si="1"/>
        <v>-6</v>
      </c>
      <c r="L85" s="338"/>
    </row>
    <row r="86" spans="1:12">
      <c r="A86" s="338">
        <v>84</v>
      </c>
      <c r="B86" s="338" t="s">
        <v>90</v>
      </c>
      <c r="C86" s="338" t="s">
        <v>4595</v>
      </c>
      <c r="D86" s="338" t="s">
        <v>409</v>
      </c>
      <c r="E86" s="338">
        <v>2024</v>
      </c>
      <c r="F86" s="338" t="s">
        <v>4596</v>
      </c>
      <c r="G86" s="338" t="s">
        <v>4597</v>
      </c>
      <c r="H86" s="338" t="s">
        <v>4600</v>
      </c>
      <c r="I86" s="339">
        <v>45417</v>
      </c>
      <c r="J86" s="339">
        <v>45404</v>
      </c>
      <c r="K86" s="340">
        <f t="shared" si="1"/>
        <v>-13</v>
      </c>
      <c r="L86" s="338"/>
    </row>
    <row r="87" spans="1:12">
      <c r="A87" s="338">
        <v>85</v>
      </c>
      <c r="B87" s="338" t="s">
        <v>91</v>
      </c>
      <c r="C87" s="338" t="s">
        <v>4595</v>
      </c>
      <c r="D87" s="338" t="s">
        <v>409</v>
      </c>
      <c r="E87" s="338">
        <v>2024</v>
      </c>
      <c r="F87" s="338" t="s">
        <v>4596</v>
      </c>
      <c r="G87" s="338" t="s">
        <v>4597</v>
      </c>
      <c r="H87" s="338" t="s">
        <v>4600</v>
      </c>
      <c r="I87" s="339">
        <v>45419</v>
      </c>
      <c r="J87" s="339">
        <v>45369</v>
      </c>
      <c r="K87" s="340">
        <f t="shared" si="1"/>
        <v>-50</v>
      </c>
      <c r="L87" s="338"/>
    </row>
    <row r="88" spans="1:12">
      <c r="A88" s="338">
        <v>86</v>
      </c>
      <c r="B88" s="338" t="s">
        <v>92</v>
      </c>
      <c r="C88" s="338" t="s">
        <v>4595</v>
      </c>
      <c r="D88" s="338" t="s">
        <v>409</v>
      </c>
      <c r="E88" s="338">
        <v>2024</v>
      </c>
      <c r="F88" s="338" t="s">
        <v>4596</v>
      </c>
      <c r="G88" s="338" t="s">
        <v>4597</v>
      </c>
      <c r="H88" s="338" t="s">
        <v>4600</v>
      </c>
      <c r="I88" s="339">
        <v>45422</v>
      </c>
      <c r="J88" s="339">
        <v>45416</v>
      </c>
      <c r="K88" s="340">
        <f t="shared" si="1"/>
        <v>-6</v>
      </c>
      <c r="L88" s="338"/>
    </row>
    <row r="89" spans="1:12">
      <c r="A89" s="338">
        <v>87</v>
      </c>
      <c r="B89" s="338" t="s">
        <v>93</v>
      </c>
      <c r="C89" s="338" t="s">
        <v>4595</v>
      </c>
      <c r="D89" s="338" t="s">
        <v>409</v>
      </c>
      <c r="E89" s="338">
        <v>2024</v>
      </c>
      <c r="F89" s="338" t="s">
        <v>4596</v>
      </c>
      <c r="G89" s="338" t="s">
        <v>4597</v>
      </c>
      <c r="H89" s="338" t="s">
        <v>4600</v>
      </c>
      <c r="I89" s="339">
        <v>45425</v>
      </c>
      <c r="J89" s="339">
        <v>45412</v>
      </c>
      <c r="K89" s="340">
        <f t="shared" si="1"/>
        <v>-13</v>
      </c>
      <c r="L89" s="338"/>
    </row>
    <row r="90" spans="1:12">
      <c r="A90" s="338">
        <v>88</v>
      </c>
      <c r="B90" s="338" t="s">
        <v>94</v>
      </c>
      <c r="C90" s="338" t="s">
        <v>4595</v>
      </c>
      <c r="D90" s="338" t="s">
        <v>409</v>
      </c>
      <c r="E90" s="338">
        <v>2024</v>
      </c>
      <c r="F90" s="338" t="s">
        <v>4596</v>
      </c>
      <c r="G90" s="338" t="s">
        <v>4597</v>
      </c>
      <c r="H90" s="338" t="s">
        <v>4600</v>
      </c>
      <c r="I90" s="339">
        <v>45427</v>
      </c>
      <c r="J90" s="339">
        <v>45423</v>
      </c>
      <c r="K90" s="340">
        <f t="shared" si="1"/>
        <v>-4</v>
      </c>
      <c r="L90" s="338"/>
    </row>
    <row r="91" spans="1:12">
      <c r="A91" s="338">
        <v>89</v>
      </c>
      <c r="B91" s="338" t="s">
        <v>95</v>
      </c>
      <c r="C91" s="338" t="s">
        <v>4595</v>
      </c>
      <c r="D91" s="338" t="s">
        <v>409</v>
      </c>
      <c r="E91" s="338">
        <v>2024</v>
      </c>
      <c r="F91" s="338" t="s">
        <v>4596</v>
      </c>
      <c r="G91" s="338" t="s">
        <v>4597</v>
      </c>
      <c r="H91" s="338" t="s">
        <v>4600</v>
      </c>
      <c r="I91" s="339">
        <v>45429</v>
      </c>
      <c r="J91" s="339">
        <v>45421</v>
      </c>
      <c r="K91" s="340">
        <f t="shared" si="1"/>
        <v>-8</v>
      </c>
      <c r="L91" s="338"/>
    </row>
    <row r="92" spans="1:12">
      <c r="A92" s="338">
        <v>90</v>
      </c>
      <c r="B92" s="338" t="s">
        <v>96</v>
      </c>
      <c r="C92" s="338" t="s">
        <v>4595</v>
      </c>
      <c r="D92" s="338" t="s">
        <v>409</v>
      </c>
      <c r="E92" s="338">
        <v>2024</v>
      </c>
      <c r="F92" s="338" t="s">
        <v>4596</v>
      </c>
      <c r="G92" s="338" t="s">
        <v>4597</v>
      </c>
      <c r="H92" s="338" t="s">
        <v>4600</v>
      </c>
      <c r="I92" s="339">
        <v>45431</v>
      </c>
      <c r="J92" s="339">
        <v>45428</v>
      </c>
      <c r="K92" s="340">
        <f t="shared" si="1"/>
        <v>-3</v>
      </c>
      <c r="L92" s="338"/>
    </row>
    <row r="93" spans="1:12">
      <c r="A93" s="338">
        <v>91</v>
      </c>
      <c r="B93" s="338" t="s">
        <v>97</v>
      </c>
      <c r="C93" s="338" t="s">
        <v>4595</v>
      </c>
      <c r="D93" s="338" t="s">
        <v>409</v>
      </c>
      <c r="E93" s="338">
        <v>2024</v>
      </c>
      <c r="F93" s="338" t="s">
        <v>4596</v>
      </c>
      <c r="G93" s="338" t="s">
        <v>4597</v>
      </c>
      <c r="H93" s="338" t="s">
        <v>4600</v>
      </c>
      <c r="I93" s="339">
        <v>45434</v>
      </c>
      <c r="J93" s="339">
        <v>45428</v>
      </c>
      <c r="K93" s="340">
        <f t="shared" si="1"/>
        <v>-6</v>
      </c>
      <c r="L93" s="338"/>
    </row>
    <row r="94" spans="1:12">
      <c r="A94" s="338">
        <v>92</v>
      </c>
      <c r="B94" s="338" t="s">
        <v>98</v>
      </c>
      <c r="C94" s="338" t="s">
        <v>4595</v>
      </c>
      <c r="D94" s="338" t="s">
        <v>409</v>
      </c>
      <c r="E94" s="338">
        <v>2024</v>
      </c>
      <c r="F94" s="338" t="s">
        <v>4596</v>
      </c>
      <c r="G94" s="338" t="s">
        <v>4597</v>
      </c>
      <c r="H94" s="338" t="s">
        <v>4600</v>
      </c>
      <c r="I94" s="339">
        <v>45436</v>
      </c>
      <c r="J94" s="339">
        <v>45423</v>
      </c>
      <c r="K94" s="340">
        <f t="shared" si="1"/>
        <v>-13</v>
      </c>
      <c r="L94" s="338"/>
    </row>
    <row r="95" spans="1:12">
      <c r="A95" s="338">
        <v>93</v>
      </c>
      <c r="B95" s="338" t="s">
        <v>76</v>
      </c>
      <c r="C95" s="338" t="s">
        <v>4595</v>
      </c>
      <c r="D95" s="338" t="s">
        <v>409</v>
      </c>
      <c r="E95" s="338">
        <v>2024</v>
      </c>
      <c r="F95" s="338" t="s">
        <v>4598</v>
      </c>
      <c r="G95" s="338" t="s">
        <v>4597</v>
      </c>
      <c r="H95" s="338" t="s">
        <v>4600</v>
      </c>
      <c r="I95" s="339">
        <v>45384</v>
      </c>
      <c r="J95" s="339">
        <v>45385</v>
      </c>
      <c r="K95" s="340">
        <f t="shared" si="1"/>
        <v>1</v>
      </c>
      <c r="L95" s="338"/>
    </row>
    <row r="96" spans="1:12">
      <c r="A96" s="338">
        <v>94</v>
      </c>
      <c r="B96" s="338" t="s">
        <v>77</v>
      </c>
      <c r="C96" s="338" t="s">
        <v>4595</v>
      </c>
      <c r="D96" s="338" t="s">
        <v>409</v>
      </c>
      <c r="E96" s="338">
        <v>2024</v>
      </c>
      <c r="F96" s="338" t="s">
        <v>4598</v>
      </c>
      <c r="G96" s="338" t="s">
        <v>4597</v>
      </c>
      <c r="H96" s="338" t="s">
        <v>4600</v>
      </c>
      <c r="I96" s="339">
        <v>45386</v>
      </c>
      <c r="J96" s="339">
        <v>45383</v>
      </c>
      <c r="K96" s="340">
        <f t="shared" si="1"/>
        <v>-3</v>
      </c>
      <c r="L96" s="338"/>
    </row>
    <row r="97" spans="1:12">
      <c r="A97" s="338">
        <v>95</v>
      </c>
      <c r="B97" s="338" t="s">
        <v>78</v>
      </c>
      <c r="C97" s="338" t="s">
        <v>4595</v>
      </c>
      <c r="D97" s="338" t="s">
        <v>409</v>
      </c>
      <c r="E97" s="338">
        <v>2024</v>
      </c>
      <c r="F97" s="338" t="s">
        <v>4598</v>
      </c>
      <c r="G97" s="338" t="s">
        <v>4597</v>
      </c>
      <c r="H97" s="338" t="s">
        <v>4600</v>
      </c>
      <c r="I97" s="339">
        <v>45412</v>
      </c>
      <c r="J97" s="339">
        <v>45374</v>
      </c>
      <c r="K97" s="340">
        <f t="shared" si="1"/>
        <v>-38</v>
      </c>
      <c r="L97" s="338"/>
    </row>
    <row r="98" spans="1:12">
      <c r="A98" s="338">
        <v>96</v>
      </c>
      <c r="B98" s="338" t="s">
        <v>79</v>
      </c>
      <c r="C98" s="338" t="s">
        <v>4595</v>
      </c>
      <c r="D98" s="338" t="s">
        <v>409</v>
      </c>
      <c r="E98" s="338">
        <v>2024</v>
      </c>
      <c r="F98" s="338" t="s">
        <v>4598</v>
      </c>
      <c r="G98" s="338" t="s">
        <v>4597</v>
      </c>
      <c r="H98" s="338" t="s">
        <v>4600</v>
      </c>
      <c r="I98" s="339">
        <v>45414</v>
      </c>
      <c r="J98" s="339">
        <v>45378</v>
      </c>
      <c r="K98" s="340">
        <f t="shared" si="1"/>
        <v>-36</v>
      </c>
      <c r="L98" s="338"/>
    </row>
    <row r="99" spans="1:12">
      <c r="A99" s="338">
        <v>97</v>
      </c>
      <c r="B99" s="338" t="s">
        <v>80</v>
      </c>
      <c r="C99" s="338" t="s">
        <v>4595</v>
      </c>
      <c r="D99" s="338" t="s">
        <v>409</v>
      </c>
      <c r="E99" s="338">
        <v>2024</v>
      </c>
      <c r="F99" s="338" t="s">
        <v>4598</v>
      </c>
      <c r="G99" s="338" t="s">
        <v>4597</v>
      </c>
      <c r="H99" s="338" t="s">
        <v>4600</v>
      </c>
      <c r="I99" s="339">
        <v>45387</v>
      </c>
      <c r="J99" s="339">
        <v>45388</v>
      </c>
      <c r="K99" s="340">
        <f t="shared" si="1"/>
        <v>1</v>
      </c>
      <c r="L99" s="338"/>
    </row>
    <row r="100" spans="1:12">
      <c r="A100" s="338">
        <v>98</v>
      </c>
      <c r="B100" s="338" t="s">
        <v>81</v>
      </c>
      <c r="C100" s="338" t="s">
        <v>4595</v>
      </c>
      <c r="D100" s="338" t="s">
        <v>409</v>
      </c>
      <c r="E100" s="338">
        <v>2024</v>
      </c>
      <c r="F100" s="338" t="s">
        <v>4598</v>
      </c>
      <c r="G100" s="338" t="s">
        <v>4597</v>
      </c>
      <c r="H100" s="338" t="s">
        <v>4600</v>
      </c>
      <c r="I100" s="339">
        <v>45391</v>
      </c>
      <c r="J100" s="339">
        <v>45392</v>
      </c>
      <c r="K100" s="340">
        <f t="shared" si="1"/>
        <v>1</v>
      </c>
      <c r="L100" s="338"/>
    </row>
    <row r="101" spans="1:12">
      <c r="A101" s="338">
        <v>99</v>
      </c>
      <c r="B101" s="338" t="s">
        <v>82</v>
      </c>
      <c r="C101" s="338" t="s">
        <v>4595</v>
      </c>
      <c r="D101" s="338" t="s">
        <v>409</v>
      </c>
      <c r="E101" s="338">
        <v>2024</v>
      </c>
      <c r="F101" s="338" t="s">
        <v>4598</v>
      </c>
      <c r="G101" s="338" t="s">
        <v>4597</v>
      </c>
      <c r="H101" s="338" t="s">
        <v>4600</v>
      </c>
      <c r="I101" s="339">
        <v>45394</v>
      </c>
      <c r="J101" s="339">
        <v>45395</v>
      </c>
      <c r="K101" s="340">
        <f t="shared" si="1"/>
        <v>1</v>
      </c>
      <c r="L101" s="338"/>
    </row>
    <row r="102" spans="1:12">
      <c r="A102" s="338">
        <v>100</v>
      </c>
      <c r="B102" s="338" t="s">
        <v>83</v>
      </c>
      <c r="C102" s="338" t="s">
        <v>4595</v>
      </c>
      <c r="D102" s="338" t="s">
        <v>409</v>
      </c>
      <c r="E102" s="338">
        <v>2024</v>
      </c>
      <c r="F102" s="338" t="s">
        <v>4598</v>
      </c>
      <c r="G102" s="338" t="s">
        <v>4597</v>
      </c>
      <c r="H102" s="338" t="s">
        <v>4600</v>
      </c>
      <c r="I102" s="339">
        <v>45398</v>
      </c>
      <c r="J102" s="339">
        <v>45399</v>
      </c>
      <c r="K102" s="340">
        <f t="shared" si="1"/>
        <v>1</v>
      </c>
      <c r="L102" s="338"/>
    </row>
    <row r="103" spans="1:12">
      <c r="A103" s="338">
        <v>101</v>
      </c>
      <c r="B103" s="338" t="s">
        <v>84</v>
      </c>
      <c r="C103" s="338" t="s">
        <v>4595</v>
      </c>
      <c r="D103" s="338" t="s">
        <v>409</v>
      </c>
      <c r="E103" s="338">
        <v>2024</v>
      </c>
      <c r="F103" s="338" t="s">
        <v>4598</v>
      </c>
      <c r="G103" s="338" t="s">
        <v>4597</v>
      </c>
      <c r="H103" s="338" t="s">
        <v>4600</v>
      </c>
      <c r="I103" s="339">
        <v>45401</v>
      </c>
      <c r="J103" s="339">
        <v>45401</v>
      </c>
      <c r="K103" s="340">
        <f t="shared" si="1"/>
        <v>0</v>
      </c>
      <c r="L103" s="338"/>
    </row>
    <row r="104" spans="1:12">
      <c r="A104" s="338">
        <v>102</v>
      </c>
      <c r="B104" s="338" t="s">
        <v>85</v>
      </c>
      <c r="C104" s="338" t="s">
        <v>4595</v>
      </c>
      <c r="D104" s="338" t="s">
        <v>409</v>
      </c>
      <c r="E104" s="338">
        <v>2024</v>
      </c>
      <c r="F104" s="338" t="s">
        <v>4598</v>
      </c>
      <c r="G104" s="338" t="s">
        <v>4597</v>
      </c>
      <c r="H104" s="338" t="s">
        <v>4600</v>
      </c>
      <c r="I104" s="339">
        <v>45408</v>
      </c>
      <c r="J104" s="339">
        <v>45418</v>
      </c>
      <c r="K104" s="340">
        <f t="shared" si="1"/>
        <v>10</v>
      </c>
      <c r="L104" s="338"/>
    </row>
    <row r="105" spans="1:12">
      <c r="A105" s="338">
        <v>103</v>
      </c>
      <c r="B105" s="338" t="s">
        <v>86</v>
      </c>
      <c r="C105" s="338" t="s">
        <v>4595</v>
      </c>
      <c r="D105" s="338" t="s">
        <v>409</v>
      </c>
      <c r="E105" s="338">
        <v>2024</v>
      </c>
      <c r="F105" s="338" t="s">
        <v>4598</v>
      </c>
      <c r="G105" s="338" t="s">
        <v>4597</v>
      </c>
      <c r="H105" s="338" t="s">
        <v>4600</v>
      </c>
      <c r="I105" s="339">
        <v>45411</v>
      </c>
      <c r="J105" s="339">
        <v>45398</v>
      </c>
      <c r="K105" s="340">
        <f t="shared" si="1"/>
        <v>-13</v>
      </c>
      <c r="L105" s="338"/>
    </row>
    <row r="106" spans="1:12">
      <c r="A106" s="338">
        <v>104</v>
      </c>
      <c r="B106" s="338" t="s">
        <v>87</v>
      </c>
      <c r="C106" s="338" t="s">
        <v>4595</v>
      </c>
      <c r="D106" s="338" t="s">
        <v>409</v>
      </c>
      <c r="E106" s="338">
        <v>2024</v>
      </c>
      <c r="F106" s="338" t="s">
        <v>4598</v>
      </c>
      <c r="G106" s="338" t="s">
        <v>4597</v>
      </c>
      <c r="H106" s="338" t="s">
        <v>4600</v>
      </c>
      <c r="I106" s="339">
        <v>45412</v>
      </c>
      <c r="J106" s="339">
        <v>45405</v>
      </c>
      <c r="K106" s="340">
        <f t="shared" si="1"/>
        <v>-7</v>
      </c>
      <c r="L106" s="338"/>
    </row>
    <row r="107" spans="1:12">
      <c r="A107" s="338">
        <v>105</v>
      </c>
      <c r="B107" s="338" t="s">
        <v>88</v>
      </c>
      <c r="C107" s="338" t="s">
        <v>4595</v>
      </c>
      <c r="D107" s="338" t="s">
        <v>409</v>
      </c>
      <c r="E107" s="338">
        <v>2024</v>
      </c>
      <c r="F107" s="338" t="s">
        <v>4598</v>
      </c>
      <c r="G107" s="338" t="s">
        <v>4597</v>
      </c>
      <c r="H107" s="338" t="s">
        <v>4600</v>
      </c>
      <c r="I107" s="339">
        <v>45414</v>
      </c>
      <c r="J107" s="339">
        <v>45409</v>
      </c>
      <c r="K107" s="340">
        <f t="shared" si="1"/>
        <v>-5</v>
      </c>
      <c r="L107" s="338"/>
    </row>
    <row r="108" spans="1:12">
      <c r="A108" s="338">
        <v>106</v>
      </c>
      <c r="B108" s="338" t="s">
        <v>89</v>
      </c>
      <c r="C108" s="338" t="s">
        <v>4595</v>
      </c>
      <c r="D108" s="338" t="s">
        <v>4601</v>
      </c>
      <c r="E108" s="338">
        <v>2024</v>
      </c>
      <c r="F108" s="338" t="s">
        <v>4598</v>
      </c>
      <c r="G108" s="338" t="s">
        <v>4597</v>
      </c>
      <c r="H108" s="338" t="s">
        <v>4600</v>
      </c>
      <c r="I108" s="339">
        <v>45416</v>
      </c>
      <c r="J108" s="339">
        <v>45411</v>
      </c>
      <c r="K108" s="340">
        <f t="shared" si="1"/>
        <v>-5</v>
      </c>
      <c r="L108" s="338"/>
    </row>
    <row r="109" spans="1:12">
      <c r="A109" s="338">
        <v>107</v>
      </c>
      <c r="B109" s="338" t="s">
        <v>90</v>
      </c>
      <c r="C109" s="338" t="s">
        <v>4595</v>
      </c>
      <c r="D109" s="338" t="s">
        <v>4601</v>
      </c>
      <c r="E109" s="338">
        <v>2024</v>
      </c>
      <c r="F109" s="338" t="s">
        <v>4598</v>
      </c>
      <c r="G109" s="338" t="s">
        <v>4597</v>
      </c>
      <c r="H109" s="338" t="s">
        <v>4600</v>
      </c>
      <c r="I109" s="339">
        <v>45418</v>
      </c>
      <c r="J109" s="339">
        <v>45405</v>
      </c>
      <c r="K109" s="340">
        <f t="shared" si="1"/>
        <v>-13</v>
      </c>
      <c r="L109" s="338"/>
    </row>
    <row r="110" spans="1:12">
      <c r="A110" s="338">
        <v>108</v>
      </c>
      <c r="B110" s="338" t="s">
        <v>91</v>
      </c>
      <c r="C110" s="338" t="s">
        <v>4595</v>
      </c>
      <c r="D110" s="338" t="s">
        <v>4601</v>
      </c>
      <c r="E110" s="338">
        <v>2024</v>
      </c>
      <c r="F110" s="338" t="s">
        <v>4598</v>
      </c>
      <c r="G110" s="338" t="s">
        <v>4597</v>
      </c>
      <c r="H110" s="338" t="s">
        <v>4600</v>
      </c>
      <c r="I110" s="339">
        <v>45420</v>
      </c>
      <c r="J110" s="339">
        <v>45370</v>
      </c>
      <c r="K110" s="340">
        <f t="shared" si="1"/>
        <v>-50</v>
      </c>
      <c r="L110" s="338"/>
    </row>
    <row r="111" spans="1:12">
      <c r="A111" s="338">
        <v>109</v>
      </c>
      <c r="B111" s="338" t="s">
        <v>92</v>
      </c>
      <c r="C111" s="338" t="s">
        <v>4595</v>
      </c>
      <c r="D111" s="338" t="s">
        <v>4601</v>
      </c>
      <c r="E111" s="338">
        <v>2024</v>
      </c>
      <c r="F111" s="338" t="s">
        <v>4598</v>
      </c>
      <c r="G111" s="338" t="s">
        <v>4597</v>
      </c>
      <c r="H111" s="338" t="s">
        <v>4600</v>
      </c>
      <c r="I111" s="339">
        <v>45423</v>
      </c>
      <c r="J111" s="339">
        <v>45418</v>
      </c>
      <c r="K111" s="340">
        <f t="shared" si="1"/>
        <v>-5</v>
      </c>
      <c r="L111" s="338"/>
    </row>
    <row r="112" spans="1:12">
      <c r="A112" s="338">
        <v>110</v>
      </c>
      <c r="B112" s="338" t="s">
        <v>93</v>
      </c>
      <c r="C112" s="338" t="s">
        <v>4595</v>
      </c>
      <c r="D112" s="338" t="s">
        <v>4601</v>
      </c>
      <c r="E112" s="338">
        <v>2024</v>
      </c>
      <c r="F112" s="338" t="s">
        <v>4598</v>
      </c>
      <c r="G112" s="338" t="s">
        <v>4597</v>
      </c>
      <c r="H112" s="338" t="s">
        <v>4600</v>
      </c>
      <c r="I112" s="339">
        <v>45426</v>
      </c>
      <c r="J112" s="339">
        <v>45414</v>
      </c>
      <c r="K112" s="340">
        <f t="shared" si="1"/>
        <v>-12</v>
      </c>
      <c r="L112" s="338"/>
    </row>
    <row r="113" spans="1:12">
      <c r="A113" s="338">
        <v>111</v>
      </c>
      <c r="B113" s="338" t="s">
        <v>94</v>
      </c>
      <c r="C113" s="338" t="s">
        <v>4595</v>
      </c>
      <c r="D113" s="338" t="s">
        <v>4601</v>
      </c>
      <c r="E113" s="338">
        <v>2024</v>
      </c>
      <c r="F113" s="338" t="s">
        <v>4598</v>
      </c>
      <c r="G113" s="338" t="s">
        <v>4597</v>
      </c>
      <c r="H113" s="338" t="s">
        <v>4600</v>
      </c>
      <c r="I113" s="339">
        <v>45428</v>
      </c>
      <c r="J113" s="339">
        <v>45426</v>
      </c>
      <c r="K113" s="340">
        <f t="shared" si="1"/>
        <v>-2</v>
      </c>
      <c r="L113" s="338"/>
    </row>
    <row r="114" spans="1:12">
      <c r="A114" s="338">
        <v>112</v>
      </c>
      <c r="B114" s="338" t="s">
        <v>95</v>
      </c>
      <c r="C114" s="338" t="s">
        <v>4595</v>
      </c>
      <c r="D114" s="338" t="s">
        <v>4601</v>
      </c>
      <c r="E114" s="338">
        <v>2024</v>
      </c>
      <c r="F114" s="338" t="s">
        <v>4598</v>
      </c>
      <c r="G114" s="338" t="s">
        <v>4597</v>
      </c>
      <c r="H114" s="338" t="s">
        <v>4600</v>
      </c>
      <c r="I114" s="339">
        <v>45430</v>
      </c>
      <c r="J114" s="339">
        <v>45422</v>
      </c>
      <c r="K114" s="340">
        <f t="shared" si="1"/>
        <v>-8</v>
      </c>
      <c r="L114" s="338"/>
    </row>
    <row r="115" spans="1:12">
      <c r="A115" s="338">
        <v>113</v>
      </c>
      <c r="B115" s="338" t="s">
        <v>96</v>
      </c>
      <c r="C115" s="338" t="s">
        <v>4595</v>
      </c>
      <c r="D115" s="338" t="s">
        <v>4601</v>
      </c>
      <c r="E115" s="338">
        <v>2024</v>
      </c>
      <c r="F115" s="338" t="s">
        <v>4598</v>
      </c>
      <c r="G115" s="338" t="s">
        <v>4597</v>
      </c>
      <c r="H115" s="338" t="s">
        <v>4600</v>
      </c>
      <c r="I115" s="339">
        <v>45432</v>
      </c>
      <c r="J115" s="339">
        <v>45430</v>
      </c>
      <c r="K115" s="340">
        <f t="shared" si="1"/>
        <v>-2</v>
      </c>
      <c r="L115" s="338"/>
    </row>
    <row r="116" spans="1:12">
      <c r="A116" s="338">
        <v>114</v>
      </c>
      <c r="B116" s="338" t="s">
        <v>97</v>
      </c>
      <c r="C116" s="338" t="s">
        <v>4595</v>
      </c>
      <c r="D116" s="338" t="s">
        <v>4601</v>
      </c>
      <c r="E116" s="338">
        <v>2024</v>
      </c>
      <c r="F116" s="338" t="s">
        <v>4598</v>
      </c>
      <c r="G116" s="338" t="s">
        <v>4597</v>
      </c>
      <c r="H116" s="338" t="s">
        <v>4600</v>
      </c>
      <c r="I116" s="339">
        <v>45435</v>
      </c>
      <c r="J116" s="339">
        <v>45429</v>
      </c>
      <c r="K116" s="340">
        <f t="shared" si="1"/>
        <v>-6</v>
      </c>
      <c r="L116" s="338"/>
    </row>
    <row r="117" spans="1:12">
      <c r="A117" s="338">
        <v>115</v>
      </c>
      <c r="B117" s="338" t="s">
        <v>98</v>
      </c>
      <c r="C117" s="338" t="s">
        <v>4595</v>
      </c>
      <c r="D117" s="338" t="s">
        <v>4601</v>
      </c>
      <c r="E117" s="338">
        <v>2024</v>
      </c>
      <c r="F117" s="338" t="s">
        <v>4598</v>
      </c>
      <c r="G117" s="338" t="s">
        <v>4597</v>
      </c>
      <c r="H117" s="338" t="s">
        <v>4600</v>
      </c>
      <c r="I117" s="339">
        <v>45437</v>
      </c>
      <c r="J117" s="339">
        <v>45427</v>
      </c>
      <c r="K117" s="340">
        <f t="shared" si="1"/>
        <v>-10</v>
      </c>
      <c r="L117" s="338"/>
    </row>
    <row r="118" spans="1:12">
      <c r="A118" s="341">
        <v>116</v>
      </c>
      <c r="B118" s="341" t="s">
        <v>76</v>
      </c>
      <c r="C118" s="341" t="s">
        <v>4595</v>
      </c>
      <c r="D118" s="341" t="s">
        <v>4601</v>
      </c>
      <c r="E118" s="341">
        <v>2024</v>
      </c>
      <c r="F118" s="341" t="s">
        <v>4596</v>
      </c>
      <c r="G118" s="341" t="s">
        <v>4597</v>
      </c>
      <c r="H118" s="341" t="s">
        <v>4599</v>
      </c>
      <c r="I118" s="342">
        <v>45563</v>
      </c>
      <c r="J118" s="342">
        <v>45563</v>
      </c>
      <c r="K118" s="343">
        <f t="shared" si="1"/>
        <v>0</v>
      </c>
      <c r="L118" s="341"/>
    </row>
    <row r="119" spans="1:12">
      <c r="A119" s="338">
        <v>117</v>
      </c>
      <c r="B119" s="338" t="s">
        <v>77</v>
      </c>
      <c r="C119" s="338" t="s">
        <v>4595</v>
      </c>
      <c r="D119" s="338" t="s">
        <v>4601</v>
      </c>
      <c r="E119" s="338">
        <v>2024</v>
      </c>
      <c r="F119" s="338" t="s">
        <v>4596</v>
      </c>
      <c r="G119" s="338" t="s">
        <v>4597</v>
      </c>
      <c r="H119" s="338" t="s">
        <v>4599</v>
      </c>
      <c r="I119" s="339">
        <v>45558</v>
      </c>
      <c r="J119" s="339">
        <v>45558</v>
      </c>
      <c r="K119" s="340">
        <f t="shared" si="1"/>
        <v>0</v>
      </c>
      <c r="L119" s="338"/>
    </row>
    <row r="120" spans="1:12">
      <c r="A120" s="338">
        <v>118</v>
      </c>
      <c r="B120" s="338" t="s">
        <v>78</v>
      </c>
      <c r="C120" s="338" t="s">
        <v>4595</v>
      </c>
      <c r="D120" s="338" t="s">
        <v>4601</v>
      </c>
      <c r="E120" s="338">
        <v>2024</v>
      </c>
      <c r="F120" s="338" t="s">
        <v>4596</v>
      </c>
      <c r="G120" s="338" t="s">
        <v>4597</v>
      </c>
      <c r="H120" s="338" t="s">
        <v>4599</v>
      </c>
      <c r="I120" s="339">
        <v>45563</v>
      </c>
      <c r="J120" s="339">
        <v>45563</v>
      </c>
      <c r="K120" s="340">
        <f t="shared" si="1"/>
        <v>0</v>
      </c>
      <c r="L120" s="338"/>
    </row>
    <row r="121" spans="1:12">
      <c r="A121" s="338">
        <v>119</v>
      </c>
      <c r="B121" s="338" t="s">
        <v>79</v>
      </c>
      <c r="C121" s="338" t="s">
        <v>4595</v>
      </c>
      <c r="D121" s="338" t="s">
        <v>4601</v>
      </c>
      <c r="E121" s="338">
        <v>2024</v>
      </c>
      <c r="F121" s="338" t="s">
        <v>4596</v>
      </c>
      <c r="G121" s="338" t="s">
        <v>4597</v>
      </c>
      <c r="H121" s="338" t="s">
        <v>4599</v>
      </c>
      <c r="I121" s="339">
        <v>45564</v>
      </c>
      <c r="J121" s="339">
        <v>45564</v>
      </c>
      <c r="K121" s="340">
        <f t="shared" si="1"/>
        <v>0</v>
      </c>
      <c r="L121" s="338"/>
    </row>
    <row r="122" spans="1:12">
      <c r="A122" s="338">
        <v>120</v>
      </c>
      <c r="B122" s="338" t="s">
        <v>80</v>
      </c>
      <c r="C122" s="338" t="s">
        <v>4595</v>
      </c>
      <c r="D122" s="338" t="s">
        <v>4601</v>
      </c>
      <c r="E122" s="338">
        <v>2024</v>
      </c>
      <c r="F122" s="338" t="s">
        <v>4596</v>
      </c>
      <c r="G122" s="338" t="s">
        <v>4597</v>
      </c>
      <c r="H122" s="338" t="s">
        <v>4599</v>
      </c>
      <c r="I122" s="339">
        <v>45564</v>
      </c>
      <c r="J122" s="339">
        <v>45564</v>
      </c>
      <c r="K122" s="340">
        <f t="shared" si="1"/>
        <v>0</v>
      </c>
      <c r="L122" s="338"/>
    </row>
    <row r="123" spans="1:12">
      <c r="A123" s="338">
        <v>121</v>
      </c>
      <c r="B123" s="338" t="s">
        <v>81</v>
      </c>
      <c r="C123" s="338" t="s">
        <v>4595</v>
      </c>
      <c r="D123" s="338" t="s">
        <v>4601</v>
      </c>
      <c r="E123" s="338">
        <v>2024</v>
      </c>
      <c r="F123" s="338" t="s">
        <v>4596</v>
      </c>
      <c r="G123" s="338" t="s">
        <v>4597</v>
      </c>
      <c r="H123" s="338" t="s">
        <v>4599</v>
      </c>
      <c r="I123" s="339">
        <v>45568</v>
      </c>
      <c r="J123" s="339">
        <v>45574</v>
      </c>
      <c r="K123" s="340">
        <f t="shared" si="1"/>
        <v>6</v>
      </c>
      <c r="L123" s="338"/>
    </row>
    <row r="124" spans="1:12">
      <c r="A124" s="338">
        <v>122</v>
      </c>
      <c r="B124" s="338" t="s">
        <v>82</v>
      </c>
      <c r="C124" s="338" t="s">
        <v>4595</v>
      </c>
      <c r="D124" s="338" t="s">
        <v>4601</v>
      </c>
      <c r="E124" s="338">
        <v>2024</v>
      </c>
      <c r="F124" s="338" t="s">
        <v>4596</v>
      </c>
      <c r="G124" s="338" t="s">
        <v>4597</v>
      </c>
      <c r="H124" s="338" t="s">
        <v>4599</v>
      </c>
      <c r="I124" s="339">
        <v>45569</v>
      </c>
      <c r="J124" s="339">
        <v>45575</v>
      </c>
      <c r="K124" s="340">
        <f t="shared" si="1"/>
        <v>6</v>
      </c>
      <c r="L124" s="338"/>
    </row>
    <row r="125" spans="1:12">
      <c r="A125" s="338">
        <v>123</v>
      </c>
      <c r="B125" s="338" t="s">
        <v>83</v>
      </c>
      <c r="C125" s="338" t="s">
        <v>4595</v>
      </c>
      <c r="D125" s="338" t="s">
        <v>4601</v>
      </c>
      <c r="E125" s="338">
        <v>2024</v>
      </c>
      <c r="F125" s="338" t="s">
        <v>4596</v>
      </c>
      <c r="G125" s="338" t="s">
        <v>4597</v>
      </c>
      <c r="H125" s="338" t="s">
        <v>4599</v>
      </c>
      <c r="I125" s="339">
        <v>45579</v>
      </c>
      <c r="J125" s="339">
        <v>45577</v>
      </c>
      <c r="K125" s="340">
        <f t="shared" si="1"/>
        <v>-2</v>
      </c>
      <c r="L125" s="338"/>
    </row>
    <row r="126" spans="1:12">
      <c r="A126" s="338">
        <v>124</v>
      </c>
      <c r="B126" s="338" t="s">
        <v>84</v>
      </c>
      <c r="C126" s="338" t="s">
        <v>4595</v>
      </c>
      <c r="D126" s="338" t="s">
        <v>4601</v>
      </c>
      <c r="E126" s="338">
        <v>2024</v>
      </c>
      <c r="F126" s="338" t="s">
        <v>4596</v>
      </c>
      <c r="G126" s="338" t="s">
        <v>4597</v>
      </c>
      <c r="H126" s="338" t="s">
        <v>4599</v>
      </c>
      <c r="I126" s="339">
        <v>45580</v>
      </c>
      <c r="J126" s="339">
        <v>45568</v>
      </c>
      <c r="K126" s="340">
        <f t="shared" si="1"/>
        <v>-12</v>
      </c>
      <c r="L126" s="338"/>
    </row>
    <row r="127" spans="1:12">
      <c r="A127" s="338">
        <v>125</v>
      </c>
      <c r="B127" s="338" t="s">
        <v>85</v>
      </c>
      <c r="C127" s="338" t="s">
        <v>4595</v>
      </c>
      <c r="D127" s="338" t="s">
        <v>4601</v>
      </c>
      <c r="E127" s="338">
        <v>2024</v>
      </c>
      <c r="F127" s="338" t="s">
        <v>4596</v>
      </c>
      <c r="G127" s="338" t="s">
        <v>4597</v>
      </c>
      <c r="H127" s="338" t="s">
        <v>4599</v>
      </c>
      <c r="I127" s="339">
        <v>45582</v>
      </c>
      <c r="J127" s="339">
        <v>45579</v>
      </c>
      <c r="K127" s="340">
        <f t="shared" si="1"/>
        <v>-3</v>
      </c>
      <c r="L127" s="338"/>
    </row>
    <row r="128" spans="1:12">
      <c r="A128" s="338">
        <v>126</v>
      </c>
      <c r="B128" s="338" t="s">
        <v>86</v>
      </c>
      <c r="C128" s="338" t="s">
        <v>4595</v>
      </c>
      <c r="D128" s="338" t="s">
        <v>4601</v>
      </c>
      <c r="E128" s="338">
        <v>2024</v>
      </c>
      <c r="F128" s="338" t="s">
        <v>4596</v>
      </c>
      <c r="G128" s="338" t="s">
        <v>4597</v>
      </c>
      <c r="H128" s="338" t="s">
        <v>4599</v>
      </c>
      <c r="I128" s="339">
        <v>45583</v>
      </c>
      <c r="J128" s="339">
        <v>45609</v>
      </c>
      <c r="K128" s="340">
        <f t="shared" si="1"/>
        <v>26</v>
      </c>
      <c r="L128" s="338"/>
    </row>
    <row r="129" spans="1:12">
      <c r="A129" s="338">
        <v>127</v>
      </c>
      <c r="B129" s="338" t="s">
        <v>87</v>
      </c>
      <c r="C129" s="338" t="s">
        <v>4595</v>
      </c>
      <c r="D129" s="338" t="s">
        <v>4601</v>
      </c>
      <c r="E129" s="338">
        <v>2024</v>
      </c>
      <c r="F129" s="338" t="s">
        <v>4596</v>
      </c>
      <c r="G129" s="338" t="s">
        <v>4597</v>
      </c>
      <c r="H129" s="338" t="s">
        <v>4599</v>
      </c>
      <c r="I129" s="339">
        <v>45586</v>
      </c>
      <c r="J129" s="339">
        <v>45587</v>
      </c>
      <c r="K129" s="340">
        <f t="shared" si="1"/>
        <v>1</v>
      </c>
      <c r="L129" s="338"/>
    </row>
    <row r="130" spans="1:12">
      <c r="A130" s="338">
        <v>128</v>
      </c>
      <c r="B130" s="338" t="s">
        <v>88</v>
      </c>
      <c r="C130" s="338" t="s">
        <v>4595</v>
      </c>
      <c r="D130" s="338" t="s">
        <v>4601</v>
      </c>
      <c r="E130" s="338">
        <v>2024</v>
      </c>
      <c r="F130" s="338" t="s">
        <v>4596</v>
      </c>
      <c r="G130" s="338" t="s">
        <v>4597</v>
      </c>
      <c r="H130" s="338" t="s">
        <v>4599</v>
      </c>
      <c r="I130" s="339">
        <v>45578</v>
      </c>
      <c r="J130" s="339">
        <v>45589</v>
      </c>
      <c r="K130" s="340">
        <f t="shared" si="1"/>
        <v>11</v>
      </c>
      <c r="L130" s="338"/>
    </row>
    <row r="131" spans="1:12">
      <c r="A131" s="338">
        <v>129</v>
      </c>
      <c r="B131" s="338" t="s">
        <v>89</v>
      </c>
      <c r="C131" s="338" t="s">
        <v>4595</v>
      </c>
      <c r="D131" s="338" t="s">
        <v>4601</v>
      </c>
      <c r="E131" s="338">
        <v>2024</v>
      </c>
      <c r="F131" s="338" t="s">
        <v>4596</v>
      </c>
      <c r="G131" s="338" t="s">
        <v>4597</v>
      </c>
      <c r="H131" s="338" t="s">
        <v>4599</v>
      </c>
      <c r="I131" s="339">
        <v>45593</v>
      </c>
      <c r="J131" s="339">
        <v>45608</v>
      </c>
      <c r="K131" s="340">
        <f t="shared" si="1"/>
        <v>15</v>
      </c>
      <c r="L131" s="338"/>
    </row>
    <row r="132" spans="1:12">
      <c r="A132" s="338">
        <v>130</v>
      </c>
      <c r="B132" s="338" t="s">
        <v>90</v>
      </c>
      <c r="C132" s="338" t="s">
        <v>4595</v>
      </c>
      <c r="D132" s="338" t="s">
        <v>4601</v>
      </c>
      <c r="E132" s="338">
        <v>2024</v>
      </c>
      <c r="F132" s="338" t="s">
        <v>4596</v>
      </c>
      <c r="G132" s="338" t="s">
        <v>4597</v>
      </c>
      <c r="H132" s="338" t="s">
        <v>4599</v>
      </c>
      <c r="I132" s="339">
        <v>45594</v>
      </c>
      <c r="J132" s="339">
        <v>45590</v>
      </c>
      <c r="K132" s="340">
        <f t="shared" ref="K132:K186" si="2">J132-I132</f>
        <v>-4</v>
      </c>
      <c r="L132" s="338"/>
    </row>
    <row r="133" spans="1:12">
      <c r="A133" s="338">
        <v>131</v>
      </c>
      <c r="B133" s="338" t="s">
        <v>91</v>
      </c>
      <c r="C133" s="338" t="s">
        <v>4595</v>
      </c>
      <c r="D133" s="338" t="s">
        <v>4601</v>
      </c>
      <c r="E133" s="338">
        <v>2024</v>
      </c>
      <c r="F133" s="338" t="s">
        <v>4596</v>
      </c>
      <c r="G133" s="338" t="s">
        <v>4597</v>
      </c>
      <c r="H133" s="338" t="s">
        <v>4599</v>
      </c>
      <c r="I133" s="339">
        <v>45598</v>
      </c>
      <c r="J133" s="339">
        <v>45600</v>
      </c>
      <c r="K133" s="340">
        <f t="shared" si="2"/>
        <v>2</v>
      </c>
      <c r="L133" s="338"/>
    </row>
    <row r="134" spans="1:12">
      <c r="A134" s="338">
        <v>132</v>
      </c>
      <c r="B134" s="338" t="s">
        <v>92</v>
      </c>
      <c r="C134" s="338" t="s">
        <v>4595</v>
      </c>
      <c r="D134" s="338" t="s">
        <v>4601</v>
      </c>
      <c r="E134" s="338">
        <v>2024</v>
      </c>
      <c r="F134" s="338" t="s">
        <v>4596</v>
      </c>
      <c r="G134" s="338" t="s">
        <v>4597</v>
      </c>
      <c r="H134" s="338" t="s">
        <v>4599</v>
      </c>
      <c r="I134" s="339">
        <v>45600</v>
      </c>
      <c r="J134" s="339">
        <v>45610</v>
      </c>
      <c r="K134" s="340">
        <f t="shared" si="2"/>
        <v>10</v>
      </c>
      <c r="L134" s="338"/>
    </row>
    <row r="135" spans="1:12">
      <c r="A135" s="338">
        <v>133</v>
      </c>
      <c r="B135" s="338" t="s">
        <v>93</v>
      </c>
      <c r="C135" s="338" t="s">
        <v>4595</v>
      </c>
      <c r="D135" s="338" t="s">
        <v>4601</v>
      </c>
      <c r="E135" s="338">
        <v>2024</v>
      </c>
      <c r="F135" s="338" t="s">
        <v>4596</v>
      </c>
      <c r="G135" s="338" t="s">
        <v>4597</v>
      </c>
      <c r="H135" s="338" t="s">
        <v>4599</v>
      </c>
      <c r="I135" s="339">
        <v>45601</v>
      </c>
      <c r="J135" s="339">
        <v>45601</v>
      </c>
      <c r="K135" s="340">
        <f t="shared" si="2"/>
        <v>0</v>
      </c>
      <c r="L135" s="338"/>
    </row>
    <row r="136" spans="1:12">
      <c r="A136" s="338">
        <v>134</v>
      </c>
      <c r="B136" s="338" t="s">
        <v>94</v>
      </c>
      <c r="C136" s="338" t="s">
        <v>4595</v>
      </c>
      <c r="D136" s="338" t="s">
        <v>4601</v>
      </c>
      <c r="E136" s="338">
        <v>2024</v>
      </c>
      <c r="F136" s="338" t="s">
        <v>4596</v>
      </c>
      <c r="G136" s="338" t="s">
        <v>4597</v>
      </c>
      <c r="H136" s="338" t="s">
        <v>4599</v>
      </c>
      <c r="I136" s="339">
        <v>45602</v>
      </c>
      <c r="J136" s="339">
        <v>45602</v>
      </c>
      <c r="K136" s="340">
        <f t="shared" si="2"/>
        <v>0</v>
      </c>
      <c r="L136" s="338"/>
    </row>
    <row r="137" spans="1:12">
      <c r="A137" s="338">
        <v>135</v>
      </c>
      <c r="B137" s="338" t="s">
        <v>95</v>
      </c>
      <c r="C137" s="338" t="s">
        <v>4595</v>
      </c>
      <c r="D137" s="338" t="s">
        <v>4601</v>
      </c>
      <c r="E137" s="338">
        <v>2024</v>
      </c>
      <c r="F137" s="338" t="s">
        <v>4596</v>
      </c>
      <c r="G137" s="338" t="s">
        <v>4597</v>
      </c>
      <c r="H137" s="338" t="s">
        <v>4599</v>
      </c>
      <c r="I137" s="339">
        <v>45604</v>
      </c>
      <c r="J137" s="339">
        <v>45605</v>
      </c>
      <c r="K137" s="340">
        <f t="shared" si="2"/>
        <v>1</v>
      </c>
      <c r="L137" s="338"/>
    </row>
    <row r="138" spans="1:12">
      <c r="A138" s="338">
        <v>136</v>
      </c>
      <c r="B138" s="338" t="s">
        <v>96</v>
      </c>
      <c r="C138" s="338" t="s">
        <v>4595</v>
      </c>
      <c r="D138" s="338" t="s">
        <v>4601</v>
      </c>
      <c r="E138" s="338">
        <v>2024</v>
      </c>
      <c r="F138" s="338" t="s">
        <v>4596</v>
      </c>
      <c r="G138" s="338" t="s">
        <v>4597</v>
      </c>
      <c r="H138" s="338" t="s">
        <v>4599</v>
      </c>
      <c r="I138" s="339">
        <v>45607</v>
      </c>
      <c r="J138" s="339">
        <v>45645</v>
      </c>
      <c r="K138" s="340">
        <f t="shared" si="2"/>
        <v>38</v>
      </c>
      <c r="L138" s="338"/>
    </row>
    <row r="139" spans="1:12">
      <c r="A139" s="338">
        <v>137</v>
      </c>
      <c r="B139" s="338" t="s">
        <v>97</v>
      </c>
      <c r="C139" s="338" t="s">
        <v>4595</v>
      </c>
      <c r="D139" s="338" t="s">
        <v>4601</v>
      </c>
      <c r="E139" s="338">
        <v>2024</v>
      </c>
      <c r="F139" s="338" t="s">
        <v>4596</v>
      </c>
      <c r="G139" s="338" t="s">
        <v>4597</v>
      </c>
      <c r="H139" s="338" t="s">
        <v>4599</v>
      </c>
      <c r="I139" s="339">
        <v>45608</v>
      </c>
      <c r="J139" s="339">
        <v>45607</v>
      </c>
      <c r="K139" s="340">
        <f t="shared" si="2"/>
        <v>-1</v>
      </c>
      <c r="L139" s="338"/>
    </row>
    <row r="140" spans="1:12">
      <c r="A140" s="338">
        <v>138</v>
      </c>
      <c r="B140" s="338" t="s">
        <v>98</v>
      </c>
      <c r="C140" s="338" t="s">
        <v>4595</v>
      </c>
      <c r="D140" s="338" t="s">
        <v>4601</v>
      </c>
      <c r="E140" s="338">
        <v>2024</v>
      </c>
      <c r="F140" s="338" t="s">
        <v>4596</v>
      </c>
      <c r="G140" s="338" t="s">
        <v>4597</v>
      </c>
      <c r="H140" s="338" t="s">
        <v>4599</v>
      </c>
      <c r="I140" s="339">
        <v>45609</v>
      </c>
      <c r="J140" s="339">
        <v>45631</v>
      </c>
      <c r="K140" s="340">
        <f t="shared" si="2"/>
        <v>22</v>
      </c>
      <c r="L140" s="338"/>
    </row>
    <row r="141" spans="1:12">
      <c r="A141" s="341">
        <v>139</v>
      </c>
      <c r="B141" s="341" t="s">
        <v>76</v>
      </c>
      <c r="C141" s="341" t="s">
        <v>4595</v>
      </c>
      <c r="D141" s="341" t="s">
        <v>4602</v>
      </c>
      <c r="E141" s="341">
        <v>2025</v>
      </c>
      <c r="F141" s="341" t="s">
        <v>4596</v>
      </c>
      <c r="G141" s="341" t="s">
        <v>4597</v>
      </c>
      <c r="H141" s="341" t="s">
        <v>4600</v>
      </c>
      <c r="I141" s="342">
        <v>45720</v>
      </c>
      <c r="J141" s="342">
        <v>45764</v>
      </c>
      <c r="K141" s="343">
        <f t="shared" si="2"/>
        <v>44</v>
      </c>
      <c r="L141" s="341"/>
    </row>
    <row r="142" spans="1:12">
      <c r="A142" s="338">
        <v>140</v>
      </c>
      <c r="B142" s="338" t="s">
        <v>77</v>
      </c>
      <c r="C142" s="338" t="s">
        <v>4595</v>
      </c>
      <c r="D142" s="338" t="s">
        <v>4602</v>
      </c>
      <c r="E142" s="338">
        <v>2025</v>
      </c>
      <c r="F142" s="338" t="s">
        <v>4596</v>
      </c>
      <c r="G142" s="338" t="s">
        <v>4597</v>
      </c>
      <c r="H142" s="338" t="s">
        <v>4600</v>
      </c>
      <c r="I142" s="339">
        <v>45722</v>
      </c>
      <c r="J142" s="339">
        <v>45728</v>
      </c>
      <c r="K142" s="340">
        <f t="shared" si="2"/>
        <v>6</v>
      </c>
      <c r="L142" s="338"/>
    </row>
    <row r="143" spans="1:12">
      <c r="A143" s="338">
        <v>141</v>
      </c>
      <c r="B143" s="338" t="s">
        <v>78</v>
      </c>
      <c r="C143" s="338" t="s">
        <v>4595</v>
      </c>
      <c r="D143" s="338" t="s">
        <v>4602</v>
      </c>
      <c r="E143" s="338">
        <v>2025</v>
      </c>
      <c r="F143" s="338" t="s">
        <v>4596</v>
      </c>
      <c r="G143" s="338" t="s">
        <v>4597</v>
      </c>
      <c r="H143" s="338" t="s">
        <v>4600</v>
      </c>
      <c r="I143" s="339">
        <v>45725</v>
      </c>
      <c r="J143" s="339">
        <v>45741</v>
      </c>
      <c r="K143" s="340">
        <f t="shared" si="2"/>
        <v>16</v>
      </c>
      <c r="L143" s="338"/>
    </row>
    <row r="144" spans="1:12">
      <c r="A144" s="338">
        <v>142</v>
      </c>
      <c r="B144" s="338" t="s">
        <v>79</v>
      </c>
      <c r="C144" s="338" t="s">
        <v>4595</v>
      </c>
      <c r="D144" s="338" t="s">
        <v>4602</v>
      </c>
      <c r="E144" s="338">
        <v>2025</v>
      </c>
      <c r="F144" s="338" t="s">
        <v>4596</v>
      </c>
      <c r="G144" s="338" t="s">
        <v>4597</v>
      </c>
      <c r="H144" s="338" t="s">
        <v>4600</v>
      </c>
      <c r="I144" s="339">
        <v>45728</v>
      </c>
      <c r="J144" s="339">
        <v>45756</v>
      </c>
      <c r="K144" s="340">
        <f t="shared" si="2"/>
        <v>28</v>
      </c>
      <c r="L144" s="338"/>
    </row>
    <row r="145" spans="1:12">
      <c r="A145" s="338">
        <v>143</v>
      </c>
      <c r="B145" s="338" t="s">
        <v>80</v>
      </c>
      <c r="C145" s="338" t="s">
        <v>4595</v>
      </c>
      <c r="D145" s="338" t="s">
        <v>4602</v>
      </c>
      <c r="E145" s="338">
        <v>2025</v>
      </c>
      <c r="F145" s="338" t="s">
        <v>4596</v>
      </c>
      <c r="G145" s="338" t="s">
        <v>4597</v>
      </c>
      <c r="H145" s="338" t="s">
        <v>4600</v>
      </c>
      <c r="I145" s="339">
        <v>45730</v>
      </c>
      <c r="J145" s="339">
        <v>45731</v>
      </c>
      <c r="K145" s="340">
        <f t="shared" si="2"/>
        <v>1</v>
      </c>
      <c r="L145" s="338"/>
    </row>
    <row r="146" spans="1:12">
      <c r="A146" s="338">
        <v>144</v>
      </c>
      <c r="B146" s="338" t="s">
        <v>81</v>
      </c>
      <c r="C146" s="338" t="s">
        <v>4595</v>
      </c>
      <c r="D146" s="338" t="s">
        <v>4602</v>
      </c>
      <c r="E146" s="338">
        <v>2025</v>
      </c>
      <c r="F146" s="338" t="s">
        <v>4596</v>
      </c>
      <c r="G146" s="338" t="s">
        <v>4597</v>
      </c>
      <c r="H146" s="338" t="s">
        <v>4600</v>
      </c>
      <c r="I146" s="339">
        <v>45733</v>
      </c>
      <c r="J146" s="339">
        <v>45743</v>
      </c>
      <c r="K146" s="340">
        <f t="shared" si="2"/>
        <v>10</v>
      </c>
      <c r="L146" s="338"/>
    </row>
    <row r="147" spans="1:12">
      <c r="A147" s="338">
        <v>145</v>
      </c>
      <c r="B147" s="338" t="s">
        <v>82</v>
      </c>
      <c r="C147" s="338" t="s">
        <v>4595</v>
      </c>
      <c r="D147" s="338" t="s">
        <v>4602</v>
      </c>
      <c r="E147" s="338">
        <v>2025</v>
      </c>
      <c r="F147" s="338" t="s">
        <v>4596</v>
      </c>
      <c r="G147" s="338" t="s">
        <v>4597</v>
      </c>
      <c r="H147" s="338" t="s">
        <v>4600</v>
      </c>
      <c r="I147" s="339">
        <v>45736</v>
      </c>
      <c r="J147" s="339">
        <v>45749</v>
      </c>
      <c r="K147" s="340">
        <f t="shared" si="2"/>
        <v>13</v>
      </c>
      <c r="L147" s="338"/>
    </row>
    <row r="148" spans="1:12">
      <c r="A148" s="338">
        <v>146</v>
      </c>
      <c r="B148" s="338" t="s">
        <v>83</v>
      </c>
      <c r="C148" s="338" t="s">
        <v>4595</v>
      </c>
      <c r="D148" s="338" t="s">
        <v>4602</v>
      </c>
      <c r="E148" s="338">
        <v>2025</v>
      </c>
      <c r="F148" s="338" t="s">
        <v>4596</v>
      </c>
      <c r="G148" s="338" t="s">
        <v>4597</v>
      </c>
      <c r="H148" s="338" t="s">
        <v>4600</v>
      </c>
      <c r="I148" s="339">
        <v>45738</v>
      </c>
      <c r="J148" s="339">
        <v>45754</v>
      </c>
      <c r="K148" s="340">
        <f t="shared" si="2"/>
        <v>16</v>
      </c>
      <c r="L148" s="338"/>
    </row>
    <row r="149" spans="1:12">
      <c r="A149" s="338">
        <v>147</v>
      </c>
      <c r="B149" s="338" t="s">
        <v>84</v>
      </c>
      <c r="C149" s="338" t="s">
        <v>4595</v>
      </c>
      <c r="D149" s="338" t="s">
        <v>4602</v>
      </c>
      <c r="E149" s="338">
        <v>2025</v>
      </c>
      <c r="F149" s="338" t="s">
        <v>4596</v>
      </c>
      <c r="G149" s="338" t="s">
        <v>4597</v>
      </c>
      <c r="H149" s="338" t="s">
        <v>4600</v>
      </c>
      <c r="I149" s="339">
        <v>45742</v>
      </c>
      <c r="J149" s="339">
        <v>45775</v>
      </c>
      <c r="K149" s="340">
        <f t="shared" si="2"/>
        <v>33</v>
      </c>
      <c r="L149" s="338"/>
    </row>
    <row r="150" spans="1:12">
      <c r="A150" s="338">
        <v>148</v>
      </c>
      <c r="B150" s="338" t="s">
        <v>85</v>
      </c>
      <c r="C150" s="338" t="s">
        <v>4595</v>
      </c>
      <c r="D150" s="338" t="s">
        <v>4602</v>
      </c>
      <c r="E150" s="338">
        <v>2025</v>
      </c>
      <c r="F150" s="338" t="s">
        <v>4596</v>
      </c>
      <c r="G150" s="338" t="s">
        <v>4597</v>
      </c>
      <c r="H150" s="338" t="s">
        <v>4600</v>
      </c>
      <c r="I150" s="339">
        <v>45749</v>
      </c>
      <c r="J150" s="339">
        <v>45784</v>
      </c>
      <c r="K150" s="340">
        <f t="shared" si="2"/>
        <v>35</v>
      </c>
      <c r="L150" s="338"/>
    </row>
    <row r="151" spans="1:12">
      <c r="A151" s="338">
        <v>149</v>
      </c>
      <c r="B151" s="338" t="s">
        <v>86</v>
      </c>
      <c r="C151" s="338" t="s">
        <v>4595</v>
      </c>
      <c r="D151" s="338" t="s">
        <v>4602</v>
      </c>
      <c r="E151" s="338">
        <v>2025</v>
      </c>
      <c r="F151" s="338" t="s">
        <v>4596</v>
      </c>
      <c r="G151" s="338" t="s">
        <v>4597</v>
      </c>
      <c r="H151" s="338" t="s">
        <v>4600</v>
      </c>
      <c r="I151" s="339">
        <v>45754</v>
      </c>
      <c r="J151" s="339">
        <v>45763</v>
      </c>
      <c r="K151" s="340">
        <f t="shared" si="2"/>
        <v>9</v>
      </c>
      <c r="L151" s="338"/>
    </row>
    <row r="152" spans="1:12">
      <c r="A152" s="338">
        <v>150</v>
      </c>
      <c r="B152" s="338" t="s">
        <v>87</v>
      </c>
      <c r="C152" s="338" t="s">
        <v>4595</v>
      </c>
      <c r="D152" s="338" t="s">
        <v>4602</v>
      </c>
      <c r="E152" s="338">
        <v>2025</v>
      </c>
      <c r="F152" s="338" t="s">
        <v>4596</v>
      </c>
      <c r="G152" s="338" t="s">
        <v>4597</v>
      </c>
      <c r="H152" s="338" t="s">
        <v>4600</v>
      </c>
      <c r="I152" s="339">
        <v>45757</v>
      </c>
      <c r="J152" s="339">
        <v>45770</v>
      </c>
      <c r="K152" s="340">
        <f t="shared" si="2"/>
        <v>13</v>
      </c>
      <c r="L152" s="338"/>
    </row>
    <row r="153" spans="1:12">
      <c r="A153" s="338">
        <v>151</v>
      </c>
      <c r="B153" s="338" t="s">
        <v>88</v>
      </c>
      <c r="C153" s="338" t="s">
        <v>4595</v>
      </c>
      <c r="D153" s="338" t="s">
        <v>4602</v>
      </c>
      <c r="E153" s="338">
        <v>2025</v>
      </c>
      <c r="F153" s="338" t="s">
        <v>4596</v>
      </c>
      <c r="G153" s="338" t="s">
        <v>4597</v>
      </c>
      <c r="H153" s="338" t="s">
        <v>4600</v>
      </c>
      <c r="I153" s="339">
        <v>45761</v>
      </c>
      <c r="J153" s="339">
        <v>45751</v>
      </c>
      <c r="K153" s="340">
        <f t="shared" si="2"/>
        <v>-10</v>
      </c>
      <c r="L153" s="338"/>
    </row>
    <row r="154" spans="1:12">
      <c r="A154" s="338">
        <v>152</v>
      </c>
      <c r="B154" s="338" t="s">
        <v>89</v>
      </c>
      <c r="C154" s="338" t="s">
        <v>4595</v>
      </c>
      <c r="D154" s="338" t="s">
        <v>4602</v>
      </c>
      <c r="E154" s="338">
        <v>2025</v>
      </c>
      <c r="F154" s="338" t="s">
        <v>4596</v>
      </c>
      <c r="G154" s="338" t="s">
        <v>4597</v>
      </c>
      <c r="H154" s="338" t="s">
        <v>4600</v>
      </c>
      <c r="I154" s="339">
        <v>45764</v>
      </c>
      <c r="J154" s="339">
        <v>45777</v>
      </c>
      <c r="K154" s="340">
        <f t="shared" si="2"/>
        <v>13</v>
      </c>
      <c r="L154" s="338"/>
    </row>
    <row r="155" spans="1:12">
      <c r="A155" s="338">
        <v>153</v>
      </c>
      <c r="B155" s="338" t="s">
        <v>90</v>
      </c>
      <c r="C155" s="338" t="s">
        <v>4595</v>
      </c>
      <c r="D155" s="338" t="s">
        <v>4602</v>
      </c>
      <c r="E155" s="338">
        <v>2025</v>
      </c>
      <c r="F155" s="338" t="s">
        <v>4596</v>
      </c>
      <c r="G155" s="338" t="s">
        <v>4597</v>
      </c>
      <c r="H155" s="338" t="s">
        <v>4600</v>
      </c>
      <c r="I155" s="339">
        <v>45768</v>
      </c>
      <c r="J155" s="339">
        <v>45759</v>
      </c>
      <c r="K155" s="340">
        <f t="shared" si="2"/>
        <v>-9</v>
      </c>
      <c r="L155" s="338"/>
    </row>
    <row r="156" spans="1:12">
      <c r="A156" s="338">
        <v>154</v>
      </c>
      <c r="B156" s="338" t="s">
        <v>91</v>
      </c>
      <c r="C156" s="338" t="s">
        <v>4595</v>
      </c>
      <c r="D156" s="338" t="s">
        <v>4602</v>
      </c>
      <c r="E156" s="338">
        <v>2025</v>
      </c>
      <c r="F156" s="338" t="s">
        <v>4596</v>
      </c>
      <c r="G156" s="338" t="s">
        <v>4597</v>
      </c>
      <c r="H156" s="338" t="s">
        <v>4600</v>
      </c>
      <c r="I156" s="339">
        <v>45771</v>
      </c>
      <c r="J156" s="339">
        <v>45789</v>
      </c>
      <c r="K156" s="340">
        <f t="shared" si="2"/>
        <v>18</v>
      </c>
      <c r="L156" s="338"/>
    </row>
    <row r="157" spans="1:12">
      <c r="A157" s="338">
        <v>155</v>
      </c>
      <c r="B157" s="338" t="s">
        <v>92</v>
      </c>
      <c r="C157" s="338" t="s">
        <v>4595</v>
      </c>
      <c r="D157" s="338" t="s">
        <v>4602</v>
      </c>
      <c r="E157" s="338">
        <v>2025</v>
      </c>
      <c r="F157" s="338" t="s">
        <v>4596</v>
      </c>
      <c r="G157" s="338" t="s">
        <v>4597</v>
      </c>
      <c r="H157" s="338" t="s">
        <v>4600</v>
      </c>
      <c r="I157" s="339">
        <v>45775</v>
      </c>
      <c r="J157" s="339">
        <v>45773</v>
      </c>
      <c r="K157" s="340">
        <f t="shared" si="2"/>
        <v>-2</v>
      </c>
      <c r="L157" s="338"/>
    </row>
    <row r="158" spans="1:12">
      <c r="A158" s="338">
        <v>156</v>
      </c>
      <c r="B158" s="338" t="s">
        <v>93</v>
      </c>
      <c r="C158" s="338" t="s">
        <v>4595</v>
      </c>
      <c r="D158" s="338" t="s">
        <v>4602</v>
      </c>
      <c r="E158" s="338">
        <v>2025</v>
      </c>
      <c r="F158" s="338" t="s">
        <v>4596</v>
      </c>
      <c r="G158" s="338" t="s">
        <v>4597</v>
      </c>
      <c r="H158" s="338" t="s">
        <v>4600</v>
      </c>
      <c r="I158" s="339">
        <v>45779</v>
      </c>
      <c r="J158" s="339">
        <v>45783</v>
      </c>
      <c r="K158" s="340">
        <f t="shared" si="2"/>
        <v>4</v>
      </c>
      <c r="L158" s="338"/>
    </row>
    <row r="159" spans="1:12">
      <c r="A159" s="338">
        <v>157</v>
      </c>
      <c r="B159" s="338" t="s">
        <v>94</v>
      </c>
      <c r="C159" s="338" t="s">
        <v>4595</v>
      </c>
      <c r="D159" s="338" t="s">
        <v>4602</v>
      </c>
      <c r="E159" s="338">
        <v>2025</v>
      </c>
      <c r="F159" s="338" t="s">
        <v>4596</v>
      </c>
      <c r="G159" s="338" t="s">
        <v>4597</v>
      </c>
      <c r="H159" s="338" t="s">
        <v>4600</v>
      </c>
      <c r="I159" s="339">
        <v>45782</v>
      </c>
      <c r="J159" s="339">
        <v>45791</v>
      </c>
      <c r="K159" s="340">
        <f t="shared" si="2"/>
        <v>9</v>
      </c>
      <c r="L159" s="338"/>
    </row>
    <row r="160" spans="1:12">
      <c r="A160" s="338">
        <v>158</v>
      </c>
      <c r="B160" s="338" t="s">
        <v>95</v>
      </c>
      <c r="C160" s="338" t="s">
        <v>4595</v>
      </c>
      <c r="D160" s="338" t="s">
        <v>4602</v>
      </c>
      <c r="E160" s="338">
        <v>2025</v>
      </c>
      <c r="F160" s="338" t="s">
        <v>4596</v>
      </c>
      <c r="G160" s="338" t="s">
        <v>4597</v>
      </c>
      <c r="H160" s="338" t="s">
        <v>4600</v>
      </c>
      <c r="I160" s="339">
        <v>45785</v>
      </c>
      <c r="J160" s="339">
        <v>45782</v>
      </c>
      <c r="K160" s="340">
        <f t="shared" si="2"/>
        <v>-3</v>
      </c>
      <c r="L160" s="338"/>
    </row>
    <row r="161" spans="1:12">
      <c r="A161" s="338">
        <v>159</v>
      </c>
      <c r="B161" s="338" t="s">
        <v>96</v>
      </c>
      <c r="C161" s="338" t="s">
        <v>4595</v>
      </c>
      <c r="D161" s="338" t="s">
        <v>4602</v>
      </c>
      <c r="E161" s="338">
        <v>2025</v>
      </c>
      <c r="F161" s="338" t="s">
        <v>4596</v>
      </c>
      <c r="G161" s="338" t="s">
        <v>4597</v>
      </c>
      <c r="H161" s="338" t="s">
        <v>4600</v>
      </c>
      <c r="I161" s="339">
        <v>45789</v>
      </c>
      <c r="J161" s="339">
        <v>45787</v>
      </c>
      <c r="K161" s="340">
        <f t="shared" si="2"/>
        <v>-2</v>
      </c>
      <c r="L161" s="338"/>
    </row>
    <row r="162" spans="1:12">
      <c r="A162" s="338">
        <v>160</v>
      </c>
      <c r="B162" s="338" t="s">
        <v>97</v>
      </c>
      <c r="C162" s="338" t="s">
        <v>4595</v>
      </c>
      <c r="D162" s="338" t="s">
        <v>4602</v>
      </c>
      <c r="E162" s="338">
        <v>2025</v>
      </c>
      <c r="F162" s="338" t="s">
        <v>4596</v>
      </c>
      <c r="G162" s="338" t="s">
        <v>4597</v>
      </c>
      <c r="H162" s="338" t="s">
        <v>4600</v>
      </c>
      <c r="I162" s="339">
        <v>45792</v>
      </c>
      <c r="J162" s="339">
        <v>45794</v>
      </c>
      <c r="K162" s="340">
        <f t="shared" si="2"/>
        <v>2</v>
      </c>
      <c r="L162" s="338"/>
    </row>
    <row r="163" spans="1:12">
      <c r="A163" s="338">
        <v>161</v>
      </c>
      <c r="B163" s="338" t="s">
        <v>98</v>
      </c>
      <c r="C163" s="338" t="s">
        <v>4595</v>
      </c>
      <c r="D163" s="338" t="s">
        <v>4602</v>
      </c>
      <c r="E163" s="338">
        <v>2025</v>
      </c>
      <c r="F163" s="338" t="s">
        <v>4596</v>
      </c>
      <c r="G163" s="338" t="s">
        <v>4597</v>
      </c>
      <c r="H163" s="338" t="s">
        <v>4600</v>
      </c>
      <c r="I163" s="339">
        <v>45795</v>
      </c>
      <c r="J163" s="339">
        <v>45794</v>
      </c>
      <c r="K163" s="340">
        <f t="shared" si="2"/>
        <v>-1</v>
      </c>
      <c r="L163" s="338"/>
    </row>
    <row r="164" spans="1:12">
      <c r="A164" s="338">
        <v>162</v>
      </c>
      <c r="B164" s="338" t="s">
        <v>76</v>
      </c>
      <c r="C164" s="338" t="s">
        <v>4595</v>
      </c>
      <c r="D164" s="338" t="s">
        <v>4602</v>
      </c>
      <c r="E164" s="338">
        <v>2025</v>
      </c>
      <c r="F164" s="338" t="s">
        <v>4598</v>
      </c>
      <c r="G164" s="338" t="s">
        <v>4597</v>
      </c>
      <c r="H164" s="338" t="s">
        <v>4600</v>
      </c>
      <c r="I164" s="339">
        <v>45721</v>
      </c>
      <c r="J164" s="339">
        <v>45769</v>
      </c>
      <c r="K164" s="340">
        <f t="shared" si="2"/>
        <v>48</v>
      </c>
      <c r="L164" s="338"/>
    </row>
    <row r="165" spans="1:12">
      <c r="A165" s="338">
        <v>163</v>
      </c>
      <c r="B165" s="338" t="s">
        <v>77</v>
      </c>
      <c r="C165" s="338" t="s">
        <v>4595</v>
      </c>
      <c r="D165" s="338" t="s">
        <v>4602</v>
      </c>
      <c r="E165" s="338">
        <v>2025</v>
      </c>
      <c r="F165" s="338" t="s">
        <v>4598</v>
      </c>
      <c r="G165" s="338" t="s">
        <v>4597</v>
      </c>
      <c r="H165" s="338" t="s">
        <v>4600</v>
      </c>
      <c r="I165" s="339">
        <v>45723</v>
      </c>
      <c r="J165" s="339">
        <v>45737</v>
      </c>
      <c r="K165" s="340">
        <f t="shared" si="2"/>
        <v>14</v>
      </c>
      <c r="L165" s="338"/>
    </row>
    <row r="166" spans="1:12">
      <c r="A166" s="338">
        <v>164</v>
      </c>
      <c r="B166" s="338" t="s">
        <v>78</v>
      </c>
      <c r="C166" s="338" t="s">
        <v>4595</v>
      </c>
      <c r="D166" s="338" t="s">
        <v>4602</v>
      </c>
      <c r="E166" s="338">
        <v>2025</v>
      </c>
      <c r="F166" s="338" t="s">
        <v>4598</v>
      </c>
      <c r="G166" s="338" t="s">
        <v>4597</v>
      </c>
      <c r="H166" s="338" t="s">
        <v>4600</v>
      </c>
      <c r="I166" s="339">
        <v>45726</v>
      </c>
      <c r="J166" s="339">
        <v>45742</v>
      </c>
      <c r="K166" s="340">
        <f t="shared" si="2"/>
        <v>16</v>
      </c>
      <c r="L166" s="338"/>
    </row>
    <row r="167" spans="1:12">
      <c r="A167" s="338">
        <v>165</v>
      </c>
      <c r="B167" s="338" t="s">
        <v>79</v>
      </c>
      <c r="C167" s="338" t="s">
        <v>4595</v>
      </c>
      <c r="D167" s="338" t="s">
        <v>4602</v>
      </c>
      <c r="E167" s="338">
        <v>2025</v>
      </c>
      <c r="F167" s="338" t="s">
        <v>4598</v>
      </c>
      <c r="G167" s="338" t="s">
        <v>4597</v>
      </c>
      <c r="H167" s="338" t="s">
        <v>4600</v>
      </c>
      <c r="I167" s="339">
        <v>45729</v>
      </c>
      <c r="J167" s="339">
        <v>45757</v>
      </c>
      <c r="K167" s="340">
        <f t="shared" si="2"/>
        <v>28</v>
      </c>
      <c r="L167" s="338"/>
    </row>
    <row r="168" spans="1:12">
      <c r="A168" s="338">
        <v>166</v>
      </c>
      <c r="B168" s="338" t="s">
        <v>80</v>
      </c>
      <c r="C168" s="338" t="s">
        <v>4595</v>
      </c>
      <c r="D168" s="338" t="s">
        <v>4602</v>
      </c>
      <c r="E168" s="338">
        <v>2025</v>
      </c>
      <c r="F168" s="338" t="s">
        <v>4598</v>
      </c>
      <c r="G168" s="338" t="s">
        <v>4597</v>
      </c>
      <c r="H168" s="338" t="s">
        <v>4600</v>
      </c>
      <c r="I168" s="339">
        <v>45731</v>
      </c>
      <c r="J168" s="339">
        <v>45736</v>
      </c>
      <c r="K168" s="340">
        <f t="shared" si="2"/>
        <v>5</v>
      </c>
      <c r="L168" s="338"/>
    </row>
    <row r="169" spans="1:12">
      <c r="A169" s="338">
        <v>167</v>
      </c>
      <c r="B169" s="338" t="s">
        <v>81</v>
      </c>
      <c r="C169" s="338" t="s">
        <v>4595</v>
      </c>
      <c r="D169" s="338" t="s">
        <v>4602</v>
      </c>
      <c r="E169" s="338">
        <v>2025</v>
      </c>
      <c r="F169" s="338" t="s">
        <v>4598</v>
      </c>
      <c r="G169" s="338" t="s">
        <v>4597</v>
      </c>
      <c r="H169" s="338" t="s">
        <v>4600</v>
      </c>
      <c r="I169" s="339">
        <v>45734</v>
      </c>
      <c r="J169" s="339">
        <v>45744</v>
      </c>
      <c r="K169" s="340">
        <f t="shared" si="2"/>
        <v>10</v>
      </c>
      <c r="L169" s="338"/>
    </row>
    <row r="170" spans="1:12">
      <c r="A170" s="338">
        <v>168</v>
      </c>
      <c r="B170" s="338" t="s">
        <v>82</v>
      </c>
      <c r="C170" s="338" t="s">
        <v>4595</v>
      </c>
      <c r="D170" s="338" t="s">
        <v>4602</v>
      </c>
      <c r="E170" s="338">
        <v>2025</v>
      </c>
      <c r="F170" s="338" t="s">
        <v>4598</v>
      </c>
      <c r="G170" s="338" t="s">
        <v>4597</v>
      </c>
      <c r="H170" s="338" t="s">
        <v>4600</v>
      </c>
      <c r="I170" s="339">
        <v>45737</v>
      </c>
      <c r="J170" s="339">
        <v>45750</v>
      </c>
      <c r="K170" s="340">
        <f t="shared" si="2"/>
        <v>13</v>
      </c>
      <c r="L170" s="338"/>
    </row>
    <row r="171" spans="1:12">
      <c r="A171" s="338">
        <v>169</v>
      </c>
      <c r="B171" s="338" t="s">
        <v>83</v>
      </c>
      <c r="C171" s="338" t="s">
        <v>4595</v>
      </c>
      <c r="D171" s="338" t="s">
        <v>4602</v>
      </c>
      <c r="E171" s="338">
        <v>2025</v>
      </c>
      <c r="F171" s="338" t="s">
        <v>4598</v>
      </c>
      <c r="G171" s="338" t="s">
        <v>4597</v>
      </c>
      <c r="H171" s="338" t="s">
        <v>4600</v>
      </c>
      <c r="I171" s="339">
        <v>45739</v>
      </c>
      <c r="J171" s="339">
        <v>45755</v>
      </c>
      <c r="K171" s="340">
        <f t="shared" si="2"/>
        <v>16</v>
      </c>
      <c r="L171" s="338"/>
    </row>
    <row r="172" spans="1:12">
      <c r="A172" s="338">
        <v>170</v>
      </c>
      <c r="B172" s="338" t="s">
        <v>84</v>
      </c>
      <c r="C172" s="338" t="s">
        <v>4595</v>
      </c>
      <c r="D172" s="338" t="s">
        <v>4602</v>
      </c>
      <c r="E172" s="338">
        <v>2025</v>
      </c>
      <c r="F172" s="338" t="s">
        <v>4598</v>
      </c>
      <c r="G172" s="338" t="s">
        <v>4597</v>
      </c>
      <c r="H172" s="338" t="s">
        <v>4600</v>
      </c>
      <c r="I172" s="339">
        <v>45743</v>
      </c>
      <c r="J172" s="339">
        <v>45776</v>
      </c>
      <c r="K172" s="340">
        <f t="shared" si="2"/>
        <v>33</v>
      </c>
      <c r="L172" s="338"/>
    </row>
    <row r="173" spans="1:12">
      <c r="A173" s="338">
        <v>171</v>
      </c>
      <c r="B173" s="338" t="s">
        <v>85</v>
      </c>
      <c r="C173" s="338" t="s">
        <v>4595</v>
      </c>
      <c r="D173" s="338" t="s">
        <v>4602</v>
      </c>
      <c r="E173" s="338">
        <v>2025</v>
      </c>
      <c r="F173" s="338" t="s">
        <v>4598</v>
      </c>
      <c r="G173" s="338" t="s">
        <v>4597</v>
      </c>
      <c r="H173" s="338" t="s">
        <v>4600</v>
      </c>
      <c r="I173" s="339">
        <v>45750</v>
      </c>
      <c r="J173" s="339">
        <v>45785</v>
      </c>
      <c r="K173" s="340">
        <f t="shared" si="2"/>
        <v>35</v>
      </c>
      <c r="L173" s="338"/>
    </row>
    <row r="174" spans="1:12">
      <c r="A174" s="338">
        <v>172</v>
      </c>
      <c r="B174" s="338" t="s">
        <v>86</v>
      </c>
      <c r="C174" s="338" t="s">
        <v>4595</v>
      </c>
      <c r="D174" s="338" t="s">
        <v>4602</v>
      </c>
      <c r="E174" s="338">
        <v>2025</v>
      </c>
      <c r="F174" s="338" t="s">
        <v>4598</v>
      </c>
      <c r="G174" s="338" t="s">
        <v>4597</v>
      </c>
      <c r="H174" s="338" t="s">
        <v>4600</v>
      </c>
      <c r="I174" s="339">
        <v>45755</v>
      </c>
      <c r="J174" s="339">
        <v>45766</v>
      </c>
      <c r="K174" s="340">
        <f t="shared" si="2"/>
        <v>11</v>
      </c>
      <c r="L174" s="338"/>
    </row>
    <row r="175" spans="1:12">
      <c r="A175" s="338">
        <v>173</v>
      </c>
      <c r="B175" s="338" t="s">
        <v>87</v>
      </c>
      <c r="C175" s="338" t="s">
        <v>4595</v>
      </c>
      <c r="D175" s="338" t="s">
        <v>4602</v>
      </c>
      <c r="E175" s="338">
        <v>2025</v>
      </c>
      <c r="F175" s="338" t="s">
        <v>4598</v>
      </c>
      <c r="G175" s="338" t="s">
        <v>4597</v>
      </c>
      <c r="H175" s="338" t="s">
        <v>4600</v>
      </c>
      <c r="I175" s="339">
        <v>45758</v>
      </c>
      <c r="J175" s="339">
        <v>45771</v>
      </c>
      <c r="K175" s="340">
        <f t="shared" si="2"/>
        <v>13</v>
      </c>
      <c r="L175" s="338"/>
    </row>
    <row r="176" spans="1:12">
      <c r="A176" s="338">
        <v>174</v>
      </c>
      <c r="B176" s="338" t="s">
        <v>88</v>
      </c>
      <c r="C176" s="338" t="s">
        <v>4595</v>
      </c>
      <c r="D176" s="338" t="s">
        <v>4602</v>
      </c>
      <c r="E176" s="338">
        <v>2025</v>
      </c>
      <c r="F176" s="338" t="s">
        <v>4598</v>
      </c>
      <c r="G176" s="338" t="s">
        <v>4597</v>
      </c>
      <c r="H176" s="338" t="s">
        <v>4600</v>
      </c>
      <c r="I176" s="339">
        <v>45762</v>
      </c>
      <c r="J176" s="339">
        <v>45752</v>
      </c>
      <c r="K176" s="340">
        <f t="shared" si="2"/>
        <v>-10</v>
      </c>
      <c r="L176" s="338"/>
    </row>
    <row r="177" spans="1:12">
      <c r="A177" s="338">
        <v>175</v>
      </c>
      <c r="B177" s="338" t="s">
        <v>89</v>
      </c>
      <c r="C177" s="338" t="s">
        <v>4595</v>
      </c>
      <c r="D177" s="338" t="s">
        <v>4602</v>
      </c>
      <c r="E177" s="338">
        <v>2025</v>
      </c>
      <c r="F177" s="338" t="s">
        <v>4598</v>
      </c>
      <c r="G177" s="338" t="s">
        <v>4597</v>
      </c>
      <c r="H177" s="338" t="s">
        <v>4600</v>
      </c>
      <c r="I177" s="339">
        <v>45765</v>
      </c>
      <c r="J177" s="339">
        <v>45779</v>
      </c>
      <c r="K177" s="340">
        <f t="shared" si="2"/>
        <v>14</v>
      </c>
      <c r="L177" s="338"/>
    </row>
    <row r="178" spans="1:12">
      <c r="A178" s="338">
        <v>176</v>
      </c>
      <c r="B178" s="338" t="s">
        <v>90</v>
      </c>
      <c r="C178" s="338" t="s">
        <v>4595</v>
      </c>
      <c r="D178" s="338" t="s">
        <v>4602</v>
      </c>
      <c r="E178" s="338">
        <v>2025</v>
      </c>
      <c r="F178" s="338" t="s">
        <v>4598</v>
      </c>
      <c r="G178" s="338" t="s">
        <v>4597</v>
      </c>
      <c r="H178" s="338" t="s">
        <v>4600</v>
      </c>
      <c r="I178" s="339">
        <v>45769</v>
      </c>
      <c r="J178" s="339">
        <v>45786</v>
      </c>
      <c r="K178" s="340">
        <f t="shared" si="2"/>
        <v>17</v>
      </c>
      <c r="L178" s="338"/>
    </row>
    <row r="179" spans="1:12">
      <c r="A179" s="338">
        <v>177</v>
      </c>
      <c r="B179" s="338" t="s">
        <v>91</v>
      </c>
      <c r="C179" s="338" t="s">
        <v>4595</v>
      </c>
      <c r="D179" s="338" t="s">
        <v>4602</v>
      </c>
      <c r="E179" s="338">
        <v>2025</v>
      </c>
      <c r="F179" s="338" t="s">
        <v>4598</v>
      </c>
      <c r="G179" s="338" t="s">
        <v>4597</v>
      </c>
      <c r="H179" s="338" t="s">
        <v>4600</v>
      </c>
      <c r="I179" s="339">
        <v>45772</v>
      </c>
      <c r="J179" s="339">
        <v>45790</v>
      </c>
      <c r="K179" s="340">
        <f t="shared" si="2"/>
        <v>18</v>
      </c>
      <c r="L179" s="338"/>
    </row>
    <row r="180" spans="1:12">
      <c r="A180" s="338">
        <v>178</v>
      </c>
      <c r="B180" s="338" t="s">
        <v>92</v>
      </c>
      <c r="C180" s="338" t="s">
        <v>4595</v>
      </c>
      <c r="D180" s="338" t="s">
        <v>4602</v>
      </c>
      <c r="E180" s="338">
        <v>2025</v>
      </c>
      <c r="F180" s="338" t="s">
        <v>4598</v>
      </c>
      <c r="G180" s="338" t="s">
        <v>4597</v>
      </c>
      <c r="H180" s="338" t="s">
        <v>4600</v>
      </c>
      <c r="I180" s="339">
        <v>45776</v>
      </c>
      <c r="J180" s="339">
        <v>45774</v>
      </c>
      <c r="K180" s="340">
        <f t="shared" si="2"/>
        <v>-2</v>
      </c>
      <c r="L180" s="338"/>
    </row>
    <row r="181" spans="1:12">
      <c r="A181" s="338">
        <v>179</v>
      </c>
      <c r="B181" s="338" t="s">
        <v>93</v>
      </c>
      <c r="C181" s="338" t="s">
        <v>4595</v>
      </c>
      <c r="D181" s="338" t="s">
        <v>4602</v>
      </c>
      <c r="E181" s="338">
        <v>2025</v>
      </c>
      <c r="F181" s="338" t="s">
        <v>4598</v>
      </c>
      <c r="G181" s="338" t="s">
        <v>4597</v>
      </c>
      <c r="H181" s="338" t="s">
        <v>4600</v>
      </c>
      <c r="I181" s="339">
        <v>45780</v>
      </c>
      <c r="J181" s="339">
        <v>45786</v>
      </c>
      <c r="K181" s="340">
        <f t="shared" si="2"/>
        <v>6</v>
      </c>
      <c r="L181" s="338"/>
    </row>
    <row r="182" spans="1:12">
      <c r="A182" s="338">
        <v>180</v>
      </c>
      <c r="B182" s="338" t="s">
        <v>94</v>
      </c>
      <c r="C182" s="338" t="s">
        <v>4595</v>
      </c>
      <c r="D182" s="338" t="s">
        <v>4602</v>
      </c>
      <c r="E182" s="338">
        <v>2025</v>
      </c>
      <c r="F182" s="338" t="s">
        <v>4598</v>
      </c>
      <c r="G182" s="338" t="s">
        <v>4597</v>
      </c>
      <c r="H182" s="338" t="s">
        <v>4600</v>
      </c>
      <c r="I182" s="339">
        <v>45783</v>
      </c>
      <c r="J182" s="339">
        <v>45800</v>
      </c>
      <c r="K182" s="340">
        <v>17</v>
      </c>
      <c r="L182" s="338"/>
    </row>
    <row r="183" spans="1:12">
      <c r="A183" s="338">
        <v>181</v>
      </c>
      <c r="B183" s="338" t="s">
        <v>95</v>
      </c>
      <c r="C183" s="338" t="s">
        <v>4595</v>
      </c>
      <c r="D183" s="338" t="s">
        <v>4602</v>
      </c>
      <c r="E183" s="338">
        <v>2025</v>
      </c>
      <c r="F183" s="338" t="s">
        <v>4598</v>
      </c>
      <c r="G183" s="338" t="s">
        <v>4597</v>
      </c>
      <c r="H183" s="338" t="s">
        <v>4600</v>
      </c>
      <c r="I183" s="339">
        <v>45786</v>
      </c>
      <c r="J183" s="339">
        <v>45792</v>
      </c>
      <c r="K183" s="340">
        <f t="shared" si="2"/>
        <v>6</v>
      </c>
      <c r="L183" s="338"/>
    </row>
    <row r="184" spans="1:12">
      <c r="A184" s="338">
        <v>182</v>
      </c>
      <c r="B184" s="338" t="s">
        <v>96</v>
      </c>
      <c r="C184" s="338" t="s">
        <v>4595</v>
      </c>
      <c r="D184" s="338" t="s">
        <v>4602</v>
      </c>
      <c r="E184" s="338">
        <v>2025</v>
      </c>
      <c r="F184" s="338" t="s">
        <v>4598</v>
      </c>
      <c r="G184" s="338" t="s">
        <v>4597</v>
      </c>
      <c r="H184" s="338" t="s">
        <v>4600</v>
      </c>
      <c r="I184" s="339">
        <v>45790</v>
      </c>
      <c r="J184" s="339">
        <v>45793</v>
      </c>
      <c r="K184" s="340">
        <f t="shared" si="2"/>
        <v>3</v>
      </c>
      <c r="L184" s="338"/>
    </row>
    <row r="185" spans="1:12">
      <c r="A185" s="338">
        <v>183</v>
      </c>
      <c r="B185" s="338" t="s">
        <v>97</v>
      </c>
      <c r="C185" s="338" t="s">
        <v>4595</v>
      </c>
      <c r="D185" s="338" t="s">
        <v>4602</v>
      </c>
      <c r="E185" s="338">
        <v>2025</v>
      </c>
      <c r="F185" s="338" t="s">
        <v>4598</v>
      </c>
      <c r="G185" s="338" t="s">
        <v>4597</v>
      </c>
      <c r="H185" s="338" t="s">
        <v>4600</v>
      </c>
      <c r="I185" s="339">
        <v>45793</v>
      </c>
      <c r="J185" s="339">
        <v>45796</v>
      </c>
      <c r="K185" s="340">
        <f t="shared" si="2"/>
        <v>3</v>
      </c>
      <c r="L185" s="338"/>
    </row>
    <row r="186" spans="1:12">
      <c r="A186" s="338">
        <v>184</v>
      </c>
      <c r="B186" s="338" t="s">
        <v>98</v>
      </c>
      <c r="C186" s="338" t="s">
        <v>4595</v>
      </c>
      <c r="D186" s="338" t="s">
        <v>4602</v>
      </c>
      <c r="E186" s="338">
        <v>2025</v>
      </c>
      <c r="F186" s="338" t="s">
        <v>4598</v>
      </c>
      <c r="G186" s="338" t="s">
        <v>4597</v>
      </c>
      <c r="H186" s="338" t="s">
        <v>4600</v>
      </c>
      <c r="I186" s="339">
        <v>45796</v>
      </c>
      <c r="J186" s="339">
        <v>45798</v>
      </c>
      <c r="K186" s="340">
        <f t="shared" si="2"/>
        <v>2</v>
      </c>
      <c r="L186" s="338"/>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14</v>
      </c>
      <c r="R31" s="268"/>
      <c r="S31" s="268"/>
      <c r="T31" s="267">
        <f t="shared" si="16"/>
        <v>815.98322580645163</v>
      </c>
      <c r="U31" s="268">
        <f t="shared" si="17"/>
        <v>11423.765161290323</v>
      </c>
      <c r="V31" s="268">
        <f>SUMIF($F$2:F31,F31,$U$2:U31)</f>
        <v>54616.035161290325</v>
      </c>
      <c r="W31" s="269">
        <f t="shared" si="18"/>
        <v>0.6719229461515579</v>
      </c>
      <c r="X31" s="269">
        <f t="shared" si="3"/>
        <v>0.6719229461515579</v>
      </c>
      <c r="Y31" s="269">
        <f t="shared" si="19"/>
        <v>0.42832074754760607</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54616.035161290325</v>
      </c>
      <c r="W32" s="269">
        <f t="shared" si="18"/>
        <v>0.57631327298227741</v>
      </c>
      <c r="X32" s="269" t="str">
        <f t="shared" si="3"/>
        <v/>
      </c>
      <c r="Y32" s="269">
        <f t="shared" si="19"/>
        <v>0.42832074754760607</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54616.035161290325</v>
      </c>
      <c r="W33" s="269">
        <f t="shared" si="18"/>
        <v>0.34304375274483978</v>
      </c>
      <c r="X33" s="269" t="str">
        <f t="shared" si="3"/>
        <v/>
      </c>
      <c r="Y33" s="269">
        <f t="shared" si="19"/>
        <v>0.42832074754760607</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54616.035161290325</v>
      </c>
      <c r="W34" s="269">
        <f t="shared" si="18"/>
        <v>0.18590755025712957</v>
      </c>
      <c r="X34" s="269" t="str">
        <f t="shared" si="3"/>
        <v/>
      </c>
      <c r="Y34" s="269">
        <f t="shared" si="19"/>
        <v>0.42832074754760607</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54616.035161290325</v>
      </c>
      <c r="W35" s="269">
        <f t="shared" si="18"/>
        <v>0.28815656565656578</v>
      </c>
      <c r="X35" s="269" t="str">
        <f t="shared" si="3"/>
        <v/>
      </c>
      <c r="Y35" s="269">
        <f t="shared" si="19"/>
        <v>0.42832074754760607</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54616.035161290325</v>
      </c>
      <c r="W36" s="269">
        <f t="shared" si="18"/>
        <v>0.36384753920693619</v>
      </c>
      <c r="X36" s="269" t="str">
        <f t="shared" si="3"/>
        <v/>
      </c>
      <c r="Y36" s="269">
        <f t="shared" si="19"/>
        <v>0.42832074754760607</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54616.035161290325</v>
      </c>
      <c r="W37" s="269">
        <f t="shared" si="18"/>
        <v>0.347912682221939</v>
      </c>
      <c r="X37" s="269" t="str">
        <f t="shared" si="3"/>
        <v/>
      </c>
      <c r="Y37" s="269">
        <f t="shared" si="19"/>
        <v>0.42832074754760607</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54616.035161290325</v>
      </c>
      <c r="W38" s="269">
        <f t="shared" si="18"/>
        <v>0.29403732589873899</v>
      </c>
      <c r="X38" s="269" t="str">
        <f t="shared" si="3"/>
        <v/>
      </c>
      <c r="Y38" s="269">
        <f t="shared" si="19"/>
        <v>0.42832074754760607</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54616.035161290325</v>
      </c>
      <c r="W39" s="269">
        <f t="shared" si="18"/>
        <v>0.23105662161587837</v>
      </c>
      <c r="X39" s="269" t="str">
        <f t="shared" si="3"/>
        <v/>
      </c>
      <c r="Y39" s="269">
        <f t="shared" si="19"/>
        <v>0.42832074754760607</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2" t="s">
        <v>4615</v>
      </c>
      <c r="BQ1" s="383"/>
      <c r="BR1" s="383"/>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45</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45</v>
      </c>
      <c r="W3" s="19"/>
      <c r="X3" s="18" t="s">
        <v>257</v>
      </c>
      <c r="Y3" s="18"/>
      <c r="Z3" s="20"/>
      <c r="AA3" s="18"/>
      <c r="AB3" s="18" t="s">
        <v>116</v>
      </c>
      <c r="AC3" s="18"/>
      <c r="AD3" s="18"/>
      <c r="AE3" s="18" t="s">
        <v>148</v>
      </c>
      <c r="AF3" s="21">
        <f>O2Summary!B4</f>
        <v>45852</v>
      </c>
      <c r="AG3" s="21">
        <f>AF3-1</f>
        <v>45851</v>
      </c>
      <c r="AH3" s="21">
        <f t="shared" ref="AH3:AL3" si="1">AG3-1</f>
        <v>45850</v>
      </c>
      <c r="AI3" s="21">
        <f t="shared" si="1"/>
        <v>45849</v>
      </c>
      <c r="AJ3" s="21">
        <f t="shared" si="1"/>
        <v>45848</v>
      </c>
      <c r="AK3" s="21">
        <f t="shared" si="1"/>
        <v>45847</v>
      </c>
      <c r="AL3" s="21">
        <f t="shared" si="1"/>
        <v>45846</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45</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45</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45</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45</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45</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45</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45</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45</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45</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45</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45</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45</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45</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45</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45</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45</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45</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45</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45</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45</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45</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45</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45</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45</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45</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45</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45</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45</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45</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45</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45</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45</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45</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45</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45</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45</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45</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45</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45</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45</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45</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45</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45</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45</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45</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45</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45</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45</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45</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45</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45</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45</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45</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45</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45</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45</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45</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45</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45</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45</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45</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45</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45</v>
      </c>
    </row>
    <row r="67" spans="19:62">
      <c r="S67" s="16">
        <v>65</v>
      </c>
      <c r="T67" s="16" t="s">
        <v>634</v>
      </c>
      <c r="U67" s="17">
        <f>COUNTIFS(WTG_BD!L:L,'Basic Data'!T67,WTG_BD!F:F,"&gt;="&amp;O2Summary!$B$6,WTG_BD!F:F,"&lt;="&amp;O2Summary!$B$4)</f>
        <v>0</v>
      </c>
      <c r="V67" s="18">
        <f t="shared" ref="V67:V130" si="8">RANK(U67,$U$2:$U$3975)</f>
        <v>45</v>
      </c>
    </row>
    <row r="68" spans="19:62">
      <c r="S68" s="16">
        <v>66</v>
      </c>
      <c r="T68" s="16" t="s">
        <v>635</v>
      </c>
      <c r="U68" s="17">
        <f>COUNTIFS(WTG_BD!L:L,'Basic Data'!T68,WTG_BD!F:F,"&gt;="&amp;O2Summary!$B$6,WTG_BD!F:F,"&lt;="&amp;O2Summary!$B$4)</f>
        <v>0</v>
      </c>
      <c r="V68" s="18">
        <f t="shared" si="8"/>
        <v>45</v>
      </c>
    </row>
    <row r="69" spans="19:62">
      <c r="S69" s="16">
        <v>67</v>
      </c>
      <c r="T69" s="16" t="s">
        <v>636</v>
      </c>
      <c r="U69" s="17">
        <f>COUNTIFS(WTG_BD!L:L,'Basic Data'!T69,WTG_BD!F:F,"&gt;="&amp;O2Summary!$B$6,WTG_BD!F:F,"&lt;="&amp;O2Summary!$B$4)</f>
        <v>0</v>
      </c>
      <c r="V69" s="18">
        <f t="shared" si="8"/>
        <v>45</v>
      </c>
    </row>
    <row r="70" spans="19:62">
      <c r="S70" s="16">
        <v>68</v>
      </c>
      <c r="T70" s="16" t="s">
        <v>637</v>
      </c>
      <c r="U70" s="17">
        <f>COUNTIFS(WTG_BD!L:L,'Basic Data'!T70,WTG_BD!F:F,"&gt;="&amp;O2Summary!$B$6,WTG_BD!F:F,"&lt;="&amp;O2Summary!$B$4)</f>
        <v>0</v>
      </c>
      <c r="V70" s="18">
        <f t="shared" si="8"/>
        <v>45</v>
      </c>
    </row>
    <row r="71" spans="19:62">
      <c r="S71" s="16">
        <v>69</v>
      </c>
      <c r="T71" s="16" t="s">
        <v>638</v>
      </c>
      <c r="U71" s="17">
        <f>COUNTIFS(WTG_BD!L:L,'Basic Data'!T71,WTG_BD!F:F,"&gt;="&amp;O2Summary!$B$6,WTG_BD!F:F,"&lt;="&amp;O2Summary!$B$4)</f>
        <v>0</v>
      </c>
      <c r="V71" s="18">
        <f t="shared" si="8"/>
        <v>45</v>
      </c>
    </row>
    <row r="72" spans="19:62">
      <c r="S72" s="16">
        <v>70</v>
      </c>
      <c r="T72" s="16" t="s">
        <v>639</v>
      </c>
      <c r="U72" s="17">
        <f>COUNTIFS(WTG_BD!L:L,'Basic Data'!T72,WTG_BD!F:F,"&gt;="&amp;O2Summary!$B$6,WTG_BD!F:F,"&lt;="&amp;O2Summary!$B$4)</f>
        <v>0</v>
      </c>
      <c r="V72" s="18">
        <f t="shared" si="8"/>
        <v>45</v>
      </c>
    </row>
    <row r="73" spans="19:62">
      <c r="S73" s="16">
        <v>71</v>
      </c>
      <c r="T73" s="16" t="s">
        <v>640</v>
      </c>
      <c r="U73" s="17">
        <f>COUNTIFS(WTG_BD!L:L,'Basic Data'!T73,WTG_BD!F:F,"&gt;="&amp;O2Summary!$B$6,WTG_BD!F:F,"&lt;="&amp;O2Summary!$B$4)</f>
        <v>0</v>
      </c>
      <c r="V73" s="18">
        <f t="shared" si="8"/>
        <v>45</v>
      </c>
    </row>
    <row r="74" spans="19:62">
      <c r="S74" s="16">
        <v>72</v>
      </c>
      <c r="T74" s="16" t="s">
        <v>641</v>
      </c>
      <c r="U74" s="17">
        <f>COUNTIFS(WTG_BD!L:L,'Basic Data'!T74,WTG_BD!F:F,"&gt;="&amp;O2Summary!$B$6,WTG_BD!F:F,"&lt;="&amp;O2Summary!$B$4)</f>
        <v>0</v>
      </c>
      <c r="V74" s="18">
        <f t="shared" si="8"/>
        <v>45</v>
      </c>
    </row>
    <row r="75" spans="19:62">
      <c r="S75" s="16">
        <v>73</v>
      </c>
      <c r="T75" s="16" t="s">
        <v>642</v>
      </c>
      <c r="U75" s="17">
        <f>COUNTIFS(WTG_BD!L:L,'Basic Data'!T75,WTG_BD!F:F,"&gt;="&amp;O2Summary!$B$6,WTG_BD!F:F,"&lt;="&amp;O2Summary!$B$4)</f>
        <v>0</v>
      </c>
      <c r="V75" s="18">
        <f t="shared" si="8"/>
        <v>45</v>
      </c>
    </row>
    <row r="76" spans="19:62">
      <c r="S76" s="16">
        <v>74</v>
      </c>
      <c r="T76" s="16" t="s">
        <v>643</v>
      </c>
      <c r="U76" s="17">
        <f>COUNTIFS(WTG_BD!L:L,'Basic Data'!T76,WTG_BD!F:F,"&gt;="&amp;O2Summary!$B$6,WTG_BD!F:F,"&lt;="&amp;O2Summary!$B$4)</f>
        <v>0</v>
      </c>
      <c r="V76" s="18">
        <f t="shared" si="8"/>
        <v>45</v>
      </c>
    </row>
    <row r="77" spans="19:62">
      <c r="S77" s="16">
        <v>75</v>
      </c>
      <c r="T77" s="16" t="s">
        <v>644</v>
      </c>
      <c r="U77" s="17">
        <f>COUNTIFS(WTG_BD!L:L,'Basic Data'!T77,WTG_BD!F:F,"&gt;="&amp;O2Summary!$B$6,WTG_BD!F:F,"&lt;="&amp;O2Summary!$B$4)</f>
        <v>0</v>
      </c>
      <c r="V77" s="18">
        <f t="shared" si="8"/>
        <v>45</v>
      </c>
    </row>
    <row r="78" spans="19:62">
      <c r="S78" s="16">
        <v>76</v>
      </c>
      <c r="T78" s="16" t="s">
        <v>645</v>
      </c>
      <c r="U78" s="17">
        <f>COUNTIFS(WTG_BD!L:L,'Basic Data'!T78,WTG_BD!F:F,"&gt;="&amp;O2Summary!$B$6,WTG_BD!F:F,"&lt;="&amp;O2Summary!$B$4)</f>
        <v>0</v>
      </c>
      <c r="V78" s="18">
        <f t="shared" si="8"/>
        <v>45</v>
      </c>
    </row>
    <row r="79" spans="19:62">
      <c r="S79" s="16">
        <v>77</v>
      </c>
      <c r="T79" s="16" t="s">
        <v>646</v>
      </c>
      <c r="U79" s="17">
        <f>COUNTIFS(WTG_BD!L:L,'Basic Data'!T79,WTG_BD!F:F,"&gt;="&amp;O2Summary!$B$6,WTG_BD!F:F,"&lt;="&amp;O2Summary!$B$4)</f>
        <v>0</v>
      </c>
      <c r="V79" s="18">
        <f t="shared" si="8"/>
        <v>45</v>
      </c>
    </row>
    <row r="80" spans="19:62">
      <c r="S80" s="16">
        <v>78</v>
      </c>
      <c r="T80" s="16" t="s">
        <v>647</v>
      </c>
      <c r="U80" s="17">
        <f>COUNTIFS(WTG_BD!L:L,'Basic Data'!T80,WTG_BD!F:F,"&gt;="&amp;O2Summary!$B$6,WTG_BD!F:F,"&lt;="&amp;O2Summary!$B$4)</f>
        <v>0</v>
      </c>
      <c r="V80" s="18">
        <f t="shared" si="8"/>
        <v>45</v>
      </c>
    </row>
    <row r="81" spans="19:22">
      <c r="S81" s="16">
        <v>79</v>
      </c>
      <c r="T81" s="16" t="s">
        <v>648</v>
      </c>
      <c r="U81" s="17">
        <f>COUNTIFS(WTG_BD!L:L,'Basic Data'!T81,WTG_BD!F:F,"&gt;="&amp;O2Summary!$B$6,WTG_BD!F:F,"&lt;="&amp;O2Summary!$B$4)</f>
        <v>1</v>
      </c>
      <c r="V81" s="18">
        <f t="shared" si="8"/>
        <v>28</v>
      </c>
    </row>
    <row r="82" spans="19:22">
      <c r="S82" s="16">
        <v>80</v>
      </c>
      <c r="T82" s="16" t="s">
        <v>649</v>
      </c>
      <c r="U82" s="17">
        <f>COUNTIFS(WTG_BD!L:L,'Basic Data'!T82,WTG_BD!F:F,"&gt;="&amp;O2Summary!$B$6,WTG_BD!F:F,"&lt;="&amp;O2Summary!$B$4)</f>
        <v>0</v>
      </c>
      <c r="V82" s="18">
        <f t="shared" si="8"/>
        <v>45</v>
      </c>
    </row>
    <row r="83" spans="19:22">
      <c r="S83" s="16">
        <v>81</v>
      </c>
      <c r="T83" s="16" t="s">
        <v>650</v>
      </c>
      <c r="U83" s="17">
        <f>COUNTIFS(WTG_BD!L:L,'Basic Data'!T83,WTG_BD!F:F,"&gt;="&amp;O2Summary!$B$6,WTG_BD!F:F,"&lt;="&amp;O2Summary!$B$4)</f>
        <v>0</v>
      </c>
      <c r="V83" s="18">
        <f t="shared" si="8"/>
        <v>45</v>
      </c>
    </row>
    <row r="84" spans="19:22">
      <c r="S84" s="16">
        <v>82</v>
      </c>
      <c r="T84" s="16" t="s">
        <v>651</v>
      </c>
      <c r="U84" s="17">
        <f>COUNTIFS(WTG_BD!L:L,'Basic Data'!T84,WTG_BD!F:F,"&gt;="&amp;O2Summary!$B$6,WTG_BD!F:F,"&lt;="&amp;O2Summary!$B$4)</f>
        <v>0</v>
      </c>
      <c r="V84" s="18">
        <f t="shared" si="8"/>
        <v>45</v>
      </c>
    </row>
    <row r="85" spans="19:22">
      <c r="S85" s="16">
        <v>83</v>
      </c>
      <c r="T85" s="16" t="s">
        <v>652</v>
      </c>
      <c r="U85" s="17">
        <f>COUNTIFS(WTG_BD!L:L,'Basic Data'!T85,WTG_BD!F:F,"&gt;="&amp;O2Summary!$B$6,WTG_BD!F:F,"&lt;="&amp;O2Summary!$B$4)</f>
        <v>0</v>
      </c>
      <c r="V85" s="18">
        <f t="shared" si="8"/>
        <v>45</v>
      </c>
    </row>
    <row r="86" spans="19:22">
      <c r="S86" s="16">
        <v>84</v>
      </c>
      <c r="T86" s="16" t="s">
        <v>653</v>
      </c>
      <c r="U86" s="17">
        <f>COUNTIFS(WTG_BD!L:L,'Basic Data'!T86,WTG_BD!F:F,"&gt;="&amp;O2Summary!$B$6,WTG_BD!F:F,"&lt;="&amp;O2Summary!$B$4)</f>
        <v>0</v>
      </c>
      <c r="V86" s="18">
        <f t="shared" si="8"/>
        <v>45</v>
      </c>
    </row>
    <row r="87" spans="19:22">
      <c r="S87" s="16">
        <v>85</v>
      </c>
      <c r="T87" s="16" t="s">
        <v>654</v>
      </c>
      <c r="U87" s="17">
        <f>COUNTIFS(WTG_BD!L:L,'Basic Data'!T87,WTG_BD!F:F,"&gt;="&amp;O2Summary!$B$6,WTG_BD!F:F,"&lt;="&amp;O2Summary!$B$4)</f>
        <v>0</v>
      </c>
      <c r="V87" s="18">
        <f t="shared" si="8"/>
        <v>45</v>
      </c>
    </row>
    <row r="88" spans="19:22">
      <c r="S88" s="16">
        <v>86</v>
      </c>
      <c r="T88" s="16" t="s">
        <v>655</v>
      </c>
      <c r="U88" s="17">
        <f>COUNTIFS(WTG_BD!L:L,'Basic Data'!T88,WTG_BD!F:F,"&gt;="&amp;O2Summary!$B$6,WTG_BD!F:F,"&lt;="&amp;O2Summary!$B$4)</f>
        <v>0</v>
      </c>
      <c r="V88" s="18">
        <f t="shared" si="8"/>
        <v>45</v>
      </c>
    </row>
    <row r="89" spans="19:22">
      <c r="S89" s="16">
        <v>87</v>
      </c>
      <c r="T89" s="16" t="s">
        <v>656</v>
      </c>
      <c r="U89" s="17">
        <f>COUNTIFS(WTG_BD!L:L,'Basic Data'!T89,WTG_BD!F:F,"&gt;="&amp;O2Summary!$B$6,WTG_BD!F:F,"&lt;="&amp;O2Summary!$B$4)</f>
        <v>0</v>
      </c>
      <c r="V89" s="18">
        <f t="shared" si="8"/>
        <v>45</v>
      </c>
    </row>
    <row r="90" spans="19:22">
      <c r="S90" s="16">
        <v>88</v>
      </c>
      <c r="T90" s="16" t="s">
        <v>657</v>
      </c>
      <c r="U90" s="17">
        <f>COUNTIFS(WTG_BD!L:L,'Basic Data'!T90,WTG_BD!F:F,"&gt;="&amp;O2Summary!$B$6,WTG_BD!F:F,"&lt;="&amp;O2Summary!$B$4)</f>
        <v>0</v>
      </c>
      <c r="V90" s="18">
        <f t="shared" si="8"/>
        <v>45</v>
      </c>
    </row>
    <row r="91" spans="19:22">
      <c r="S91" s="16">
        <v>89</v>
      </c>
      <c r="T91" s="16" t="s">
        <v>658</v>
      </c>
      <c r="U91" s="17">
        <f>COUNTIFS(WTG_BD!L:L,'Basic Data'!T91,WTG_BD!F:F,"&gt;="&amp;O2Summary!$B$6,WTG_BD!F:F,"&lt;="&amp;O2Summary!$B$4)</f>
        <v>0</v>
      </c>
      <c r="V91" s="18">
        <f t="shared" si="8"/>
        <v>45</v>
      </c>
    </row>
    <row r="92" spans="19:22">
      <c r="S92" s="16">
        <v>90</v>
      </c>
      <c r="T92" s="16" t="s">
        <v>659</v>
      </c>
      <c r="U92" s="17">
        <f>COUNTIFS(WTG_BD!L:L,'Basic Data'!T92,WTG_BD!F:F,"&gt;="&amp;O2Summary!$B$6,WTG_BD!F:F,"&lt;="&amp;O2Summary!$B$4)</f>
        <v>0</v>
      </c>
      <c r="V92" s="18">
        <f t="shared" si="8"/>
        <v>45</v>
      </c>
    </row>
    <row r="93" spans="19:22">
      <c r="S93" s="16">
        <v>91</v>
      </c>
      <c r="T93" s="16" t="s">
        <v>660</v>
      </c>
      <c r="U93" s="17">
        <f>COUNTIFS(WTG_BD!L:L,'Basic Data'!T93,WTG_BD!F:F,"&gt;="&amp;O2Summary!$B$6,WTG_BD!F:F,"&lt;="&amp;O2Summary!$B$4)</f>
        <v>0</v>
      </c>
      <c r="V93" s="18">
        <f t="shared" si="8"/>
        <v>45</v>
      </c>
    </row>
    <row r="94" spans="19:22">
      <c r="S94" s="16">
        <v>92</v>
      </c>
      <c r="T94" s="16" t="s">
        <v>661</v>
      </c>
      <c r="U94" s="17">
        <f>COUNTIFS(WTG_BD!L:L,'Basic Data'!T94,WTG_BD!F:F,"&gt;="&amp;O2Summary!$B$6,WTG_BD!F:F,"&lt;="&amp;O2Summary!$B$4)</f>
        <v>0</v>
      </c>
      <c r="V94" s="18">
        <f t="shared" si="8"/>
        <v>45</v>
      </c>
    </row>
    <row r="95" spans="19:22">
      <c r="S95" s="16">
        <v>93</v>
      </c>
      <c r="T95" s="16" t="s">
        <v>662</v>
      </c>
      <c r="U95" s="17">
        <f>COUNTIFS(WTG_BD!L:L,'Basic Data'!T95,WTG_BD!F:F,"&gt;="&amp;O2Summary!$B$6,WTG_BD!F:F,"&lt;="&amp;O2Summary!$B$4)</f>
        <v>0</v>
      </c>
      <c r="V95" s="18">
        <f t="shared" si="8"/>
        <v>45</v>
      </c>
    </row>
    <row r="96" spans="19:22">
      <c r="S96" s="16">
        <v>94</v>
      </c>
      <c r="T96" s="16" t="s">
        <v>663</v>
      </c>
      <c r="U96" s="17">
        <f>COUNTIFS(WTG_BD!L:L,'Basic Data'!T96,WTG_BD!F:F,"&gt;="&amp;O2Summary!$B$6,WTG_BD!F:F,"&lt;="&amp;O2Summary!$B$4)</f>
        <v>0</v>
      </c>
      <c r="V96" s="18">
        <f t="shared" si="8"/>
        <v>45</v>
      </c>
    </row>
    <row r="97" spans="19:22">
      <c r="S97" s="16">
        <v>95</v>
      </c>
      <c r="T97" s="16" t="s">
        <v>664</v>
      </c>
      <c r="U97" s="17">
        <f>COUNTIFS(WTG_BD!L:L,'Basic Data'!T97,WTG_BD!F:F,"&gt;="&amp;O2Summary!$B$6,WTG_BD!F:F,"&lt;="&amp;O2Summary!$B$4)</f>
        <v>0</v>
      </c>
      <c r="V97" s="18">
        <f t="shared" si="8"/>
        <v>45</v>
      </c>
    </row>
    <row r="98" spans="19:22">
      <c r="S98" s="16">
        <v>96</v>
      </c>
      <c r="T98" s="16" t="s">
        <v>665</v>
      </c>
      <c r="U98" s="17">
        <f>COUNTIFS(WTG_BD!L:L,'Basic Data'!T98,WTG_BD!F:F,"&gt;="&amp;O2Summary!$B$6,WTG_BD!F:F,"&lt;="&amp;O2Summary!$B$4)</f>
        <v>0</v>
      </c>
      <c r="V98" s="18">
        <f t="shared" si="8"/>
        <v>45</v>
      </c>
    </row>
    <row r="99" spans="19:22">
      <c r="S99" s="16">
        <v>97</v>
      </c>
      <c r="T99" s="16" t="s">
        <v>666</v>
      </c>
      <c r="U99" s="17">
        <f>COUNTIFS(WTG_BD!L:L,'Basic Data'!T99,WTG_BD!F:F,"&gt;="&amp;O2Summary!$B$6,WTG_BD!F:F,"&lt;="&amp;O2Summary!$B$4)</f>
        <v>0</v>
      </c>
      <c r="V99" s="18">
        <f t="shared" si="8"/>
        <v>45</v>
      </c>
    </row>
    <row r="100" spans="19:22">
      <c r="S100" s="16">
        <v>98</v>
      </c>
      <c r="T100" s="16" t="s">
        <v>667</v>
      </c>
      <c r="U100" s="17">
        <f>COUNTIFS(WTG_BD!L:L,'Basic Data'!T100,WTG_BD!F:F,"&gt;="&amp;O2Summary!$B$6,WTG_BD!F:F,"&lt;="&amp;O2Summary!$B$4)</f>
        <v>0</v>
      </c>
      <c r="V100" s="18">
        <f t="shared" si="8"/>
        <v>45</v>
      </c>
    </row>
    <row r="101" spans="19:22">
      <c r="S101" s="16">
        <v>99</v>
      </c>
      <c r="T101" s="16" t="s">
        <v>668</v>
      </c>
      <c r="U101" s="17">
        <f>COUNTIFS(WTG_BD!L:L,'Basic Data'!T101,WTG_BD!F:F,"&gt;="&amp;O2Summary!$B$6,WTG_BD!F:F,"&lt;="&amp;O2Summary!$B$4)</f>
        <v>0</v>
      </c>
      <c r="V101" s="18">
        <f t="shared" si="8"/>
        <v>45</v>
      </c>
    </row>
    <row r="102" spans="19:22">
      <c r="S102" s="16">
        <v>100</v>
      </c>
      <c r="T102" s="16" t="s">
        <v>669</v>
      </c>
      <c r="U102" s="17">
        <f>COUNTIFS(WTG_BD!L:L,'Basic Data'!T102,WTG_BD!F:F,"&gt;="&amp;O2Summary!$B$6,WTG_BD!F:F,"&lt;="&amp;O2Summary!$B$4)</f>
        <v>0</v>
      </c>
      <c r="V102" s="18">
        <f t="shared" si="8"/>
        <v>45</v>
      </c>
    </row>
    <row r="103" spans="19:22">
      <c r="S103" s="16">
        <v>101</v>
      </c>
      <c r="T103" s="16" t="s">
        <v>670</v>
      </c>
      <c r="U103" s="17">
        <f>COUNTIFS(WTG_BD!L:L,'Basic Data'!T103,WTG_BD!F:F,"&gt;="&amp;O2Summary!$B$6,WTG_BD!F:F,"&lt;="&amp;O2Summary!$B$4)</f>
        <v>0</v>
      </c>
      <c r="V103" s="18">
        <f t="shared" si="8"/>
        <v>45</v>
      </c>
    </row>
    <row r="104" spans="19:22">
      <c r="S104" s="16">
        <v>102</v>
      </c>
      <c r="T104" s="16" t="s">
        <v>671</v>
      </c>
      <c r="U104" s="17">
        <f>COUNTIFS(WTG_BD!L:L,'Basic Data'!T104,WTG_BD!F:F,"&gt;="&amp;O2Summary!$B$6,WTG_BD!F:F,"&lt;="&amp;O2Summary!$B$4)</f>
        <v>0</v>
      </c>
      <c r="V104" s="18">
        <f t="shared" si="8"/>
        <v>45</v>
      </c>
    </row>
    <row r="105" spans="19:22">
      <c r="S105" s="16">
        <v>103</v>
      </c>
      <c r="T105" s="16" t="s">
        <v>672</v>
      </c>
      <c r="U105" s="17">
        <f>COUNTIFS(WTG_BD!L:L,'Basic Data'!T105,WTG_BD!F:F,"&gt;="&amp;O2Summary!$B$6,WTG_BD!F:F,"&lt;="&amp;O2Summary!$B$4)</f>
        <v>0</v>
      </c>
      <c r="V105" s="18">
        <f t="shared" si="8"/>
        <v>45</v>
      </c>
    </row>
    <row r="106" spans="19:22">
      <c r="S106" s="16">
        <v>104</v>
      </c>
      <c r="T106" s="16" t="s">
        <v>673</v>
      </c>
      <c r="U106" s="17">
        <f>COUNTIFS(WTG_BD!L:L,'Basic Data'!T106,WTG_BD!F:F,"&gt;="&amp;O2Summary!$B$6,WTG_BD!F:F,"&lt;="&amp;O2Summary!$B$4)</f>
        <v>0</v>
      </c>
      <c r="V106" s="18">
        <f t="shared" si="8"/>
        <v>45</v>
      </c>
    </row>
    <row r="107" spans="19:22">
      <c r="S107" s="16">
        <v>105</v>
      </c>
      <c r="T107" s="16" t="s">
        <v>674</v>
      </c>
      <c r="U107" s="17">
        <f>COUNTIFS(WTG_BD!L:L,'Basic Data'!T107,WTG_BD!F:F,"&gt;="&amp;O2Summary!$B$6,WTG_BD!F:F,"&lt;="&amp;O2Summary!$B$4)</f>
        <v>0</v>
      </c>
      <c r="V107" s="18">
        <f t="shared" si="8"/>
        <v>45</v>
      </c>
    </row>
    <row r="108" spans="19:22">
      <c r="S108" s="16">
        <v>106</v>
      </c>
      <c r="T108" s="16" t="s">
        <v>675</v>
      </c>
      <c r="U108" s="17">
        <f>COUNTIFS(WTG_BD!L:L,'Basic Data'!T108,WTG_BD!F:F,"&gt;="&amp;O2Summary!$B$6,WTG_BD!F:F,"&lt;="&amp;O2Summary!$B$4)</f>
        <v>0</v>
      </c>
      <c r="V108" s="18">
        <f t="shared" si="8"/>
        <v>45</v>
      </c>
    </row>
    <row r="109" spans="19:22">
      <c r="S109" s="16">
        <v>107</v>
      </c>
      <c r="T109" s="16" t="s">
        <v>676</v>
      </c>
      <c r="U109" s="17">
        <f>COUNTIFS(WTG_BD!L:L,'Basic Data'!T109,WTG_BD!F:F,"&gt;="&amp;O2Summary!$B$6,WTG_BD!F:F,"&lt;="&amp;O2Summary!$B$4)</f>
        <v>0</v>
      </c>
      <c r="V109" s="18">
        <f t="shared" si="8"/>
        <v>45</v>
      </c>
    </row>
    <row r="110" spans="19:22">
      <c r="S110" s="16">
        <v>108</v>
      </c>
      <c r="T110" s="16" t="s">
        <v>677</v>
      </c>
      <c r="U110" s="17">
        <f>COUNTIFS(WTG_BD!L:L,'Basic Data'!T110,WTG_BD!F:F,"&gt;="&amp;O2Summary!$B$6,WTG_BD!F:F,"&lt;="&amp;O2Summary!$B$4)</f>
        <v>0</v>
      </c>
      <c r="V110" s="18">
        <f t="shared" si="8"/>
        <v>45</v>
      </c>
    </row>
    <row r="111" spans="19:22">
      <c r="S111" s="26">
        <v>109</v>
      </c>
      <c r="T111" s="26" t="s">
        <v>678</v>
      </c>
      <c r="U111" s="17">
        <f>COUNTIFS(WTG_BD!L:L,'Basic Data'!T111,WTG_BD!F:F,"&gt;="&amp;O2Summary!$B$6,WTG_BD!F:F,"&lt;="&amp;O2Summary!$B$4)</f>
        <v>0</v>
      </c>
      <c r="V111" s="18">
        <f t="shared" si="8"/>
        <v>45</v>
      </c>
    </row>
    <row r="112" spans="19:22">
      <c r="S112" s="26">
        <v>110</v>
      </c>
      <c r="T112" s="26" t="s">
        <v>679</v>
      </c>
      <c r="U112" s="17">
        <f>COUNTIFS(WTG_BD!L:L,'Basic Data'!T112,WTG_BD!F:F,"&gt;="&amp;O2Summary!$B$6,WTG_BD!F:F,"&lt;="&amp;O2Summary!$B$4)</f>
        <v>0</v>
      </c>
      <c r="V112" s="18">
        <f t="shared" si="8"/>
        <v>45</v>
      </c>
    </row>
    <row r="113" spans="19:22">
      <c r="S113" s="16">
        <v>111</v>
      </c>
      <c r="T113" s="16" t="s">
        <v>680</v>
      </c>
      <c r="U113" s="17">
        <f>COUNTIFS(WTG_BD!L:L,'Basic Data'!T113,WTG_BD!F:F,"&gt;="&amp;O2Summary!$B$6,WTG_BD!F:F,"&lt;="&amp;O2Summary!$B$4)</f>
        <v>0</v>
      </c>
      <c r="V113" s="18">
        <f t="shared" si="8"/>
        <v>45</v>
      </c>
    </row>
    <row r="114" spans="19:22">
      <c r="S114" s="16">
        <v>112</v>
      </c>
      <c r="T114" s="16" t="s">
        <v>681</v>
      </c>
      <c r="U114" s="17">
        <f>COUNTIFS(WTG_BD!L:L,'Basic Data'!T114,WTG_BD!F:F,"&gt;="&amp;O2Summary!$B$6,WTG_BD!F:F,"&lt;="&amp;O2Summary!$B$4)</f>
        <v>0</v>
      </c>
      <c r="V114" s="18">
        <f t="shared" si="8"/>
        <v>45</v>
      </c>
    </row>
    <row r="115" spans="19:22">
      <c r="S115" s="16">
        <v>113</v>
      </c>
      <c r="T115" s="16" t="s">
        <v>682</v>
      </c>
      <c r="U115" s="17">
        <f>COUNTIFS(WTG_BD!L:L,'Basic Data'!T115,WTG_BD!F:F,"&gt;="&amp;O2Summary!$B$6,WTG_BD!F:F,"&lt;="&amp;O2Summary!$B$4)</f>
        <v>0</v>
      </c>
      <c r="V115" s="18">
        <f t="shared" si="8"/>
        <v>45</v>
      </c>
    </row>
    <row r="116" spans="19:22">
      <c r="S116" s="16">
        <v>114</v>
      </c>
      <c r="T116" s="16" t="s">
        <v>683</v>
      </c>
      <c r="U116" s="17">
        <f>COUNTIFS(WTG_BD!L:L,'Basic Data'!T116,WTG_BD!F:F,"&gt;="&amp;O2Summary!$B$6,WTG_BD!F:F,"&lt;="&amp;O2Summary!$B$4)</f>
        <v>0</v>
      </c>
      <c r="V116" s="18">
        <f t="shared" si="8"/>
        <v>45</v>
      </c>
    </row>
    <row r="117" spans="19:22">
      <c r="S117" s="16">
        <v>115</v>
      </c>
      <c r="T117" s="16" t="s">
        <v>684</v>
      </c>
      <c r="U117" s="17">
        <f>COUNTIFS(WTG_BD!L:L,'Basic Data'!T117,WTG_BD!F:F,"&gt;="&amp;O2Summary!$B$6,WTG_BD!F:F,"&lt;="&amp;O2Summary!$B$4)</f>
        <v>0</v>
      </c>
      <c r="V117" s="18">
        <f t="shared" si="8"/>
        <v>45</v>
      </c>
    </row>
    <row r="118" spans="19:22">
      <c r="S118" s="16">
        <v>116</v>
      </c>
      <c r="T118" s="16" t="s">
        <v>685</v>
      </c>
      <c r="U118" s="17">
        <f>COUNTIFS(WTG_BD!L:L,'Basic Data'!T118,WTG_BD!F:F,"&gt;="&amp;O2Summary!$B$6,WTG_BD!F:F,"&lt;="&amp;O2Summary!$B$4)</f>
        <v>0</v>
      </c>
      <c r="V118" s="18">
        <f t="shared" si="8"/>
        <v>45</v>
      </c>
    </row>
    <row r="119" spans="19:22">
      <c r="S119" s="16">
        <v>117</v>
      </c>
      <c r="T119" s="16" t="s">
        <v>686</v>
      </c>
      <c r="U119" s="17">
        <f>COUNTIFS(WTG_BD!L:L,'Basic Data'!T119,WTG_BD!F:F,"&gt;="&amp;O2Summary!$B$6,WTG_BD!F:F,"&lt;="&amp;O2Summary!$B$4)</f>
        <v>0</v>
      </c>
      <c r="V119" s="18">
        <f t="shared" si="8"/>
        <v>45</v>
      </c>
    </row>
    <row r="120" spans="19:22">
      <c r="S120" s="16">
        <v>118</v>
      </c>
      <c r="T120" s="16" t="s">
        <v>687</v>
      </c>
      <c r="U120" s="17">
        <f>COUNTIFS(WTG_BD!L:L,'Basic Data'!T120,WTG_BD!F:F,"&gt;="&amp;O2Summary!$B$6,WTG_BD!F:F,"&lt;="&amp;O2Summary!$B$4)</f>
        <v>0</v>
      </c>
      <c r="V120" s="18">
        <f t="shared" si="8"/>
        <v>45</v>
      </c>
    </row>
    <row r="121" spans="19:22">
      <c r="S121" s="16">
        <v>119</v>
      </c>
      <c r="T121" s="16" t="s">
        <v>688</v>
      </c>
      <c r="U121" s="17">
        <f>COUNTIFS(WTG_BD!L:L,'Basic Data'!T121,WTG_BD!F:F,"&gt;="&amp;O2Summary!$B$6,WTG_BD!F:F,"&lt;="&amp;O2Summary!$B$4)</f>
        <v>0</v>
      </c>
      <c r="V121" s="18">
        <f t="shared" si="8"/>
        <v>45</v>
      </c>
    </row>
    <row r="122" spans="19:22">
      <c r="S122" s="16">
        <v>120</v>
      </c>
      <c r="T122" s="16" t="s">
        <v>689</v>
      </c>
      <c r="U122" s="17">
        <f>COUNTIFS(WTG_BD!L:L,'Basic Data'!T122,WTG_BD!F:F,"&gt;="&amp;O2Summary!$B$6,WTG_BD!F:F,"&lt;="&amp;O2Summary!$B$4)</f>
        <v>0</v>
      </c>
      <c r="V122" s="18">
        <f t="shared" si="8"/>
        <v>45</v>
      </c>
    </row>
    <row r="123" spans="19:22">
      <c r="S123" s="16">
        <v>121</v>
      </c>
      <c r="T123" s="16" t="s">
        <v>690</v>
      </c>
      <c r="U123" s="17">
        <f>COUNTIFS(WTG_BD!L:L,'Basic Data'!T123,WTG_BD!F:F,"&gt;="&amp;O2Summary!$B$6,WTG_BD!F:F,"&lt;="&amp;O2Summary!$B$4)</f>
        <v>0</v>
      </c>
      <c r="V123" s="18">
        <f t="shared" si="8"/>
        <v>45</v>
      </c>
    </row>
    <row r="124" spans="19:22">
      <c r="S124" s="16">
        <v>122</v>
      </c>
      <c r="T124" s="16" t="s">
        <v>691</v>
      </c>
      <c r="U124" s="17">
        <f>COUNTIFS(WTG_BD!L:L,'Basic Data'!T124,WTG_BD!F:F,"&gt;="&amp;O2Summary!$B$6,WTG_BD!F:F,"&lt;="&amp;O2Summary!$B$4)</f>
        <v>0</v>
      </c>
      <c r="V124" s="18">
        <f t="shared" si="8"/>
        <v>45</v>
      </c>
    </row>
    <row r="125" spans="19:22">
      <c r="S125" s="16">
        <v>123</v>
      </c>
      <c r="T125" s="16" t="s">
        <v>692</v>
      </c>
      <c r="U125" s="17">
        <f>COUNTIFS(WTG_BD!L:L,'Basic Data'!T125,WTG_BD!F:F,"&gt;="&amp;O2Summary!$B$6,WTG_BD!F:F,"&lt;="&amp;O2Summary!$B$4)</f>
        <v>0</v>
      </c>
      <c r="V125" s="18">
        <f t="shared" si="8"/>
        <v>45</v>
      </c>
    </row>
    <row r="126" spans="19:22">
      <c r="S126" s="16">
        <v>124</v>
      </c>
      <c r="T126" s="16" t="s">
        <v>693</v>
      </c>
      <c r="U126" s="17">
        <f>COUNTIFS(WTG_BD!L:L,'Basic Data'!T126,WTG_BD!F:F,"&gt;="&amp;O2Summary!$B$6,WTG_BD!F:F,"&lt;="&amp;O2Summary!$B$4)</f>
        <v>0</v>
      </c>
      <c r="V126" s="18">
        <f t="shared" si="8"/>
        <v>45</v>
      </c>
    </row>
    <row r="127" spans="19:22">
      <c r="S127" s="16">
        <v>125</v>
      </c>
      <c r="T127" s="16" t="s">
        <v>694</v>
      </c>
      <c r="U127" s="17">
        <f>COUNTIFS(WTG_BD!L:L,'Basic Data'!T127,WTG_BD!F:F,"&gt;="&amp;O2Summary!$B$6,WTG_BD!F:F,"&lt;="&amp;O2Summary!$B$4)</f>
        <v>0</v>
      </c>
      <c r="V127" s="18">
        <f t="shared" si="8"/>
        <v>45</v>
      </c>
    </row>
    <row r="128" spans="19:22">
      <c r="S128" s="16">
        <v>126</v>
      </c>
      <c r="T128" s="16" t="s">
        <v>695</v>
      </c>
      <c r="U128" s="17">
        <f>COUNTIFS(WTG_BD!L:L,'Basic Data'!T128,WTG_BD!F:F,"&gt;="&amp;O2Summary!$B$6,WTG_BD!F:F,"&lt;="&amp;O2Summary!$B$4)</f>
        <v>0</v>
      </c>
      <c r="V128" s="18">
        <f t="shared" si="8"/>
        <v>45</v>
      </c>
    </row>
    <row r="129" spans="19:22">
      <c r="S129" s="16">
        <v>127</v>
      </c>
      <c r="T129" s="16" t="s">
        <v>696</v>
      </c>
      <c r="U129" s="17">
        <f>COUNTIFS(WTG_BD!L:L,'Basic Data'!T129,WTG_BD!F:F,"&gt;="&amp;O2Summary!$B$6,WTG_BD!F:F,"&lt;="&amp;O2Summary!$B$4)</f>
        <v>0</v>
      </c>
      <c r="V129" s="18">
        <f t="shared" si="8"/>
        <v>45</v>
      </c>
    </row>
    <row r="130" spans="19:22">
      <c r="S130" s="16">
        <v>128</v>
      </c>
      <c r="T130" s="16" t="s">
        <v>697</v>
      </c>
      <c r="U130" s="17">
        <f>COUNTIFS(WTG_BD!L:L,'Basic Data'!T130,WTG_BD!F:F,"&gt;="&amp;O2Summary!$B$6,WTG_BD!F:F,"&lt;="&amp;O2Summary!$B$4)</f>
        <v>0</v>
      </c>
      <c r="V130" s="18">
        <f t="shared" si="8"/>
        <v>45</v>
      </c>
    </row>
    <row r="131" spans="19:22">
      <c r="S131" s="16">
        <v>129</v>
      </c>
      <c r="T131" s="16" t="s">
        <v>698</v>
      </c>
      <c r="U131" s="17">
        <f>COUNTIFS(WTG_BD!L:L,'Basic Data'!T131,WTG_BD!F:F,"&gt;="&amp;O2Summary!$B$6,WTG_BD!F:F,"&lt;="&amp;O2Summary!$B$4)</f>
        <v>0</v>
      </c>
      <c r="V131" s="18">
        <f t="shared" ref="V131:V194" si="9">RANK(U131,$U$2:$U$3975)</f>
        <v>45</v>
      </c>
    </row>
    <row r="132" spans="19:22">
      <c r="S132" s="16">
        <v>130</v>
      </c>
      <c r="T132" s="16" t="s">
        <v>699</v>
      </c>
      <c r="U132" s="17">
        <f>COUNTIFS(WTG_BD!L:L,'Basic Data'!T132,WTG_BD!F:F,"&gt;="&amp;O2Summary!$B$6,WTG_BD!F:F,"&lt;="&amp;O2Summary!$B$4)</f>
        <v>0</v>
      </c>
      <c r="V132" s="18">
        <f t="shared" si="9"/>
        <v>45</v>
      </c>
    </row>
    <row r="133" spans="19:22">
      <c r="S133" s="16">
        <v>131</v>
      </c>
      <c r="T133" s="16" t="s">
        <v>700</v>
      </c>
      <c r="U133" s="17">
        <f>COUNTIFS(WTG_BD!L:L,'Basic Data'!T133,WTG_BD!F:F,"&gt;="&amp;O2Summary!$B$6,WTG_BD!F:F,"&lt;="&amp;O2Summary!$B$4)</f>
        <v>0</v>
      </c>
      <c r="V133" s="18">
        <f t="shared" si="9"/>
        <v>45</v>
      </c>
    </row>
    <row r="134" spans="19:22">
      <c r="S134" s="16">
        <v>132</v>
      </c>
      <c r="T134" s="16" t="s">
        <v>701</v>
      </c>
      <c r="U134" s="17">
        <f>COUNTIFS(WTG_BD!L:L,'Basic Data'!T134,WTG_BD!F:F,"&gt;="&amp;O2Summary!$B$6,WTG_BD!F:F,"&lt;="&amp;O2Summary!$B$4)</f>
        <v>0</v>
      </c>
      <c r="V134" s="18">
        <f t="shared" si="9"/>
        <v>45</v>
      </c>
    </row>
    <row r="135" spans="19:22">
      <c r="S135" s="16">
        <v>133</v>
      </c>
      <c r="T135" s="16" t="s">
        <v>702</v>
      </c>
      <c r="U135" s="17">
        <f>COUNTIFS(WTG_BD!L:L,'Basic Data'!T135,WTG_BD!F:F,"&gt;="&amp;O2Summary!$B$6,WTG_BD!F:F,"&lt;="&amp;O2Summary!$B$4)</f>
        <v>0</v>
      </c>
      <c r="V135" s="18">
        <f t="shared" si="9"/>
        <v>45</v>
      </c>
    </row>
    <row r="136" spans="19:22">
      <c r="S136" s="16">
        <v>134</v>
      </c>
      <c r="T136" s="16" t="s">
        <v>703</v>
      </c>
      <c r="U136" s="17">
        <f>COUNTIFS(WTG_BD!L:L,'Basic Data'!T136,WTG_BD!F:F,"&gt;="&amp;O2Summary!$B$6,WTG_BD!F:F,"&lt;="&amp;O2Summary!$B$4)</f>
        <v>0</v>
      </c>
      <c r="V136" s="18">
        <f t="shared" si="9"/>
        <v>45</v>
      </c>
    </row>
    <row r="137" spans="19:22">
      <c r="S137" s="16">
        <v>135</v>
      </c>
      <c r="T137" s="16" t="s">
        <v>704</v>
      </c>
      <c r="U137" s="17">
        <f>COUNTIFS(WTG_BD!L:L,'Basic Data'!T137,WTG_BD!F:F,"&gt;="&amp;O2Summary!$B$6,WTG_BD!F:F,"&lt;="&amp;O2Summary!$B$4)</f>
        <v>0</v>
      </c>
      <c r="V137" s="18">
        <f t="shared" si="9"/>
        <v>45</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20</v>
      </c>
    </row>
    <row r="141" spans="19:22">
      <c r="S141" s="16">
        <v>139</v>
      </c>
      <c r="T141" s="16" t="s">
        <v>708</v>
      </c>
      <c r="U141" s="17">
        <f>COUNTIFS(WTG_BD!L:L,'Basic Data'!T141,WTG_BD!F:F,"&gt;="&amp;O2Summary!$B$6,WTG_BD!F:F,"&lt;="&amp;O2Summary!$B$4)</f>
        <v>0</v>
      </c>
      <c r="V141" s="18">
        <f t="shared" si="9"/>
        <v>45</v>
      </c>
    </row>
    <row r="142" spans="19:22">
      <c r="S142" s="16">
        <v>140</v>
      </c>
      <c r="T142" s="16" t="s">
        <v>709</v>
      </c>
      <c r="U142" s="17">
        <f>COUNTIFS(WTG_BD!L:L,'Basic Data'!T142,WTG_BD!F:F,"&gt;="&amp;O2Summary!$B$6,WTG_BD!F:F,"&lt;="&amp;O2Summary!$B$4)</f>
        <v>0</v>
      </c>
      <c r="V142" s="18">
        <f t="shared" si="9"/>
        <v>45</v>
      </c>
    </row>
    <row r="143" spans="19:22">
      <c r="S143" s="16">
        <v>141</v>
      </c>
      <c r="T143" s="16" t="s">
        <v>710</v>
      </c>
      <c r="U143" s="17">
        <f>COUNTIFS(WTG_BD!L:L,'Basic Data'!T143,WTG_BD!F:F,"&gt;="&amp;O2Summary!$B$6,WTG_BD!F:F,"&lt;="&amp;O2Summary!$B$4)</f>
        <v>0</v>
      </c>
      <c r="V143" s="18">
        <f t="shared" si="9"/>
        <v>45</v>
      </c>
    </row>
    <row r="144" spans="19:22">
      <c r="S144" s="16">
        <v>142</v>
      </c>
      <c r="T144" s="16" t="s">
        <v>711</v>
      </c>
      <c r="U144" s="17">
        <f>COUNTIFS(WTG_BD!L:L,'Basic Data'!T144,WTG_BD!F:F,"&gt;="&amp;O2Summary!$B$6,WTG_BD!F:F,"&lt;="&amp;O2Summary!$B$4)</f>
        <v>0</v>
      </c>
      <c r="V144" s="18">
        <f t="shared" si="9"/>
        <v>45</v>
      </c>
    </row>
    <row r="145" spans="19:22">
      <c r="S145" s="16">
        <v>143</v>
      </c>
      <c r="T145" s="16" t="s">
        <v>712</v>
      </c>
      <c r="U145" s="17">
        <f>COUNTIFS(WTG_BD!L:L,'Basic Data'!T145,WTG_BD!F:F,"&gt;="&amp;O2Summary!$B$6,WTG_BD!F:F,"&lt;="&amp;O2Summary!$B$4)</f>
        <v>0</v>
      </c>
      <c r="V145" s="18">
        <f t="shared" si="9"/>
        <v>45</v>
      </c>
    </row>
    <row r="146" spans="19:22">
      <c r="S146" s="16">
        <v>144</v>
      </c>
      <c r="T146" s="16" t="s">
        <v>713</v>
      </c>
      <c r="U146" s="17">
        <f>COUNTIFS(WTG_BD!L:L,'Basic Data'!T146,WTG_BD!F:F,"&gt;="&amp;O2Summary!$B$6,WTG_BD!F:F,"&lt;="&amp;O2Summary!$B$4)</f>
        <v>0</v>
      </c>
      <c r="V146" s="18">
        <f t="shared" si="9"/>
        <v>45</v>
      </c>
    </row>
    <row r="147" spans="19:22">
      <c r="S147" s="16">
        <v>145</v>
      </c>
      <c r="T147" s="16" t="s">
        <v>714</v>
      </c>
      <c r="U147" s="17">
        <f>COUNTIFS(WTG_BD!L:L,'Basic Data'!T147,WTG_BD!F:F,"&gt;="&amp;O2Summary!$B$6,WTG_BD!F:F,"&lt;="&amp;O2Summary!$B$4)</f>
        <v>0</v>
      </c>
      <c r="V147" s="18">
        <f t="shared" si="9"/>
        <v>45</v>
      </c>
    </row>
    <row r="148" spans="19:22">
      <c r="S148" s="16">
        <v>146</v>
      </c>
      <c r="T148" s="16" t="s">
        <v>715</v>
      </c>
      <c r="U148" s="17">
        <f>COUNTIFS(WTG_BD!L:L,'Basic Data'!T148,WTG_BD!F:F,"&gt;="&amp;O2Summary!$B$6,WTG_BD!F:F,"&lt;="&amp;O2Summary!$B$4)</f>
        <v>0</v>
      </c>
      <c r="V148" s="18">
        <f t="shared" si="9"/>
        <v>45</v>
      </c>
    </row>
    <row r="149" spans="19:22">
      <c r="S149" s="16">
        <v>147</v>
      </c>
      <c r="T149" s="16" t="s">
        <v>716</v>
      </c>
      <c r="U149" s="17">
        <f>COUNTIFS(WTG_BD!L:L,'Basic Data'!T149,WTG_BD!F:F,"&gt;="&amp;O2Summary!$B$6,WTG_BD!F:F,"&lt;="&amp;O2Summary!$B$4)</f>
        <v>0</v>
      </c>
      <c r="V149" s="18">
        <f t="shared" si="9"/>
        <v>45</v>
      </c>
    </row>
    <row r="150" spans="19:22">
      <c r="S150" s="16">
        <v>148</v>
      </c>
      <c r="T150" s="16" t="s">
        <v>717</v>
      </c>
      <c r="U150" s="17">
        <f>COUNTIFS(WTG_BD!L:L,'Basic Data'!T150,WTG_BD!F:F,"&gt;="&amp;O2Summary!$B$6,WTG_BD!F:F,"&lt;="&amp;O2Summary!$B$4)</f>
        <v>0</v>
      </c>
      <c r="V150" s="18">
        <f t="shared" si="9"/>
        <v>45</v>
      </c>
    </row>
    <row r="151" spans="19:22">
      <c r="S151" s="16">
        <v>149</v>
      </c>
      <c r="T151" s="16" t="s">
        <v>718</v>
      </c>
      <c r="U151" s="17">
        <f>COUNTIFS(WTG_BD!L:L,'Basic Data'!T151,WTG_BD!F:F,"&gt;="&amp;O2Summary!$B$6,WTG_BD!F:F,"&lt;="&amp;O2Summary!$B$4)</f>
        <v>0</v>
      </c>
      <c r="V151" s="18">
        <f t="shared" si="9"/>
        <v>45</v>
      </c>
    </row>
    <row r="152" spans="19:22">
      <c r="S152" s="16">
        <v>150</v>
      </c>
      <c r="T152" s="16" t="s">
        <v>719</v>
      </c>
      <c r="U152" s="17">
        <f>COUNTIFS(WTG_BD!L:L,'Basic Data'!T152,WTG_BD!F:F,"&gt;="&amp;O2Summary!$B$6,WTG_BD!F:F,"&lt;="&amp;O2Summary!$B$4)</f>
        <v>0</v>
      </c>
      <c r="V152" s="18">
        <f t="shared" si="9"/>
        <v>45</v>
      </c>
    </row>
    <row r="153" spans="19:22">
      <c r="S153" s="16">
        <v>151</v>
      </c>
      <c r="T153" s="16" t="s">
        <v>720</v>
      </c>
      <c r="U153" s="17">
        <f>COUNTIFS(WTG_BD!L:L,'Basic Data'!T153,WTG_BD!F:F,"&gt;="&amp;O2Summary!$B$6,WTG_BD!F:F,"&lt;="&amp;O2Summary!$B$4)</f>
        <v>1</v>
      </c>
      <c r="V153" s="18">
        <f t="shared" si="9"/>
        <v>28</v>
      </c>
    </row>
    <row r="154" spans="19:22">
      <c r="S154" s="16">
        <v>152</v>
      </c>
      <c r="T154" s="16" t="s">
        <v>721</v>
      </c>
      <c r="U154" s="17">
        <f>COUNTIFS(WTG_BD!L:L,'Basic Data'!T154,WTG_BD!F:F,"&gt;="&amp;O2Summary!$B$6,WTG_BD!F:F,"&lt;="&amp;O2Summary!$B$4)</f>
        <v>0</v>
      </c>
      <c r="V154" s="18">
        <f t="shared" si="9"/>
        <v>45</v>
      </c>
    </row>
    <row r="155" spans="19:22">
      <c r="S155" s="16">
        <v>153</v>
      </c>
      <c r="T155" s="16" t="s">
        <v>722</v>
      </c>
      <c r="U155" s="17">
        <f>COUNTIFS(WTG_BD!L:L,'Basic Data'!T155,WTG_BD!F:F,"&gt;="&amp;O2Summary!$B$6,WTG_BD!F:F,"&lt;="&amp;O2Summary!$B$4)</f>
        <v>0</v>
      </c>
      <c r="V155" s="18">
        <f t="shared" si="9"/>
        <v>45</v>
      </c>
    </row>
    <row r="156" spans="19:22">
      <c r="S156" s="16">
        <v>154</v>
      </c>
      <c r="T156" s="16" t="s">
        <v>723</v>
      </c>
      <c r="U156" s="17">
        <f>COUNTIFS(WTG_BD!L:L,'Basic Data'!T156,WTG_BD!F:F,"&gt;="&amp;O2Summary!$B$6,WTG_BD!F:F,"&lt;="&amp;O2Summary!$B$4)</f>
        <v>1</v>
      </c>
      <c r="V156" s="18">
        <f t="shared" si="9"/>
        <v>28</v>
      </c>
    </row>
    <row r="157" spans="19:22">
      <c r="S157" s="16">
        <v>155</v>
      </c>
      <c r="T157" s="16" t="s">
        <v>724</v>
      </c>
      <c r="U157" s="17">
        <f>COUNTIFS(WTG_BD!L:L,'Basic Data'!T157,WTG_BD!F:F,"&gt;="&amp;O2Summary!$B$6,WTG_BD!F:F,"&lt;="&amp;O2Summary!$B$4)</f>
        <v>0</v>
      </c>
      <c r="V157" s="18">
        <f t="shared" si="9"/>
        <v>45</v>
      </c>
    </row>
    <row r="158" spans="19:22">
      <c r="S158" s="16">
        <v>156</v>
      </c>
      <c r="T158" s="16" t="s">
        <v>725</v>
      </c>
      <c r="U158" s="17">
        <f>COUNTIFS(WTG_BD!L:L,'Basic Data'!T158,WTG_BD!F:F,"&gt;="&amp;O2Summary!$B$6,WTG_BD!F:F,"&lt;="&amp;O2Summary!$B$4)</f>
        <v>0</v>
      </c>
      <c r="V158" s="18">
        <f t="shared" si="9"/>
        <v>45</v>
      </c>
    </row>
    <row r="159" spans="19:22">
      <c r="S159" s="16">
        <v>157</v>
      </c>
      <c r="T159" s="16" t="s">
        <v>726</v>
      </c>
      <c r="U159" s="17">
        <f>COUNTIFS(WTG_BD!L:L,'Basic Data'!T159,WTG_BD!F:F,"&gt;="&amp;O2Summary!$B$6,WTG_BD!F:F,"&lt;="&amp;O2Summary!$B$4)</f>
        <v>0</v>
      </c>
      <c r="V159" s="18">
        <f t="shared" si="9"/>
        <v>45</v>
      </c>
    </row>
    <row r="160" spans="19:22">
      <c r="S160" s="16">
        <v>158</v>
      </c>
      <c r="T160" s="16" t="s">
        <v>727</v>
      </c>
      <c r="U160" s="17">
        <f>COUNTIFS(WTG_BD!L:L,'Basic Data'!T160,WTG_BD!F:F,"&gt;="&amp;O2Summary!$B$6,WTG_BD!F:F,"&lt;="&amp;O2Summary!$B$4)</f>
        <v>2</v>
      </c>
      <c r="V160" s="18">
        <f t="shared" si="9"/>
        <v>20</v>
      </c>
    </row>
    <row r="161" spans="19:22">
      <c r="S161" s="16">
        <v>159</v>
      </c>
      <c r="T161" s="16" t="s">
        <v>728</v>
      </c>
      <c r="U161" s="17">
        <f>COUNTIFS(WTG_BD!L:L,'Basic Data'!T161,WTG_BD!F:F,"&gt;="&amp;O2Summary!$B$6,WTG_BD!F:F,"&lt;="&amp;O2Summary!$B$4)</f>
        <v>0</v>
      </c>
      <c r="V161" s="18">
        <f t="shared" si="9"/>
        <v>45</v>
      </c>
    </row>
    <row r="162" spans="19:22">
      <c r="S162" s="16">
        <v>160</v>
      </c>
      <c r="T162" s="16" t="s">
        <v>729</v>
      </c>
      <c r="U162" s="17">
        <f>COUNTIFS(WTG_BD!L:L,'Basic Data'!T162,WTG_BD!F:F,"&gt;="&amp;O2Summary!$B$6,WTG_BD!F:F,"&lt;="&amp;O2Summary!$B$4)</f>
        <v>0</v>
      </c>
      <c r="V162" s="18">
        <f t="shared" si="9"/>
        <v>45</v>
      </c>
    </row>
    <row r="163" spans="19:22">
      <c r="S163" s="16">
        <v>161</v>
      </c>
      <c r="T163" s="16" t="s">
        <v>730</v>
      </c>
      <c r="U163" s="17">
        <f>COUNTIFS(WTG_BD!L:L,'Basic Data'!T163,WTG_BD!F:F,"&gt;="&amp;O2Summary!$B$6,WTG_BD!F:F,"&lt;="&amp;O2Summary!$B$4)</f>
        <v>0</v>
      </c>
      <c r="V163" s="18">
        <f t="shared" si="9"/>
        <v>45</v>
      </c>
    </row>
    <row r="164" spans="19:22">
      <c r="S164" s="16">
        <v>162</v>
      </c>
      <c r="T164" s="16" t="s">
        <v>731</v>
      </c>
      <c r="U164" s="17">
        <f>COUNTIFS(WTG_BD!L:L,'Basic Data'!T164,WTG_BD!F:F,"&gt;="&amp;O2Summary!$B$6,WTG_BD!F:F,"&lt;="&amp;O2Summary!$B$4)</f>
        <v>0</v>
      </c>
      <c r="V164" s="18">
        <f t="shared" si="9"/>
        <v>45</v>
      </c>
    </row>
    <row r="165" spans="19:22">
      <c r="S165" s="16">
        <v>163</v>
      </c>
      <c r="T165" s="16" t="s">
        <v>732</v>
      </c>
      <c r="U165" s="17">
        <f>COUNTIFS(WTG_BD!L:L,'Basic Data'!T165,WTG_BD!F:F,"&gt;="&amp;O2Summary!$B$6,WTG_BD!F:F,"&lt;="&amp;O2Summary!$B$4)</f>
        <v>0</v>
      </c>
      <c r="V165" s="18">
        <f t="shared" si="9"/>
        <v>45</v>
      </c>
    </row>
    <row r="166" spans="19:22">
      <c r="S166" s="16">
        <v>164</v>
      </c>
      <c r="T166" s="16" t="s">
        <v>733</v>
      </c>
      <c r="U166" s="17">
        <f>COUNTIFS(WTG_BD!L:L,'Basic Data'!T166,WTG_BD!F:F,"&gt;="&amp;O2Summary!$B$6,WTG_BD!F:F,"&lt;="&amp;O2Summary!$B$4)</f>
        <v>0</v>
      </c>
      <c r="V166" s="18">
        <f t="shared" si="9"/>
        <v>45</v>
      </c>
    </row>
    <row r="167" spans="19:22">
      <c r="S167" s="16">
        <v>165</v>
      </c>
      <c r="T167" s="16" t="s">
        <v>347</v>
      </c>
      <c r="U167" s="17">
        <f>COUNTIFS(WTG_BD!L:L,'Basic Data'!T167,WTG_BD!F:F,"&gt;="&amp;O2Summary!$B$6,WTG_BD!F:F,"&lt;="&amp;O2Summary!$B$4)</f>
        <v>2</v>
      </c>
      <c r="V167" s="18">
        <f t="shared" si="9"/>
        <v>20</v>
      </c>
    </row>
    <row r="168" spans="19:22">
      <c r="S168" s="16">
        <v>166</v>
      </c>
      <c r="T168" s="16" t="s">
        <v>734</v>
      </c>
      <c r="U168" s="17">
        <f>COUNTIFS(WTG_BD!L:L,'Basic Data'!T168,WTG_BD!F:F,"&gt;="&amp;O2Summary!$B$6,WTG_BD!F:F,"&lt;="&amp;O2Summary!$B$4)</f>
        <v>0</v>
      </c>
      <c r="V168" s="18">
        <f t="shared" si="9"/>
        <v>45</v>
      </c>
    </row>
    <row r="169" spans="19:22">
      <c r="S169" s="16">
        <v>167</v>
      </c>
      <c r="T169" s="16" t="s">
        <v>735</v>
      </c>
      <c r="U169" s="17">
        <f>COUNTIFS(WTG_BD!L:L,'Basic Data'!T169,WTG_BD!F:F,"&gt;="&amp;O2Summary!$B$6,WTG_BD!F:F,"&lt;="&amp;O2Summary!$B$4)</f>
        <v>0</v>
      </c>
      <c r="V169" s="18">
        <f t="shared" si="9"/>
        <v>45</v>
      </c>
    </row>
    <row r="170" spans="19:22">
      <c r="S170" s="16">
        <v>168</v>
      </c>
      <c r="T170" s="16" t="s">
        <v>736</v>
      </c>
      <c r="U170" s="17">
        <f>COUNTIFS(WTG_BD!L:L,'Basic Data'!T170,WTG_BD!F:F,"&gt;="&amp;O2Summary!$B$6,WTG_BD!F:F,"&lt;="&amp;O2Summary!$B$4)</f>
        <v>0</v>
      </c>
      <c r="V170" s="18">
        <f t="shared" si="9"/>
        <v>45</v>
      </c>
    </row>
    <row r="171" spans="19:22">
      <c r="S171" s="16">
        <v>169</v>
      </c>
      <c r="T171" s="16" t="s">
        <v>737</v>
      </c>
      <c r="U171" s="17">
        <f>COUNTIFS(WTG_BD!L:L,'Basic Data'!T171,WTG_BD!F:F,"&gt;="&amp;O2Summary!$B$6,WTG_BD!F:F,"&lt;="&amp;O2Summary!$B$4)</f>
        <v>0</v>
      </c>
      <c r="V171" s="18">
        <f t="shared" si="9"/>
        <v>45</v>
      </c>
    </row>
    <row r="172" spans="19:22">
      <c r="S172" s="16">
        <v>170</v>
      </c>
      <c r="T172" s="16" t="s">
        <v>738</v>
      </c>
      <c r="U172" s="17">
        <f>COUNTIFS(WTG_BD!L:L,'Basic Data'!T172,WTG_BD!F:F,"&gt;="&amp;O2Summary!$B$6,WTG_BD!F:F,"&lt;="&amp;O2Summary!$B$4)</f>
        <v>0</v>
      </c>
      <c r="V172" s="18">
        <f t="shared" si="9"/>
        <v>45</v>
      </c>
    </row>
    <row r="173" spans="19:22">
      <c r="S173" s="16">
        <v>171</v>
      </c>
      <c r="T173" s="16" t="s">
        <v>739</v>
      </c>
      <c r="U173" s="17">
        <f>COUNTIFS(WTG_BD!L:L,'Basic Data'!T173,WTG_BD!F:F,"&gt;="&amp;O2Summary!$B$6,WTG_BD!F:F,"&lt;="&amp;O2Summary!$B$4)</f>
        <v>0</v>
      </c>
      <c r="V173" s="18">
        <f t="shared" si="9"/>
        <v>45</v>
      </c>
    </row>
    <row r="174" spans="19:22">
      <c r="S174" s="16">
        <v>172</v>
      </c>
      <c r="T174" s="16" t="s">
        <v>740</v>
      </c>
      <c r="U174" s="17">
        <f>COUNTIFS(WTG_BD!L:L,'Basic Data'!T174,WTG_BD!F:F,"&gt;="&amp;O2Summary!$B$6,WTG_BD!F:F,"&lt;="&amp;O2Summary!$B$4)</f>
        <v>0</v>
      </c>
      <c r="V174" s="18">
        <f t="shared" si="9"/>
        <v>45</v>
      </c>
    </row>
    <row r="175" spans="19:22">
      <c r="S175" s="16">
        <v>173</v>
      </c>
      <c r="T175" s="16" t="s">
        <v>741</v>
      </c>
      <c r="U175" s="17">
        <f>COUNTIFS(WTG_BD!L:L,'Basic Data'!T175,WTG_BD!F:F,"&gt;="&amp;O2Summary!$B$6,WTG_BD!F:F,"&lt;="&amp;O2Summary!$B$4)</f>
        <v>0</v>
      </c>
      <c r="V175" s="18">
        <f t="shared" si="9"/>
        <v>45</v>
      </c>
    </row>
    <row r="176" spans="19:22">
      <c r="S176" s="16">
        <v>174</v>
      </c>
      <c r="T176" s="16" t="s">
        <v>742</v>
      </c>
      <c r="U176" s="17">
        <f>COUNTIFS(WTG_BD!L:L,'Basic Data'!T176,WTG_BD!F:F,"&gt;="&amp;O2Summary!$B$6,WTG_BD!F:F,"&lt;="&amp;O2Summary!$B$4)</f>
        <v>0</v>
      </c>
      <c r="V176" s="18">
        <f t="shared" si="9"/>
        <v>45</v>
      </c>
    </row>
    <row r="177" spans="19:22">
      <c r="S177" s="16">
        <v>175</v>
      </c>
      <c r="T177" s="16" t="s">
        <v>743</v>
      </c>
      <c r="U177" s="17">
        <f>COUNTIFS(WTG_BD!L:L,'Basic Data'!T177,WTG_BD!F:F,"&gt;="&amp;O2Summary!$B$6,WTG_BD!F:F,"&lt;="&amp;O2Summary!$B$4)</f>
        <v>0</v>
      </c>
      <c r="V177" s="18">
        <f t="shared" si="9"/>
        <v>45</v>
      </c>
    </row>
    <row r="178" spans="19:22">
      <c r="S178" s="16">
        <v>176</v>
      </c>
      <c r="T178" s="16" t="s">
        <v>376</v>
      </c>
      <c r="U178" s="17">
        <f>COUNTIFS(WTG_BD!L:L,'Basic Data'!T178,WTG_BD!F:F,"&gt;="&amp;O2Summary!$B$6,WTG_BD!F:F,"&lt;="&amp;O2Summary!$B$4)</f>
        <v>1</v>
      </c>
      <c r="V178" s="18">
        <f t="shared" si="9"/>
        <v>28</v>
      </c>
    </row>
    <row r="179" spans="19:22">
      <c r="S179" s="16">
        <v>177</v>
      </c>
      <c r="T179" s="16" t="s">
        <v>744</v>
      </c>
      <c r="U179" s="17">
        <f>COUNTIFS(WTG_BD!L:L,'Basic Data'!T179,WTG_BD!F:F,"&gt;="&amp;O2Summary!$B$6,WTG_BD!F:F,"&lt;="&amp;O2Summary!$B$4)</f>
        <v>0</v>
      </c>
      <c r="V179" s="18">
        <f t="shared" si="9"/>
        <v>45</v>
      </c>
    </row>
    <row r="180" spans="19:22">
      <c r="S180" s="16">
        <v>178</v>
      </c>
      <c r="T180" s="16" t="s">
        <v>745</v>
      </c>
      <c r="U180" s="17">
        <f>COUNTIFS(WTG_BD!L:L,'Basic Data'!T180,WTG_BD!F:F,"&gt;="&amp;O2Summary!$B$6,WTG_BD!F:F,"&lt;="&amp;O2Summary!$B$4)</f>
        <v>0</v>
      </c>
      <c r="V180" s="18">
        <f t="shared" si="9"/>
        <v>45</v>
      </c>
    </row>
    <row r="181" spans="19:22">
      <c r="S181" s="16">
        <v>179</v>
      </c>
      <c r="T181" s="16" t="s">
        <v>746</v>
      </c>
      <c r="U181" s="17">
        <f>COUNTIFS(WTG_BD!L:L,'Basic Data'!T181,WTG_BD!F:F,"&gt;="&amp;O2Summary!$B$6,WTG_BD!F:F,"&lt;="&amp;O2Summary!$B$4)</f>
        <v>0</v>
      </c>
      <c r="V181" s="18">
        <f t="shared" si="9"/>
        <v>45</v>
      </c>
    </row>
    <row r="182" spans="19:22">
      <c r="S182" s="16">
        <v>180</v>
      </c>
      <c r="T182" s="16" t="s">
        <v>747</v>
      </c>
      <c r="U182" s="17">
        <f>COUNTIFS(WTG_BD!L:L,'Basic Data'!T182,WTG_BD!F:F,"&gt;="&amp;O2Summary!$B$6,WTG_BD!F:F,"&lt;="&amp;O2Summary!$B$4)</f>
        <v>0</v>
      </c>
      <c r="V182" s="18">
        <f t="shared" si="9"/>
        <v>45</v>
      </c>
    </row>
    <row r="183" spans="19:22">
      <c r="S183" s="16">
        <v>181</v>
      </c>
      <c r="T183" s="16" t="s">
        <v>748</v>
      </c>
      <c r="U183" s="17">
        <f>COUNTIFS(WTG_BD!L:L,'Basic Data'!T183,WTG_BD!F:F,"&gt;="&amp;O2Summary!$B$6,WTG_BD!F:F,"&lt;="&amp;O2Summary!$B$4)</f>
        <v>1</v>
      </c>
      <c r="V183" s="18">
        <f t="shared" si="9"/>
        <v>28</v>
      </c>
    </row>
    <row r="184" spans="19:22">
      <c r="S184" s="16">
        <v>182</v>
      </c>
      <c r="T184" s="16" t="s">
        <v>749</v>
      </c>
      <c r="U184" s="17">
        <f>COUNTIFS(WTG_BD!L:L,'Basic Data'!T184,WTG_BD!F:F,"&gt;="&amp;O2Summary!$B$6,WTG_BD!F:F,"&lt;="&amp;O2Summary!$B$4)</f>
        <v>0</v>
      </c>
      <c r="V184" s="18">
        <f t="shared" si="9"/>
        <v>45</v>
      </c>
    </row>
    <row r="185" spans="19:22">
      <c r="S185" s="16">
        <v>183</v>
      </c>
      <c r="T185" s="16" t="s">
        <v>750</v>
      </c>
      <c r="U185" s="17">
        <f>COUNTIFS(WTG_BD!L:L,'Basic Data'!T185,WTG_BD!F:F,"&gt;="&amp;O2Summary!$B$6,WTG_BD!F:F,"&lt;="&amp;O2Summary!$B$4)</f>
        <v>0</v>
      </c>
      <c r="V185" s="18">
        <f t="shared" si="9"/>
        <v>45</v>
      </c>
    </row>
    <row r="186" spans="19:22">
      <c r="S186" s="16">
        <v>184</v>
      </c>
      <c r="T186" s="16" t="s">
        <v>751</v>
      </c>
      <c r="U186" s="17">
        <f>COUNTIFS(WTG_BD!L:L,'Basic Data'!T186,WTG_BD!F:F,"&gt;="&amp;O2Summary!$B$6,WTG_BD!F:F,"&lt;="&amp;O2Summary!$B$4)</f>
        <v>0</v>
      </c>
      <c r="V186" s="18">
        <f t="shared" si="9"/>
        <v>45</v>
      </c>
    </row>
    <row r="187" spans="19:22">
      <c r="S187" s="16">
        <v>185</v>
      </c>
      <c r="T187" s="16" t="s">
        <v>752</v>
      </c>
      <c r="U187" s="17">
        <f>COUNTIFS(WTG_BD!L:L,'Basic Data'!T187,WTG_BD!F:F,"&gt;="&amp;O2Summary!$B$6,WTG_BD!F:F,"&lt;="&amp;O2Summary!$B$4)</f>
        <v>0</v>
      </c>
      <c r="V187" s="18">
        <f t="shared" si="9"/>
        <v>45</v>
      </c>
    </row>
    <row r="188" spans="19:22">
      <c r="S188" s="16">
        <v>186</v>
      </c>
      <c r="T188" s="16" t="s">
        <v>753</v>
      </c>
      <c r="U188" s="17">
        <f>COUNTIFS(WTG_BD!L:L,'Basic Data'!T188,WTG_BD!F:F,"&gt;="&amp;O2Summary!$B$6,WTG_BD!F:F,"&lt;="&amp;O2Summary!$B$4)</f>
        <v>0</v>
      </c>
      <c r="V188" s="18">
        <f t="shared" si="9"/>
        <v>45</v>
      </c>
    </row>
    <row r="189" spans="19:22">
      <c r="S189" s="16">
        <v>187</v>
      </c>
      <c r="T189" s="16" t="s">
        <v>754</v>
      </c>
      <c r="U189" s="17">
        <f>COUNTIFS(WTG_BD!L:L,'Basic Data'!T189,WTG_BD!F:F,"&gt;="&amp;O2Summary!$B$6,WTG_BD!F:F,"&lt;="&amp;O2Summary!$B$4)</f>
        <v>0</v>
      </c>
      <c r="V189" s="18">
        <f t="shared" si="9"/>
        <v>45</v>
      </c>
    </row>
    <row r="190" spans="19:22">
      <c r="S190" s="16">
        <v>188</v>
      </c>
      <c r="T190" s="16" t="s">
        <v>755</v>
      </c>
      <c r="U190" s="17">
        <f>COUNTIFS(WTG_BD!L:L,'Basic Data'!T190,WTG_BD!F:F,"&gt;="&amp;O2Summary!$B$6,WTG_BD!F:F,"&lt;="&amp;O2Summary!$B$4)</f>
        <v>0</v>
      </c>
      <c r="V190" s="18">
        <f t="shared" si="9"/>
        <v>45</v>
      </c>
    </row>
    <row r="191" spans="19:22">
      <c r="S191" s="16">
        <v>189</v>
      </c>
      <c r="T191" s="16" t="s">
        <v>756</v>
      </c>
      <c r="U191" s="17">
        <f>COUNTIFS(WTG_BD!L:L,'Basic Data'!T191,WTG_BD!F:F,"&gt;="&amp;O2Summary!$B$6,WTG_BD!F:F,"&lt;="&amp;O2Summary!$B$4)</f>
        <v>0</v>
      </c>
      <c r="V191" s="18">
        <f t="shared" si="9"/>
        <v>45</v>
      </c>
    </row>
    <row r="192" spans="19:22">
      <c r="S192" s="16">
        <v>190</v>
      </c>
      <c r="T192" s="16" t="s">
        <v>757</v>
      </c>
      <c r="U192" s="17">
        <f>COUNTIFS(WTG_BD!L:L,'Basic Data'!T192,WTG_BD!F:F,"&gt;="&amp;O2Summary!$B$6,WTG_BD!F:F,"&lt;="&amp;O2Summary!$B$4)</f>
        <v>0</v>
      </c>
      <c r="V192" s="18">
        <f t="shared" si="9"/>
        <v>45</v>
      </c>
    </row>
    <row r="193" spans="19:22">
      <c r="S193" s="16">
        <v>191</v>
      </c>
      <c r="T193" s="16" t="s">
        <v>758</v>
      </c>
      <c r="U193" s="17">
        <f>COUNTIFS(WTG_BD!L:L,'Basic Data'!T193,WTG_BD!F:F,"&gt;="&amp;O2Summary!$B$6,WTG_BD!F:F,"&lt;="&amp;O2Summary!$B$4)</f>
        <v>0</v>
      </c>
      <c r="V193" s="18">
        <f t="shared" si="9"/>
        <v>45</v>
      </c>
    </row>
    <row r="194" spans="19:22">
      <c r="S194" s="16">
        <v>192</v>
      </c>
      <c r="T194" s="16" t="s">
        <v>759</v>
      </c>
      <c r="U194" s="17">
        <f>COUNTIFS(WTG_BD!L:L,'Basic Data'!T194,WTG_BD!F:F,"&gt;="&amp;O2Summary!$B$6,WTG_BD!F:F,"&lt;="&amp;O2Summary!$B$4)</f>
        <v>0</v>
      </c>
      <c r="V194" s="18">
        <f t="shared" si="9"/>
        <v>45</v>
      </c>
    </row>
    <row r="195" spans="19:22">
      <c r="S195" s="16">
        <v>193</v>
      </c>
      <c r="T195" s="16" t="s">
        <v>760</v>
      </c>
      <c r="U195" s="17">
        <f>COUNTIFS(WTG_BD!L:L,'Basic Data'!T195,WTG_BD!F:F,"&gt;="&amp;O2Summary!$B$6,WTG_BD!F:F,"&lt;="&amp;O2Summary!$B$4)</f>
        <v>0</v>
      </c>
      <c r="V195" s="18">
        <f t="shared" ref="V195:V258" si="10">RANK(U195,$U$2:$U$3975)</f>
        <v>45</v>
      </c>
    </row>
    <row r="196" spans="19:22">
      <c r="S196" s="16">
        <v>194</v>
      </c>
      <c r="T196" s="16" t="s">
        <v>761</v>
      </c>
      <c r="U196" s="17">
        <f>COUNTIFS(WTG_BD!L:L,'Basic Data'!T196,WTG_BD!F:F,"&gt;="&amp;O2Summary!$B$6,WTG_BD!F:F,"&lt;="&amp;O2Summary!$B$4)</f>
        <v>0</v>
      </c>
      <c r="V196" s="18">
        <f t="shared" si="10"/>
        <v>45</v>
      </c>
    </row>
    <row r="197" spans="19:22">
      <c r="S197" s="16">
        <v>195</v>
      </c>
      <c r="T197" s="16" t="s">
        <v>762</v>
      </c>
      <c r="U197" s="17">
        <f>COUNTIFS(WTG_BD!L:L,'Basic Data'!T197,WTG_BD!F:F,"&gt;="&amp;O2Summary!$B$6,WTG_BD!F:F,"&lt;="&amp;O2Summary!$B$4)</f>
        <v>0</v>
      </c>
      <c r="V197" s="18">
        <f t="shared" si="10"/>
        <v>45</v>
      </c>
    </row>
    <row r="198" spans="19:22">
      <c r="S198" s="16">
        <v>196</v>
      </c>
      <c r="T198" s="16" t="s">
        <v>722</v>
      </c>
      <c r="U198" s="17">
        <f>COUNTIFS(WTG_BD!L:L,'Basic Data'!T198,WTG_BD!F:F,"&gt;="&amp;O2Summary!$B$6,WTG_BD!F:F,"&lt;="&amp;O2Summary!$B$4)</f>
        <v>0</v>
      </c>
      <c r="V198" s="18">
        <f t="shared" si="10"/>
        <v>45</v>
      </c>
    </row>
    <row r="199" spans="19:22">
      <c r="S199" s="16">
        <v>197</v>
      </c>
      <c r="T199" s="16" t="s">
        <v>763</v>
      </c>
      <c r="U199" s="17">
        <f>COUNTIFS(WTG_BD!L:L,'Basic Data'!T199,WTG_BD!F:F,"&gt;="&amp;O2Summary!$B$6,WTG_BD!F:F,"&lt;="&amp;O2Summary!$B$4)</f>
        <v>0</v>
      </c>
      <c r="V199" s="18">
        <f t="shared" si="10"/>
        <v>45</v>
      </c>
    </row>
    <row r="200" spans="19:22">
      <c r="S200" s="26">
        <v>198</v>
      </c>
      <c r="T200" s="26" t="s">
        <v>764</v>
      </c>
      <c r="U200" s="17">
        <f>COUNTIFS(WTG_BD!L:L,'Basic Data'!T200,WTG_BD!F:F,"&gt;="&amp;O2Summary!$B$6,WTG_BD!F:F,"&lt;="&amp;O2Summary!$B$4)</f>
        <v>0</v>
      </c>
      <c r="V200" s="18">
        <f t="shared" si="10"/>
        <v>45</v>
      </c>
    </row>
    <row r="201" spans="19:22">
      <c r="S201" s="16">
        <v>199</v>
      </c>
      <c r="T201" s="16" t="s">
        <v>765</v>
      </c>
      <c r="U201" s="17">
        <f>COUNTIFS(WTG_BD!L:L,'Basic Data'!T201,WTG_BD!F:F,"&gt;="&amp;O2Summary!$B$6,WTG_BD!F:F,"&lt;="&amp;O2Summary!$B$4)</f>
        <v>0</v>
      </c>
      <c r="V201" s="18">
        <f t="shared" si="10"/>
        <v>45</v>
      </c>
    </row>
    <row r="202" spans="19:22">
      <c r="S202" s="16">
        <v>200</v>
      </c>
      <c r="T202" s="16" t="s">
        <v>766</v>
      </c>
      <c r="U202" s="17">
        <f>COUNTIFS(WTG_BD!L:L,'Basic Data'!T202,WTG_BD!F:F,"&gt;="&amp;O2Summary!$B$6,WTG_BD!F:F,"&lt;="&amp;O2Summary!$B$4)</f>
        <v>0</v>
      </c>
      <c r="V202" s="18">
        <f t="shared" si="10"/>
        <v>45</v>
      </c>
    </row>
    <row r="203" spans="19:22">
      <c r="S203" s="16">
        <v>201</v>
      </c>
      <c r="T203" s="16" t="s">
        <v>767</v>
      </c>
      <c r="U203" s="17">
        <f>COUNTIFS(WTG_BD!L:L,'Basic Data'!T203,WTG_BD!F:F,"&gt;="&amp;O2Summary!$B$6,WTG_BD!F:F,"&lt;="&amp;O2Summary!$B$4)</f>
        <v>0</v>
      </c>
      <c r="V203" s="18">
        <f t="shared" si="10"/>
        <v>45</v>
      </c>
    </row>
    <row r="204" spans="19:22">
      <c r="S204" s="16">
        <v>202</v>
      </c>
      <c r="T204" s="16" t="s">
        <v>768</v>
      </c>
      <c r="U204" s="17">
        <f>COUNTIFS(WTG_BD!L:L,'Basic Data'!T204,WTG_BD!F:F,"&gt;="&amp;O2Summary!$B$6,WTG_BD!F:F,"&lt;="&amp;O2Summary!$B$4)</f>
        <v>0</v>
      </c>
      <c r="V204" s="18">
        <f t="shared" si="10"/>
        <v>45</v>
      </c>
    </row>
    <row r="205" spans="19:22">
      <c r="S205" s="16">
        <v>203</v>
      </c>
      <c r="T205" s="16" t="s">
        <v>769</v>
      </c>
      <c r="U205" s="17">
        <f>COUNTIFS(WTG_BD!L:L,'Basic Data'!T205,WTG_BD!F:F,"&gt;="&amp;O2Summary!$B$6,WTG_BD!F:F,"&lt;="&amp;O2Summary!$B$4)</f>
        <v>0</v>
      </c>
      <c r="V205" s="18">
        <f t="shared" si="10"/>
        <v>45</v>
      </c>
    </row>
    <row r="206" spans="19:22">
      <c r="S206" s="16">
        <v>204</v>
      </c>
      <c r="T206" s="16" t="s">
        <v>770</v>
      </c>
      <c r="U206" s="17">
        <f>COUNTIFS(WTG_BD!L:L,'Basic Data'!T206,WTG_BD!F:F,"&gt;="&amp;O2Summary!$B$6,WTG_BD!F:F,"&lt;="&amp;O2Summary!$B$4)</f>
        <v>0</v>
      </c>
      <c r="V206" s="18">
        <f t="shared" si="10"/>
        <v>45</v>
      </c>
    </row>
    <row r="207" spans="19:22">
      <c r="S207" s="16">
        <v>205</v>
      </c>
      <c r="T207" s="16" t="s">
        <v>771</v>
      </c>
      <c r="U207" s="17">
        <f>COUNTIFS(WTG_BD!L:L,'Basic Data'!T207,WTG_BD!F:F,"&gt;="&amp;O2Summary!$B$6,WTG_BD!F:F,"&lt;="&amp;O2Summary!$B$4)</f>
        <v>0</v>
      </c>
      <c r="V207" s="18">
        <f t="shared" si="10"/>
        <v>45</v>
      </c>
    </row>
    <row r="208" spans="19:22">
      <c r="S208" s="16">
        <v>206</v>
      </c>
      <c r="T208" s="16" t="s">
        <v>772</v>
      </c>
      <c r="U208" s="17">
        <f>COUNTIFS(WTG_BD!L:L,'Basic Data'!T208,WTG_BD!F:F,"&gt;="&amp;O2Summary!$B$6,WTG_BD!F:F,"&lt;="&amp;O2Summary!$B$4)</f>
        <v>0</v>
      </c>
      <c r="V208" s="18">
        <f t="shared" si="10"/>
        <v>45</v>
      </c>
    </row>
    <row r="209" spans="19:22">
      <c r="S209" s="16">
        <v>207</v>
      </c>
      <c r="T209" s="16" t="s">
        <v>773</v>
      </c>
      <c r="U209" s="17">
        <f>COUNTIFS(WTG_BD!L:L,'Basic Data'!T209,WTG_BD!F:F,"&gt;="&amp;O2Summary!$B$6,WTG_BD!F:F,"&lt;="&amp;O2Summary!$B$4)</f>
        <v>0</v>
      </c>
      <c r="V209" s="18">
        <f t="shared" si="10"/>
        <v>45</v>
      </c>
    </row>
    <row r="210" spans="19:22">
      <c r="S210" s="16">
        <v>208</v>
      </c>
      <c r="T210" s="16" t="s">
        <v>774</v>
      </c>
      <c r="U210" s="17">
        <f>COUNTIFS(WTG_BD!L:L,'Basic Data'!T210,WTG_BD!F:F,"&gt;="&amp;O2Summary!$B$6,WTG_BD!F:F,"&lt;="&amp;O2Summary!$B$4)</f>
        <v>0</v>
      </c>
      <c r="V210" s="18">
        <f t="shared" si="10"/>
        <v>45</v>
      </c>
    </row>
    <row r="211" spans="19:22">
      <c r="S211" s="16">
        <v>209</v>
      </c>
      <c r="T211" s="16" t="s">
        <v>775</v>
      </c>
      <c r="U211" s="17">
        <f>COUNTIFS(WTG_BD!L:L,'Basic Data'!T211,WTG_BD!F:F,"&gt;="&amp;O2Summary!$B$6,WTG_BD!F:F,"&lt;="&amp;O2Summary!$B$4)</f>
        <v>0</v>
      </c>
      <c r="V211" s="18">
        <f t="shared" si="10"/>
        <v>45</v>
      </c>
    </row>
    <row r="212" spans="19:22">
      <c r="S212" s="16">
        <v>210</v>
      </c>
      <c r="T212" s="16" t="s">
        <v>776</v>
      </c>
      <c r="U212" s="17">
        <f>COUNTIFS(WTG_BD!L:L,'Basic Data'!T212,WTG_BD!F:F,"&gt;="&amp;O2Summary!$B$6,WTG_BD!F:F,"&lt;="&amp;O2Summary!$B$4)</f>
        <v>0</v>
      </c>
      <c r="V212" s="18">
        <f t="shared" si="10"/>
        <v>45</v>
      </c>
    </row>
    <row r="213" spans="19:22">
      <c r="S213" s="16">
        <v>211</v>
      </c>
      <c r="T213" s="16" t="s">
        <v>777</v>
      </c>
      <c r="U213" s="17">
        <f>COUNTIFS(WTG_BD!L:L,'Basic Data'!T213,WTG_BD!F:F,"&gt;="&amp;O2Summary!$B$6,WTG_BD!F:F,"&lt;="&amp;O2Summary!$B$4)</f>
        <v>0</v>
      </c>
      <c r="V213" s="18">
        <f t="shared" si="10"/>
        <v>45</v>
      </c>
    </row>
    <row r="214" spans="19:22">
      <c r="S214" s="16">
        <v>212</v>
      </c>
      <c r="T214" s="16" t="s">
        <v>778</v>
      </c>
      <c r="U214" s="17">
        <f>COUNTIFS(WTG_BD!L:L,'Basic Data'!T214,WTG_BD!F:F,"&gt;="&amp;O2Summary!$B$6,WTG_BD!F:F,"&lt;="&amp;O2Summary!$B$4)</f>
        <v>0</v>
      </c>
      <c r="V214" s="18">
        <f t="shared" si="10"/>
        <v>45</v>
      </c>
    </row>
    <row r="215" spans="19:22">
      <c r="S215" s="16">
        <v>213</v>
      </c>
      <c r="T215" s="16" t="s">
        <v>779</v>
      </c>
      <c r="U215" s="17">
        <f>COUNTIFS(WTG_BD!L:L,'Basic Data'!T215,WTG_BD!F:F,"&gt;="&amp;O2Summary!$B$6,WTG_BD!F:F,"&lt;="&amp;O2Summary!$B$4)</f>
        <v>0</v>
      </c>
      <c r="V215" s="18">
        <f t="shared" si="10"/>
        <v>45</v>
      </c>
    </row>
    <row r="216" spans="19:22">
      <c r="S216" s="16">
        <v>214</v>
      </c>
      <c r="T216" s="16" t="s">
        <v>780</v>
      </c>
      <c r="U216" s="17">
        <f>COUNTIFS(WTG_BD!L:L,'Basic Data'!T216,WTG_BD!F:F,"&gt;="&amp;O2Summary!$B$6,WTG_BD!F:F,"&lt;="&amp;O2Summary!$B$4)</f>
        <v>0</v>
      </c>
      <c r="V216" s="18">
        <f t="shared" si="10"/>
        <v>45</v>
      </c>
    </row>
    <row r="217" spans="19:22">
      <c r="S217" s="26">
        <v>215</v>
      </c>
      <c r="T217" s="26" t="s">
        <v>781</v>
      </c>
      <c r="U217" s="17">
        <f>COUNTIFS(WTG_BD!L:L,'Basic Data'!T217,WTG_BD!F:F,"&gt;="&amp;O2Summary!$B$6,WTG_BD!F:F,"&lt;="&amp;O2Summary!$B$4)</f>
        <v>0</v>
      </c>
      <c r="V217" s="18">
        <f t="shared" si="10"/>
        <v>45</v>
      </c>
    </row>
    <row r="218" spans="19:22">
      <c r="S218" s="16">
        <v>216</v>
      </c>
      <c r="T218" s="16" t="s">
        <v>782</v>
      </c>
      <c r="U218" s="17">
        <f>COUNTIFS(WTG_BD!L:L,'Basic Data'!T218,WTG_BD!F:F,"&gt;="&amp;O2Summary!$B$6,WTG_BD!F:F,"&lt;="&amp;O2Summary!$B$4)</f>
        <v>0</v>
      </c>
      <c r="V218" s="18">
        <f t="shared" si="10"/>
        <v>45</v>
      </c>
    </row>
    <row r="219" spans="19:22">
      <c r="S219" s="16">
        <v>217</v>
      </c>
      <c r="T219" s="16" t="s">
        <v>145</v>
      </c>
      <c r="U219" s="17">
        <f>COUNTIFS(WTG_BD!L:L,'Basic Data'!T219,WTG_BD!F:F,"&gt;="&amp;O2Summary!$B$6,WTG_BD!F:F,"&lt;="&amp;O2Summary!$B$4)</f>
        <v>0</v>
      </c>
      <c r="V219" s="18">
        <f t="shared" si="10"/>
        <v>45</v>
      </c>
    </row>
    <row r="220" spans="19:22">
      <c r="S220" s="16">
        <v>218</v>
      </c>
      <c r="T220" s="16" t="s">
        <v>783</v>
      </c>
      <c r="U220" s="17">
        <f>COUNTIFS(WTG_BD!L:L,'Basic Data'!T220,WTG_BD!F:F,"&gt;="&amp;O2Summary!$B$6,WTG_BD!F:F,"&lt;="&amp;O2Summary!$B$4)</f>
        <v>0</v>
      </c>
      <c r="V220" s="18">
        <f t="shared" si="10"/>
        <v>45</v>
      </c>
    </row>
    <row r="221" spans="19:22">
      <c r="S221" s="16">
        <v>219</v>
      </c>
      <c r="T221" s="16" t="s">
        <v>784</v>
      </c>
      <c r="U221" s="17">
        <f>COUNTIFS(WTG_BD!L:L,'Basic Data'!T221,WTG_BD!F:F,"&gt;="&amp;O2Summary!$B$6,WTG_BD!F:F,"&lt;="&amp;O2Summary!$B$4)</f>
        <v>0</v>
      </c>
      <c r="V221" s="18">
        <f t="shared" si="10"/>
        <v>45</v>
      </c>
    </row>
    <row r="222" spans="19:22">
      <c r="S222" s="16">
        <v>220</v>
      </c>
      <c r="T222" s="16" t="s">
        <v>785</v>
      </c>
      <c r="U222" s="17">
        <f>COUNTIFS(WTG_BD!L:L,'Basic Data'!T222,WTG_BD!F:F,"&gt;="&amp;O2Summary!$B$6,WTG_BD!F:F,"&lt;="&amp;O2Summary!$B$4)</f>
        <v>0</v>
      </c>
      <c r="V222" s="18">
        <f t="shared" si="10"/>
        <v>45</v>
      </c>
    </row>
    <row r="223" spans="19:22">
      <c r="S223" s="16">
        <v>221</v>
      </c>
      <c r="T223" s="16" t="s">
        <v>786</v>
      </c>
      <c r="U223" s="17">
        <f>COUNTIFS(WTG_BD!L:L,'Basic Data'!T223,WTG_BD!F:F,"&gt;="&amp;O2Summary!$B$6,WTG_BD!F:F,"&lt;="&amp;O2Summary!$B$4)</f>
        <v>0</v>
      </c>
      <c r="V223" s="18">
        <f t="shared" si="10"/>
        <v>45</v>
      </c>
    </row>
    <row r="224" spans="19:22">
      <c r="S224" s="16">
        <v>222</v>
      </c>
      <c r="T224" s="16" t="s">
        <v>787</v>
      </c>
      <c r="U224" s="17">
        <f>COUNTIFS(WTG_BD!L:L,'Basic Data'!T224,WTG_BD!F:F,"&gt;="&amp;O2Summary!$B$6,WTG_BD!F:F,"&lt;="&amp;O2Summary!$B$4)</f>
        <v>0</v>
      </c>
      <c r="V224" s="18">
        <f t="shared" si="10"/>
        <v>45</v>
      </c>
    </row>
    <row r="225" spans="19:22">
      <c r="S225" s="16">
        <v>223</v>
      </c>
      <c r="T225" s="16" t="s">
        <v>788</v>
      </c>
      <c r="U225" s="17">
        <f>COUNTIFS(WTG_BD!L:L,'Basic Data'!T225,WTG_BD!F:F,"&gt;="&amp;O2Summary!$B$6,WTG_BD!F:F,"&lt;="&amp;O2Summary!$B$4)</f>
        <v>0</v>
      </c>
      <c r="V225" s="18">
        <f t="shared" si="10"/>
        <v>45</v>
      </c>
    </row>
    <row r="226" spans="19:22">
      <c r="S226" s="16">
        <v>224</v>
      </c>
      <c r="T226" s="16" t="s">
        <v>789</v>
      </c>
      <c r="U226" s="17">
        <f>COUNTIFS(WTG_BD!L:L,'Basic Data'!T226,WTG_BD!F:F,"&gt;="&amp;O2Summary!$B$6,WTG_BD!F:F,"&lt;="&amp;O2Summary!$B$4)</f>
        <v>0</v>
      </c>
      <c r="V226" s="18">
        <f t="shared" si="10"/>
        <v>45</v>
      </c>
    </row>
    <row r="227" spans="19:22">
      <c r="S227" s="16">
        <v>225</v>
      </c>
      <c r="T227" s="16" t="s">
        <v>790</v>
      </c>
      <c r="U227" s="17">
        <f>COUNTIFS(WTG_BD!L:L,'Basic Data'!T227,WTG_BD!F:F,"&gt;="&amp;O2Summary!$B$6,WTG_BD!F:F,"&lt;="&amp;O2Summary!$B$4)</f>
        <v>0</v>
      </c>
      <c r="V227" s="18">
        <f t="shared" si="10"/>
        <v>45</v>
      </c>
    </row>
    <row r="228" spans="19:22">
      <c r="S228" s="16">
        <v>226</v>
      </c>
      <c r="T228" s="16" t="s">
        <v>791</v>
      </c>
      <c r="U228" s="17">
        <f>COUNTIFS(WTG_BD!L:L,'Basic Data'!T228,WTG_BD!F:F,"&gt;="&amp;O2Summary!$B$6,WTG_BD!F:F,"&lt;="&amp;O2Summary!$B$4)</f>
        <v>0</v>
      </c>
      <c r="V228" s="18">
        <f t="shared" si="10"/>
        <v>45</v>
      </c>
    </row>
    <row r="229" spans="19:22">
      <c r="S229" s="16">
        <v>227</v>
      </c>
      <c r="T229" s="16" t="s">
        <v>792</v>
      </c>
      <c r="U229" s="17">
        <f>COUNTIFS(WTG_BD!L:L,'Basic Data'!T229,WTG_BD!F:F,"&gt;="&amp;O2Summary!$B$6,WTG_BD!F:F,"&lt;="&amp;O2Summary!$B$4)</f>
        <v>0</v>
      </c>
      <c r="V229" s="18">
        <f t="shared" si="10"/>
        <v>45</v>
      </c>
    </row>
    <row r="230" spans="19:22">
      <c r="S230" s="16">
        <v>228</v>
      </c>
      <c r="T230" s="16" t="s">
        <v>793</v>
      </c>
      <c r="U230" s="17">
        <f>COUNTIFS(WTG_BD!L:L,'Basic Data'!T230,WTG_BD!F:F,"&gt;="&amp;O2Summary!$B$6,WTG_BD!F:F,"&lt;="&amp;O2Summary!$B$4)</f>
        <v>0</v>
      </c>
      <c r="V230" s="18">
        <f t="shared" si="10"/>
        <v>45</v>
      </c>
    </row>
    <row r="231" spans="19:22">
      <c r="S231" s="16">
        <v>229</v>
      </c>
      <c r="T231" s="16" t="s">
        <v>794</v>
      </c>
      <c r="U231" s="17">
        <f>COUNTIFS(WTG_BD!L:L,'Basic Data'!T231,WTG_BD!F:F,"&gt;="&amp;O2Summary!$B$6,WTG_BD!F:F,"&lt;="&amp;O2Summary!$B$4)</f>
        <v>0</v>
      </c>
      <c r="V231" s="18">
        <f t="shared" si="10"/>
        <v>45</v>
      </c>
    </row>
    <row r="232" spans="19:22">
      <c r="S232" s="16">
        <v>230</v>
      </c>
      <c r="T232" s="16" t="s">
        <v>795</v>
      </c>
      <c r="U232" s="17">
        <f>COUNTIFS(WTG_BD!L:L,'Basic Data'!T232,WTG_BD!F:F,"&gt;="&amp;O2Summary!$B$6,WTG_BD!F:F,"&lt;="&amp;O2Summary!$B$4)</f>
        <v>0</v>
      </c>
      <c r="V232" s="18">
        <f t="shared" si="10"/>
        <v>45</v>
      </c>
    </row>
    <row r="233" spans="19:22">
      <c r="S233" s="16">
        <v>231</v>
      </c>
      <c r="T233" s="16" t="s">
        <v>796</v>
      </c>
      <c r="U233" s="17">
        <f>COUNTIFS(WTG_BD!L:L,'Basic Data'!T233,WTG_BD!F:F,"&gt;="&amp;O2Summary!$B$6,WTG_BD!F:F,"&lt;="&amp;O2Summary!$B$4)</f>
        <v>0</v>
      </c>
      <c r="V233" s="18">
        <f t="shared" si="10"/>
        <v>45</v>
      </c>
    </row>
    <row r="234" spans="19:22">
      <c r="S234" s="16">
        <v>232</v>
      </c>
      <c r="T234" s="16" t="s">
        <v>375</v>
      </c>
      <c r="U234" s="17">
        <f>COUNTIFS(WTG_BD!L:L,'Basic Data'!T234,WTG_BD!F:F,"&gt;="&amp;O2Summary!$B$6,WTG_BD!F:F,"&lt;="&amp;O2Summary!$B$4)</f>
        <v>0</v>
      </c>
      <c r="V234" s="18">
        <f t="shared" si="10"/>
        <v>45</v>
      </c>
    </row>
    <row r="235" spans="19:22">
      <c r="S235" s="16">
        <v>233</v>
      </c>
      <c r="T235" s="16" t="s">
        <v>797</v>
      </c>
      <c r="U235" s="17">
        <f>COUNTIFS(WTG_BD!L:L,'Basic Data'!T235,WTG_BD!F:F,"&gt;="&amp;O2Summary!$B$6,WTG_BD!F:F,"&lt;="&amp;O2Summary!$B$4)</f>
        <v>0</v>
      </c>
      <c r="V235" s="18">
        <f t="shared" si="10"/>
        <v>45</v>
      </c>
    </row>
    <row r="236" spans="19:22">
      <c r="S236" s="16">
        <v>234</v>
      </c>
      <c r="T236" s="16" t="s">
        <v>798</v>
      </c>
      <c r="U236" s="17">
        <f>COUNTIFS(WTG_BD!L:L,'Basic Data'!T236,WTG_BD!F:F,"&gt;="&amp;O2Summary!$B$6,WTG_BD!F:F,"&lt;="&amp;O2Summary!$B$4)</f>
        <v>0</v>
      </c>
      <c r="V236" s="18">
        <f t="shared" si="10"/>
        <v>45</v>
      </c>
    </row>
    <row r="237" spans="19:22">
      <c r="S237" s="16">
        <v>235</v>
      </c>
      <c r="T237" s="16" t="s">
        <v>799</v>
      </c>
      <c r="U237" s="17">
        <f>COUNTIFS(WTG_BD!L:L,'Basic Data'!T237,WTG_BD!F:F,"&gt;="&amp;O2Summary!$B$6,WTG_BD!F:F,"&lt;="&amp;O2Summary!$B$4)</f>
        <v>0</v>
      </c>
      <c r="V237" s="18">
        <f t="shared" si="10"/>
        <v>45</v>
      </c>
    </row>
    <row r="238" spans="19:22">
      <c r="S238" s="16">
        <v>236</v>
      </c>
      <c r="T238" s="16" t="s">
        <v>800</v>
      </c>
      <c r="U238" s="17">
        <f>COUNTIFS(WTG_BD!L:L,'Basic Data'!T238,WTG_BD!F:F,"&gt;="&amp;O2Summary!$B$6,WTG_BD!F:F,"&lt;="&amp;O2Summary!$B$4)</f>
        <v>0</v>
      </c>
      <c r="V238" s="18">
        <f t="shared" si="10"/>
        <v>45</v>
      </c>
    </row>
    <row r="239" spans="19:22">
      <c r="S239" s="16">
        <v>237</v>
      </c>
      <c r="T239" s="16" t="s">
        <v>801</v>
      </c>
      <c r="U239" s="17">
        <f>COUNTIFS(WTG_BD!L:L,'Basic Data'!T239,WTG_BD!F:F,"&gt;="&amp;O2Summary!$B$6,WTG_BD!F:F,"&lt;="&amp;O2Summary!$B$4)</f>
        <v>0</v>
      </c>
      <c r="V239" s="18">
        <f t="shared" si="10"/>
        <v>45</v>
      </c>
    </row>
    <row r="240" spans="19:22">
      <c r="S240" s="16">
        <v>238</v>
      </c>
      <c r="T240" s="16" t="s">
        <v>802</v>
      </c>
      <c r="U240" s="17">
        <f>COUNTIFS(WTG_BD!L:L,'Basic Data'!T240,WTG_BD!F:F,"&gt;="&amp;O2Summary!$B$6,WTG_BD!F:F,"&lt;="&amp;O2Summary!$B$4)</f>
        <v>0</v>
      </c>
      <c r="V240" s="18">
        <f t="shared" si="10"/>
        <v>45</v>
      </c>
    </row>
    <row r="241" spans="19:22">
      <c r="S241" s="16">
        <v>239</v>
      </c>
      <c r="T241" s="16" t="s">
        <v>803</v>
      </c>
      <c r="U241" s="17">
        <f>COUNTIFS(WTG_BD!L:L,'Basic Data'!T241,WTG_BD!F:F,"&gt;="&amp;O2Summary!$B$6,WTG_BD!F:F,"&lt;="&amp;O2Summary!$B$4)</f>
        <v>0</v>
      </c>
      <c r="V241" s="18">
        <f t="shared" si="10"/>
        <v>45</v>
      </c>
    </row>
    <row r="242" spans="19:22">
      <c r="S242" s="16">
        <v>240</v>
      </c>
      <c r="T242" s="16" t="s">
        <v>803</v>
      </c>
      <c r="U242" s="17">
        <f>COUNTIFS(WTG_BD!L:L,'Basic Data'!T242,WTG_BD!F:F,"&gt;="&amp;O2Summary!$B$6,WTG_BD!F:F,"&lt;="&amp;O2Summary!$B$4)</f>
        <v>0</v>
      </c>
      <c r="V242" s="18">
        <f t="shared" si="10"/>
        <v>45</v>
      </c>
    </row>
    <row r="243" spans="19:22">
      <c r="S243" s="26">
        <v>241</v>
      </c>
      <c r="T243" s="26" t="s">
        <v>804</v>
      </c>
      <c r="U243" s="17">
        <f>COUNTIFS(WTG_BD!L:L,'Basic Data'!T243,WTG_BD!F:F,"&gt;="&amp;O2Summary!$B$6,WTG_BD!F:F,"&lt;="&amp;O2Summary!$B$4)</f>
        <v>0</v>
      </c>
      <c r="V243" s="18">
        <f t="shared" si="10"/>
        <v>45</v>
      </c>
    </row>
    <row r="244" spans="19:22">
      <c r="S244" s="16">
        <v>242</v>
      </c>
      <c r="T244" s="16" t="s">
        <v>805</v>
      </c>
      <c r="U244" s="17">
        <f>COUNTIFS(WTG_BD!L:L,'Basic Data'!T244,WTG_BD!F:F,"&gt;="&amp;O2Summary!$B$6,WTG_BD!F:F,"&lt;="&amp;O2Summary!$B$4)</f>
        <v>0</v>
      </c>
      <c r="V244" s="18">
        <f t="shared" si="10"/>
        <v>45</v>
      </c>
    </row>
    <row r="245" spans="19:22">
      <c r="S245" s="16">
        <v>243</v>
      </c>
      <c r="T245" s="16" t="s">
        <v>806</v>
      </c>
      <c r="U245" s="17">
        <f>COUNTIFS(WTG_BD!L:L,'Basic Data'!T245,WTG_BD!F:F,"&gt;="&amp;O2Summary!$B$6,WTG_BD!F:F,"&lt;="&amp;O2Summary!$B$4)</f>
        <v>0</v>
      </c>
      <c r="V245" s="18">
        <f t="shared" si="10"/>
        <v>45</v>
      </c>
    </row>
    <row r="246" spans="19:22">
      <c r="S246" s="16">
        <v>244</v>
      </c>
      <c r="T246" s="16" t="s">
        <v>807</v>
      </c>
      <c r="U246" s="17">
        <f>COUNTIFS(WTG_BD!L:L,'Basic Data'!T246,WTG_BD!F:F,"&gt;="&amp;O2Summary!$B$6,WTG_BD!F:F,"&lt;="&amp;O2Summary!$B$4)</f>
        <v>0</v>
      </c>
      <c r="V246" s="18">
        <f t="shared" si="10"/>
        <v>45</v>
      </c>
    </row>
    <row r="247" spans="19:22">
      <c r="S247" s="16">
        <v>245</v>
      </c>
      <c r="T247" s="16" t="s">
        <v>808</v>
      </c>
      <c r="U247" s="17">
        <f>COUNTIFS(WTG_BD!L:L,'Basic Data'!T247,WTG_BD!F:F,"&gt;="&amp;O2Summary!$B$6,WTG_BD!F:F,"&lt;="&amp;O2Summary!$B$4)</f>
        <v>0</v>
      </c>
      <c r="V247" s="18">
        <f t="shared" si="10"/>
        <v>45</v>
      </c>
    </row>
    <row r="248" spans="19:22">
      <c r="S248" s="16">
        <v>246</v>
      </c>
      <c r="T248" s="16" t="s">
        <v>809</v>
      </c>
      <c r="U248" s="17">
        <f>COUNTIFS(WTG_BD!L:L,'Basic Data'!T248,WTG_BD!F:F,"&gt;="&amp;O2Summary!$B$6,WTG_BD!F:F,"&lt;="&amp;O2Summary!$B$4)</f>
        <v>0</v>
      </c>
      <c r="V248" s="18">
        <f t="shared" si="10"/>
        <v>45</v>
      </c>
    </row>
    <row r="249" spans="19:22">
      <c r="S249" s="16">
        <v>247</v>
      </c>
      <c r="T249" s="16" t="s">
        <v>810</v>
      </c>
      <c r="U249" s="17">
        <f>COUNTIFS(WTG_BD!L:L,'Basic Data'!T249,WTG_BD!F:F,"&gt;="&amp;O2Summary!$B$6,WTG_BD!F:F,"&lt;="&amp;O2Summary!$B$4)</f>
        <v>0</v>
      </c>
      <c r="V249" s="18">
        <f t="shared" si="10"/>
        <v>45</v>
      </c>
    </row>
    <row r="250" spans="19:22">
      <c r="S250" s="16">
        <v>248</v>
      </c>
      <c r="T250" s="16" t="s">
        <v>811</v>
      </c>
      <c r="U250" s="17">
        <f>COUNTIFS(WTG_BD!L:L,'Basic Data'!T250,WTG_BD!F:F,"&gt;="&amp;O2Summary!$B$6,WTG_BD!F:F,"&lt;="&amp;O2Summary!$B$4)</f>
        <v>0</v>
      </c>
      <c r="V250" s="18">
        <f t="shared" si="10"/>
        <v>45</v>
      </c>
    </row>
    <row r="251" spans="19:22">
      <c r="S251" s="16">
        <v>249</v>
      </c>
      <c r="T251" s="16" t="s">
        <v>812</v>
      </c>
      <c r="U251" s="17">
        <f>COUNTIFS(WTG_BD!L:L,'Basic Data'!T251,WTG_BD!F:F,"&gt;="&amp;O2Summary!$B$6,WTG_BD!F:F,"&lt;="&amp;O2Summary!$B$4)</f>
        <v>0</v>
      </c>
      <c r="V251" s="18">
        <f t="shared" si="10"/>
        <v>45</v>
      </c>
    </row>
    <row r="252" spans="19:22">
      <c r="S252" s="16">
        <v>250</v>
      </c>
      <c r="T252" s="16" t="s">
        <v>813</v>
      </c>
      <c r="U252" s="17">
        <f>COUNTIFS(WTG_BD!L:L,'Basic Data'!T252,WTG_BD!F:F,"&gt;="&amp;O2Summary!$B$6,WTG_BD!F:F,"&lt;="&amp;O2Summary!$B$4)</f>
        <v>0</v>
      </c>
      <c r="V252" s="18">
        <f t="shared" si="10"/>
        <v>45</v>
      </c>
    </row>
    <row r="253" spans="19:22">
      <c r="S253" s="16">
        <v>251</v>
      </c>
      <c r="T253" s="16" t="s">
        <v>814</v>
      </c>
      <c r="U253" s="17">
        <f>COUNTIFS(WTG_BD!L:L,'Basic Data'!T253,WTG_BD!F:F,"&gt;="&amp;O2Summary!$B$6,WTG_BD!F:F,"&lt;="&amp;O2Summary!$B$4)</f>
        <v>0</v>
      </c>
      <c r="V253" s="18">
        <f t="shared" si="10"/>
        <v>45</v>
      </c>
    </row>
    <row r="254" spans="19:22">
      <c r="S254" s="16">
        <v>252</v>
      </c>
      <c r="T254" s="16" t="s">
        <v>815</v>
      </c>
      <c r="U254" s="17">
        <f>COUNTIFS(WTG_BD!L:L,'Basic Data'!T254,WTG_BD!F:F,"&gt;="&amp;O2Summary!$B$6,WTG_BD!F:F,"&lt;="&amp;O2Summary!$B$4)</f>
        <v>0</v>
      </c>
      <c r="V254" s="18">
        <f t="shared" si="10"/>
        <v>45</v>
      </c>
    </row>
    <row r="255" spans="19:22">
      <c r="S255" s="16">
        <v>253</v>
      </c>
      <c r="T255" s="16" t="s">
        <v>816</v>
      </c>
      <c r="U255" s="17">
        <f>COUNTIFS(WTG_BD!L:L,'Basic Data'!T255,WTG_BD!F:F,"&gt;="&amp;O2Summary!$B$6,WTG_BD!F:F,"&lt;="&amp;O2Summary!$B$4)</f>
        <v>0</v>
      </c>
      <c r="V255" s="18">
        <f t="shared" si="10"/>
        <v>45</v>
      </c>
    </row>
    <row r="256" spans="19:22">
      <c r="S256" s="16">
        <v>254</v>
      </c>
      <c r="T256" s="16" t="s">
        <v>817</v>
      </c>
      <c r="U256" s="17">
        <f>COUNTIFS(WTG_BD!L:L,'Basic Data'!T256,WTG_BD!F:F,"&gt;="&amp;O2Summary!$B$6,WTG_BD!F:F,"&lt;="&amp;O2Summary!$B$4)</f>
        <v>0</v>
      </c>
      <c r="V256" s="18">
        <f t="shared" si="10"/>
        <v>45</v>
      </c>
    </row>
    <row r="257" spans="19:22">
      <c r="S257" s="16">
        <v>255</v>
      </c>
      <c r="T257" s="16" t="s">
        <v>818</v>
      </c>
      <c r="U257" s="17">
        <f>COUNTIFS(WTG_BD!L:L,'Basic Data'!T257,WTG_BD!F:F,"&gt;="&amp;O2Summary!$B$6,WTG_BD!F:F,"&lt;="&amp;O2Summary!$B$4)</f>
        <v>0</v>
      </c>
      <c r="V257" s="18">
        <f t="shared" si="10"/>
        <v>45</v>
      </c>
    </row>
    <row r="258" spans="19:22">
      <c r="S258" s="16">
        <v>256</v>
      </c>
      <c r="T258" s="16" t="s">
        <v>819</v>
      </c>
      <c r="U258" s="17">
        <f>COUNTIFS(WTG_BD!L:L,'Basic Data'!T258,WTG_BD!F:F,"&gt;="&amp;O2Summary!$B$6,WTG_BD!F:F,"&lt;="&amp;O2Summary!$B$4)</f>
        <v>0</v>
      </c>
      <c r="V258" s="18">
        <f t="shared" si="10"/>
        <v>45</v>
      </c>
    </row>
    <row r="259" spans="19:22">
      <c r="S259" s="16">
        <v>257</v>
      </c>
      <c r="T259" s="16" t="s">
        <v>820</v>
      </c>
      <c r="U259" s="17">
        <f>COUNTIFS(WTG_BD!L:L,'Basic Data'!T259,WTG_BD!F:F,"&gt;="&amp;O2Summary!$B$6,WTG_BD!F:F,"&lt;="&amp;O2Summary!$B$4)</f>
        <v>0</v>
      </c>
      <c r="V259" s="18">
        <f t="shared" ref="V259:V322" si="11">RANK(U259,$U$2:$U$3975)</f>
        <v>45</v>
      </c>
    </row>
    <row r="260" spans="19:22">
      <c r="S260" s="16">
        <v>258</v>
      </c>
      <c r="T260" s="16" t="s">
        <v>821</v>
      </c>
      <c r="U260" s="17">
        <f>COUNTIFS(WTG_BD!L:L,'Basic Data'!T260,WTG_BD!F:F,"&gt;="&amp;O2Summary!$B$6,WTG_BD!F:F,"&lt;="&amp;O2Summary!$B$4)</f>
        <v>0</v>
      </c>
      <c r="V260" s="18">
        <f t="shared" si="11"/>
        <v>45</v>
      </c>
    </row>
    <row r="261" spans="19:22">
      <c r="S261" s="16">
        <v>259</v>
      </c>
      <c r="T261" s="16" t="s">
        <v>822</v>
      </c>
      <c r="U261" s="17">
        <f>COUNTIFS(WTG_BD!L:L,'Basic Data'!T261,WTG_BD!F:F,"&gt;="&amp;O2Summary!$B$6,WTG_BD!F:F,"&lt;="&amp;O2Summary!$B$4)</f>
        <v>0</v>
      </c>
      <c r="V261" s="18">
        <f t="shared" si="11"/>
        <v>45</v>
      </c>
    </row>
    <row r="262" spans="19:22">
      <c r="S262" s="16">
        <v>260</v>
      </c>
      <c r="T262" s="16" t="s">
        <v>823</v>
      </c>
      <c r="U262" s="17">
        <f>COUNTIFS(WTG_BD!L:L,'Basic Data'!T262,WTG_BD!F:F,"&gt;="&amp;O2Summary!$B$6,WTG_BD!F:F,"&lt;="&amp;O2Summary!$B$4)</f>
        <v>0</v>
      </c>
      <c r="V262" s="18">
        <f t="shared" si="11"/>
        <v>45</v>
      </c>
    </row>
    <row r="263" spans="19:22">
      <c r="S263" s="16">
        <v>261</v>
      </c>
      <c r="T263" s="16" t="s">
        <v>824</v>
      </c>
      <c r="U263" s="17">
        <f>COUNTIFS(WTG_BD!L:L,'Basic Data'!T263,WTG_BD!F:F,"&gt;="&amp;O2Summary!$B$6,WTG_BD!F:F,"&lt;="&amp;O2Summary!$B$4)</f>
        <v>0</v>
      </c>
      <c r="V263" s="18">
        <f t="shared" si="11"/>
        <v>45</v>
      </c>
    </row>
    <row r="264" spans="19:22">
      <c r="S264" s="16">
        <v>262</v>
      </c>
      <c r="T264" s="16" t="s">
        <v>825</v>
      </c>
      <c r="U264" s="17">
        <f>COUNTIFS(WTG_BD!L:L,'Basic Data'!T264,WTG_BD!F:F,"&gt;="&amp;O2Summary!$B$6,WTG_BD!F:F,"&lt;="&amp;O2Summary!$B$4)</f>
        <v>0</v>
      </c>
      <c r="V264" s="18">
        <f t="shared" si="11"/>
        <v>45</v>
      </c>
    </row>
    <row r="265" spans="19:22">
      <c r="S265" s="16">
        <v>263</v>
      </c>
      <c r="T265" s="16" t="s">
        <v>826</v>
      </c>
      <c r="U265" s="17">
        <f>COUNTIFS(WTG_BD!L:L,'Basic Data'!T265,WTG_BD!F:F,"&gt;="&amp;O2Summary!$B$6,WTG_BD!F:F,"&lt;="&amp;O2Summary!$B$4)</f>
        <v>0</v>
      </c>
      <c r="V265" s="18">
        <f t="shared" si="11"/>
        <v>45</v>
      </c>
    </row>
    <row r="266" spans="19:22">
      <c r="S266" s="16">
        <v>264</v>
      </c>
      <c r="T266" s="16" t="s">
        <v>827</v>
      </c>
      <c r="U266" s="17">
        <f>COUNTIFS(WTG_BD!L:L,'Basic Data'!T266,WTG_BD!F:F,"&gt;="&amp;O2Summary!$B$6,WTG_BD!F:F,"&lt;="&amp;O2Summary!$B$4)</f>
        <v>0</v>
      </c>
      <c r="V266" s="18">
        <f t="shared" si="11"/>
        <v>45</v>
      </c>
    </row>
    <row r="267" spans="19:22">
      <c r="S267" s="16">
        <v>265</v>
      </c>
      <c r="T267" s="16" t="s">
        <v>828</v>
      </c>
      <c r="U267" s="17">
        <f>COUNTIFS(WTG_BD!L:L,'Basic Data'!T267,WTG_BD!F:F,"&gt;="&amp;O2Summary!$B$6,WTG_BD!F:F,"&lt;="&amp;O2Summary!$B$4)</f>
        <v>0</v>
      </c>
      <c r="V267" s="18">
        <f t="shared" si="11"/>
        <v>45</v>
      </c>
    </row>
    <row r="268" spans="19:22">
      <c r="S268" s="16">
        <v>266</v>
      </c>
      <c r="T268" s="16" t="s">
        <v>829</v>
      </c>
      <c r="U268" s="17">
        <f>COUNTIFS(WTG_BD!L:L,'Basic Data'!T268,WTG_BD!F:F,"&gt;="&amp;O2Summary!$B$6,WTG_BD!F:F,"&lt;="&amp;O2Summary!$B$4)</f>
        <v>0</v>
      </c>
      <c r="V268" s="18">
        <f t="shared" si="11"/>
        <v>45</v>
      </c>
    </row>
    <row r="269" spans="19:22">
      <c r="S269" s="16">
        <v>267</v>
      </c>
      <c r="T269" s="16" t="s">
        <v>830</v>
      </c>
      <c r="U269" s="17">
        <f>COUNTIFS(WTG_BD!L:L,'Basic Data'!T269,WTG_BD!F:F,"&gt;="&amp;O2Summary!$B$6,WTG_BD!F:F,"&lt;="&amp;O2Summary!$B$4)</f>
        <v>0</v>
      </c>
      <c r="V269" s="18">
        <f t="shared" si="11"/>
        <v>45</v>
      </c>
    </row>
    <row r="270" spans="19:22">
      <c r="S270" s="16">
        <v>268</v>
      </c>
      <c r="T270" s="16" t="s">
        <v>831</v>
      </c>
      <c r="U270" s="17">
        <f>COUNTIFS(WTG_BD!L:L,'Basic Data'!T270,WTG_BD!F:F,"&gt;="&amp;O2Summary!$B$6,WTG_BD!F:F,"&lt;="&amp;O2Summary!$B$4)</f>
        <v>0</v>
      </c>
      <c r="V270" s="18">
        <f t="shared" si="11"/>
        <v>45</v>
      </c>
    </row>
    <row r="271" spans="19:22">
      <c r="S271" s="16">
        <v>269</v>
      </c>
      <c r="T271" s="16" t="s">
        <v>832</v>
      </c>
      <c r="U271" s="17">
        <f>COUNTIFS(WTG_BD!L:L,'Basic Data'!T271,WTG_BD!F:F,"&gt;="&amp;O2Summary!$B$6,WTG_BD!F:F,"&lt;="&amp;O2Summary!$B$4)</f>
        <v>0</v>
      </c>
      <c r="V271" s="18">
        <f t="shared" si="11"/>
        <v>45</v>
      </c>
    </row>
    <row r="272" spans="19:22">
      <c r="S272" s="16">
        <v>270</v>
      </c>
      <c r="T272" s="16" t="s">
        <v>833</v>
      </c>
      <c r="U272" s="17">
        <f>COUNTIFS(WTG_BD!L:L,'Basic Data'!T272,WTG_BD!F:F,"&gt;="&amp;O2Summary!$B$6,WTG_BD!F:F,"&lt;="&amp;O2Summary!$B$4)</f>
        <v>0</v>
      </c>
      <c r="V272" s="18">
        <f t="shared" si="11"/>
        <v>45</v>
      </c>
    </row>
    <row r="273" spans="19:22">
      <c r="S273" s="16">
        <v>271</v>
      </c>
      <c r="T273" s="16" t="s">
        <v>834</v>
      </c>
      <c r="U273" s="17">
        <f>COUNTIFS(WTG_BD!L:L,'Basic Data'!T273,WTG_BD!F:F,"&gt;="&amp;O2Summary!$B$6,WTG_BD!F:F,"&lt;="&amp;O2Summary!$B$4)</f>
        <v>0</v>
      </c>
      <c r="V273" s="18">
        <f t="shared" si="11"/>
        <v>45</v>
      </c>
    </row>
    <row r="274" spans="19:22">
      <c r="S274" s="16">
        <v>272</v>
      </c>
      <c r="T274" s="16" t="s">
        <v>835</v>
      </c>
      <c r="U274" s="17">
        <f>COUNTIFS(WTG_BD!L:L,'Basic Data'!T274,WTG_BD!F:F,"&gt;="&amp;O2Summary!$B$6,WTG_BD!F:F,"&lt;="&amp;O2Summary!$B$4)</f>
        <v>0</v>
      </c>
      <c r="V274" s="18">
        <f t="shared" si="11"/>
        <v>45</v>
      </c>
    </row>
    <row r="275" spans="19:22">
      <c r="S275" s="16">
        <v>273</v>
      </c>
      <c r="T275" s="16" t="s">
        <v>836</v>
      </c>
      <c r="U275" s="17">
        <f>COUNTIFS(WTG_BD!L:L,'Basic Data'!T275,WTG_BD!F:F,"&gt;="&amp;O2Summary!$B$6,WTG_BD!F:F,"&lt;="&amp;O2Summary!$B$4)</f>
        <v>0</v>
      </c>
      <c r="V275" s="18">
        <f t="shared" si="11"/>
        <v>45</v>
      </c>
    </row>
    <row r="276" spans="19:22">
      <c r="S276" s="16">
        <v>274</v>
      </c>
      <c r="T276" s="16" t="s">
        <v>837</v>
      </c>
      <c r="U276" s="17">
        <f>COUNTIFS(WTG_BD!L:L,'Basic Data'!T276,WTG_BD!F:F,"&gt;="&amp;O2Summary!$B$6,WTG_BD!F:F,"&lt;="&amp;O2Summary!$B$4)</f>
        <v>0</v>
      </c>
      <c r="V276" s="18">
        <f t="shared" si="11"/>
        <v>45</v>
      </c>
    </row>
    <row r="277" spans="19:22">
      <c r="S277" s="16">
        <v>275</v>
      </c>
      <c r="T277" s="16" t="s">
        <v>838</v>
      </c>
      <c r="U277" s="17">
        <f>COUNTIFS(WTG_BD!L:L,'Basic Data'!T277,WTG_BD!F:F,"&gt;="&amp;O2Summary!$B$6,WTG_BD!F:F,"&lt;="&amp;O2Summary!$B$4)</f>
        <v>0</v>
      </c>
      <c r="V277" s="18">
        <f t="shared" si="11"/>
        <v>45</v>
      </c>
    </row>
    <row r="278" spans="19:22">
      <c r="S278" s="16">
        <v>276</v>
      </c>
      <c r="T278" s="16" t="s">
        <v>839</v>
      </c>
      <c r="U278" s="17">
        <f>COUNTIFS(WTG_BD!L:L,'Basic Data'!T278,WTG_BD!F:F,"&gt;="&amp;O2Summary!$B$6,WTG_BD!F:F,"&lt;="&amp;O2Summary!$B$4)</f>
        <v>0</v>
      </c>
      <c r="V278" s="18">
        <f t="shared" si="11"/>
        <v>45</v>
      </c>
    </row>
    <row r="279" spans="19:22">
      <c r="S279" s="16">
        <v>277</v>
      </c>
      <c r="T279" s="16" t="s">
        <v>840</v>
      </c>
      <c r="U279" s="17">
        <f>COUNTIFS(WTG_BD!L:L,'Basic Data'!T279,WTG_BD!F:F,"&gt;="&amp;O2Summary!$B$6,WTG_BD!F:F,"&lt;="&amp;O2Summary!$B$4)</f>
        <v>0</v>
      </c>
      <c r="V279" s="18">
        <f t="shared" si="11"/>
        <v>45</v>
      </c>
    </row>
    <row r="280" spans="19:22">
      <c r="S280" s="16">
        <v>278</v>
      </c>
      <c r="T280" s="16" t="s">
        <v>841</v>
      </c>
      <c r="U280" s="17">
        <f>COUNTIFS(WTG_BD!L:L,'Basic Data'!T280,WTG_BD!F:F,"&gt;="&amp;O2Summary!$B$6,WTG_BD!F:F,"&lt;="&amp;O2Summary!$B$4)</f>
        <v>0</v>
      </c>
      <c r="V280" s="18">
        <f t="shared" si="11"/>
        <v>45</v>
      </c>
    </row>
    <row r="281" spans="19:22">
      <c r="S281" s="16">
        <v>279</v>
      </c>
      <c r="T281" s="16" t="s">
        <v>842</v>
      </c>
      <c r="U281" s="17">
        <f>COUNTIFS(WTG_BD!L:L,'Basic Data'!T281,WTG_BD!F:F,"&gt;="&amp;O2Summary!$B$6,WTG_BD!F:F,"&lt;="&amp;O2Summary!$B$4)</f>
        <v>0</v>
      </c>
      <c r="V281" s="18">
        <f t="shared" si="11"/>
        <v>45</v>
      </c>
    </row>
    <row r="282" spans="19:22">
      <c r="S282" s="16">
        <v>280</v>
      </c>
      <c r="T282" s="16" t="s">
        <v>843</v>
      </c>
      <c r="U282" s="17">
        <f>COUNTIFS(WTG_BD!L:L,'Basic Data'!T282,WTG_BD!F:F,"&gt;="&amp;O2Summary!$B$6,WTG_BD!F:F,"&lt;="&amp;O2Summary!$B$4)</f>
        <v>0</v>
      </c>
      <c r="V282" s="18">
        <f t="shared" si="11"/>
        <v>45</v>
      </c>
    </row>
    <row r="283" spans="19:22">
      <c r="S283" s="16">
        <v>281</v>
      </c>
      <c r="T283" s="16" t="s">
        <v>844</v>
      </c>
      <c r="U283" s="17">
        <f>COUNTIFS(WTG_BD!L:L,'Basic Data'!T283,WTG_BD!F:F,"&gt;="&amp;O2Summary!$B$6,WTG_BD!F:F,"&lt;="&amp;O2Summary!$B$4)</f>
        <v>0</v>
      </c>
      <c r="V283" s="18">
        <f t="shared" si="11"/>
        <v>45</v>
      </c>
    </row>
    <row r="284" spans="19:22">
      <c r="S284" s="16">
        <v>282</v>
      </c>
      <c r="T284" s="16" t="s">
        <v>845</v>
      </c>
      <c r="U284" s="17">
        <f>COUNTIFS(WTG_BD!L:L,'Basic Data'!T284,WTG_BD!F:F,"&gt;="&amp;O2Summary!$B$6,WTG_BD!F:F,"&lt;="&amp;O2Summary!$B$4)</f>
        <v>0</v>
      </c>
      <c r="V284" s="18">
        <f t="shared" si="11"/>
        <v>45</v>
      </c>
    </row>
    <row r="285" spans="19:22">
      <c r="S285" s="16">
        <v>283</v>
      </c>
      <c r="T285" s="16" t="s">
        <v>846</v>
      </c>
      <c r="U285" s="17">
        <f>COUNTIFS(WTG_BD!L:L,'Basic Data'!T285,WTG_BD!F:F,"&gt;="&amp;O2Summary!$B$6,WTG_BD!F:F,"&lt;="&amp;O2Summary!$B$4)</f>
        <v>0</v>
      </c>
      <c r="V285" s="18">
        <f t="shared" si="11"/>
        <v>45</v>
      </c>
    </row>
    <row r="286" spans="19:22">
      <c r="S286" s="16">
        <v>284</v>
      </c>
      <c r="T286" s="16" t="s">
        <v>847</v>
      </c>
      <c r="U286" s="17">
        <f>COUNTIFS(WTG_BD!L:L,'Basic Data'!T286,WTG_BD!F:F,"&gt;="&amp;O2Summary!$B$6,WTG_BD!F:F,"&lt;="&amp;O2Summary!$B$4)</f>
        <v>0</v>
      </c>
      <c r="V286" s="18">
        <f t="shared" si="11"/>
        <v>45</v>
      </c>
    </row>
    <row r="287" spans="19:22">
      <c r="S287" s="16">
        <v>285</v>
      </c>
      <c r="T287" s="16" t="s">
        <v>848</v>
      </c>
      <c r="U287" s="17">
        <f>COUNTIFS(WTG_BD!L:L,'Basic Data'!T287,WTG_BD!F:F,"&gt;="&amp;O2Summary!$B$6,WTG_BD!F:F,"&lt;="&amp;O2Summary!$B$4)</f>
        <v>0</v>
      </c>
      <c r="V287" s="18">
        <f t="shared" si="11"/>
        <v>45</v>
      </c>
    </row>
    <row r="288" spans="19:22">
      <c r="S288" s="16">
        <v>286</v>
      </c>
      <c r="T288" s="16" t="s">
        <v>849</v>
      </c>
      <c r="U288" s="17">
        <f>COUNTIFS(WTG_BD!L:L,'Basic Data'!T288,WTG_BD!F:F,"&gt;="&amp;O2Summary!$B$6,WTG_BD!F:F,"&lt;="&amp;O2Summary!$B$4)</f>
        <v>0</v>
      </c>
      <c r="V288" s="18">
        <f t="shared" si="11"/>
        <v>45</v>
      </c>
    </row>
    <row r="289" spans="19:22">
      <c r="S289" s="16">
        <v>287</v>
      </c>
      <c r="T289" s="16" t="s">
        <v>850</v>
      </c>
      <c r="U289" s="17">
        <f>COUNTIFS(WTG_BD!L:L,'Basic Data'!T289,WTG_BD!F:F,"&gt;="&amp;O2Summary!$B$6,WTG_BD!F:F,"&lt;="&amp;O2Summary!$B$4)</f>
        <v>0</v>
      </c>
      <c r="V289" s="18">
        <f t="shared" si="11"/>
        <v>45</v>
      </c>
    </row>
    <row r="290" spans="19:22">
      <c r="S290" s="16">
        <v>288</v>
      </c>
      <c r="T290" s="16" t="s">
        <v>851</v>
      </c>
      <c r="U290" s="17">
        <f>COUNTIFS(WTG_BD!L:L,'Basic Data'!T290,WTG_BD!F:F,"&gt;="&amp;O2Summary!$B$6,WTG_BD!F:F,"&lt;="&amp;O2Summary!$B$4)</f>
        <v>0</v>
      </c>
      <c r="V290" s="18">
        <f t="shared" si="11"/>
        <v>45</v>
      </c>
    </row>
    <row r="291" spans="19:22">
      <c r="S291" s="16">
        <v>289</v>
      </c>
      <c r="T291" s="16" t="s">
        <v>852</v>
      </c>
      <c r="U291" s="17">
        <f>COUNTIFS(WTG_BD!L:L,'Basic Data'!T291,WTG_BD!F:F,"&gt;="&amp;O2Summary!$B$6,WTG_BD!F:F,"&lt;="&amp;O2Summary!$B$4)</f>
        <v>0</v>
      </c>
      <c r="V291" s="18">
        <f t="shared" si="11"/>
        <v>45</v>
      </c>
    </row>
    <row r="292" spans="19:22">
      <c r="S292" s="16">
        <v>290</v>
      </c>
      <c r="T292" s="16" t="s">
        <v>853</v>
      </c>
      <c r="U292" s="17">
        <f>COUNTIFS(WTG_BD!L:L,'Basic Data'!T292,WTG_BD!F:F,"&gt;="&amp;O2Summary!$B$6,WTG_BD!F:F,"&lt;="&amp;O2Summary!$B$4)</f>
        <v>0</v>
      </c>
      <c r="V292" s="18">
        <f t="shared" si="11"/>
        <v>45</v>
      </c>
    </row>
    <row r="293" spans="19:22">
      <c r="S293" s="16">
        <v>291</v>
      </c>
      <c r="T293" s="16" t="s">
        <v>854</v>
      </c>
      <c r="U293" s="17">
        <f>COUNTIFS(WTG_BD!L:L,'Basic Data'!T293,WTG_BD!F:F,"&gt;="&amp;O2Summary!$B$6,WTG_BD!F:F,"&lt;="&amp;O2Summary!$B$4)</f>
        <v>0</v>
      </c>
      <c r="V293" s="18">
        <f t="shared" si="11"/>
        <v>45</v>
      </c>
    </row>
    <row r="294" spans="19:22">
      <c r="S294" s="16">
        <v>292</v>
      </c>
      <c r="T294" s="16" t="s">
        <v>855</v>
      </c>
      <c r="U294" s="17">
        <f>COUNTIFS(WTG_BD!L:L,'Basic Data'!T294,WTG_BD!F:F,"&gt;="&amp;O2Summary!$B$6,WTG_BD!F:F,"&lt;="&amp;O2Summary!$B$4)</f>
        <v>0</v>
      </c>
      <c r="V294" s="18">
        <f t="shared" si="11"/>
        <v>45</v>
      </c>
    </row>
    <row r="295" spans="19:22">
      <c r="S295" s="16">
        <v>293</v>
      </c>
      <c r="T295" s="16" t="s">
        <v>856</v>
      </c>
      <c r="U295" s="17">
        <f>COUNTIFS(WTG_BD!L:L,'Basic Data'!T295,WTG_BD!F:F,"&gt;="&amp;O2Summary!$B$6,WTG_BD!F:F,"&lt;="&amp;O2Summary!$B$4)</f>
        <v>0</v>
      </c>
      <c r="V295" s="18">
        <f t="shared" si="11"/>
        <v>45</v>
      </c>
    </row>
    <row r="296" spans="19:22">
      <c r="S296" s="16">
        <v>294</v>
      </c>
      <c r="T296" s="16" t="s">
        <v>857</v>
      </c>
      <c r="U296" s="17">
        <f>COUNTIFS(WTG_BD!L:L,'Basic Data'!T296,WTG_BD!F:F,"&gt;="&amp;O2Summary!$B$6,WTG_BD!F:F,"&lt;="&amp;O2Summary!$B$4)</f>
        <v>0</v>
      </c>
      <c r="V296" s="18">
        <f t="shared" si="11"/>
        <v>45</v>
      </c>
    </row>
    <row r="297" spans="19:22">
      <c r="S297" s="16">
        <v>295</v>
      </c>
      <c r="T297" s="16" t="s">
        <v>858</v>
      </c>
      <c r="U297" s="17">
        <f>COUNTIFS(WTG_BD!L:L,'Basic Data'!T297,WTG_BD!F:F,"&gt;="&amp;O2Summary!$B$6,WTG_BD!F:F,"&lt;="&amp;O2Summary!$B$4)</f>
        <v>0</v>
      </c>
      <c r="V297" s="18">
        <f t="shared" si="11"/>
        <v>45</v>
      </c>
    </row>
    <row r="298" spans="19:22">
      <c r="S298" s="16">
        <v>296</v>
      </c>
      <c r="T298" s="16" t="s">
        <v>371</v>
      </c>
      <c r="U298" s="17">
        <f>COUNTIFS(WTG_BD!L:L,'Basic Data'!T298,WTG_BD!F:F,"&gt;="&amp;O2Summary!$B$6,WTG_BD!F:F,"&lt;="&amp;O2Summary!$B$4)</f>
        <v>0</v>
      </c>
      <c r="V298" s="18">
        <f t="shared" si="11"/>
        <v>45</v>
      </c>
    </row>
    <row r="299" spans="19:22">
      <c r="S299" s="16">
        <v>297</v>
      </c>
      <c r="T299" s="16" t="s">
        <v>859</v>
      </c>
      <c r="U299" s="17">
        <f>COUNTIFS(WTG_BD!L:L,'Basic Data'!T299,WTG_BD!F:F,"&gt;="&amp;O2Summary!$B$6,WTG_BD!F:F,"&lt;="&amp;O2Summary!$B$4)</f>
        <v>0</v>
      </c>
      <c r="V299" s="18">
        <f t="shared" si="11"/>
        <v>45</v>
      </c>
    </row>
    <row r="300" spans="19:22">
      <c r="S300" s="26">
        <v>298</v>
      </c>
      <c r="T300" s="26" t="s">
        <v>860</v>
      </c>
      <c r="U300" s="17">
        <f>COUNTIFS(WTG_BD!L:L,'Basic Data'!T300,WTG_BD!F:F,"&gt;="&amp;O2Summary!$B$6,WTG_BD!F:F,"&lt;="&amp;O2Summary!$B$4)</f>
        <v>0</v>
      </c>
      <c r="V300" s="18">
        <f t="shared" si="11"/>
        <v>45</v>
      </c>
    </row>
    <row r="301" spans="19:22">
      <c r="S301" s="26">
        <v>299</v>
      </c>
      <c r="T301" s="26" t="s">
        <v>861</v>
      </c>
      <c r="U301" s="17">
        <f>COUNTIFS(WTG_BD!L:L,'Basic Data'!T301,WTG_BD!F:F,"&gt;="&amp;O2Summary!$B$6,WTG_BD!F:F,"&lt;="&amp;O2Summary!$B$4)</f>
        <v>0</v>
      </c>
      <c r="V301" s="18">
        <f t="shared" si="11"/>
        <v>45</v>
      </c>
    </row>
    <row r="302" spans="19:22">
      <c r="S302" s="16">
        <v>300</v>
      </c>
      <c r="T302" s="16" t="s">
        <v>862</v>
      </c>
      <c r="U302" s="17">
        <f>COUNTIFS(WTG_BD!L:L,'Basic Data'!T302,WTG_BD!F:F,"&gt;="&amp;O2Summary!$B$6,WTG_BD!F:F,"&lt;="&amp;O2Summary!$B$4)</f>
        <v>0</v>
      </c>
      <c r="V302" s="18">
        <f t="shared" si="11"/>
        <v>45</v>
      </c>
    </row>
    <row r="303" spans="19:22">
      <c r="S303" s="16">
        <v>301</v>
      </c>
      <c r="T303" s="16" t="s">
        <v>863</v>
      </c>
      <c r="U303" s="17">
        <f>COUNTIFS(WTG_BD!L:L,'Basic Data'!T303,WTG_BD!F:F,"&gt;="&amp;O2Summary!$B$6,WTG_BD!F:F,"&lt;="&amp;O2Summary!$B$4)</f>
        <v>0</v>
      </c>
      <c r="V303" s="18">
        <f t="shared" si="11"/>
        <v>45</v>
      </c>
    </row>
    <row r="304" spans="19:22">
      <c r="S304" s="16">
        <v>302</v>
      </c>
      <c r="T304" s="16" t="s">
        <v>864</v>
      </c>
      <c r="U304" s="17">
        <f>COUNTIFS(WTG_BD!L:L,'Basic Data'!T304,WTG_BD!F:F,"&gt;="&amp;O2Summary!$B$6,WTG_BD!F:F,"&lt;="&amp;O2Summary!$B$4)</f>
        <v>0</v>
      </c>
      <c r="V304" s="18">
        <f t="shared" si="11"/>
        <v>45</v>
      </c>
    </row>
    <row r="305" spans="19:22">
      <c r="S305" s="16">
        <v>303</v>
      </c>
      <c r="T305" s="16" t="s">
        <v>865</v>
      </c>
      <c r="U305" s="17">
        <f>COUNTIFS(WTG_BD!L:L,'Basic Data'!T305,WTG_BD!F:F,"&gt;="&amp;O2Summary!$B$6,WTG_BD!F:F,"&lt;="&amp;O2Summary!$B$4)</f>
        <v>0</v>
      </c>
      <c r="V305" s="18">
        <f t="shared" si="11"/>
        <v>45</v>
      </c>
    </row>
    <row r="306" spans="19:22">
      <c r="S306" s="16">
        <v>304</v>
      </c>
      <c r="T306" s="16" t="s">
        <v>866</v>
      </c>
      <c r="U306" s="17">
        <f>COUNTIFS(WTG_BD!L:L,'Basic Data'!T306,WTG_BD!F:F,"&gt;="&amp;O2Summary!$B$6,WTG_BD!F:F,"&lt;="&amp;O2Summary!$B$4)</f>
        <v>0</v>
      </c>
      <c r="V306" s="18">
        <f t="shared" si="11"/>
        <v>45</v>
      </c>
    </row>
    <row r="307" spans="19:22">
      <c r="S307" s="26">
        <v>305</v>
      </c>
      <c r="T307" s="26" t="s">
        <v>867</v>
      </c>
      <c r="U307" s="17">
        <f>COUNTIFS(WTG_BD!L:L,'Basic Data'!T307,WTG_BD!F:F,"&gt;="&amp;O2Summary!$B$6,WTG_BD!F:F,"&lt;="&amp;O2Summary!$B$4)</f>
        <v>0</v>
      </c>
      <c r="V307" s="18">
        <f t="shared" si="11"/>
        <v>45</v>
      </c>
    </row>
    <row r="308" spans="19:22">
      <c r="S308" s="16">
        <v>306</v>
      </c>
      <c r="T308" s="16" t="s">
        <v>868</v>
      </c>
      <c r="U308" s="17">
        <f>COUNTIFS(WTG_BD!L:L,'Basic Data'!T308,WTG_BD!F:F,"&gt;="&amp;O2Summary!$B$6,WTG_BD!F:F,"&lt;="&amp;O2Summary!$B$4)</f>
        <v>0</v>
      </c>
      <c r="V308" s="18">
        <f t="shared" si="11"/>
        <v>45</v>
      </c>
    </row>
    <row r="309" spans="19:22">
      <c r="S309" s="16">
        <v>307</v>
      </c>
      <c r="T309" s="16" t="s">
        <v>869</v>
      </c>
      <c r="U309" s="17">
        <f>COUNTIFS(WTG_BD!L:L,'Basic Data'!T309,WTG_BD!F:F,"&gt;="&amp;O2Summary!$B$6,WTG_BD!F:F,"&lt;="&amp;O2Summary!$B$4)</f>
        <v>0</v>
      </c>
      <c r="V309" s="18">
        <f t="shared" si="11"/>
        <v>45</v>
      </c>
    </row>
    <row r="310" spans="19:22">
      <c r="S310" s="16">
        <v>308</v>
      </c>
      <c r="T310" s="16" t="s">
        <v>870</v>
      </c>
      <c r="U310" s="17">
        <f>COUNTIFS(WTG_BD!L:L,'Basic Data'!T310,WTG_BD!F:F,"&gt;="&amp;O2Summary!$B$6,WTG_BD!F:F,"&lt;="&amp;O2Summary!$B$4)</f>
        <v>0</v>
      </c>
      <c r="V310" s="18">
        <f t="shared" si="11"/>
        <v>45</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45</v>
      </c>
    </row>
    <row r="313" spans="19:22">
      <c r="S313" s="16">
        <v>309</v>
      </c>
      <c r="T313" s="16" t="s">
        <v>873</v>
      </c>
      <c r="U313" s="17">
        <f>COUNTIFS(WTG_BD!L:L,'Basic Data'!T313,WTG_BD!F:F,"&gt;="&amp;O2Summary!$B$6,WTG_BD!F:F,"&lt;="&amp;O2Summary!$B$4)</f>
        <v>0</v>
      </c>
      <c r="V313" s="18">
        <f t="shared" si="11"/>
        <v>45</v>
      </c>
    </row>
    <row r="314" spans="19:22">
      <c r="S314" s="16">
        <v>309</v>
      </c>
      <c r="T314" s="16" t="s">
        <v>874</v>
      </c>
      <c r="U314" s="17">
        <f>COUNTIFS(WTG_BD!L:L,'Basic Data'!T314,WTG_BD!F:F,"&gt;="&amp;O2Summary!$B$6,WTG_BD!F:F,"&lt;="&amp;O2Summary!$B$4)</f>
        <v>0</v>
      </c>
      <c r="V314" s="18">
        <f t="shared" si="11"/>
        <v>45</v>
      </c>
    </row>
    <row r="315" spans="19:22">
      <c r="S315" s="16">
        <v>309</v>
      </c>
      <c r="T315" s="16" t="s">
        <v>875</v>
      </c>
      <c r="U315" s="17">
        <f>COUNTIFS(WTG_BD!L:L,'Basic Data'!T315,WTG_BD!F:F,"&gt;="&amp;O2Summary!$B$6,WTG_BD!F:F,"&lt;="&amp;O2Summary!$B$4)</f>
        <v>0</v>
      </c>
      <c r="V315" s="18">
        <f t="shared" si="11"/>
        <v>45</v>
      </c>
    </row>
    <row r="316" spans="19:22">
      <c r="S316" s="16">
        <v>309</v>
      </c>
      <c r="T316" s="16" t="s">
        <v>876</v>
      </c>
      <c r="U316" s="17">
        <f>COUNTIFS(WTG_BD!L:L,'Basic Data'!T316,WTG_BD!F:F,"&gt;="&amp;O2Summary!$B$6,WTG_BD!F:F,"&lt;="&amp;O2Summary!$B$4)</f>
        <v>0</v>
      </c>
      <c r="V316" s="18">
        <f t="shared" si="11"/>
        <v>45</v>
      </c>
    </row>
    <row r="317" spans="19:22">
      <c r="S317" s="16">
        <v>309</v>
      </c>
      <c r="T317" s="16" t="s">
        <v>877</v>
      </c>
      <c r="U317" s="17">
        <f>COUNTIFS(WTG_BD!L:L,'Basic Data'!T317,WTG_BD!F:F,"&gt;="&amp;O2Summary!$B$6,WTG_BD!F:F,"&lt;="&amp;O2Summary!$B$4)</f>
        <v>0</v>
      </c>
      <c r="V317" s="18">
        <f t="shared" si="11"/>
        <v>45</v>
      </c>
    </row>
    <row r="318" spans="19:22">
      <c r="S318" s="16">
        <v>309</v>
      </c>
      <c r="T318" s="16" t="s">
        <v>878</v>
      </c>
      <c r="U318" s="17">
        <f>COUNTIFS(WTG_BD!L:L,'Basic Data'!T318,WTG_BD!F:F,"&gt;="&amp;O2Summary!$B$6,WTG_BD!F:F,"&lt;="&amp;O2Summary!$B$4)</f>
        <v>0</v>
      </c>
      <c r="V318" s="18">
        <f t="shared" si="11"/>
        <v>45</v>
      </c>
    </row>
    <row r="319" spans="19:22">
      <c r="S319" s="16">
        <v>309</v>
      </c>
      <c r="T319" s="16" t="s">
        <v>879</v>
      </c>
      <c r="U319" s="17">
        <f>COUNTIFS(WTG_BD!L:L,'Basic Data'!T319,WTG_BD!F:F,"&gt;="&amp;O2Summary!$B$6,WTG_BD!F:F,"&lt;="&amp;O2Summary!$B$4)</f>
        <v>0</v>
      </c>
      <c r="V319" s="18">
        <f t="shared" si="11"/>
        <v>45</v>
      </c>
    </row>
    <row r="320" spans="19:22">
      <c r="S320" s="16">
        <v>309</v>
      </c>
      <c r="T320" s="16" t="s">
        <v>880</v>
      </c>
      <c r="U320" s="17">
        <f>COUNTIFS(WTG_BD!L:L,'Basic Data'!T320,WTG_BD!F:F,"&gt;="&amp;O2Summary!$B$6,WTG_BD!F:F,"&lt;="&amp;O2Summary!$B$4)</f>
        <v>0</v>
      </c>
      <c r="V320" s="18">
        <f t="shared" si="11"/>
        <v>45</v>
      </c>
    </row>
    <row r="321" spans="19:22">
      <c r="S321" s="16">
        <v>309</v>
      </c>
      <c r="T321" s="16" t="s">
        <v>881</v>
      </c>
      <c r="U321" s="17">
        <f>COUNTIFS(WTG_BD!L:L,'Basic Data'!T321,WTG_BD!F:F,"&gt;="&amp;O2Summary!$B$6,WTG_BD!F:F,"&lt;="&amp;O2Summary!$B$4)</f>
        <v>0</v>
      </c>
      <c r="V321" s="18">
        <f t="shared" si="11"/>
        <v>45</v>
      </c>
    </row>
    <row r="322" spans="19:22">
      <c r="S322" s="16">
        <v>309</v>
      </c>
      <c r="T322" s="16" t="s">
        <v>882</v>
      </c>
      <c r="U322" s="17">
        <f>COUNTIFS(WTG_BD!L:L,'Basic Data'!T322,WTG_BD!F:F,"&gt;="&amp;O2Summary!$B$6,WTG_BD!F:F,"&lt;="&amp;O2Summary!$B$4)</f>
        <v>0</v>
      </c>
      <c r="V322" s="18">
        <f t="shared" si="11"/>
        <v>45</v>
      </c>
    </row>
    <row r="323" spans="19:22">
      <c r="S323" s="16">
        <v>310</v>
      </c>
      <c r="T323" s="16" t="s">
        <v>883</v>
      </c>
      <c r="U323" s="17">
        <f>COUNTIFS(WTG_BD!L:L,'Basic Data'!T323,WTG_BD!F:F,"&gt;="&amp;O2Summary!$B$6,WTG_BD!F:F,"&lt;="&amp;O2Summary!$B$4)</f>
        <v>0</v>
      </c>
      <c r="V323" s="18">
        <f t="shared" ref="V323:V386" si="12">RANK(U323,$U$2:$U$3975)</f>
        <v>45</v>
      </c>
    </row>
    <row r="324" spans="19:22">
      <c r="S324" s="16">
        <v>311</v>
      </c>
      <c r="T324" s="16" t="s">
        <v>884</v>
      </c>
      <c r="U324" s="17">
        <f>COUNTIFS(WTG_BD!L:L,'Basic Data'!T324,WTG_BD!F:F,"&gt;="&amp;O2Summary!$B$6,WTG_BD!F:F,"&lt;="&amp;O2Summary!$B$4)</f>
        <v>0</v>
      </c>
      <c r="V324" s="18">
        <f t="shared" si="12"/>
        <v>45</v>
      </c>
    </row>
    <row r="325" spans="19:22">
      <c r="S325" s="16">
        <v>312</v>
      </c>
      <c r="T325" s="16" t="s">
        <v>885</v>
      </c>
      <c r="U325" s="17">
        <f>COUNTIFS(WTG_BD!L:L,'Basic Data'!T325,WTG_BD!F:F,"&gt;="&amp;O2Summary!$B$6,WTG_BD!F:F,"&lt;="&amp;O2Summary!$B$4)</f>
        <v>0</v>
      </c>
      <c r="V325" s="18">
        <f t="shared" si="12"/>
        <v>45</v>
      </c>
    </row>
    <row r="326" spans="19:22">
      <c r="S326" s="16">
        <v>313</v>
      </c>
      <c r="T326" s="16" t="s">
        <v>886</v>
      </c>
      <c r="U326" s="17">
        <f>COUNTIFS(WTG_BD!L:L,'Basic Data'!T326,WTG_BD!F:F,"&gt;="&amp;O2Summary!$B$6,WTG_BD!F:F,"&lt;="&amp;O2Summary!$B$4)</f>
        <v>0</v>
      </c>
      <c r="V326" s="18">
        <f t="shared" si="12"/>
        <v>45</v>
      </c>
    </row>
    <row r="327" spans="19:22">
      <c r="S327" s="16">
        <v>314</v>
      </c>
      <c r="T327" s="16" t="s">
        <v>887</v>
      </c>
      <c r="U327" s="17">
        <f>COUNTIFS(WTG_BD!L:L,'Basic Data'!T327,WTG_BD!F:F,"&gt;="&amp;O2Summary!$B$6,WTG_BD!F:F,"&lt;="&amp;O2Summary!$B$4)</f>
        <v>0</v>
      </c>
      <c r="V327" s="18">
        <f t="shared" si="12"/>
        <v>45</v>
      </c>
    </row>
    <row r="328" spans="19:22">
      <c r="S328" s="16">
        <v>315</v>
      </c>
      <c r="T328" s="16" t="s">
        <v>141</v>
      </c>
      <c r="U328" s="17">
        <f>COUNTIFS(WTG_BD!L:L,'Basic Data'!T328,WTG_BD!F:F,"&gt;="&amp;O2Summary!$B$6,WTG_BD!F:F,"&lt;="&amp;O2Summary!$B$4)</f>
        <v>16</v>
      </c>
      <c r="V328" s="18">
        <f t="shared" si="12"/>
        <v>8</v>
      </c>
    </row>
    <row r="329" spans="19:22">
      <c r="S329" s="16">
        <v>316</v>
      </c>
      <c r="T329" s="16" t="s">
        <v>888</v>
      </c>
      <c r="U329" s="17">
        <f>COUNTIFS(WTG_BD!L:L,'Basic Data'!T329,WTG_BD!F:F,"&gt;="&amp;O2Summary!$B$6,WTG_BD!F:F,"&lt;="&amp;O2Summary!$B$4)</f>
        <v>0</v>
      </c>
      <c r="V329" s="18">
        <f t="shared" si="12"/>
        <v>45</v>
      </c>
    </row>
    <row r="330" spans="19:22">
      <c r="S330" s="16">
        <v>317</v>
      </c>
      <c r="T330" s="16" t="s">
        <v>889</v>
      </c>
      <c r="U330" s="17">
        <f>COUNTIFS(WTG_BD!L:L,'Basic Data'!T330,WTG_BD!F:F,"&gt;="&amp;O2Summary!$B$6,WTG_BD!F:F,"&lt;="&amp;O2Summary!$B$4)</f>
        <v>0</v>
      </c>
      <c r="V330" s="18">
        <f t="shared" si="12"/>
        <v>45</v>
      </c>
    </row>
    <row r="331" spans="19:22">
      <c r="S331" s="16">
        <v>318</v>
      </c>
      <c r="T331" s="16" t="s">
        <v>890</v>
      </c>
      <c r="U331" s="17">
        <f>COUNTIFS(WTG_BD!L:L,'Basic Data'!T331,WTG_BD!F:F,"&gt;="&amp;O2Summary!$B$6,WTG_BD!F:F,"&lt;="&amp;O2Summary!$B$4)</f>
        <v>0</v>
      </c>
      <c r="V331" s="18">
        <f t="shared" si="12"/>
        <v>45</v>
      </c>
    </row>
    <row r="332" spans="19:22">
      <c r="S332" s="16">
        <v>319</v>
      </c>
      <c r="T332" s="16" t="s">
        <v>891</v>
      </c>
      <c r="U332" s="17">
        <f>COUNTIFS(WTG_BD!L:L,'Basic Data'!T332,WTG_BD!F:F,"&gt;="&amp;O2Summary!$B$6,WTG_BD!F:F,"&lt;="&amp;O2Summary!$B$4)</f>
        <v>0</v>
      </c>
      <c r="V332" s="18">
        <f t="shared" si="12"/>
        <v>45</v>
      </c>
    </row>
    <row r="333" spans="19:22">
      <c r="S333" s="16">
        <v>320</v>
      </c>
      <c r="T333" s="16" t="s">
        <v>892</v>
      </c>
      <c r="U333" s="17">
        <f>COUNTIFS(WTG_BD!L:L,'Basic Data'!T333,WTG_BD!F:F,"&gt;="&amp;O2Summary!$B$6,WTG_BD!F:F,"&lt;="&amp;O2Summary!$B$4)</f>
        <v>0</v>
      </c>
      <c r="V333" s="18">
        <f t="shared" si="12"/>
        <v>45</v>
      </c>
    </row>
    <row r="334" spans="19:22">
      <c r="S334" s="16">
        <v>321</v>
      </c>
      <c r="T334" s="16" t="s">
        <v>893</v>
      </c>
      <c r="U334" s="17">
        <f>COUNTIFS(WTG_BD!L:L,'Basic Data'!T334,WTG_BD!F:F,"&gt;="&amp;O2Summary!$B$6,WTG_BD!F:F,"&lt;="&amp;O2Summary!$B$4)</f>
        <v>0</v>
      </c>
      <c r="V334" s="18">
        <f t="shared" si="12"/>
        <v>45</v>
      </c>
    </row>
    <row r="335" spans="19:22">
      <c r="S335" s="16">
        <v>322</v>
      </c>
      <c r="T335" s="16" t="s">
        <v>894</v>
      </c>
      <c r="U335" s="17">
        <f>COUNTIFS(WTG_BD!L:L,'Basic Data'!T335,WTG_BD!F:F,"&gt;="&amp;O2Summary!$B$6,WTG_BD!F:F,"&lt;="&amp;O2Summary!$B$4)</f>
        <v>0</v>
      </c>
      <c r="V335" s="18">
        <f t="shared" si="12"/>
        <v>45</v>
      </c>
    </row>
    <row r="336" spans="19:22">
      <c r="S336" s="16">
        <v>323</v>
      </c>
      <c r="T336" s="16" t="s">
        <v>895</v>
      </c>
      <c r="U336" s="17">
        <f>COUNTIFS(WTG_BD!L:L,'Basic Data'!T336,WTG_BD!F:F,"&gt;="&amp;O2Summary!$B$6,WTG_BD!F:F,"&lt;="&amp;O2Summary!$B$4)</f>
        <v>0</v>
      </c>
      <c r="V336" s="18">
        <f t="shared" si="12"/>
        <v>45</v>
      </c>
    </row>
    <row r="337" spans="19:22">
      <c r="S337" s="16">
        <v>324</v>
      </c>
      <c r="T337" s="16" t="s">
        <v>896</v>
      </c>
      <c r="U337" s="17">
        <f>COUNTIFS(WTG_BD!L:L,'Basic Data'!T337,WTG_BD!F:F,"&gt;="&amp;O2Summary!$B$6,WTG_BD!F:F,"&lt;="&amp;O2Summary!$B$4)</f>
        <v>0</v>
      </c>
      <c r="V337" s="18">
        <f t="shared" si="12"/>
        <v>45</v>
      </c>
    </row>
    <row r="338" spans="19:22">
      <c r="S338" s="16">
        <v>325</v>
      </c>
      <c r="T338" s="16" t="s">
        <v>897</v>
      </c>
      <c r="U338" s="17">
        <f>COUNTIFS(WTG_BD!L:L,'Basic Data'!T338,WTG_BD!F:F,"&gt;="&amp;O2Summary!$B$6,WTG_BD!F:F,"&lt;="&amp;O2Summary!$B$4)</f>
        <v>0</v>
      </c>
      <c r="V338" s="18">
        <f t="shared" si="12"/>
        <v>45</v>
      </c>
    </row>
    <row r="339" spans="19:22">
      <c r="S339" s="16">
        <v>326</v>
      </c>
      <c r="T339" s="16" t="s">
        <v>898</v>
      </c>
      <c r="U339" s="17">
        <f>COUNTIFS(WTG_BD!L:L,'Basic Data'!T339,WTG_BD!F:F,"&gt;="&amp;O2Summary!$B$6,WTG_BD!F:F,"&lt;="&amp;O2Summary!$B$4)</f>
        <v>0</v>
      </c>
      <c r="V339" s="18">
        <f t="shared" si="12"/>
        <v>45</v>
      </c>
    </row>
    <row r="340" spans="19:22">
      <c r="S340" s="16">
        <v>327</v>
      </c>
      <c r="T340" s="16" t="s">
        <v>899</v>
      </c>
      <c r="U340" s="17">
        <f>COUNTIFS(WTG_BD!L:L,'Basic Data'!T340,WTG_BD!F:F,"&gt;="&amp;O2Summary!$B$6,WTG_BD!F:F,"&lt;="&amp;O2Summary!$B$4)</f>
        <v>0</v>
      </c>
      <c r="V340" s="18">
        <f t="shared" si="12"/>
        <v>45</v>
      </c>
    </row>
    <row r="341" spans="19:22">
      <c r="S341" s="16">
        <v>328</v>
      </c>
      <c r="T341" s="16" t="s">
        <v>900</v>
      </c>
      <c r="U341" s="17">
        <f>COUNTIFS(WTG_BD!L:L,'Basic Data'!T341,WTG_BD!F:F,"&gt;="&amp;O2Summary!$B$6,WTG_BD!F:F,"&lt;="&amp;O2Summary!$B$4)</f>
        <v>1</v>
      </c>
      <c r="V341" s="18">
        <f t="shared" si="12"/>
        <v>28</v>
      </c>
    </row>
    <row r="342" spans="19:22">
      <c r="S342" s="16">
        <v>329</v>
      </c>
      <c r="T342" s="16" t="s">
        <v>901</v>
      </c>
      <c r="U342" s="17">
        <f>COUNTIFS(WTG_BD!L:L,'Basic Data'!T342,WTG_BD!F:F,"&gt;="&amp;O2Summary!$B$6,WTG_BD!F:F,"&lt;="&amp;O2Summary!$B$4)</f>
        <v>0</v>
      </c>
      <c r="V342" s="18">
        <f t="shared" si="12"/>
        <v>45</v>
      </c>
    </row>
    <row r="343" spans="19:22">
      <c r="S343" s="16">
        <v>330</v>
      </c>
      <c r="T343" s="16" t="s">
        <v>902</v>
      </c>
      <c r="U343" s="17">
        <f>COUNTIFS(WTG_BD!L:L,'Basic Data'!T343,WTG_BD!F:F,"&gt;="&amp;O2Summary!$B$6,WTG_BD!F:F,"&lt;="&amp;O2Summary!$B$4)</f>
        <v>0</v>
      </c>
      <c r="V343" s="18">
        <f t="shared" si="12"/>
        <v>45</v>
      </c>
    </row>
    <row r="344" spans="19:22">
      <c r="S344" s="16">
        <v>331</v>
      </c>
      <c r="T344" s="16" t="s">
        <v>903</v>
      </c>
      <c r="U344" s="17">
        <f>COUNTIFS(WTG_BD!L:L,'Basic Data'!T344,WTG_BD!F:F,"&gt;="&amp;O2Summary!$B$6,WTG_BD!F:F,"&lt;="&amp;O2Summary!$B$4)</f>
        <v>0</v>
      </c>
      <c r="V344" s="18">
        <f t="shared" si="12"/>
        <v>45</v>
      </c>
    </row>
    <row r="345" spans="19:22">
      <c r="S345" s="16">
        <v>332</v>
      </c>
      <c r="T345" s="16" t="s">
        <v>904</v>
      </c>
      <c r="U345" s="17">
        <f>COUNTIFS(WTG_BD!L:L,'Basic Data'!T345,WTG_BD!F:F,"&gt;="&amp;O2Summary!$B$6,WTG_BD!F:F,"&lt;="&amp;O2Summary!$B$4)</f>
        <v>0</v>
      </c>
      <c r="V345" s="18">
        <f t="shared" si="12"/>
        <v>45</v>
      </c>
    </row>
    <row r="346" spans="19:22">
      <c r="S346" s="16">
        <v>333</v>
      </c>
      <c r="T346" s="16" t="s">
        <v>905</v>
      </c>
      <c r="U346" s="17">
        <f>COUNTIFS(WTG_BD!L:L,'Basic Data'!T346,WTG_BD!F:F,"&gt;="&amp;O2Summary!$B$6,WTG_BD!F:F,"&lt;="&amp;O2Summary!$B$4)</f>
        <v>0</v>
      </c>
      <c r="V346" s="18">
        <f t="shared" si="12"/>
        <v>45</v>
      </c>
    </row>
    <row r="347" spans="19:22">
      <c r="S347" s="16">
        <v>334</v>
      </c>
      <c r="T347" s="16" t="s">
        <v>906</v>
      </c>
      <c r="U347" s="17">
        <f>COUNTIFS(WTG_BD!L:L,'Basic Data'!T347,WTG_BD!F:F,"&gt;="&amp;O2Summary!$B$6,WTG_BD!F:F,"&lt;="&amp;O2Summary!$B$4)</f>
        <v>0</v>
      </c>
      <c r="V347" s="18">
        <f t="shared" si="12"/>
        <v>45</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28</v>
      </c>
    </row>
    <row r="350" spans="19:22">
      <c r="S350" s="16">
        <v>337</v>
      </c>
      <c r="T350" s="16" t="s">
        <v>138</v>
      </c>
      <c r="U350" s="17">
        <f>COUNTIFS(WTG_BD!L:L,'Basic Data'!T350,WTG_BD!F:F,"&gt;="&amp;O2Summary!$B$6,WTG_BD!F:F,"&lt;="&amp;O2Summary!$B$4)</f>
        <v>0</v>
      </c>
      <c r="V350" s="18">
        <f t="shared" si="12"/>
        <v>45</v>
      </c>
    </row>
    <row r="351" spans="19:22">
      <c r="S351" s="16">
        <v>338</v>
      </c>
      <c r="T351" s="16" t="s">
        <v>909</v>
      </c>
      <c r="U351" s="17">
        <f>COUNTIFS(WTG_BD!L:L,'Basic Data'!T351,WTG_BD!F:F,"&gt;="&amp;O2Summary!$B$6,WTG_BD!F:F,"&lt;="&amp;O2Summary!$B$4)</f>
        <v>1</v>
      </c>
      <c r="V351" s="18">
        <f t="shared" si="12"/>
        <v>28</v>
      </c>
    </row>
    <row r="352" spans="19:22">
      <c r="S352" s="16">
        <v>339</v>
      </c>
      <c r="T352" s="16" t="s">
        <v>910</v>
      </c>
      <c r="U352" s="17">
        <f>COUNTIFS(WTG_BD!L:L,'Basic Data'!T352,WTG_BD!F:F,"&gt;="&amp;O2Summary!$B$6,WTG_BD!F:F,"&lt;="&amp;O2Summary!$B$4)</f>
        <v>0</v>
      </c>
      <c r="V352" s="18">
        <f t="shared" si="12"/>
        <v>45</v>
      </c>
    </row>
    <row r="353" spans="19:22">
      <c r="S353" s="16">
        <v>340</v>
      </c>
      <c r="T353" s="16" t="s">
        <v>911</v>
      </c>
      <c r="U353" s="17">
        <f>COUNTIFS(WTG_BD!L:L,'Basic Data'!T353,WTG_BD!F:F,"&gt;="&amp;O2Summary!$B$6,WTG_BD!F:F,"&lt;="&amp;O2Summary!$B$4)</f>
        <v>0</v>
      </c>
      <c r="V353" s="18">
        <f t="shared" si="12"/>
        <v>45</v>
      </c>
    </row>
    <row r="354" spans="19:22">
      <c r="S354" s="16">
        <v>341</v>
      </c>
      <c r="T354" s="16" t="s">
        <v>912</v>
      </c>
      <c r="U354" s="17">
        <f>COUNTIFS(WTG_BD!L:L,'Basic Data'!T354,WTG_BD!F:F,"&gt;="&amp;O2Summary!$B$6,WTG_BD!F:F,"&lt;="&amp;O2Summary!$B$4)</f>
        <v>0</v>
      </c>
      <c r="V354" s="18">
        <f t="shared" si="12"/>
        <v>45</v>
      </c>
    </row>
    <row r="355" spans="19:22">
      <c r="S355" s="16">
        <v>342</v>
      </c>
      <c r="T355" s="16" t="s">
        <v>913</v>
      </c>
      <c r="U355" s="17">
        <f>COUNTIFS(WTG_BD!L:L,'Basic Data'!T355,WTG_BD!F:F,"&gt;="&amp;O2Summary!$B$6,WTG_BD!F:F,"&lt;="&amp;O2Summary!$B$4)</f>
        <v>0</v>
      </c>
      <c r="V355" s="18">
        <f t="shared" si="12"/>
        <v>45</v>
      </c>
    </row>
    <row r="356" spans="19:22">
      <c r="S356" s="16">
        <v>343</v>
      </c>
      <c r="T356" s="16" t="s">
        <v>914</v>
      </c>
      <c r="U356" s="17">
        <f>COUNTIFS(WTG_BD!L:L,'Basic Data'!T356,WTG_BD!F:F,"&gt;="&amp;O2Summary!$B$6,WTG_BD!F:F,"&lt;="&amp;O2Summary!$B$4)</f>
        <v>0</v>
      </c>
      <c r="V356" s="18">
        <f t="shared" si="12"/>
        <v>45</v>
      </c>
    </row>
    <row r="357" spans="19:22">
      <c r="S357" s="16">
        <v>344</v>
      </c>
      <c r="T357" s="16" t="s">
        <v>915</v>
      </c>
      <c r="U357" s="17">
        <f>COUNTIFS(WTG_BD!L:L,'Basic Data'!T357,WTG_BD!F:F,"&gt;="&amp;O2Summary!$B$6,WTG_BD!F:F,"&lt;="&amp;O2Summary!$B$4)</f>
        <v>0</v>
      </c>
      <c r="V357" s="18">
        <f t="shared" si="12"/>
        <v>45</v>
      </c>
    </row>
    <row r="358" spans="19:22">
      <c r="S358" s="16">
        <v>345</v>
      </c>
      <c r="T358" s="16" t="s">
        <v>916</v>
      </c>
      <c r="U358" s="17">
        <f>COUNTIFS(WTG_BD!L:L,'Basic Data'!T358,WTG_BD!F:F,"&gt;="&amp;O2Summary!$B$6,WTG_BD!F:F,"&lt;="&amp;O2Summary!$B$4)</f>
        <v>0</v>
      </c>
      <c r="V358" s="18">
        <f t="shared" si="12"/>
        <v>45</v>
      </c>
    </row>
    <row r="359" spans="19:22">
      <c r="S359" s="16">
        <v>346</v>
      </c>
      <c r="T359" s="16" t="s">
        <v>917</v>
      </c>
      <c r="U359" s="17">
        <f>COUNTIFS(WTG_BD!L:L,'Basic Data'!T359,WTG_BD!F:F,"&gt;="&amp;O2Summary!$B$6,WTG_BD!F:F,"&lt;="&amp;O2Summary!$B$4)</f>
        <v>0</v>
      </c>
      <c r="V359" s="18">
        <f t="shared" si="12"/>
        <v>45</v>
      </c>
    </row>
    <row r="360" spans="19:22">
      <c r="S360" s="16">
        <v>347</v>
      </c>
      <c r="T360" s="16" t="s">
        <v>918</v>
      </c>
      <c r="U360" s="17">
        <f>COUNTIFS(WTG_BD!L:L,'Basic Data'!T360,WTG_BD!F:F,"&gt;="&amp;O2Summary!$B$6,WTG_BD!F:F,"&lt;="&amp;O2Summary!$B$4)</f>
        <v>0</v>
      </c>
      <c r="V360" s="18">
        <f t="shared" si="12"/>
        <v>45</v>
      </c>
    </row>
    <row r="361" spans="19:22">
      <c r="S361" s="16">
        <v>348</v>
      </c>
      <c r="T361" s="16" t="s">
        <v>919</v>
      </c>
      <c r="U361" s="17">
        <f>COUNTIFS(WTG_BD!L:L,'Basic Data'!T361,WTG_BD!F:F,"&gt;="&amp;O2Summary!$B$6,WTG_BD!F:F,"&lt;="&amp;O2Summary!$B$4)</f>
        <v>0</v>
      </c>
      <c r="V361" s="18">
        <f t="shared" si="12"/>
        <v>45</v>
      </c>
    </row>
    <row r="362" spans="19:22">
      <c r="S362" s="16">
        <v>349</v>
      </c>
      <c r="T362" s="16" t="s">
        <v>920</v>
      </c>
      <c r="U362" s="17">
        <f>COUNTIFS(WTG_BD!L:L,'Basic Data'!T362,WTG_BD!F:F,"&gt;="&amp;O2Summary!$B$6,WTG_BD!F:F,"&lt;="&amp;O2Summary!$B$4)</f>
        <v>0</v>
      </c>
      <c r="V362" s="18">
        <f t="shared" si="12"/>
        <v>45</v>
      </c>
    </row>
    <row r="363" spans="19:22">
      <c r="S363" s="16">
        <v>350</v>
      </c>
      <c r="T363" s="16" t="s">
        <v>921</v>
      </c>
      <c r="U363" s="17">
        <f>COUNTIFS(WTG_BD!L:L,'Basic Data'!T363,WTG_BD!F:F,"&gt;="&amp;O2Summary!$B$6,WTG_BD!F:F,"&lt;="&amp;O2Summary!$B$4)</f>
        <v>0</v>
      </c>
      <c r="V363" s="18">
        <f t="shared" si="12"/>
        <v>45</v>
      </c>
    </row>
    <row r="364" spans="19:22">
      <c r="S364" s="16">
        <v>351</v>
      </c>
      <c r="T364" s="16" t="s">
        <v>922</v>
      </c>
      <c r="U364" s="17">
        <f>COUNTIFS(WTG_BD!L:L,'Basic Data'!T364,WTG_BD!F:F,"&gt;="&amp;O2Summary!$B$6,WTG_BD!F:F,"&lt;="&amp;O2Summary!$B$4)</f>
        <v>0</v>
      </c>
      <c r="V364" s="18">
        <f t="shared" si="12"/>
        <v>45</v>
      </c>
    </row>
    <row r="365" spans="19:22">
      <c r="S365" s="16">
        <v>352</v>
      </c>
      <c r="T365" s="16" t="s">
        <v>923</v>
      </c>
      <c r="U365" s="17">
        <f>COUNTIFS(WTG_BD!L:L,'Basic Data'!T365,WTG_BD!F:F,"&gt;="&amp;O2Summary!$B$6,WTG_BD!F:F,"&lt;="&amp;O2Summary!$B$4)</f>
        <v>0</v>
      </c>
      <c r="V365" s="18">
        <f t="shared" si="12"/>
        <v>45</v>
      </c>
    </row>
    <row r="366" spans="19:22">
      <c r="S366" s="16">
        <v>353</v>
      </c>
      <c r="T366" s="16" t="s">
        <v>924</v>
      </c>
      <c r="U366" s="17">
        <f>COUNTIFS(WTG_BD!L:L,'Basic Data'!T366,WTG_BD!F:F,"&gt;="&amp;O2Summary!$B$6,WTG_BD!F:F,"&lt;="&amp;O2Summary!$B$4)</f>
        <v>0</v>
      </c>
      <c r="V366" s="18">
        <f t="shared" si="12"/>
        <v>45</v>
      </c>
    </row>
    <row r="367" spans="19:22">
      <c r="S367" s="16">
        <v>354</v>
      </c>
      <c r="T367" s="16" t="s">
        <v>925</v>
      </c>
      <c r="U367" s="17">
        <f>COUNTIFS(WTG_BD!L:L,'Basic Data'!T367,WTG_BD!F:F,"&gt;="&amp;O2Summary!$B$6,WTG_BD!F:F,"&lt;="&amp;O2Summary!$B$4)</f>
        <v>0</v>
      </c>
      <c r="V367" s="18">
        <f t="shared" si="12"/>
        <v>45</v>
      </c>
    </row>
    <row r="368" spans="19:22">
      <c r="S368" s="16">
        <v>355</v>
      </c>
      <c r="T368" s="16" t="s">
        <v>926</v>
      </c>
      <c r="U368" s="17">
        <f>COUNTIFS(WTG_BD!L:L,'Basic Data'!T368,WTG_BD!F:F,"&gt;="&amp;O2Summary!$B$6,WTG_BD!F:F,"&lt;="&amp;O2Summary!$B$4)</f>
        <v>0</v>
      </c>
      <c r="V368" s="18">
        <f t="shared" si="12"/>
        <v>45</v>
      </c>
    </row>
    <row r="369" spans="19:22">
      <c r="S369" s="16">
        <v>356</v>
      </c>
      <c r="T369" s="16" t="s">
        <v>927</v>
      </c>
      <c r="U369" s="17">
        <f>COUNTIFS(WTG_BD!L:L,'Basic Data'!T369,WTG_BD!F:F,"&gt;="&amp;O2Summary!$B$6,WTG_BD!F:F,"&lt;="&amp;O2Summary!$B$4)</f>
        <v>2</v>
      </c>
      <c r="V369" s="18">
        <f t="shared" si="12"/>
        <v>20</v>
      </c>
    </row>
    <row r="370" spans="19:22">
      <c r="S370" s="16">
        <v>357</v>
      </c>
      <c r="T370" s="16" t="s">
        <v>928</v>
      </c>
      <c r="U370" s="17">
        <f>COUNTIFS(WTG_BD!L:L,'Basic Data'!T370,WTG_BD!F:F,"&gt;="&amp;O2Summary!$B$6,WTG_BD!F:F,"&lt;="&amp;O2Summary!$B$4)</f>
        <v>0</v>
      </c>
      <c r="V370" s="18">
        <f t="shared" si="12"/>
        <v>45</v>
      </c>
    </row>
    <row r="371" spans="19:22">
      <c r="S371" s="16">
        <v>358</v>
      </c>
      <c r="T371" s="16" t="s">
        <v>929</v>
      </c>
      <c r="U371" s="17">
        <f>COUNTIFS(WTG_BD!L:L,'Basic Data'!T371,WTG_BD!F:F,"&gt;="&amp;O2Summary!$B$6,WTG_BD!F:F,"&lt;="&amp;O2Summary!$B$4)</f>
        <v>0</v>
      </c>
      <c r="V371" s="18">
        <f t="shared" si="12"/>
        <v>45</v>
      </c>
    </row>
    <row r="372" spans="19:22">
      <c r="S372" s="16">
        <v>359</v>
      </c>
      <c r="T372" s="16" t="s">
        <v>930</v>
      </c>
      <c r="U372" s="17">
        <f>COUNTIFS(WTG_BD!L:L,'Basic Data'!T372,WTG_BD!F:F,"&gt;="&amp;O2Summary!$B$6,WTG_BD!F:F,"&lt;="&amp;O2Summary!$B$4)</f>
        <v>0</v>
      </c>
      <c r="V372" s="18">
        <f t="shared" si="12"/>
        <v>45</v>
      </c>
    </row>
    <row r="373" spans="19:22">
      <c r="S373" s="16">
        <v>360</v>
      </c>
      <c r="T373" s="16" t="s">
        <v>931</v>
      </c>
      <c r="U373" s="17">
        <f>COUNTIFS(WTG_BD!L:L,'Basic Data'!T373,WTG_BD!F:F,"&gt;="&amp;O2Summary!$B$6,WTG_BD!F:F,"&lt;="&amp;O2Summary!$B$4)</f>
        <v>0</v>
      </c>
      <c r="V373" s="18">
        <f t="shared" si="12"/>
        <v>45</v>
      </c>
    </row>
    <row r="374" spans="19:22">
      <c r="S374" s="16">
        <v>361</v>
      </c>
      <c r="T374" s="16" t="s">
        <v>932</v>
      </c>
      <c r="U374" s="17">
        <f>COUNTIFS(WTG_BD!L:L,'Basic Data'!T374,WTG_BD!F:F,"&gt;="&amp;O2Summary!$B$6,WTG_BD!F:F,"&lt;="&amp;O2Summary!$B$4)</f>
        <v>0</v>
      </c>
      <c r="V374" s="18">
        <f t="shared" si="12"/>
        <v>45</v>
      </c>
    </row>
    <row r="375" spans="19:22">
      <c r="S375" s="16">
        <v>362</v>
      </c>
      <c r="T375" s="16" t="s">
        <v>933</v>
      </c>
      <c r="U375" s="17">
        <f>COUNTIFS(WTG_BD!L:L,'Basic Data'!T375,WTG_BD!F:F,"&gt;="&amp;O2Summary!$B$6,WTG_BD!F:F,"&lt;="&amp;O2Summary!$B$4)</f>
        <v>0</v>
      </c>
      <c r="V375" s="18">
        <f t="shared" si="12"/>
        <v>45</v>
      </c>
    </row>
    <row r="376" spans="19:22">
      <c r="S376" s="16">
        <v>363</v>
      </c>
      <c r="T376" s="16" t="s">
        <v>934</v>
      </c>
      <c r="U376" s="17">
        <f>COUNTIFS(WTG_BD!L:L,'Basic Data'!T376,WTG_BD!F:F,"&gt;="&amp;O2Summary!$B$6,WTG_BD!F:F,"&lt;="&amp;O2Summary!$B$4)</f>
        <v>0</v>
      </c>
      <c r="V376" s="18">
        <f t="shared" si="12"/>
        <v>45</v>
      </c>
    </row>
    <row r="377" spans="19:22">
      <c r="S377" s="16">
        <v>364</v>
      </c>
      <c r="T377" s="16" t="s">
        <v>935</v>
      </c>
      <c r="U377" s="17">
        <f>COUNTIFS(WTG_BD!L:L,'Basic Data'!T377,WTG_BD!F:F,"&gt;="&amp;O2Summary!$B$6,WTG_BD!F:F,"&lt;="&amp;O2Summary!$B$4)</f>
        <v>0</v>
      </c>
      <c r="V377" s="18">
        <f t="shared" si="12"/>
        <v>45</v>
      </c>
    </row>
    <row r="378" spans="19:22">
      <c r="S378" s="16">
        <v>365</v>
      </c>
      <c r="T378" s="16" t="s">
        <v>936</v>
      </c>
      <c r="U378" s="17">
        <f>COUNTIFS(WTG_BD!L:L,'Basic Data'!T378,WTG_BD!F:F,"&gt;="&amp;O2Summary!$B$6,WTG_BD!F:F,"&lt;="&amp;O2Summary!$B$4)</f>
        <v>0</v>
      </c>
      <c r="V378" s="18">
        <f t="shared" si="12"/>
        <v>45</v>
      </c>
    </row>
    <row r="379" spans="19:22">
      <c r="S379" s="16">
        <v>366</v>
      </c>
      <c r="T379" s="16" t="s">
        <v>937</v>
      </c>
      <c r="U379" s="17">
        <f>COUNTIFS(WTG_BD!L:L,'Basic Data'!T379,WTG_BD!F:F,"&gt;="&amp;O2Summary!$B$6,WTG_BD!F:F,"&lt;="&amp;O2Summary!$B$4)</f>
        <v>0</v>
      </c>
      <c r="V379" s="18">
        <f t="shared" si="12"/>
        <v>45</v>
      </c>
    </row>
    <row r="380" spans="19:22">
      <c r="S380" s="16">
        <v>367</v>
      </c>
      <c r="T380" s="16" t="s">
        <v>938</v>
      </c>
      <c r="U380" s="17">
        <f>COUNTIFS(WTG_BD!L:L,'Basic Data'!T380,WTG_BD!F:F,"&gt;="&amp;O2Summary!$B$6,WTG_BD!F:F,"&lt;="&amp;O2Summary!$B$4)</f>
        <v>0</v>
      </c>
      <c r="V380" s="18">
        <f t="shared" si="12"/>
        <v>45</v>
      </c>
    </row>
    <row r="381" spans="19:22">
      <c r="S381" s="16">
        <v>368</v>
      </c>
      <c r="T381" s="16" t="s">
        <v>939</v>
      </c>
      <c r="U381" s="17">
        <f>COUNTIFS(WTG_BD!L:L,'Basic Data'!T381,WTG_BD!F:F,"&gt;="&amp;O2Summary!$B$6,WTG_BD!F:F,"&lt;="&amp;O2Summary!$B$4)</f>
        <v>0</v>
      </c>
      <c r="V381" s="18">
        <f t="shared" si="12"/>
        <v>45</v>
      </c>
    </row>
    <row r="382" spans="19:22">
      <c r="S382" s="16">
        <v>369</v>
      </c>
      <c r="T382" s="16" t="s">
        <v>940</v>
      </c>
      <c r="U382" s="17">
        <f>COUNTIFS(WTG_BD!L:L,'Basic Data'!T382,WTG_BD!F:F,"&gt;="&amp;O2Summary!$B$6,WTG_BD!F:F,"&lt;="&amp;O2Summary!$B$4)</f>
        <v>0</v>
      </c>
      <c r="V382" s="18">
        <f t="shared" si="12"/>
        <v>45</v>
      </c>
    </row>
    <row r="383" spans="19:22">
      <c r="S383" s="16">
        <v>370</v>
      </c>
      <c r="T383" s="16" t="s">
        <v>941</v>
      </c>
      <c r="U383" s="17">
        <f>COUNTIFS(WTG_BD!L:L,'Basic Data'!T383,WTG_BD!F:F,"&gt;="&amp;O2Summary!$B$6,WTG_BD!F:F,"&lt;="&amp;O2Summary!$B$4)</f>
        <v>0</v>
      </c>
      <c r="V383" s="18">
        <f t="shared" si="12"/>
        <v>45</v>
      </c>
    </row>
    <row r="384" spans="19:22">
      <c r="S384" s="16">
        <v>371</v>
      </c>
      <c r="T384" s="16" t="s">
        <v>942</v>
      </c>
      <c r="U384" s="17">
        <f>COUNTIFS(WTG_BD!L:L,'Basic Data'!T384,WTG_BD!F:F,"&gt;="&amp;O2Summary!$B$6,WTG_BD!F:F,"&lt;="&amp;O2Summary!$B$4)</f>
        <v>0</v>
      </c>
      <c r="V384" s="18">
        <f t="shared" si="12"/>
        <v>45</v>
      </c>
    </row>
    <row r="385" spans="19:22">
      <c r="S385" s="16">
        <v>372</v>
      </c>
      <c r="T385" s="16" t="s">
        <v>943</v>
      </c>
      <c r="U385" s="17">
        <f>COUNTIFS(WTG_BD!L:L,'Basic Data'!T385,WTG_BD!F:F,"&gt;="&amp;O2Summary!$B$6,WTG_BD!F:F,"&lt;="&amp;O2Summary!$B$4)</f>
        <v>0</v>
      </c>
      <c r="V385" s="18">
        <f t="shared" si="12"/>
        <v>45</v>
      </c>
    </row>
    <row r="386" spans="19:22">
      <c r="S386" s="16">
        <v>373</v>
      </c>
      <c r="T386" s="16" t="s">
        <v>944</v>
      </c>
      <c r="U386" s="17">
        <f>COUNTIFS(WTG_BD!L:L,'Basic Data'!T386,WTG_BD!F:F,"&gt;="&amp;O2Summary!$B$6,WTG_BD!F:F,"&lt;="&amp;O2Summary!$B$4)</f>
        <v>0</v>
      </c>
      <c r="V386" s="18">
        <f t="shared" si="12"/>
        <v>45</v>
      </c>
    </row>
    <row r="387" spans="19:22">
      <c r="S387" s="16">
        <v>374</v>
      </c>
      <c r="T387" s="16" t="s">
        <v>945</v>
      </c>
      <c r="U387" s="17">
        <f>COUNTIFS(WTG_BD!L:L,'Basic Data'!T387,WTG_BD!F:F,"&gt;="&amp;O2Summary!$B$6,WTG_BD!F:F,"&lt;="&amp;O2Summary!$B$4)</f>
        <v>0</v>
      </c>
      <c r="V387" s="18">
        <f t="shared" ref="V387:V450" si="13">RANK(U387,$U$2:$U$3975)</f>
        <v>45</v>
      </c>
    </row>
    <row r="388" spans="19:22">
      <c r="S388" s="16">
        <v>375</v>
      </c>
      <c r="T388" s="16" t="s">
        <v>946</v>
      </c>
      <c r="U388" s="17">
        <f>COUNTIFS(WTG_BD!L:L,'Basic Data'!T388,WTG_BD!F:F,"&gt;="&amp;O2Summary!$B$6,WTG_BD!F:F,"&lt;="&amp;O2Summary!$B$4)</f>
        <v>0</v>
      </c>
      <c r="V388" s="18">
        <f t="shared" si="13"/>
        <v>45</v>
      </c>
    </row>
    <row r="389" spans="19:22">
      <c r="S389" s="16">
        <v>376</v>
      </c>
      <c r="T389" s="16" t="s">
        <v>947</v>
      </c>
      <c r="U389" s="17">
        <f>COUNTIFS(WTG_BD!L:L,'Basic Data'!T389,WTG_BD!F:F,"&gt;="&amp;O2Summary!$B$6,WTG_BD!F:F,"&lt;="&amp;O2Summary!$B$4)</f>
        <v>0</v>
      </c>
      <c r="V389" s="18">
        <f t="shared" si="13"/>
        <v>45</v>
      </c>
    </row>
    <row r="390" spans="19:22">
      <c r="S390" s="16">
        <v>377</v>
      </c>
      <c r="T390" s="16" t="s">
        <v>948</v>
      </c>
      <c r="U390" s="17">
        <f>COUNTIFS(WTG_BD!L:L,'Basic Data'!T390,WTG_BD!F:F,"&gt;="&amp;O2Summary!$B$6,WTG_BD!F:F,"&lt;="&amp;O2Summary!$B$4)</f>
        <v>0</v>
      </c>
      <c r="V390" s="18">
        <f t="shared" si="13"/>
        <v>45</v>
      </c>
    </row>
    <row r="391" spans="19:22">
      <c r="S391" s="16">
        <v>378</v>
      </c>
      <c r="T391" s="16" t="s">
        <v>949</v>
      </c>
      <c r="U391" s="17">
        <f>COUNTIFS(WTG_BD!L:L,'Basic Data'!T391,WTG_BD!F:F,"&gt;="&amp;O2Summary!$B$6,WTG_BD!F:F,"&lt;="&amp;O2Summary!$B$4)</f>
        <v>0</v>
      </c>
      <c r="V391" s="18">
        <f t="shared" si="13"/>
        <v>45</v>
      </c>
    </row>
    <row r="392" spans="19:22">
      <c r="S392" s="16">
        <v>379</v>
      </c>
      <c r="T392" s="16" t="s">
        <v>950</v>
      </c>
      <c r="U392" s="17">
        <f>COUNTIFS(WTG_BD!L:L,'Basic Data'!T392,WTG_BD!F:F,"&gt;="&amp;O2Summary!$B$6,WTG_BD!F:F,"&lt;="&amp;O2Summary!$B$4)</f>
        <v>0</v>
      </c>
      <c r="V392" s="18">
        <f t="shared" si="13"/>
        <v>45</v>
      </c>
    </row>
    <row r="393" spans="19:22">
      <c r="S393" s="16">
        <v>380</v>
      </c>
      <c r="T393" s="16" t="s">
        <v>951</v>
      </c>
      <c r="U393" s="17">
        <f>COUNTIFS(WTG_BD!L:L,'Basic Data'!T393,WTG_BD!F:F,"&gt;="&amp;O2Summary!$B$6,WTG_BD!F:F,"&lt;="&amp;O2Summary!$B$4)</f>
        <v>0</v>
      </c>
      <c r="V393" s="18">
        <f t="shared" si="13"/>
        <v>45</v>
      </c>
    </row>
    <row r="394" spans="19:22">
      <c r="S394" s="16">
        <v>381</v>
      </c>
      <c r="T394" s="16" t="s">
        <v>952</v>
      </c>
      <c r="U394" s="17">
        <f>COUNTIFS(WTG_BD!L:L,'Basic Data'!T394,WTG_BD!F:F,"&gt;="&amp;O2Summary!$B$6,WTG_BD!F:F,"&lt;="&amp;O2Summary!$B$4)</f>
        <v>0</v>
      </c>
      <c r="V394" s="18">
        <f t="shared" si="13"/>
        <v>45</v>
      </c>
    </row>
    <row r="395" spans="19:22">
      <c r="S395" s="16">
        <v>382</v>
      </c>
      <c r="T395" s="16" t="s">
        <v>953</v>
      </c>
      <c r="U395" s="17">
        <f>COUNTIFS(WTG_BD!L:L,'Basic Data'!T395,WTG_BD!F:F,"&gt;="&amp;O2Summary!$B$6,WTG_BD!F:F,"&lt;="&amp;O2Summary!$B$4)</f>
        <v>0</v>
      </c>
      <c r="V395" s="18">
        <f t="shared" si="13"/>
        <v>45</v>
      </c>
    </row>
    <row r="396" spans="19:22">
      <c r="S396" s="16">
        <v>383</v>
      </c>
      <c r="T396" s="16" t="s">
        <v>954</v>
      </c>
      <c r="U396" s="17">
        <f>COUNTIFS(WTG_BD!L:L,'Basic Data'!T396,WTG_BD!F:F,"&gt;="&amp;O2Summary!$B$6,WTG_BD!F:F,"&lt;="&amp;O2Summary!$B$4)</f>
        <v>0</v>
      </c>
      <c r="V396" s="18">
        <f t="shared" si="13"/>
        <v>45</v>
      </c>
    </row>
    <row r="397" spans="19:22">
      <c r="S397" s="16">
        <v>384</v>
      </c>
      <c r="T397" s="16" t="s">
        <v>955</v>
      </c>
      <c r="U397" s="17">
        <f>COUNTIFS(WTG_BD!L:L,'Basic Data'!T397,WTG_BD!F:F,"&gt;="&amp;O2Summary!$B$6,WTG_BD!F:F,"&lt;="&amp;O2Summary!$B$4)</f>
        <v>0</v>
      </c>
      <c r="V397" s="18">
        <f t="shared" si="13"/>
        <v>45</v>
      </c>
    </row>
    <row r="398" spans="19:22">
      <c r="S398" s="16">
        <v>385</v>
      </c>
      <c r="T398" s="16" t="s">
        <v>956</v>
      </c>
      <c r="U398" s="17">
        <f>COUNTIFS(WTG_BD!L:L,'Basic Data'!T398,WTG_BD!F:F,"&gt;="&amp;O2Summary!$B$6,WTG_BD!F:F,"&lt;="&amp;O2Summary!$B$4)</f>
        <v>0</v>
      </c>
      <c r="V398" s="18">
        <f t="shared" si="13"/>
        <v>45</v>
      </c>
    </row>
    <row r="399" spans="19:22">
      <c r="S399" s="16">
        <v>386</v>
      </c>
      <c r="T399" s="16" t="s">
        <v>957</v>
      </c>
      <c r="U399" s="17">
        <f>COUNTIFS(WTG_BD!L:L,'Basic Data'!T399,WTG_BD!F:F,"&gt;="&amp;O2Summary!$B$6,WTG_BD!F:F,"&lt;="&amp;O2Summary!$B$4)</f>
        <v>0</v>
      </c>
      <c r="V399" s="18">
        <f t="shared" si="13"/>
        <v>45</v>
      </c>
    </row>
    <row r="400" spans="19:22">
      <c r="S400" s="16">
        <v>387</v>
      </c>
      <c r="T400" s="16" t="s">
        <v>958</v>
      </c>
      <c r="U400" s="17">
        <f>COUNTIFS(WTG_BD!L:L,'Basic Data'!T400,WTG_BD!F:F,"&gt;="&amp;O2Summary!$B$6,WTG_BD!F:F,"&lt;="&amp;O2Summary!$B$4)</f>
        <v>0</v>
      </c>
      <c r="V400" s="18">
        <f t="shared" si="13"/>
        <v>45</v>
      </c>
    </row>
    <row r="401" spans="19:22">
      <c r="S401" s="16">
        <v>388</v>
      </c>
      <c r="T401" s="16" t="s">
        <v>959</v>
      </c>
      <c r="U401" s="17">
        <f>COUNTIFS(WTG_BD!L:L,'Basic Data'!T401,WTG_BD!F:F,"&gt;="&amp;O2Summary!$B$6,WTG_BD!F:F,"&lt;="&amp;O2Summary!$B$4)</f>
        <v>0</v>
      </c>
      <c r="V401" s="18">
        <f t="shared" si="13"/>
        <v>45</v>
      </c>
    </row>
    <row r="402" spans="19:22">
      <c r="S402" s="16">
        <v>389</v>
      </c>
      <c r="T402" s="16" t="s">
        <v>960</v>
      </c>
      <c r="U402" s="17">
        <f>COUNTIFS(WTG_BD!L:L,'Basic Data'!T402,WTG_BD!F:F,"&gt;="&amp;O2Summary!$B$6,WTG_BD!F:F,"&lt;="&amp;O2Summary!$B$4)</f>
        <v>0</v>
      </c>
      <c r="V402" s="18">
        <f t="shared" si="13"/>
        <v>45</v>
      </c>
    </row>
    <row r="403" spans="19:22">
      <c r="S403" s="16">
        <v>390</v>
      </c>
      <c r="T403" s="16" t="s">
        <v>961</v>
      </c>
      <c r="U403" s="17">
        <f>COUNTIFS(WTG_BD!L:L,'Basic Data'!T403,WTG_BD!F:F,"&gt;="&amp;O2Summary!$B$6,WTG_BD!F:F,"&lt;="&amp;O2Summary!$B$4)</f>
        <v>0</v>
      </c>
      <c r="V403" s="18">
        <f t="shared" si="13"/>
        <v>45</v>
      </c>
    </row>
    <row r="404" spans="19:22">
      <c r="S404" s="16">
        <v>391</v>
      </c>
      <c r="T404" s="16" t="s">
        <v>962</v>
      </c>
      <c r="U404" s="17">
        <f>COUNTIFS(WTG_BD!L:L,'Basic Data'!T404,WTG_BD!F:F,"&gt;="&amp;O2Summary!$B$6,WTG_BD!F:F,"&lt;="&amp;O2Summary!$B$4)</f>
        <v>0</v>
      </c>
      <c r="V404" s="18">
        <f t="shared" si="13"/>
        <v>45</v>
      </c>
    </row>
    <row r="405" spans="19:22">
      <c r="S405" s="16">
        <v>392</v>
      </c>
      <c r="T405" s="16" t="s">
        <v>963</v>
      </c>
      <c r="U405" s="17">
        <f>COUNTIFS(WTG_BD!L:L,'Basic Data'!T405,WTG_BD!F:F,"&gt;="&amp;O2Summary!$B$6,WTG_BD!F:F,"&lt;="&amp;O2Summary!$B$4)</f>
        <v>0</v>
      </c>
      <c r="V405" s="18">
        <f t="shared" si="13"/>
        <v>45</v>
      </c>
    </row>
    <row r="406" spans="19:22">
      <c r="S406" s="16">
        <v>393</v>
      </c>
      <c r="T406" s="16" t="s">
        <v>964</v>
      </c>
      <c r="U406" s="17">
        <f>COUNTIFS(WTG_BD!L:L,'Basic Data'!T406,WTG_BD!F:F,"&gt;="&amp;O2Summary!$B$6,WTG_BD!F:F,"&lt;="&amp;O2Summary!$B$4)</f>
        <v>0</v>
      </c>
      <c r="V406" s="18">
        <f t="shared" si="13"/>
        <v>45</v>
      </c>
    </row>
    <row r="407" spans="19:22">
      <c r="S407" s="16">
        <v>394</v>
      </c>
      <c r="T407" s="16" t="s">
        <v>965</v>
      </c>
      <c r="U407" s="17">
        <f>COUNTIFS(WTG_BD!L:L,'Basic Data'!T407,WTG_BD!F:F,"&gt;="&amp;O2Summary!$B$6,WTG_BD!F:F,"&lt;="&amp;O2Summary!$B$4)</f>
        <v>0</v>
      </c>
      <c r="V407" s="18">
        <f t="shared" si="13"/>
        <v>45</v>
      </c>
    </row>
    <row r="408" spans="19:22">
      <c r="S408" s="16">
        <v>395</v>
      </c>
      <c r="T408" s="16" t="s">
        <v>966</v>
      </c>
      <c r="U408" s="17">
        <f>COUNTIFS(WTG_BD!L:L,'Basic Data'!T408,WTG_BD!F:F,"&gt;="&amp;O2Summary!$B$6,WTG_BD!F:F,"&lt;="&amp;O2Summary!$B$4)</f>
        <v>0</v>
      </c>
      <c r="V408" s="18">
        <f t="shared" si="13"/>
        <v>45</v>
      </c>
    </row>
    <row r="409" spans="19:22">
      <c r="S409" s="16">
        <v>396</v>
      </c>
      <c r="T409" s="16" t="s">
        <v>967</v>
      </c>
      <c r="U409" s="17">
        <f>COUNTIFS(WTG_BD!L:L,'Basic Data'!T409,WTG_BD!F:F,"&gt;="&amp;O2Summary!$B$6,WTG_BD!F:F,"&lt;="&amp;O2Summary!$B$4)</f>
        <v>0</v>
      </c>
      <c r="V409" s="18">
        <f t="shared" si="13"/>
        <v>45</v>
      </c>
    </row>
    <row r="410" spans="19:22">
      <c r="S410" s="16">
        <v>397</v>
      </c>
      <c r="T410" s="16" t="s">
        <v>968</v>
      </c>
      <c r="U410" s="17">
        <f>COUNTIFS(WTG_BD!L:L,'Basic Data'!T410,WTG_BD!F:F,"&gt;="&amp;O2Summary!$B$6,WTG_BD!F:F,"&lt;="&amp;O2Summary!$B$4)</f>
        <v>0</v>
      </c>
      <c r="V410" s="18">
        <f t="shared" si="13"/>
        <v>45</v>
      </c>
    </row>
    <row r="411" spans="19:22">
      <c r="S411" s="16">
        <v>398</v>
      </c>
      <c r="T411" s="16" t="s">
        <v>969</v>
      </c>
      <c r="U411" s="17">
        <f>COUNTIFS(WTG_BD!L:L,'Basic Data'!T411,WTG_BD!F:F,"&gt;="&amp;O2Summary!$B$6,WTG_BD!F:F,"&lt;="&amp;O2Summary!$B$4)</f>
        <v>0</v>
      </c>
      <c r="V411" s="18">
        <f t="shared" si="13"/>
        <v>45</v>
      </c>
    </row>
    <row r="412" spans="19:22">
      <c r="S412" s="16">
        <v>399</v>
      </c>
      <c r="T412" s="16" t="s">
        <v>970</v>
      </c>
      <c r="U412" s="17">
        <f>COUNTIFS(WTG_BD!L:L,'Basic Data'!T412,WTG_BD!F:F,"&gt;="&amp;O2Summary!$B$6,WTG_BD!F:F,"&lt;="&amp;O2Summary!$B$4)</f>
        <v>0</v>
      </c>
      <c r="V412" s="18">
        <f t="shared" si="13"/>
        <v>45</v>
      </c>
    </row>
    <row r="413" spans="19:22">
      <c r="S413" s="16">
        <v>400</v>
      </c>
      <c r="T413" s="16" t="s">
        <v>971</v>
      </c>
      <c r="U413" s="17">
        <f>COUNTIFS(WTG_BD!L:L,'Basic Data'!T413,WTG_BD!F:F,"&gt;="&amp;O2Summary!$B$6,WTG_BD!F:F,"&lt;="&amp;O2Summary!$B$4)</f>
        <v>0</v>
      </c>
      <c r="V413" s="18">
        <f t="shared" si="13"/>
        <v>45</v>
      </c>
    </row>
    <row r="414" spans="19:22">
      <c r="S414" s="16">
        <v>401</v>
      </c>
      <c r="T414" s="16" t="s">
        <v>972</v>
      </c>
      <c r="U414" s="17">
        <f>COUNTIFS(WTG_BD!L:L,'Basic Data'!T414,WTG_BD!F:F,"&gt;="&amp;O2Summary!$B$6,WTG_BD!F:F,"&lt;="&amp;O2Summary!$B$4)</f>
        <v>0</v>
      </c>
      <c r="V414" s="18">
        <f t="shared" si="13"/>
        <v>45</v>
      </c>
    </row>
    <row r="415" spans="19:22">
      <c r="S415" s="16">
        <v>402</v>
      </c>
      <c r="T415" s="16" t="s">
        <v>973</v>
      </c>
      <c r="U415" s="17">
        <f>COUNTIFS(WTG_BD!L:L,'Basic Data'!T415,WTG_BD!F:F,"&gt;="&amp;O2Summary!$B$6,WTG_BD!F:F,"&lt;="&amp;O2Summary!$B$4)</f>
        <v>0</v>
      </c>
      <c r="V415" s="18">
        <f t="shared" si="13"/>
        <v>45</v>
      </c>
    </row>
    <row r="416" spans="19:22">
      <c r="S416" s="16">
        <v>403</v>
      </c>
      <c r="T416" s="16" t="s">
        <v>974</v>
      </c>
      <c r="U416" s="17">
        <f>COUNTIFS(WTG_BD!L:L,'Basic Data'!T416,WTG_BD!F:F,"&gt;="&amp;O2Summary!$B$6,WTG_BD!F:F,"&lt;="&amp;O2Summary!$B$4)</f>
        <v>0</v>
      </c>
      <c r="V416" s="18">
        <f t="shared" si="13"/>
        <v>45</v>
      </c>
    </row>
    <row r="417" spans="19:22">
      <c r="S417" s="16">
        <v>404</v>
      </c>
      <c r="T417" s="16" t="s">
        <v>975</v>
      </c>
      <c r="U417" s="17">
        <f>COUNTIFS(WTG_BD!L:L,'Basic Data'!T417,WTG_BD!F:F,"&gt;="&amp;O2Summary!$B$6,WTG_BD!F:F,"&lt;="&amp;O2Summary!$B$4)</f>
        <v>0</v>
      </c>
      <c r="V417" s="18">
        <f t="shared" si="13"/>
        <v>45</v>
      </c>
    </row>
    <row r="418" spans="19:22">
      <c r="S418" s="16">
        <v>405</v>
      </c>
      <c r="T418" s="16" t="s">
        <v>976</v>
      </c>
      <c r="U418" s="17">
        <f>COUNTIFS(WTG_BD!L:L,'Basic Data'!T418,WTG_BD!F:F,"&gt;="&amp;O2Summary!$B$6,WTG_BD!F:F,"&lt;="&amp;O2Summary!$B$4)</f>
        <v>0</v>
      </c>
      <c r="V418" s="18">
        <f t="shared" si="13"/>
        <v>45</v>
      </c>
    </row>
    <row r="419" spans="19:22">
      <c r="S419" s="16">
        <v>406</v>
      </c>
      <c r="T419" s="16" t="s">
        <v>977</v>
      </c>
      <c r="U419" s="17">
        <f>COUNTIFS(WTG_BD!L:L,'Basic Data'!T419,WTG_BD!F:F,"&gt;="&amp;O2Summary!$B$6,WTG_BD!F:F,"&lt;="&amp;O2Summary!$B$4)</f>
        <v>0</v>
      </c>
      <c r="V419" s="18">
        <f t="shared" si="13"/>
        <v>45</v>
      </c>
    </row>
    <row r="420" spans="19:22">
      <c r="S420" s="16">
        <v>407</v>
      </c>
      <c r="T420" s="16" t="s">
        <v>978</v>
      </c>
      <c r="U420" s="17">
        <f>COUNTIFS(WTG_BD!L:L,'Basic Data'!T420,WTG_BD!F:F,"&gt;="&amp;O2Summary!$B$6,WTG_BD!F:F,"&lt;="&amp;O2Summary!$B$4)</f>
        <v>0</v>
      </c>
      <c r="V420" s="18">
        <f t="shared" si="13"/>
        <v>45</v>
      </c>
    </row>
    <row r="421" spans="19:22">
      <c r="S421" s="16">
        <v>408</v>
      </c>
      <c r="T421" s="16" t="s">
        <v>979</v>
      </c>
      <c r="U421" s="17">
        <f>COUNTIFS(WTG_BD!L:L,'Basic Data'!T421,WTG_BD!F:F,"&gt;="&amp;O2Summary!$B$6,WTG_BD!F:F,"&lt;="&amp;O2Summary!$B$4)</f>
        <v>0</v>
      </c>
      <c r="V421" s="18">
        <f t="shared" si="13"/>
        <v>45</v>
      </c>
    </row>
    <row r="422" spans="19:22">
      <c r="S422" s="16">
        <v>409</v>
      </c>
      <c r="T422" s="16" t="s">
        <v>980</v>
      </c>
      <c r="U422" s="17">
        <f>COUNTIFS(WTG_BD!L:L,'Basic Data'!T422,WTG_BD!F:F,"&gt;="&amp;O2Summary!$B$6,WTG_BD!F:F,"&lt;="&amp;O2Summary!$B$4)</f>
        <v>0</v>
      </c>
      <c r="V422" s="18">
        <f t="shared" si="13"/>
        <v>45</v>
      </c>
    </row>
    <row r="423" spans="19:22">
      <c r="S423" s="16">
        <v>410</v>
      </c>
      <c r="T423" s="16" t="s">
        <v>981</v>
      </c>
      <c r="U423" s="17">
        <f>COUNTIFS(WTG_BD!L:L,'Basic Data'!T423,WTG_BD!F:F,"&gt;="&amp;O2Summary!$B$6,WTG_BD!F:F,"&lt;="&amp;O2Summary!$B$4)</f>
        <v>0</v>
      </c>
      <c r="V423" s="18">
        <f t="shared" si="13"/>
        <v>45</v>
      </c>
    </row>
    <row r="424" spans="19:22">
      <c r="S424" s="16">
        <v>411</v>
      </c>
      <c r="T424" s="16" t="s">
        <v>982</v>
      </c>
      <c r="U424" s="17">
        <f>COUNTIFS(WTG_BD!L:L,'Basic Data'!T424,WTG_BD!F:F,"&gt;="&amp;O2Summary!$B$6,WTG_BD!F:F,"&lt;="&amp;O2Summary!$B$4)</f>
        <v>0</v>
      </c>
      <c r="V424" s="18">
        <f t="shared" si="13"/>
        <v>45</v>
      </c>
    </row>
    <row r="425" spans="19:22">
      <c r="S425" s="16">
        <v>412</v>
      </c>
      <c r="T425" s="16" t="s">
        <v>983</v>
      </c>
      <c r="U425" s="17">
        <f>COUNTIFS(WTG_BD!L:L,'Basic Data'!T425,WTG_BD!F:F,"&gt;="&amp;O2Summary!$B$6,WTG_BD!F:F,"&lt;="&amp;O2Summary!$B$4)</f>
        <v>0</v>
      </c>
      <c r="V425" s="18">
        <f t="shared" si="13"/>
        <v>45</v>
      </c>
    </row>
    <row r="426" spans="19:22">
      <c r="S426" s="16">
        <v>413</v>
      </c>
      <c r="T426" s="16" t="s">
        <v>984</v>
      </c>
      <c r="U426" s="17">
        <f>COUNTIFS(WTG_BD!L:L,'Basic Data'!T426,WTG_BD!F:F,"&gt;="&amp;O2Summary!$B$6,WTG_BD!F:F,"&lt;="&amp;O2Summary!$B$4)</f>
        <v>0</v>
      </c>
      <c r="V426" s="18">
        <f t="shared" si="13"/>
        <v>45</v>
      </c>
    </row>
    <row r="427" spans="19:22">
      <c r="S427" s="16">
        <v>414</v>
      </c>
      <c r="T427" s="16" t="s">
        <v>985</v>
      </c>
      <c r="U427" s="17">
        <f>COUNTIFS(WTG_BD!L:L,'Basic Data'!T427,WTG_BD!F:F,"&gt;="&amp;O2Summary!$B$6,WTG_BD!F:F,"&lt;="&amp;O2Summary!$B$4)</f>
        <v>0</v>
      </c>
      <c r="V427" s="18">
        <f t="shared" si="13"/>
        <v>45</v>
      </c>
    </row>
    <row r="428" spans="19:22">
      <c r="S428" s="16">
        <v>415</v>
      </c>
      <c r="T428" s="16" t="s">
        <v>986</v>
      </c>
      <c r="U428" s="17">
        <f>COUNTIFS(WTG_BD!L:L,'Basic Data'!T428,WTG_BD!F:F,"&gt;="&amp;O2Summary!$B$6,WTG_BD!F:F,"&lt;="&amp;O2Summary!$B$4)</f>
        <v>0</v>
      </c>
      <c r="V428" s="18">
        <f t="shared" si="13"/>
        <v>45</v>
      </c>
    </row>
    <row r="429" spans="19:22">
      <c r="S429" s="16">
        <v>416</v>
      </c>
      <c r="T429" s="16" t="s">
        <v>987</v>
      </c>
      <c r="U429" s="17">
        <f>COUNTIFS(WTG_BD!L:L,'Basic Data'!T429,WTG_BD!F:F,"&gt;="&amp;O2Summary!$B$6,WTG_BD!F:F,"&lt;="&amp;O2Summary!$B$4)</f>
        <v>0</v>
      </c>
      <c r="V429" s="18">
        <f t="shared" si="13"/>
        <v>45</v>
      </c>
    </row>
    <row r="430" spans="19:22">
      <c r="S430" s="16">
        <v>417</v>
      </c>
      <c r="T430" s="16" t="s">
        <v>988</v>
      </c>
      <c r="U430" s="17">
        <f>COUNTIFS(WTG_BD!L:L,'Basic Data'!T430,WTG_BD!F:F,"&gt;="&amp;O2Summary!$B$6,WTG_BD!F:F,"&lt;="&amp;O2Summary!$B$4)</f>
        <v>0</v>
      </c>
      <c r="V430" s="18">
        <f t="shared" si="13"/>
        <v>45</v>
      </c>
    </row>
    <row r="431" spans="19:22">
      <c r="S431" s="16">
        <v>418</v>
      </c>
      <c r="T431" s="16" t="s">
        <v>989</v>
      </c>
      <c r="U431" s="17">
        <f>COUNTIFS(WTG_BD!L:L,'Basic Data'!T431,WTG_BD!F:F,"&gt;="&amp;O2Summary!$B$6,WTG_BD!F:F,"&lt;="&amp;O2Summary!$B$4)</f>
        <v>0</v>
      </c>
      <c r="V431" s="18">
        <f t="shared" si="13"/>
        <v>45</v>
      </c>
    </row>
    <row r="432" spans="19:22">
      <c r="S432" s="16">
        <v>419</v>
      </c>
      <c r="T432" s="16" t="s">
        <v>990</v>
      </c>
      <c r="U432" s="17">
        <f>COUNTIFS(WTG_BD!L:L,'Basic Data'!T432,WTG_BD!F:F,"&gt;="&amp;O2Summary!$B$6,WTG_BD!F:F,"&lt;="&amp;O2Summary!$B$4)</f>
        <v>0</v>
      </c>
      <c r="V432" s="18">
        <f t="shared" si="13"/>
        <v>45</v>
      </c>
    </row>
    <row r="433" spans="19:22">
      <c r="S433" s="26">
        <v>420</v>
      </c>
      <c r="T433" s="26" t="s">
        <v>991</v>
      </c>
      <c r="U433" s="17">
        <f>COUNTIFS(WTG_BD!L:L,'Basic Data'!T433,WTG_BD!F:F,"&gt;="&amp;O2Summary!$B$6,WTG_BD!F:F,"&lt;="&amp;O2Summary!$B$4)</f>
        <v>0</v>
      </c>
      <c r="V433" s="18">
        <f t="shared" si="13"/>
        <v>45</v>
      </c>
    </row>
    <row r="434" spans="19:22">
      <c r="S434" s="16">
        <v>421</v>
      </c>
      <c r="T434" s="16" t="s">
        <v>992</v>
      </c>
      <c r="U434" s="17">
        <f>COUNTIFS(WTG_BD!L:L,'Basic Data'!T434,WTG_BD!F:F,"&gt;="&amp;O2Summary!$B$6,WTG_BD!F:F,"&lt;="&amp;O2Summary!$B$4)</f>
        <v>0</v>
      </c>
      <c r="V434" s="18">
        <f t="shared" si="13"/>
        <v>45</v>
      </c>
    </row>
    <row r="435" spans="19:22">
      <c r="S435" s="26">
        <v>422</v>
      </c>
      <c r="T435" s="26" t="s">
        <v>993</v>
      </c>
      <c r="U435" s="17">
        <f>COUNTIFS(WTG_BD!L:L,'Basic Data'!T435,WTG_BD!F:F,"&gt;="&amp;O2Summary!$B$6,WTG_BD!F:F,"&lt;="&amp;O2Summary!$B$4)</f>
        <v>0</v>
      </c>
      <c r="V435" s="18">
        <f t="shared" si="13"/>
        <v>45</v>
      </c>
    </row>
    <row r="436" spans="19:22">
      <c r="S436" s="16">
        <v>423</v>
      </c>
      <c r="T436" s="16" t="s">
        <v>994</v>
      </c>
      <c r="U436" s="17">
        <f>COUNTIFS(WTG_BD!L:L,'Basic Data'!T436,WTG_BD!F:F,"&gt;="&amp;O2Summary!$B$6,WTG_BD!F:F,"&lt;="&amp;O2Summary!$B$4)</f>
        <v>0</v>
      </c>
      <c r="V436" s="18">
        <f t="shared" si="13"/>
        <v>45</v>
      </c>
    </row>
    <row r="437" spans="19:22">
      <c r="S437" s="16">
        <v>424</v>
      </c>
      <c r="T437" s="16" t="s">
        <v>995</v>
      </c>
      <c r="U437" s="17">
        <f>COUNTIFS(WTG_BD!L:L,'Basic Data'!T437,WTG_BD!F:F,"&gt;="&amp;O2Summary!$B$6,WTG_BD!F:F,"&lt;="&amp;O2Summary!$B$4)</f>
        <v>0</v>
      </c>
      <c r="V437" s="18">
        <f t="shared" si="13"/>
        <v>45</v>
      </c>
    </row>
    <row r="438" spans="19:22">
      <c r="S438" s="16">
        <v>425</v>
      </c>
      <c r="T438" s="16" t="s">
        <v>996</v>
      </c>
      <c r="U438" s="17">
        <f>COUNTIFS(WTG_BD!L:L,'Basic Data'!T438,WTG_BD!F:F,"&gt;="&amp;O2Summary!$B$6,WTG_BD!F:F,"&lt;="&amp;O2Summary!$B$4)</f>
        <v>0</v>
      </c>
      <c r="V438" s="18">
        <f t="shared" si="13"/>
        <v>45</v>
      </c>
    </row>
    <row r="439" spans="19:22">
      <c r="S439" s="16">
        <v>426</v>
      </c>
      <c r="T439" s="16" t="s">
        <v>997</v>
      </c>
      <c r="U439" s="17">
        <f>COUNTIFS(WTG_BD!L:L,'Basic Data'!T439,WTG_BD!F:F,"&gt;="&amp;O2Summary!$B$6,WTG_BD!F:F,"&lt;="&amp;O2Summary!$B$4)</f>
        <v>0</v>
      </c>
      <c r="V439" s="18">
        <f t="shared" si="13"/>
        <v>45</v>
      </c>
    </row>
    <row r="440" spans="19:22">
      <c r="S440" s="16">
        <v>427</v>
      </c>
      <c r="T440" s="16" t="s">
        <v>998</v>
      </c>
      <c r="U440" s="17">
        <f>COUNTIFS(WTG_BD!L:L,'Basic Data'!T440,WTG_BD!F:F,"&gt;="&amp;O2Summary!$B$6,WTG_BD!F:F,"&lt;="&amp;O2Summary!$B$4)</f>
        <v>0</v>
      </c>
      <c r="V440" s="18">
        <f t="shared" si="13"/>
        <v>45</v>
      </c>
    </row>
    <row r="441" spans="19:22">
      <c r="S441" s="16">
        <v>428</v>
      </c>
      <c r="T441" s="16" t="s">
        <v>996</v>
      </c>
      <c r="U441" s="17">
        <f>COUNTIFS(WTG_BD!L:L,'Basic Data'!T441,WTG_BD!F:F,"&gt;="&amp;O2Summary!$B$6,WTG_BD!F:F,"&lt;="&amp;O2Summary!$B$4)</f>
        <v>0</v>
      </c>
      <c r="V441" s="18">
        <f t="shared" si="13"/>
        <v>45</v>
      </c>
    </row>
    <row r="442" spans="19:22">
      <c r="S442" s="16">
        <v>429</v>
      </c>
      <c r="T442" s="16" t="s">
        <v>999</v>
      </c>
      <c r="U442" s="17">
        <f>COUNTIFS(WTG_BD!L:L,'Basic Data'!T442,WTG_BD!F:F,"&gt;="&amp;O2Summary!$B$6,WTG_BD!F:F,"&lt;="&amp;O2Summary!$B$4)</f>
        <v>0</v>
      </c>
      <c r="V442" s="18">
        <f t="shared" si="13"/>
        <v>45</v>
      </c>
    </row>
    <row r="443" spans="19:22">
      <c r="S443" s="16">
        <v>430</v>
      </c>
      <c r="T443" s="16" t="s">
        <v>1000</v>
      </c>
      <c r="U443" s="17">
        <f>COUNTIFS(WTG_BD!L:L,'Basic Data'!T443,WTG_BD!F:F,"&gt;="&amp;O2Summary!$B$6,WTG_BD!F:F,"&lt;="&amp;O2Summary!$B$4)</f>
        <v>0</v>
      </c>
      <c r="V443" s="18">
        <f t="shared" si="13"/>
        <v>45</v>
      </c>
    </row>
    <row r="444" spans="19:22">
      <c r="S444" s="16">
        <v>431</v>
      </c>
      <c r="T444" s="16" t="s">
        <v>1001</v>
      </c>
      <c r="U444" s="17">
        <f>COUNTIFS(WTG_BD!L:L,'Basic Data'!T444,WTG_BD!F:F,"&gt;="&amp;O2Summary!$B$6,WTG_BD!F:F,"&lt;="&amp;O2Summary!$B$4)</f>
        <v>0</v>
      </c>
      <c r="V444" s="18">
        <f t="shared" si="13"/>
        <v>45</v>
      </c>
    </row>
    <row r="445" spans="19:22">
      <c r="S445" s="16">
        <v>432</v>
      </c>
      <c r="T445" s="16" t="s">
        <v>1002</v>
      </c>
      <c r="U445" s="17">
        <f>COUNTIFS(WTG_BD!L:L,'Basic Data'!T445,WTG_BD!F:F,"&gt;="&amp;O2Summary!$B$6,WTG_BD!F:F,"&lt;="&amp;O2Summary!$B$4)</f>
        <v>0</v>
      </c>
      <c r="V445" s="18">
        <f t="shared" si="13"/>
        <v>45</v>
      </c>
    </row>
    <row r="446" spans="19:22">
      <c r="S446" s="16">
        <v>433</v>
      </c>
      <c r="T446" s="16" t="s">
        <v>1003</v>
      </c>
      <c r="U446" s="17">
        <f>COUNTIFS(WTG_BD!L:L,'Basic Data'!T446,WTG_BD!F:F,"&gt;="&amp;O2Summary!$B$6,WTG_BD!F:F,"&lt;="&amp;O2Summary!$B$4)</f>
        <v>0</v>
      </c>
      <c r="V446" s="18">
        <f t="shared" si="13"/>
        <v>45</v>
      </c>
    </row>
    <row r="447" spans="19:22">
      <c r="S447" s="16">
        <v>434</v>
      </c>
      <c r="T447" s="16" t="s">
        <v>1004</v>
      </c>
      <c r="U447" s="17">
        <f>COUNTIFS(WTG_BD!L:L,'Basic Data'!T447,WTG_BD!F:F,"&gt;="&amp;O2Summary!$B$6,WTG_BD!F:F,"&lt;="&amp;O2Summary!$B$4)</f>
        <v>0</v>
      </c>
      <c r="V447" s="18">
        <f t="shared" si="13"/>
        <v>45</v>
      </c>
    </row>
    <row r="448" spans="19:22">
      <c r="S448" s="16">
        <v>435</v>
      </c>
      <c r="T448" s="16" t="s">
        <v>1005</v>
      </c>
      <c r="U448" s="17">
        <f>COUNTIFS(WTG_BD!L:L,'Basic Data'!T448,WTG_BD!F:F,"&gt;="&amp;O2Summary!$B$6,WTG_BD!F:F,"&lt;="&amp;O2Summary!$B$4)</f>
        <v>0</v>
      </c>
      <c r="V448" s="18">
        <f t="shared" si="13"/>
        <v>45</v>
      </c>
    </row>
    <row r="449" spans="19:22">
      <c r="S449" s="16">
        <v>436</v>
      </c>
      <c r="T449" s="16" t="s">
        <v>1006</v>
      </c>
      <c r="U449" s="17">
        <f>COUNTIFS(WTG_BD!L:L,'Basic Data'!T449,WTG_BD!F:F,"&gt;="&amp;O2Summary!$B$6,WTG_BD!F:F,"&lt;="&amp;O2Summary!$B$4)</f>
        <v>0</v>
      </c>
      <c r="V449" s="18">
        <f t="shared" si="13"/>
        <v>45</v>
      </c>
    </row>
    <row r="450" spans="19:22">
      <c r="S450" s="16">
        <v>437</v>
      </c>
      <c r="T450" s="16" t="s">
        <v>1007</v>
      </c>
      <c r="U450" s="17">
        <f>COUNTIFS(WTG_BD!L:L,'Basic Data'!T450,WTG_BD!F:F,"&gt;="&amp;O2Summary!$B$6,WTG_BD!F:F,"&lt;="&amp;O2Summary!$B$4)</f>
        <v>0</v>
      </c>
      <c r="V450" s="18">
        <f t="shared" si="13"/>
        <v>45</v>
      </c>
    </row>
    <row r="451" spans="19:22">
      <c r="S451" s="16">
        <v>438</v>
      </c>
      <c r="T451" s="16" t="s">
        <v>1008</v>
      </c>
      <c r="U451" s="17">
        <f>COUNTIFS(WTG_BD!L:L,'Basic Data'!T451,WTG_BD!F:F,"&gt;="&amp;O2Summary!$B$6,WTG_BD!F:F,"&lt;="&amp;O2Summary!$B$4)</f>
        <v>0</v>
      </c>
      <c r="V451" s="18">
        <f t="shared" ref="V451:V514" si="14">RANK(U451,$U$2:$U$3975)</f>
        <v>45</v>
      </c>
    </row>
    <row r="452" spans="19:22">
      <c r="S452" s="16">
        <v>439</v>
      </c>
      <c r="T452" s="16" t="s">
        <v>1009</v>
      </c>
      <c r="U452" s="17">
        <f>COUNTIFS(WTG_BD!L:L,'Basic Data'!T452,WTG_BD!F:F,"&gt;="&amp;O2Summary!$B$6,WTG_BD!F:F,"&lt;="&amp;O2Summary!$B$4)</f>
        <v>0</v>
      </c>
      <c r="V452" s="18">
        <f t="shared" si="14"/>
        <v>45</v>
      </c>
    </row>
    <row r="453" spans="19:22">
      <c r="S453" s="16">
        <v>440</v>
      </c>
      <c r="T453" s="16" t="s">
        <v>1010</v>
      </c>
      <c r="U453" s="17">
        <f>COUNTIFS(WTG_BD!L:L,'Basic Data'!T453,WTG_BD!F:F,"&gt;="&amp;O2Summary!$B$6,WTG_BD!F:F,"&lt;="&amp;O2Summary!$B$4)</f>
        <v>0</v>
      </c>
      <c r="V453" s="18">
        <f t="shared" si="14"/>
        <v>45</v>
      </c>
    </row>
    <row r="454" spans="19:22">
      <c r="S454" s="16">
        <v>441</v>
      </c>
      <c r="T454" s="16" t="s">
        <v>1011</v>
      </c>
      <c r="U454" s="17">
        <f>COUNTIFS(WTG_BD!L:L,'Basic Data'!T454,WTG_BD!F:F,"&gt;="&amp;O2Summary!$B$6,WTG_BD!F:F,"&lt;="&amp;O2Summary!$B$4)</f>
        <v>0</v>
      </c>
      <c r="V454" s="18">
        <f t="shared" si="14"/>
        <v>45</v>
      </c>
    </row>
    <row r="455" spans="19:22">
      <c r="S455" s="16">
        <v>442</v>
      </c>
      <c r="T455" s="16" t="s">
        <v>1012</v>
      </c>
      <c r="U455" s="17">
        <f>COUNTIFS(WTG_BD!L:L,'Basic Data'!T455,WTG_BD!F:F,"&gt;="&amp;O2Summary!$B$6,WTG_BD!F:F,"&lt;="&amp;O2Summary!$B$4)</f>
        <v>0</v>
      </c>
      <c r="V455" s="18">
        <f t="shared" si="14"/>
        <v>45</v>
      </c>
    </row>
    <row r="456" spans="19:22">
      <c r="S456" s="16">
        <v>443</v>
      </c>
      <c r="T456" s="16" t="s">
        <v>768</v>
      </c>
      <c r="U456" s="17">
        <f>COUNTIFS(WTG_BD!L:L,'Basic Data'!T456,WTG_BD!F:F,"&gt;="&amp;O2Summary!$B$6,WTG_BD!F:F,"&lt;="&amp;O2Summary!$B$4)</f>
        <v>0</v>
      </c>
      <c r="V456" s="18">
        <f t="shared" si="14"/>
        <v>45</v>
      </c>
    </row>
    <row r="457" spans="19:22">
      <c r="S457" s="16">
        <v>444</v>
      </c>
      <c r="T457" s="16" t="s">
        <v>1013</v>
      </c>
      <c r="U457" s="17">
        <f>COUNTIFS(WTG_BD!L:L,'Basic Data'!T457,WTG_BD!F:F,"&gt;="&amp;O2Summary!$B$6,WTG_BD!F:F,"&lt;="&amp;O2Summary!$B$4)</f>
        <v>0</v>
      </c>
      <c r="V457" s="18">
        <f t="shared" si="14"/>
        <v>45</v>
      </c>
    </row>
    <row r="458" spans="19:22">
      <c r="S458" s="26">
        <v>446</v>
      </c>
      <c r="T458" s="26" t="s">
        <v>1014</v>
      </c>
      <c r="U458" s="17">
        <f>COUNTIFS(WTG_BD!L:L,'Basic Data'!T458,WTG_BD!F:F,"&gt;="&amp;O2Summary!$B$6,WTG_BD!F:F,"&lt;="&amp;O2Summary!$B$4)</f>
        <v>0</v>
      </c>
      <c r="V458" s="18">
        <f t="shared" si="14"/>
        <v>45</v>
      </c>
    </row>
    <row r="459" spans="19:22">
      <c r="S459" s="16">
        <v>447</v>
      </c>
      <c r="T459" s="16" t="s">
        <v>1015</v>
      </c>
      <c r="U459" s="17">
        <f>COUNTIFS(WTG_BD!L:L,'Basic Data'!T459,WTG_BD!F:F,"&gt;="&amp;O2Summary!$B$6,WTG_BD!F:F,"&lt;="&amp;O2Summary!$B$4)</f>
        <v>0</v>
      </c>
      <c r="V459" s="18">
        <f t="shared" si="14"/>
        <v>45</v>
      </c>
    </row>
    <row r="460" spans="19:22">
      <c r="S460" s="16">
        <v>448</v>
      </c>
      <c r="T460" s="16" t="s">
        <v>1016</v>
      </c>
      <c r="U460" s="17">
        <f>COUNTIFS(WTG_BD!L:L,'Basic Data'!T460,WTG_BD!F:F,"&gt;="&amp;O2Summary!$B$6,WTG_BD!F:F,"&lt;="&amp;O2Summary!$B$4)</f>
        <v>0</v>
      </c>
      <c r="V460" s="18">
        <f t="shared" si="14"/>
        <v>45</v>
      </c>
    </row>
    <row r="461" spans="19:22">
      <c r="S461" s="16">
        <v>450</v>
      </c>
      <c r="T461" s="16" t="s">
        <v>368</v>
      </c>
      <c r="U461" s="17">
        <f>COUNTIFS(WTG_BD!L:L,'Basic Data'!T461,WTG_BD!F:F,"&gt;="&amp;O2Summary!$B$6,WTG_BD!F:F,"&lt;="&amp;O2Summary!$B$4)</f>
        <v>26</v>
      </c>
      <c r="V461" s="18">
        <f t="shared" si="14"/>
        <v>6</v>
      </c>
    </row>
    <row r="462" spans="19:22">
      <c r="S462" s="16">
        <v>453</v>
      </c>
      <c r="T462" s="16" t="s">
        <v>373</v>
      </c>
      <c r="U462" s="17">
        <f>COUNTIFS(WTG_BD!L:L,'Basic Data'!T462,WTG_BD!F:F,"&gt;="&amp;O2Summary!$B$6,WTG_BD!F:F,"&lt;="&amp;O2Summary!$B$4)</f>
        <v>0</v>
      </c>
      <c r="V462" s="18">
        <f t="shared" si="14"/>
        <v>45</v>
      </c>
    </row>
    <row r="463" spans="19:22">
      <c r="S463" s="16">
        <v>454</v>
      </c>
      <c r="T463" s="16" t="s">
        <v>1017</v>
      </c>
      <c r="U463" s="17">
        <f>COUNTIFS(WTG_BD!L:L,'Basic Data'!T463,WTG_BD!F:F,"&gt;="&amp;O2Summary!$B$6,WTG_BD!F:F,"&lt;="&amp;O2Summary!$B$4)</f>
        <v>0</v>
      </c>
      <c r="V463" s="18">
        <f t="shared" si="14"/>
        <v>45</v>
      </c>
    </row>
    <row r="464" spans="19:22">
      <c r="S464" s="16">
        <v>455</v>
      </c>
      <c r="T464" s="16" t="s">
        <v>1018</v>
      </c>
      <c r="U464" s="17">
        <f>COUNTIFS(WTG_BD!L:L,'Basic Data'!T464,WTG_BD!F:F,"&gt;="&amp;O2Summary!$B$6,WTG_BD!F:F,"&lt;="&amp;O2Summary!$B$4)</f>
        <v>0</v>
      </c>
      <c r="V464" s="18">
        <f t="shared" si="14"/>
        <v>45</v>
      </c>
    </row>
    <row r="465" spans="19:22">
      <c r="S465" s="16">
        <v>456</v>
      </c>
      <c r="T465" s="16" t="s">
        <v>1019</v>
      </c>
      <c r="U465" s="17">
        <f>COUNTIFS(WTG_BD!L:L,'Basic Data'!T465,WTG_BD!F:F,"&gt;="&amp;O2Summary!$B$6,WTG_BD!F:F,"&lt;="&amp;O2Summary!$B$4)</f>
        <v>0</v>
      </c>
      <c r="V465" s="18">
        <f t="shared" si="14"/>
        <v>45</v>
      </c>
    </row>
    <row r="466" spans="19:22">
      <c r="S466" s="16">
        <v>457</v>
      </c>
      <c r="T466" s="16" t="s">
        <v>1020</v>
      </c>
      <c r="U466" s="17">
        <f>COUNTIFS(WTG_BD!L:L,'Basic Data'!T466,WTG_BD!F:F,"&gt;="&amp;O2Summary!$B$6,WTG_BD!F:F,"&lt;="&amp;O2Summary!$B$4)</f>
        <v>0</v>
      </c>
      <c r="V466" s="18">
        <f t="shared" si="14"/>
        <v>45</v>
      </c>
    </row>
    <row r="467" spans="19:22">
      <c r="S467" s="16">
        <v>460</v>
      </c>
      <c r="T467" s="16" t="s">
        <v>1021</v>
      </c>
      <c r="U467" s="17">
        <f>COUNTIFS(WTG_BD!L:L,'Basic Data'!T467,WTG_BD!F:F,"&gt;="&amp;O2Summary!$B$6,WTG_BD!F:F,"&lt;="&amp;O2Summary!$B$4)</f>
        <v>0</v>
      </c>
      <c r="V467" s="18">
        <f t="shared" si="14"/>
        <v>45</v>
      </c>
    </row>
    <row r="468" spans="19:22">
      <c r="S468" s="26">
        <v>461</v>
      </c>
      <c r="T468" s="26" t="s">
        <v>1022</v>
      </c>
      <c r="U468" s="17">
        <f>COUNTIFS(WTG_BD!L:L,'Basic Data'!T468,WTG_BD!F:F,"&gt;="&amp;O2Summary!$B$6,WTG_BD!F:F,"&lt;="&amp;O2Summary!$B$4)</f>
        <v>0</v>
      </c>
      <c r="V468" s="18">
        <f t="shared" si="14"/>
        <v>45</v>
      </c>
    </row>
    <row r="469" spans="19:22">
      <c r="S469" s="16">
        <v>462</v>
      </c>
      <c r="T469" s="16" t="s">
        <v>1023</v>
      </c>
      <c r="U469" s="17">
        <f>COUNTIFS(WTG_BD!L:L,'Basic Data'!T469,WTG_BD!F:F,"&gt;="&amp;O2Summary!$B$6,WTG_BD!F:F,"&lt;="&amp;O2Summary!$B$4)</f>
        <v>0</v>
      </c>
      <c r="V469" s="18">
        <f t="shared" si="14"/>
        <v>45</v>
      </c>
    </row>
    <row r="470" spans="19:22">
      <c r="S470" s="16">
        <v>463</v>
      </c>
      <c r="T470" s="16" t="s">
        <v>1024</v>
      </c>
      <c r="U470" s="17">
        <f>COUNTIFS(WTG_BD!L:L,'Basic Data'!T470,WTG_BD!F:F,"&gt;="&amp;O2Summary!$B$6,WTG_BD!F:F,"&lt;="&amp;O2Summary!$B$4)</f>
        <v>0</v>
      </c>
      <c r="V470" s="18">
        <f t="shared" si="14"/>
        <v>45</v>
      </c>
    </row>
    <row r="471" spans="19:22">
      <c r="S471" s="16">
        <v>464</v>
      </c>
      <c r="T471" s="16" t="s">
        <v>1025</v>
      </c>
      <c r="U471" s="17">
        <f>COUNTIFS(WTG_BD!L:L,'Basic Data'!T471,WTG_BD!F:F,"&gt;="&amp;O2Summary!$B$6,WTG_BD!F:F,"&lt;="&amp;O2Summary!$B$4)</f>
        <v>0</v>
      </c>
      <c r="V471" s="18">
        <f t="shared" si="14"/>
        <v>45</v>
      </c>
    </row>
    <row r="472" spans="19:22">
      <c r="S472" s="16">
        <v>467</v>
      </c>
      <c r="T472" s="16" t="s">
        <v>1026</v>
      </c>
      <c r="U472" s="17">
        <f>COUNTIFS(WTG_BD!L:L,'Basic Data'!T472,WTG_BD!F:F,"&gt;="&amp;O2Summary!$B$6,WTG_BD!F:F,"&lt;="&amp;O2Summary!$B$4)</f>
        <v>0</v>
      </c>
      <c r="V472" s="18">
        <f t="shared" si="14"/>
        <v>45</v>
      </c>
    </row>
    <row r="473" spans="19:22">
      <c r="S473" s="16">
        <v>469</v>
      </c>
      <c r="T473" s="16" t="s">
        <v>1027</v>
      </c>
      <c r="U473" s="17">
        <f>COUNTIFS(WTG_BD!L:L,'Basic Data'!T473,WTG_BD!F:F,"&gt;="&amp;O2Summary!$B$6,WTG_BD!F:F,"&lt;="&amp;O2Summary!$B$4)</f>
        <v>0</v>
      </c>
      <c r="V473" s="18">
        <f t="shared" si="14"/>
        <v>45</v>
      </c>
    </row>
    <row r="474" spans="19:22">
      <c r="S474" s="16">
        <v>470</v>
      </c>
      <c r="T474" s="16" t="s">
        <v>1028</v>
      </c>
      <c r="U474" s="17">
        <f>COUNTIFS(WTG_BD!L:L,'Basic Data'!T474,WTG_BD!F:F,"&gt;="&amp;O2Summary!$B$6,WTG_BD!F:F,"&lt;="&amp;O2Summary!$B$4)</f>
        <v>0</v>
      </c>
      <c r="V474" s="18">
        <f t="shared" si="14"/>
        <v>45</v>
      </c>
    </row>
    <row r="475" spans="19:22">
      <c r="S475" s="16">
        <v>471</v>
      </c>
      <c r="T475" s="16" t="s">
        <v>1029</v>
      </c>
      <c r="U475" s="17">
        <f>COUNTIFS(WTG_BD!L:L,'Basic Data'!T475,WTG_BD!F:F,"&gt;="&amp;O2Summary!$B$6,WTG_BD!F:F,"&lt;="&amp;O2Summary!$B$4)</f>
        <v>0</v>
      </c>
      <c r="V475" s="18">
        <f t="shared" si="14"/>
        <v>45</v>
      </c>
    </row>
    <row r="476" spans="19:22">
      <c r="S476" s="16">
        <v>472</v>
      </c>
      <c r="T476" s="16" t="s">
        <v>1030</v>
      </c>
      <c r="U476" s="17">
        <f>COUNTIFS(WTG_BD!L:L,'Basic Data'!T476,WTG_BD!F:F,"&gt;="&amp;O2Summary!$B$6,WTG_BD!F:F,"&lt;="&amp;O2Summary!$B$4)</f>
        <v>0</v>
      </c>
      <c r="V476" s="18">
        <f t="shared" si="14"/>
        <v>45</v>
      </c>
    </row>
    <row r="477" spans="19:22">
      <c r="S477" s="16">
        <v>474</v>
      </c>
      <c r="T477" s="16" t="s">
        <v>1031</v>
      </c>
      <c r="U477" s="17">
        <f>COUNTIFS(WTG_BD!L:L,'Basic Data'!T477,WTG_BD!F:F,"&gt;="&amp;O2Summary!$B$6,WTG_BD!F:F,"&lt;="&amp;O2Summary!$B$4)</f>
        <v>0</v>
      </c>
      <c r="V477" s="18">
        <f t="shared" si="14"/>
        <v>45</v>
      </c>
    </row>
    <row r="478" spans="19:22">
      <c r="S478" s="16">
        <v>475</v>
      </c>
      <c r="T478" s="16" t="s">
        <v>1032</v>
      </c>
      <c r="U478" s="17">
        <f>COUNTIFS(WTG_BD!L:L,'Basic Data'!T478,WTG_BD!F:F,"&gt;="&amp;O2Summary!$B$6,WTG_BD!F:F,"&lt;="&amp;O2Summary!$B$4)</f>
        <v>0</v>
      </c>
      <c r="V478" s="18">
        <f t="shared" si="14"/>
        <v>45</v>
      </c>
    </row>
    <row r="479" spans="19:22">
      <c r="S479" s="16">
        <v>478</v>
      </c>
      <c r="T479" s="16" t="s">
        <v>1033</v>
      </c>
      <c r="U479" s="17">
        <f>COUNTIFS(WTG_BD!L:L,'Basic Data'!T479,WTG_BD!F:F,"&gt;="&amp;O2Summary!$B$6,WTG_BD!F:F,"&lt;="&amp;O2Summary!$B$4)</f>
        <v>0</v>
      </c>
      <c r="V479" s="18">
        <f t="shared" si="14"/>
        <v>45</v>
      </c>
    </row>
    <row r="480" spans="19:22">
      <c r="S480" s="16">
        <v>479</v>
      </c>
      <c r="T480" s="16" t="s">
        <v>1034</v>
      </c>
      <c r="U480" s="17">
        <f>COUNTIFS(WTG_BD!L:L,'Basic Data'!T480,WTG_BD!F:F,"&gt;="&amp;O2Summary!$B$6,WTG_BD!F:F,"&lt;="&amp;O2Summary!$B$4)</f>
        <v>0</v>
      </c>
      <c r="V480" s="18">
        <f t="shared" si="14"/>
        <v>45</v>
      </c>
    </row>
    <row r="481" spans="19:22">
      <c r="S481" s="16">
        <v>480</v>
      </c>
      <c r="T481" s="16" t="s">
        <v>1035</v>
      </c>
      <c r="U481" s="17">
        <f>COUNTIFS(WTG_BD!L:L,'Basic Data'!T481,WTG_BD!F:F,"&gt;="&amp;O2Summary!$B$6,WTG_BD!F:F,"&lt;="&amp;O2Summary!$B$4)</f>
        <v>0</v>
      </c>
      <c r="V481" s="18">
        <f t="shared" si="14"/>
        <v>45</v>
      </c>
    </row>
    <row r="482" spans="19:22">
      <c r="S482" s="16">
        <v>481</v>
      </c>
      <c r="T482" s="16" t="s">
        <v>1036</v>
      </c>
      <c r="U482" s="17">
        <f>COUNTIFS(WTG_BD!L:L,'Basic Data'!T482,WTG_BD!F:F,"&gt;="&amp;O2Summary!$B$6,WTG_BD!F:F,"&lt;="&amp;O2Summary!$B$4)</f>
        <v>0</v>
      </c>
      <c r="V482" s="18">
        <f t="shared" si="14"/>
        <v>45</v>
      </c>
    </row>
    <row r="483" spans="19:22">
      <c r="S483" s="16">
        <v>482</v>
      </c>
      <c r="T483" s="16" t="s">
        <v>1037</v>
      </c>
      <c r="U483" s="17">
        <f>COUNTIFS(WTG_BD!L:L,'Basic Data'!T483,WTG_BD!F:F,"&gt;="&amp;O2Summary!$B$6,WTG_BD!F:F,"&lt;="&amp;O2Summary!$B$4)</f>
        <v>0</v>
      </c>
      <c r="V483" s="18">
        <f t="shared" si="14"/>
        <v>45</v>
      </c>
    </row>
    <row r="484" spans="19:22">
      <c r="S484" s="16">
        <v>483</v>
      </c>
      <c r="T484" s="16" t="s">
        <v>1038</v>
      </c>
      <c r="U484" s="17">
        <f>COUNTIFS(WTG_BD!L:L,'Basic Data'!T484,WTG_BD!F:F,"&gt;="&amp;O2Summary!$B$6,WTG_BD!F:F,"&lt;="&amp;O2Summary!$B$4)</f>
        <v>0</v>
      </c>
      <c r="V484" s="18">
        <f t="shared" si="14"/>
        <v>45</v>
      </c>
    </row>
    <row r="485" spans="19:22">
      <c r="S485" s="16">
        <v>484</v>
      </c>
      <c r="T485" s="16" t="s">
        <v>1039</v>
      </c>
      <c r="U485" s="17">
        <f>COUNTIFS(WTG_BD!L:L,'Basic Data'!T485,WTG_BD!F:F,"&gt;="&amp;O2Summary!$B$6,WTG_BD!F:F,"&lt;="&amp;O2Summary!$B$4)</f>
        <v>0</v>
      </c>
      <c r="V485" s="18">
        <f t="shared" si="14"/>
        <v>45</v>
      </c>
    </row>
    <row r="486" spans="19:22">
      <c r="S486" s="16">
        <v>485</v>
      </c>
      <c r="T486" s="16" t="s">
        <v>1040</v>
      </c>
      <c r="U486" s="17">
        <f>COUNTIFS(WTG_BD!L:L,'Basic Data'!T486,WTG_BD!F:F,"&gt;="&amp;O2Summary!$B$6,WTG_BD!F:F,"&lt;="&amp;O2Summary!$B$4)</f>
        <v>0</v>
      </c>
      <c r="V486" s="18">
        <f t="shared" si="14"/>
        <v>45</v>
      </c>
    </row>
    <row r="487" spans="19:22">
      <c r="S487" s="16">
        <v>486</v>
      </c>
      <c r="T487" s="16" t="s">
        <v>1041</v>
      </c>
      <c r="U487" s="17">
        <f>COUNTIFS(WTG_BD!L:L,'Basic Data'!T487,WTG_BD!F:F,"&gt;="&amp;O2Summary!$B$6,WTG_BD!F:F,"&lt;="&amp;O2Summary!$B$4)</f>
        <v>0</v>
      </c>
      <c r="V487" s="18">
        <f t="shared" si="14"/>
        <v>45</v>
      </c>
    </row>
    <row r="488" spans="19:22">
      <c r="S488" s="16">
        <v>487</v>
      </c>
      <c r="T488" s="16" t="s">
        <v>1042</v>
      </c>
      <c r="U488" s="17">
        <f>COUNTIFS(WTG_BD!L:L,'Basic Data'!T488,WTG_BD!F:F,"&gt;="&amp;O2Summary!$B$6,WTG_BD!F:F,"&lt;="&amp;O2Summary!$B$4)</f>
        <v>0</v>
      </c>
      <c r="V488" s="18">
        <f t="shared" si="14"/>
        <v>45</v>
      </c>
    </row>
    <row r="489" spans="19:22">
      <c r="S489" s="16">
        <v>488</v>
      </c>
      <c r="T489" s="16" t="s">
        <v>1043</v>
      </c>
      <c r="U489" s="17">
        <f>COUNTIFS(WTG_BD!L:L,'Basic Data'!T489,WTG_BD!F:F,"&gt;="&amp;O2Summary!$B$6,WTG_BD!F:F,"&lt;="&amp;O2Summary!$B$4)</f>
        <v>0</v>
      </c>
      <c r="V489" s="18">
        <f t="shared" si="14"/>
        <v>45</v>
      </c>
    </row>
    <row r="490" spans="19:22">
      <c r="S490" s="16">
        <v>489</v>
      </c>
      <c r="T490" s="16" t="s">
        <v>1044</v>
      </c>
      <c r="U490" s="17">
        <f>COUNTIFS(WTG_BD!L:L,'Basic Data'!T490,WTG_BD!F:F,"&gt;="&amp;O2Summary!$B$6,WTG_BD!F:F,"&lt;="&amp;O2Summary!$B$4)</f>
        <v>0</v>
      </c>
      <c r="V490" s="18">
        <f t="shared" si="14"/>
        <v>45</v>
      </c>
    </row>
    <row r="491" spans="19:22">
      <c r="S491" s="16">
        <v>490</v>
      </c>
      <c r="T491" s="16" t="s">
        <v>1045</v>
      </c>
      <c r="U491" s="17">
        <f>COUNTIFS(WTG_BD!L:L,'Basic Data'!T491,WTG_BD!F:F,"&gt;="&amp;O2Summary!$B$6,WTG_BD!F:F,"&lt;="&amp;O2Summary!$B$4)</f>
        <v>0</v>
      </c>
      <c r="V491" s="18">
        <f t="shared" si="14"/>
        <v>45</v>
      </c>
    </row>
    <row r="492" spans="19:22">
      <c r="S492" s="16">
        <v>491</v>
      </c>
      <c r="T492" s="16" t="s">
        <v>1046</v>
      </c>
      <c r="U492" s="17">
        <f>COUNTIFS(WTG_BD!L:L,'Basic Data'!T492,WTG_BD!F:F,"&gt;="&amp;O2Summary!$B$6,WTG_BD!F:F,"&lt;="&amp;O2Summary!$B$4)</f>
        <v>0</v>
      </c>
      <c r="V492" s="18">
        <f t="shared" si="14"/>
        <v>45</v>
      </c>
    </row>
    <row r="493" spans="19:22">
      <c r="S493" s="16">
        <v>492</v>
      </c>
      <c r="T493" s="16" t="s">
        <v>1047</v>
      </c>
      <c r="U493" s="17">
        <f>COUNTIFS(WTG_BD!L:L,'Basic Data'!T493,WTG_BD!F:F,"&gt;="&amp;O2Summary!$B$6,WTG_BD!F:F,"&lt;="&amp;O2Summary!$B$4)</f>
        <v>0</v>
      </c>
      <c r="V493" s="18">
        <f t="shared" si="14"/>
        <v>45</v>
      </c>
    </row>
    <row r="494" spans="19:22">
      <c r="S494" s="16">
        <v>493</v>
      </c>
      <c r="T494" s="16" t="s">
        <v>1048</v>
      </c>
      <c r="U494" s="17">
        <f>COUNTIFS(WTG_BD!L:L,'Basic Data'!T494,WTG_BD!F:F,"&gt;="&amp;O2Summary!$B$6,WTG_BD!F:F,"&lt;="&amp;O2Summary!$B$4)</f>
        <v>0</v>
      </c>
      <c r="V494" s="18">
        <f t="shared" si="14"/>
        <v>45</v>
      </c>
    </row>
    <row r="495" spans="19:22">
      <c r="S495" s="16">
        <v>494</v>
      </c>
      <c r="T495" s="16" t="s">
        <v>1049</v>
      </c>
      <c r="U495" s="17">
        <f>COUNTIFS(WTG_BD!L:L,'Basic Data'!T495,WTG_BD!F:F,"&gt;="&amp;O2Summary!$B$6,WTG_BD!F:F,"&lt;="&amp;O2Summary!$B$4)</f>
        <v>0</v>
      </c>
      <c r="V495" s="18">
        <f t="shared" si="14"/>
        <v>45</v>
      </c>
    </row>
    <row r="496" spans="19:22">
      <c r="S496" s="16">
        <v>495</v>
      </c>
      <c r="T496" s="16" t="s">
        <v>1050</v>
      </c>
      <c r="U496" s="17">
        <f>COUNTIFS(WTG_BD!L:L,'Basic Data'!T496,WTG_BD!F:F,"&gt;="&amp;O2Summary!$B$6,WTG_BD!F:F,"&lt;="&amp;O2Summary!$B$4)</f>
        <v>0</v>
      </c>
      <c r="V496" s="18">
        <f t="shared" si="14"/>
        <v>45</v>
      </c>
    </row>
    <row r="497" spans="19:22">
      <c r="S497" s="16">
        <v>496</v>
      </c>
      <c r="T497" s="16" t="s">
        <v>1051</v>
      </c>
      <c r="U497" s="17">
        <f>COUNTIFS(WTG_BD!L:L,'Basic Data'!T497,WTG_BD!F:F,"&gt;="&amp;O2Summary!$B$6,WTG_BD!F:F,"&lt;="&amp;O2Summary!$B$4)</f>
        <v>0</v>
      </c>
      <c r="V497" s="18">
        <f t="shared" si="14"/>
        <v>45</v>
      </c>
    </row>
    <row r="498" spans="19:22">
      <c r="S498" s="16">
        <v>497</v>
      </c>
      <c r="T498" s="16" t="s">
        <v>1052</v>
      </c>
      <c r="U498" s="17">
        <f>COUNTIFS(WTG_BD!L:L,'Basic Data'!T498,WTG_BD!F:F,"&gt;="&amp;O2Summary!$B$6,WTG_BD!F:F,"&lt;="&amp;O2Summary!$B$4)</f>
        <v>0</v>
      </c>
      <c r="V498" s="18">
        <f t="shared" si="14"/>
        <v>45</v>
      </c>
    </row>
    <row r="499" spans="19:22">
      <c r="S499" s="16">
        <v>498</v>
      </c>
      <c r="T499" s="16" t="s">
        <v>1053</v>
      </c>
      <c r="U499" s="17">
        <f>COUNTIFS(WTG_BD!L:L,'Basic Data'!T499,WTG_BD!F:F,"&gt;="&amp;O2Summary!$B$6,WTG_BD!F:F,"&lt;="&amp;O2Summary!$B$4)</f>
        <v>0</v>
      </c>
      <c r="V499" s="18">
        <f t="shared" si="14"/>
        <v>45</v>
      </c>
    </row>
    <row r="500" spans="19:22">
      <c r="S500" s="16">
        <v>499</v>
      </c>
      <c r="T500" s="16" t="s">
        <v>1054</v>
      </c>
      <c r="U500" s="17">
        <f>COUNTIFS(WTG_BD!L:L,'Basic Data'!T500,WTG_BD!F:F,"&gt;="&amp;O2Summary!$B$6,WTG_BD!F:F,"&lt;="&amp;O2Summary!$B$4)</f>
        <v>0</v>
      </c>
      <c r="V500" s="18">
        <f t="shared" si="14"/>
        <v>45</v>
      </c>
    </row>
    <row r="501" spans="19:22">
      <c r="S501" s="16">
        <v>500</v>
      </c>
      <c r="T501" s="16" t="s">
        <v>1055</v>
      </c>
      <c r="U501" s="17">
        <f>COUNTIFS(WTG_BD!L:L,'Basic Data'!T501,WTG_BD!F:F,"&gt;="&amp;O2Summary!$B$6,WTG_BD!F:F,"&lt;="&amp;O2Summary!$B$4)</f>
        <v>0</v>
      </c>
      <c r="V501" s="18">
        <f t="shared" si="14"/>
        <v>45</v>
      </c>
    </row>
    <row r="502" spans="19:22">
      <c r="S502" s="16">
        <v>501</v>
      </c>
      <c r="T502" s="16" t="s">
        <v>1056</v>
      </c>
      <c r="U502" s="17">
        <f>COUNTIFS(WTG_BD!L:L,'Basic Data'!T502,WTG_BD!F:F,"&gt;="&amp;O2Summary!$B$6,WTG_BD!F:F,"&lt;="&amp;O2Summary!$B$4)</f>
        <v>0</v>
      </c>
      <c r="V502" s="18">
        <f t="shared" si="14"/>
        <v>45</v>
      </c>
    </row>
    <row r="503" spans="19:22">
      <c r="S503" s="16">
        <v>502</v>
      </c>
      <c r="T503" s="16" t="s">
        <v>1057</v>
      </c>
      <c r="U503" s="17">
        <f>COUNTIFS(WTG_BD!L:L,'Basic Data'!T503,WTG_BD!F:F,"&gt;="&amp;O2Summary!$B$6,WTG_BD!F:F,"&lt;="&amp;O2Summary!$B$4)</f>
        <v>0</v>
      </c>
      <c r="V503" s="18">
        <f t="shared" si="14"/>
        <v>45</v>
      </c>
    </row>
    <row r="504" spans="19:22">
      <c r="S504" s="16">
        <v>503</v>
      </c>
      <c r="T504" s="16" t="s">
        <v>1058</v>
      </c>
      <c r="U504" s="17">
        <f>COUNTIFS(WTG_BD!L:L,'Basic Data'!T504,WTG_BD!F:F,"&gt;="&amp;O2Summary!$B$6,WTG_BD!F:F,"&lt;="&amp;O2Summary!$B$4)</f>
        <v>0</v>
      </c>
      <c r="V504" s="18">
        <f t="shared" si="14"/>
        <v>45</v>
      </c>
    </row>
    <row r="505" spans="19:22">
      <c r="S505" s="16">
        <v>504</v>
      </c>
      <c r="T505" s="16" t="s">
        <v>1059</v>
      </c>
      <c r="U505" s="17">
        <f>COUNTIFS(WTG_BD!L:L,'Basic Data'!T505,WTG_BD!F:F,"&gt;="&amp;O2Summary!$B$6,WTG_BD!F:F,"&lt;="&amp;O2Summary!$B$4)</f>
        <v>0</v>
      </c>
      <c r="V505" s="18">
        <f t="shared" si="14"/>
        <v>45</v>
      </c>
    </row>
    <row r="506" spans="19:22">
      <c r="S506" s="16">
        <v>505</v>
      </c>
      <c r="T506" s="16" t="s">
        <v>1060</v>
      </c>
      <c r="U506" s="17">
        <f>COUNTIFS(WTG_BD!L:L,'Basic Data'!T506,WTG_BD!F:F,"&gt;="&amp;O2Summary!$B$6,WTG_BD!F:F,"&lt;="&amp;O2Summary!$B$4)</f>
        <v>0</v>
      </c>
      <c r="V506" s="18">
        <f t="shared" si="14"/>
        <v>45</v>
      </c>
    </row>
    <row r="507" spans="19:22">
      <c r="S507" s="16">
        <v>506</v>
      </c>
      <c r="T507" s="16" t="s">
        <v>1061</v>
      </c>
      <c r="U507" s="17">
        <f>COUNTIFS(WTG_BD!L:L,'Basic Data'!T507,WTG_BD!F:F,"&gt;="&amp;O2Summary!$B$6,WTG_BD!F:F,"&lt;="&amp;O2Summary!$B$4)</f>
        <v>0</v>
      </c>
      <c r="V507" s="18">
        <f t="shared" si="14"/>
        <v>45</v>
      </c>
    </row>
    <row r="508" spans="19:22">
      <c r="S508" s="16">
        <v>507</v>
      </c>
      <c r="T508" s="16" t="s">
        <v>1062</v>
      </c>
      <c r="U508" s="17">
        <f>COUNTIFS(WTG_BD!L:L,'Basic Data'!T508,WTG_BD!F:F,"&gt;="&amp;O2Summary!$B$6,WTG_BD!F:F,"&lt;="&amp;O2Summary!$B$4)</f>
        <v>0</v>
      </c>
      <c r="V508" s="18">
        <f t="shared" si="14"/>
        <v>45</v>
      </c>
    </row>
    <row r="509" spans="19:22">
      <c r="S509" s="16">
        <v>508</v>
      </c>
      <c r="T509" s="16" t="s">
        <v>1063</v>
      </c>
      <c r="U509" s="17">
        <f>COUNTIFS(WTG_BD!L:L,'Basic Data'!T509,WTG_BD!F:F,"&gt;="&amp;O2Summary!$B$6,WTG_BD!F:F,"&lt;="&amp;O2Summary!$B$4)</f>
        <v>0</v>
      </c>
      <c r="V509" s="18">
        <f t="shared" si="14"/>
        <v>45</v>
      </c>
    </row>
    <row r="510" spans="19:22">
      <c r="S510" s="16">
        <v>509</v>
      </c>
      <c r="T510" s="16" t="s">
        <v>1064</v>
      </c>
      <c r="U510" s="17">
        <f>COUNTIFS(WTG_BD!L:L,'Basic Data'!T510,WTG_BD!F:F,"&gt;="&amp;O2Summary!$B$6,WTG_BD!F:F,"&lt;="&amp;O2Summary!$B$4)</f>
        <v>0</v>
      </c>
      <c r="V510" s="18">
        <f t="shared" si="14"/>
        <v>45</v>
      </c>
    </row>
    <row r="511" spans="19:22">
      <c r="S511" s="16">
        <v>510</v>
      </c>
      <c r="T511" s="16" t="s">
        <v>1065</v>
      </c>
      <c r="U511" s="17">
        <f>COUNTIFS(WTG_BD!L:L,'Basic Data'!T511,WTG_BD!F:F,"&gt;="&amp;O2Summary!$B$6,WTG_BD!F:F,"&lt;="&amp;O2Summary!$B$4)</f>
        <v>0</v>
      </c>
      <c r="V511" s="18">
        <f t="shared" si="14"/>
        <v>45</v>
      </c>
    </row>
    <row r="512" spans="19:22">
      <c r="S512" s="16">
        <v>511</v>
      </c>
      <c r="T512" s="16" t="s">
        <v>1066</v>
      </c>
      <c r="U512" s="17">
        <f>COUNTIFS(WTG_BD!L:L,'Basic Data'!T512,WTG_BD!F:F,"&gt;="&amp;O2Summary!$B$6,WTG_BD!F:F,"&lt;="&amp;O2Summary!$B$4)</f>
        <v>0</v>
      </c>
      <c r="V512" s="18">
        <f t="shared" si="14"/>
        <v>45</v>
      </c>
    </row>
    <row r="513" spans="19:22">
      <c r="S513" s="16">
        <v>512</v>
      </c>
      <c r="T513" s="16" t="s">
        <v>1067</v>
      </c>
      <c r="U513" s="17">
        <f>COUNTIFS(WTG_BD!L:L,'Basic Data'!T513,WTG_BD!F:F,"&gt;="&amp;O2Summary!$B$6,WTG_BD!F:F,"&lt;="&amp;O2Summary!$B$4)</f>
        <v>0</v>
      </c>
      <c r="V513" s="18">
        <f t="shared" si="14"/>
        <v>45</v>
      </c>
    </row>
    <row r="514" spans="19:22">
      <c r="S514" s="16">
        <v>513</v>
      </c>
      <c r="T514" s="16" t="s">
        <v>1068</v>
      </c>
      <c r="U514" s="17">
        <f>COUNTIFS(WTG_BD!L:L,'Basic Data'!T514,WTG_BD!F:F,"&gt;="&amp;O2Summary!$B$6,WTG_BD!F:F,"&lt;="&amp;O2Summary!$B$4)</f>
        <v>0</v>
      </c>
      <c r="V514" s="18">
        <f t="shared" si="14"/>
        <v>45</v>
      </c>
    </row>
    <row r="515" spans="19:22">
      <c r="S515" s="16">
        <v>514</v>
      </c>
      <c r="T515" s="16" t="s">
        <v>1069</v>
      </c>
      <c r="U515" s="17">
        <f>COUNTIFS(WTG_BD!L:L,'Basic Data'!T515,WTG_BD!F:F,"&gt;="&amp;O2Summary!$B$6,WTG_BD!F:F,"&lt;="&amp;O2Summary!$B$4)</f>
        <v>0</v>
      </c>
      <c r="V515" s="18">
        <f t="shared" ref="V515:V578" si="15">RANK(U515,$U$2:$U$3975)</f>
        <v>45</v>
      </c>
    </row>
    <row r="516" spans="19:22">
      <c r="S516" s="16">
        <v>515</v>
      </c>
      <c r="T516" s="16" t="s">
        <v>1070</v>
      </c>
      <c r="U516" s="17">
        <f>COUNTIFS(WTG_BD!L:L,'Basic Data'!T516,WTG_BD!F:F,"&gt;="&amp;O2Summary!$B$6,WTG_BD!F:F,"&lt;="&amp;O2Summary!$B$4)</f>
        <v>0</v>
      </c>
      <c r="V516" s="18">
        <f t="shared" si="15"/>
        <v>45</v>
      </c>
    </row>
    <row r="517" spans="19:22">
      <c r="S517" s="16">
        <v>516</v>
      </c>
      <c r="T517" s="16" t="s">
        <v>1071</v>
      </c>
      <c r="U517" s="17">
        <f>COUNTIFS(WTG_BD!L:L,'Basic Data'!T517,WTG_BD!F:F,"&gt;="&amp;O2Summary!$B$6,WTG_BD!F:F,"&lt;="&amp;O2Summary!$B$4)</f>
        <v>0</v>
      </c>
      <c r="V517" s="18">
        <f t="shared" si="15"/>
        <v>45</v>
      </c>
    </row>
    <row r="518" spans="19:22">
      <c r="S518" s="16">
        <v>517</v>
      </c>
      <c r="T518" s="16" t="s">
        <v>1072</v>
      </c>
      <c r="U518" s="17">
        <f>COUNTIFS(WTG_BD!L:L,'Basic Data'!T518,WTG_BD!F:F,"&gt;="&amp;O2Summary!$B$6,WTG_BD!F:F,"&lt;="&amp;O2Summary!$B$4)</f>
        <v>0</v>
      </c>
      <c r="V518" s="18">
        <f t="shared" si="15"/>
        <v>45</v>
      </c>
    </row>
    <row r="519" spans="19:22">
      <c r="S519" s="16">
        <v>518</v>
      </c>
      <c r="T519" s="16" t="s">
        <v>1073</v>
      </c>
      <c r="U519" s="17">
        <f>COUNTIFS(WTG_BD!L:L,'Basic Data'!T519,WTG_BD!F:F,"&gt;="&amp;O2Summary!$B$6,WTG_BD!F:F,"&lt;="&amp;O2Summary!$B$4)</f>
        <v>0</v>
      </c>
      <c r="V519" s="18">
        <f t="shared" si="15"/>
        <v>45</v>
      </c>
    </row>
    <row r="520" spans="19:22">
      <c r="S520" s="16">
        <v>519</v>
      </c>
      <c r="T520" s="16" t="s">
        <v>1074</v>
      </c>
      <c r="U520" s="17">
        <f>COUNTIFS(WTG_BD!L:L,'Basic Data'!T520,WTG_BD!F:F,"&gt;="&amp;O2Summary!$B$6,WTG_BD!F:F,"&lt;="&amp;O2Summary!$B$4)</f>
        <v>0</v>
      </c>
      <c r="V520" s="18">
        <f t="shared" si="15"/>
        <v>45</v>
      </c>
    </row>
    <row r="521" spans="19:22">
      <c r="S521" s="16">
        <v>520</v>
      </c>
      <c r="T521" s="16" t="s">
        <v>1075</v>
      </c>
      <c r="U521" s="17">
        <f>COUNTIFS(WTG_BD!L:L,'Basic Data'!T521,WTG_BD!F:F,"&gt;="&amp;O2Summary!$B$6,WTG_BD!F:F,"&lt;="&amp;O2Summary!$B$4)</f>
        <v>0</v>
      </c>
      <c r="V521" s="18">
        <f t="shared" si="15"/>
        <v>45</v>
      </c>
    </row>
    <row r="522" spans="19:22">
      <c r="S522" s="16">
        <v>521</v>
      </c>
      <c r="T522" s="16" t="s">
        <v>1076</v>
      </c>
      <c r="U522" s="17">
        <f>COUNTIFS(WTG_BD!L:L,'Basic Data'!T522,WTG_BD!F:F,"&gt;="&amp;O2Summary!$B$6,WTG_BD!F:F,"&lt;="&amp;O2Summary!$B$4)</f>
        <v>0</v>
      </c>
      <c r="V522" s="18">
        <f t="shared" si="15"/>
        <v>45</v>
      </c>
    </row>
    <row r="523" spans="19:22">
      <c r="S523" s="16">
        <v>522</v>
      </c>
      <c r="T523" s="16" t="s">
        <v>1077</v>
      </c>
      <c r="U523" s="17">
        <f>COUNTIFS(WTG_BD!L:L,'Basic Data'!T523,WTG_BD!F:F,"&gt;="&amp;O2Summary!$B$6,WTG_BD!F:F,"&lt;="&amp;O2Summary!$B$4)</f>
        <v>0</v>
      </c>
      <c r="V523" s="18">
        <f t="shared" si="15"/>
        <v>45</v>
      </c>
    </row>
    <row r="524" spans="19:22">
      <c r="S524" s="16">
        <v>523</v>
      </c>
      <c r="T524" s="16" t="s">
        <v>1078</v>
      </c>
      <c r="U524" s="17">
        <f>COUNTIFS(WTG_BD!L:L,'Basic Data'!T524,WTG_BD!F:F,"&gt;="&amp;O2Summary!$B$6,WTG_BD!F:F,"&lt;="&amp;O2Summary!$B$4)</f>
        <v>0</v>
      </c>
      <c r="V524" s="18">
        <f t="shared" si="15"/>
        <v>45</v>
      </c>
    </row>
    <row r="525" spans="19:22">
      <c r="S525" s="16">
        <v>524</v>
      </c>
      <c r="T525" s="16" t="s">
        <v>1079</v>
      </c>
      <c r="U525" s="17">
        <f>COUNTIFS(WTG_BD!L:L,'Basic Data'!T525,WTG_BD!F:F,"&gt;="&amp;O2Summary!$B$6,WTG_BD!F:F,"&lt;="&amp;O2Summary!$B$4)</f>
        <v>0</v>
      </c>
      <c r="V525" s="18">
        <f t="shared" si="15"/>
        <v>45</v>
      </c>
    </row>
    <row r="526" spans="19:22">
      <c r="S526" s="16">
        <v>525</v>
      </c>
      <c r="T526" s="16" t="s">
        <v>1080</v>
      </c>
      <c r="U526" s="17">
        <f>COUNTIFS(WTG_BD!L:L,'Basic Data'!T526,WTG_BD!F:F,"&gt;="&amp;O2Summary!$B$6,WTG_BD!F:F,"&lt;="&amp;O2Summary!$B$4)</f>
        <v>0</v>
      </c>
      <c r="V526" s="18">
        <f t="shared" si="15"/>
        <v>45</v>
      </c>
    </row>
    <row r="527" spans="19:22">
      <c r="S527" s="16">
        <v>526</v>
      </c>
      <c r="T527" s="16" t="s">
        <v>1081</v>
      </c>
      <c r="U527" s="17">
        <f>COUNTIFS(WTG_BD!L:L,'Basic Data'!T527,WTG_BD!F:F,"&gt;="&amp;O2Summary!$B$6,WTG_BD!F:F,"&lt;="&amp;O2Summary!$B$4)</f>
        <v>0</v>
      </c>
      <c r="V527" s="18">
        <f t="shared" si="15"/>
        <v>45</v>
      </c>
    </row>
    <row r="528" spans="19:22">
      <c r="S528" s="16">
        <v>527</v>
      </c>
      <c r="T528" s="16" t="s">
        <v>1082</v>
      </c>
      <c r="U528" s="17">
        <f>COUNTIFS(WTG_BD!L:L,'Basic Data'!T528,WTG_BD!F:F,"&gt;="&amp;O2Summary!$B$6,WTG_BD!F:F,"&lt;="&amp;O2Summary!$B$4)</f>
        <v>0</v>
      </c>
      <c r="V528" s="18">
        <f t="shared" si="15"/>
        <v>45</v>
      </c>
    </row>
    <row r="529" spans="19:22">
      <c r="S529" s="16">
        <v>528</v>
      </c>
      <c r="T529" s="16" t="s">
        <v>1083</v>
      </c>
      <c r="U529" s="17">
        <f>COUNTIFS(WTG_BD!L:L,'Basic Data'!T529,WTG_BD!F:F,"&gt;="&amp;O2Summary!$B$6,WTG_BD!F:F,"&lt;="&amp;O2Summary!$B$4)</f>
        <v>0</v>
      </c>
      <c r="V529" s="18">
        <f t="shared" si="15"/>
        <v>45</v>
      </c>
    </row>
    <row r="530" spans="19:22">
      <c r="S530" s="16">
        <v>529</v>
      </c>
      <c r="T530" s="16" t="s">
        <v>1084</v>
      </c>
      <c r="U530" s="17">
        <f>COUNTIFS(WTG_BD!L:L,'Basic Data'!T530,WTG_BD!F:F,"&gt;="&amp;O2Summary!$B$6,WTG_BD!F:F,"&lt;="&amp;O2Summary!$B$4)</f>
        <v>0</v>
      </c>
      <c r="V530" s="18">
        <f t="shared" si="15"/>
        <v>45</v>
      </c>
    </row>
    <row r="531" spans="19:22">
      <c r="S531" s="16">
        <v>530</v>
      </c>
      <c r="T531" s="16" t="s">
        <v>1085</v>
      </c>
      <c r="U531" s="17">
        <f>COUNTIFS(WTG_BD!L:L,'Basic Data'!T531,WTG_BD!F:F,"&gt;="&amp;O2Summary!$B$6,WTG_BD!F:F,"&lt;="&amp;O2Summary!$B$4)</f>
        <v>0</v>
      </c>
      <c r="V531" s="18">
        <f t="shared" si="15"/>
        <v>45</v>
      </c>
    </row>
    <row r="532" spans="19:22">
      <c r="S532" s="16">
        <v>531</v>
      </c>
      <c r="T532" s="16" t="s">
        <v>1086</v>
      </c>
      <c r="U532" s="17">
        <f>COUNTIFS(WTG_BD!L:L,'Basic Data'!T532,WTG_BD!F:F,"&gt;="&amp;O2Summary!$B$6,WTG_BD!F:F,"&lt;="&amp;O2Summary!$B$4)</f>
        <v>0</v>
      </c>
      <c r="V532" s="18">
        <f t="shared" si="15"/>
        <v>45</v>
      </c>
    </row>
    <row r="533" spans="19:22">
      <c r="S533" s="16">
        <v>532</v>
      </c>
      <c r="T533" s="16" t="s">
        <v>1087</v>
      </c>
      <c r="U533" s="17">
        <f>COUNTIFS(WTG_BD!L:L,'Basic Data'!T533,WTG_BD!F:F,"&gt;="&amp;O2Summary!$B$6,WTG_BD!F:F,"&lt;="&amp;O2Summary!$B$4)</f>
        <v>0</v>
      </c>
      <c r="V533" s="18">
        <f t="shared" si="15"/>
        <v>45</v>
      </c>
    </row>
    <row r="534" spans="19:22">
      <c r="S534" s="16">
        <v>533</v>
      </c>
      <c r="T534" s="16" t="s">
        <v>1088</v>
      </c>
      <c r="U534" s="17">
        <f>COUNTIFS(WTG_BD!L:L,'Basic Data'!T534,WTG_BD!F:F,"&gt;="&amp;O2Summary!$B$6,WTG_BD!F:F,"&lt;="&amp;O2Summary!$B$4)</f>
        <v>0</v>
      </c>
      <c r="V534" s="18">
        <f t="shared" si="15"/>
        <v>45</v>
      </c>
    </row>
    <row r="535" spans="19:22">
      <c r="S535" s="16">
        <v>534</v>
      </c>
      <c r="T535" s="16" t="s">
        <v>1089</v>
      </c>
      <c r="U535" s="17">
        <f>COUNTIFS(WTG_BD!L:L,'Basic Data'!T535,WTG_BD!F:F,"&gt;="&amp;O2Summary!$B$6,WTG_BD!F:F,"&lt;="&amp;O2Summary!$B$4)</f>
        <v>0</v>
      </c>
      <c r="V535" s="18">
        <f t="shared" si="15"/>
        <v>45</v>
      </c>
    </row>
    <row r="536" spans="19:22">
      <c r="S536" s="16">
        <v>535</v>
      </c>
      <c r="T536" s="16" t="s">
        <v>1090</v>
      </c>
      <c r="U536" s="17">
        <f>COUNTIFS(WTG_BD!L:L,'Basic Data'!T536,WTG_BD!F:F,"&gt;="&amp;O2Summary!$B$6,WTG_BD!F:F,"&lt;="&amp;O2Summary!$B$4)</f>
        <v>0</v>
      </c>
      <c r="V536" s="18">
        <f t="shared" si="15"/>
        <v>45</v>
      </c>
    </row>
    <row r="537" spans="19:22">
      <c r="S537" s="16">
        <v>536</v>
      </c>
      <c r="T537" s="16" t="s">
        <v>1091</v>
      </c>
      <c r="U537" s="17">
        <f>COUNTIFS(WTG_BD!L:L,'Basic Data'!T537,WTG_BD!F:F,"&gt;="&amp;O2Summary!$B$6,WTG_BD!F:F,"&lt;="&amp;O2Summary!$B$4)</f>
        <v>0</v>
      </c>
      <c r="V537" s="18">
        <f t="shared" si="15"/>
        <v>45</v>
      </c>
    </row>
    <row r="538" spans="19:22">
      <c r="S538" s="16">
        <v>537</v>
      </c>
      <c r="T538" s="16" t="s">
        <v>1092</v>
      </c>
      <c r="U538" s="17">
        <f>COUNTIFS(WTG_BD!L:L,'Basic Data'!T538,WTG_BD!F:F,"&gt;="&amp;O2Summary!$B$6,WTG_BD!F:F,"&lt;="&amp;O2Summary!$B$4)</f>
        <v>0</v>
      </c>
      <c r="V538" s="18">
        <f t="shared" si="15"/>
        <v>45</v>
      </c>
    </row>
    <row r="539" spans="19:22">
      <c r="S539" s="16">
        <v>538</v>
      </c>
      <c r="T539" s="16" t="s">
        <v>1093</v>
      </c>
      <c r="U539" s="17">
        <f>COUNTIFS(WTG_BD!L:L,'Basic Data'!T539,WTG_BD!F:F,"&gt;="&amp;O2Summary!$B$6,WTG_BD!F:F,"&lt;="&amp;O2Summary!$B$4)</f>
        <v>0</v>
      </c>
      <c r="V539" s="18">
        <f t="shared" si="15"/>
        <v>45</v>
      </c>
    </row>
    <row r="540" spans="19:22">
      <c r="S540" s="16">
        <v>539</v>
      </c>
      <c r="T540" s="16" t="s">
        <v>1094</v>
      </c>
      <c r="U540" s="17">
        <f>COUNTIFS(WTG_BD!L:L,'Basic Data'!T540,WTG_BD!F:F,"&gt;="&amp;O2Summary!$B$6,WTG_BD!F:F,"&lt;="&amp;O2Summary!$B$4)</f>
        <v>0</v>
      </c>
      <c r="V540" s="18">
        <f t="shared" si="15"/>
        <v>45</v>
      </c>
    </row>
    <row r="541" spans="19:22">
      <c r="S541" s="16">
        <v>540</v>
      </c>
      <c r="T541" s="16" t="s">
        <v>1095</v>
      </c>
      <c r="U541" s="17">
        <f>COUNTIFS(WTG_BD!L:L,'Basic Data'!T541,WTG_BD!F:F,"&gt;="&amp;O2Summary!$B$6,WTG_BD!F:F,"&lt;="&amp;O2Summary!$B$4)</f>
        <v>0</v>
      </c>
      <c r="V541" s="18">
        <f t="shared" si="15"/>
        <v>45</v>
      </c>
    </row>
    <row r="542" spans="19:22">
      <c r="S542" s="16">
        <v>541</v>
      </c>
      <c r="T542" s="16" t="s">
        <v>1096</v>
      </c>
      <c r="U542" s="17">
        <f>COUNTIFS(WTG_BD!L:L,'Basic Data'!T542,WTG_BD!F:F,"&gt;="&amp;O2Summary!$B$6,WTG_BD!F:F,"&lt;="&amp;O2Summary!$B$4)</f>
        <v>0</v>
      </c>
      <c r="V542" s="18">
        <f t="shared" si="15"/>
        <v>45</v>
      </c>
    </row>
    <row r="543" spans="19:22">
      <c r="S543" s="16">
        <v>542</v>
      </c>
      <c r="T543" s="16" t="s">
        <v>1097</v>
      </c>
      <c r="U543" s="17">
        <f>COUNTIFS(WTG_BD!L:L,'Basic Data'!T543,WTG_BD!F:F,"&gt;="&amp;O2Summary!$B$6,WTG_BD!F:F,"&lt;="&amp;O2Summary!$B$4)</f>
        <v>0</v>
      </c>
      <c r="V543" s="18">
        <f t="shared" si="15"/>
        <v>45</v>
      </c>
    </row>
    <row r="544" spans="19:22">
      <c r="S544" s="16">
        <v>543</v>
      </c>
      <c r="T544" s="16" t="s">
        <v>1098</v>
      </c>
      <c r="U544" s="17">
        <f>COUNTIFS(WTG_BD!L:L,'Basic Data'!T544,WTG_BD!F:F,"&gt;="&amp;O2Summary!$B$6,WTG_BD!F:F,"&lt;="&amp;O2Summary!$B$4)</f>
        <v>0</v>
      </c>
      <c r="V544" s="18">
        <f t="shared" si="15"/>
        <v>45</v>
      </c>
    </row>
    <row r="545" spans="19:22">
      <c r="S545" s="16">
        <v>544</v>
      </c>
      <c r="T545" s="16" t="s">
        <v>1099</v>
      </c>
      <c r="U545" s="17">
        <f>COUNTIFS(WTG_BD!L:L,'Basic Data'!T545,WTG_BD!F:F,"&gt;="&amp;O2Summary!$B$6,WTG_BD!F:F,"&lt;="&amp;O2Summary!$B$4)</f>
        <v>0</v>
      </c>
      <c r="V545" s="18">
        <f t="shared" si="15"/>
        <v>45</v>
      </c>
    </row>
    <row r="546" spans="19:22">
      <c r="S546" s="16">
        <v>545</v>
      </c>
      <c r="T546" s="16" t="s">
        <v>1100</v>
      </c>
      <c r="U546" s="17">
        <f>COUNTIFS(WTG_BD!L:L,'Basic Data'!T546,WTG_BD!F:F,"&gt;="&amp;O2Summary!$B$6,WTG_BD!F:F,"&lt;="&amp;O2Summary!$B$4)</f>
        <v>0</v>
      </c>
      <c r="V546" s="18">
        <f t="shared" si="15"/>
        <v>45</v>
      </c>
    </row>
    <row r="547" spans="19:22">
      <c r="S547" s="16">
        <v>546</v>
      </c>
      <c r="T547" s="16" t="s">
        <v>1101</v>
      </c>
      <c r="U547" s="17">
        <f>COUNTIFS(WTG_BD!L:L,'Basic Data'!T547,WTG_BD!F:F,"&gt;="&amp;O2Summary!$B$6,WTG_BD!F:F,"&lt;="&amp;O2Summary!$B$4)</f>
        <v>0</v>
      </c>
      <c r="V547" s="18">
        <f t="shared" si="15"/>
        <v>45</v>
      </c>
    </row>
    <row r="548" spans="19:22">
      <c r="S548" s="16">
        <v>547</v>
      </c>
      <c r="T548" s="16" t="s">
        <v>1102</v>
      </c>
      <c r="U548" s="17">
        <f>COUNTIFS(WTG_BD!L:L,'Basic Data'!T548,WTG_BD!F:F,"&gt;="&amp;O2Summary!$B$6,WTG_BD!F:F,"&lt;="&amp;O2Summary!$B$4)</f>
        <v>0</v>
      </c>
      <c r="V548" s="18">
        <f t="shared" si="15"/>
        <v>45</v>
      </c>
    </row>
    <row r="549" spans="19:22">
      <c r="S549" s="16">
        <v>548</v>
      </c>
      <c r="T549" s="16" t="s">
        <v>1103</v>
      </c>
      <c r="U549" s="17">
        <f>COUNTIFS(WTG_BD!L:L,'Basic Data'!T549,WTG_BD!F:F,"&gt;="&amp;O2Summary!$B$6,WTG_BD!F:F,"&lt;="&amp;O2Summary!$B$4)</f>
        <v>0</v>
      </c>
      <c r="V549" s="18">
        <f t="shared" si="15"/>
        <v>45</v>
      </c>
    </row>
    <row r="550" spans="19:22">
      <c r="S550" s="16">
        <v>549</v>
      </c>
      <c r="T550" s="16" t="s">
        <v>1104</v>
      </c>
      <c r="U550" s="17">
        <f>COUNTIFS(WTG_BD!L:L,'Basic Data'!T550,WTG_BD!F:F,"&gt;="&amp;O2Summary!$B$6,WTG_BD!F:F,"&lt;="&amp;O2Summary!$B$4)</f>
        <v>0</v>
      </c>
      <c r="V550" s="18">
        <f t="shared" si="15"/>
        <v>45</v>
      </c>
    </row>
    <row r="551" spans="19:22">
      <c r="S551" s="16">
        <v>550</v>
      </c>
      <c r="T551" s="16" t="s">
        <v>1105</v>
      </c>
      <c r="U551" s="17">
        <f>COUNTIFS(WTG_BD!L:L,'Basic Data'!T551,WTG_BD!F:F,"&gt;="&amp;O2Summary!$B$6,WTG_BD!F:F,"&lt;="&amp;O2Summary!$B$4)</f>
        <v>0</v>
      </c>
      <c r="V551" s="18">
        <f t="shared" si="15"/>
        <v>45</v>
      </c>
    </row>
    <row r="552" spans="19:22">
      <c r="S552" s="16">
        <v>551</v>
      </c>
      <c r="T552" s="16" t="s">
        <v>1106</v>
      </c>
      <c r="U552" s="17">
        <f>COUNTIFS(WTG_BD!L:L,'Basic Data'!T552,WTG_BD!F:F,"&gt;="&amp;O2Summary!$B$6,WTG_BD!F:F,"&lt;="&amp;O2Summary!$B$4)</f>
        <v>0</v>
      </c>
      <c r="V552" s="18">
        <f t="shared" si="15"/>
        <v>45</v>
      </c>
    </row>
    <row r="553" spans="19:22">
      <c r="S553" s="16">
        <v>552</v>
      </c>
      <c r="T553" s="16" t="s">
        <v>1107</v>
      </c>
      <c r="U553" s="17">
        <f>COUNTIFS(WTG_BD!L:L,'Basic Data'!T553,WTG_BD!F:F,"&gt;="&amp;O2Summary!$B$6,WTG_BD!F:F,"&lt;="&amp;O2Summary!$B$4)</f>
        <v>0</v>
      </c>
      <c r="V553" s="18">
        <f t="shared" si="15"/>
        <v>45</v>
      </c>
    </row>
    <row r="554" spans="19:22">
      <c r="S554" s="16">
        <v>553</v>
      </c>
      <c r="T554" s="16" t="s">
        <v>1108</v>
      </c>
      <c r="U554" s="17">
        <f>COUNTIFS(WTG_BD!L:L,'Basic Data'!T554,WTG_BD!F:F,"&gt;="&amp;O2Summary!$B$6,WTG_BD!F:F,"&lt;="&amp;O2Summary!$B$4)</f>
        <v>0</v>
      </c>
      <c r="V554" s="18">
        <f t="shared" si="15"/>
        <v>45</v>
      </c>
    </row>
    <row r="555" spans="19:22">
      <c r="S555" s="16">
        <v>554</v>
      </c>
      <c r="T555" s="16" t="s">
        <v>1109</v>
      </c>
      <c r="U555" s="17">
        <f>COUNTIFS(WTG_BD!L:L,'Basic Data'!T555,WTG_BD!F:F,"&gt;="&amp;O2Summary!$B$6,WTG_BD!F:F,"&lt;="&amp;O2Summary!$B$4)</f>
        <v>0</v>
      </c>
      <c r="V555" s="18">
        <f t="shared" si="15"/>
        <v>45</v>
      </c>
    </row>
    <row r="556" spans="19:22">
      <c r="S556" s="16">
        <v>555</v>
      </c>
      <c r="T556" s="16" t="s">
        <v>1105</v>
      </c>
      <c r="U556" s="17">
        <f>COUNTIFS(WTG_BD!L:L,'Basic Data'!T556,WTG_BD!F:F,"&gt;="&amp;O2Summary!$B$6,WTG_BD!F:F,"&lt;="&amp;O2Summary!$B$4)</f>
        <v>0</v>
      </c>
      <c r="V556" s="18">
        <f t="shared" si="15"/>
        <v>45</v>
      </c>
    </row>
    <row r="557" spans="19:22">
      <c r="S557" s="16">
        <v>556</v>
      </c>
      <c r="T557" s="16" t="s">
        <v>1110</v>
      </c>
      <c r="U557" s="17">
        <f>COUNTIFS(WTG_BD!L:L,'Basic Data'!T557,WTG_BD!F:F,"&gt;="&amp;O2Summary!$B$6,WTG_BD!F:F,"&lt;="&amp;O2Summary!$B$4)</f>
        <v>0</v>
      </c>
      <c r="V557" s="18">
        <f t="shared" si="15"/>
        <v>45</v>
      </c>
    </row>
    <row r="558" spans="19:22">
      <c r="S558" s="16">
        <v>557</v>
      </c>
      <c r="T558" s="16" t="s">
        <v>1111</v>
      </c>
      <c r="U558" s="17">
        <f>COUNTIFS(WTG_BD!L:L,'Basic Data'!T558,WTG_BD!F:F,"&gt;="&amp;O2Summary!$B$6,WTG_BD!F:F,"&lt;="&amp;O2Summary!$B$4)</f>
        <v>1</v>
      </c>
      <c r="V558" s="18">
        <f t="shared" si="15"/>
        <v>28</v>
      </c>
    </row>
    <row r="559" spans="19:22">
      <c r="S559" s="16">
        <v>558</v>
      </c>
      <c r="T559" s="16" t="s">
        <v>1107</v>
      </c>
      <c r="U559" s="17">
        <f>COUNTIFS(WTG_BD!L:L,'Basic Data'!T559,WTG_BD!F:F,"&gt;="&amp;O2Summary!$B$6,WTG_BD!F:F,"&lt;="&amp;O2Summary!$B$4)</f>
        <v>0</v>
      </c>
      <c r="V559" s="18">
        <f t="shared" si="15"/>
        <v>45</v>
      </c>
    </row>
    <row r="560" spans="19:22">
      <c r="S560" s="16">
        <v>559</v>
      </c>
      <c r="T560" s="16" t="s">
        <v>1108</v>
      </c>
      <c r="U560" s="17">
        <f>COUNTIFS(WTG_BD!L:L,'Basic Data'!T560,WTG_BD!F:F,"&gt;="&amp;O2Summary!$B$6,WTG_BD!F:F,"&lt;="&amp;O2Summary!$B$4)</f>
        <v>0</v>
      </c>
      <c r="V560" s="18">
        <f t="shared" si="15"/>
        <v>45</v>
      </c>
    </row>
    <row r="561" spans="19:22">
      <c r="S561" s="16">
        <v>560</v>
      </c>
      <c r="T561" s="16" t="s">
        <v>1112</v>
      </c>
      <c r="U561" s="17">
        <f>COUNTIFS(WTG_BD!L:L,'Basic Data'!T561,WTG_BD!F:F,"&gt;="&amp;O2Summary!$B$6,WTG_BD!F:F,"&lt;="&amp;O2Summary!$B$4)</f>
        <v>0</v>
      </c>
      <c r="V561" s="18">
        <f t="shared" si="15"/>
        <v>45</v>
      </c>
    </row>
    <row r="562" spans="19:22">
      <c r="S562" s="16">
        <v>561</v>
      </c>
      <c r="T562" s="16" t="s">
        <v>1113</v>
      </c>
      <c r="U562" s="17">
        <f>COUNTIFS(WTG_BD!L:L,'Basic Data'!T562,WTG_BD!F:F,"&gt;="&amp;O2Summary!$B$6,WTG_BD!F:F,"&lt;="&amp;O2Summary!$B$4)</f>
        <v>0</v>
      </c>
      <c r="V562" s="18">
        <f t="shared" si="15"/>
        <v>45</v>
      </c>
    </row>
    <row r="563" spans="19:22">
      <c r="S563" s="16">
        <v>562</v>
      </c>
      <c r="T563" s="16" t="s">
        <v>1114</v>
      </c>
      <c r="U563" s="17">
        <f>COUNTIFS(WTG_BD!L:L,'Basic Data'!T563,WTG_BD!F:F,"&gt;="&amp;O2Summary!$B$6,WTG_BD!F:F,"&lt;="&amp;O2Summary!$B$4)</f>
        <v>0</v>
      </c>
      <c r="V563" s="18">
        <f t="shared" si="15"/>
        <v>45</v>
      </c>
    </row>
    <row r="564" spans="19:22">
      <c r="S564" s="16">
        <v>563</v>
      </c>
      <c r="T564" s="16" t="s">
        <v>1115</v>
      </c>
      <c r="U564" s="17">
        <f>COUNTIFS(WTG_BD!L:L,'Basic Data'!T564,WTG_BD!F:F,"&gt;="&amp;O2Summary!$B$6,WTG_BD!F:F,"&lt;="&amp;O2Summary!$B$4)</f>
        <v>0</v>
      </c>
      <c r="V564" s="18">
        <f t="shared" si="15"/>
        <v>45</v>
      </c>
    </row>
    <row r="565" spans="19:22">
      <c r="S565" s="16">
        <v>564</v>
      </c>
      <c r="T565" s="16" t="s">
        <v>1116</v>
      </c>
      <c r="U565" s="17">
        <f>COUNTIFS(WTG_BD!L:L,'Basic Data'!T565,WTG_BD!F:F,"&gt;="&amp;O2Summary!$B$6,WTG_BD!F:F,"&lt;="&amp;O2Summary!$B$4)</f>
        <v>0</v>
      </c>
      <c r="V565" s="18">
        <f t="shared" si="15"/>
        <v>45</v>
      </c>
    </row>
    <row r="566" spans="19:22">
      <c r="S566" s="16">
        <v>565</v>
      </c>
      <c r="T566" s="16" t="s">
        <v>1117</v>
      </c>
      <c r="U566" s="17">
        <f>COUNTIFS(WTG_BD!L:L,'Basic Data'!T566,WTG_BD!F:F,"&gt;="&amp;O2Summary!$B$6,WTG_BD!F:F,"&lt;="&amp;O2Summary!$B$4)</f>
        <v>0</v>
      </c>
      <c r="V566" s="18">
        <f t="shared" si="15"/>
        <v>45</v>
      </c>
    </row>
    <row r="567" spans="19:22">
      <c r="S567" s="16">
        <v>566</v>
      </c>
      <c r="T567" s="16" t="s">
        <v>1118</v>
      </c>
      <c r="U567" s="17">
        <f>COUNTIFS(WTG_BD!L:L,'Basic Data'!T567,WTG_BD!F:F,"&gt;="&amp;O2Summary!$B$6,WTG_BD!F:F,"&lt;="&amp;O2Summary!$B$4)</f>
        <v>0</v>
      </c>
      <c r="V567" s="18">
        <f t="shared" si="15"/>
        <v>45</v>
      </c>
    </row>
    <row r="568" spans="19:22">
      <c r="S568" s="16">
        <v>567</v>
      </c>
      <c r="T568" s="16" t="s">
        <v>1119</v>
      </c>
      <c r="U568" s="17">
        <f>COUNTIFS(WTG_BD!L:L,'Basic Data'!T568,WTG_BD!F:F,"&gt;="&amp;O2Summary!$B$6,WTG_BD!F:F,"&lt;="&amp;O2Summary!$B$4)</f>
        <v>0</v>
      </c>
      <c r="V568" s="18">
        <f t="shared" si="15"/>
        <v>45</v>
      </c>
    </row>
    <row r="569" spans="19:22">
      <c r="S569" s="16">
        <v>568</v>
      </c>
      <c r="T569" s="16" t="s">
        <v>1120</v>
      </c>
      <c r="U569" s="17">
        <f>COUNTIFS(WTG_BD!L:L,'Basic Data'!T569,WTG_BD!F:F,"&gt;="&amp;O2Summary!$B$6,WTG_BD!F:F,"&lt;="&amp;O2Summary!$B$4)</f>
        <v>0</v>
      </c>
      <c r="V569" s="18">
        <f t="shared" si="15"/>
        <v>45</v>
      </c>
    </row>
    <row r="570" spans="19:22">
      <c r="S570" s="16">
        <v>569</v>
      </c>
      <c r="T570" s="16" t="s">
        <v>1121</v>
      </c>
      <c r="U570" s="17">
        <f>COUNTIFS(WTG_BD!L:L,'Basic Data'!T570,WTG_BD!F:F,"&gt;="&amp;O2Summary!$B$6,WTG_BD!F:F,"&lt;="&amp;O2Summary!$B$4)</f>
        <v>0</v>
      </c>
      <c r="V570" s="18">
        <f t="shared" si="15"/>
        <v>45</v>
      </c>
    </row>
    <row r="571" spans="19:22">
      <c r="S571" s="16">
        <v>570</v>
      </c>
      <c r="T571" s="16" t="s">
        <v>1122</v>
      </c>
      <c r="U571" s="17">
        <f>COUNTIFS(WTG_BD!L:L,'Basic Data'!T571,WTG_BD!F:F,"&gt;="&amp;O2Summary!$B$6,WTG_BD!F:F,"&lt;="&amp;O2Summary!$B$4)</f>
        <v>0</v>
      </c>
      <c r="V571" s="18">
        <f t="shared" si="15"/>
        <v>45</v>
      </c>
    </row>
    <row r="572" spans="19:22">
      <c r="S572" s="16">
        <v>571</v>
      </c>
      <c r="T572" s="16" t="s">
        <v>1123</v>
      </c>
      <c r="U572" s="17">
        <f>COUNTIFS(WTG_BD!L:L,'Basic Data'!T572,WTG_BD!F:F,"&gt;="&amp;O2Summary!$B$6,WTG_BD!F:F,"&lt;="&amp;O2Summary!$B$4)</f>
        <v>0</v>
      </c>
      <c r="V572" s="18">
        <f t="shared" si="15"/>
        <v>45</v>
      </c>
    </row>
    <row r="573" spans="19:22">
      <c r="S573" s="16">
        <v>572</v>
      </c>
      <c r="T573" s="16" t="s">
        <v>1124</v>
      </c>
      <c r="U573" s="17">
        <f>COUNTIFS(WTG_BD!L:L,'Basic Data'!T573,WTG_BD!F:F,"&gt;="&amp;O2Summary!$B$6,WTG_BD!F:F,"&lt;="&amp;O2Summary!$B$4)</f>
        <v>0</v>
      </c>
      <c r="V573" s="18">
        <f t="shared" si="15"/>
        <v>45</v>
      </c>
    </row>
    <row r="574" spans="19:22">
      <c r="S574" s="16">
        <v>573</v>
      </c>
      <c r="T574" s="16" t="s">
        <v>1125</v>
      </c>
      <c r="U574" s="17">
        <f>COUNTIFS(WTG_BD!L:L,'Basic Data'!T574,WTG_BD!F:F,"&gt;="&amp;O2Summary!$B$6,WTG_BD!F:F,"&lt;="&amp;O2Summary!$B$4)</f>
        <v>0</v>
      </c>
      <c r="V574" s="18">
        <f t="shared" si="15"/>
        <v>45</v>
      </c>
    </row>
    <row r="575" spans="19:22">
      <c r="S575" s="16">
        <v>574</v>
      </c>
      <c r="T575" s="16" t="s">
        <v>1126</v>
      </c>
      <c r="U575" s="17">
        <f>COUNTIFS(WTG_BD!L:L,'Basic Data'!T575,WTG_BD!F:F,"&gt;="&amp;O2Summary!$B$6,WTG_BD!F:F,"&lt;="&amp;O2Summary!$B$4)</f>
        <v>0</v>
      </c>
      <c r="V575" s="18">
        <f t="shared" si="15"/>
        <v>45</v>
      </c>
    </row>
    <row r="576" spans="19:22">
      <c r="S576" s="16">
        <v>575</v>
      </c>
      <c r="T576" s="16" t="s">
        <v>1127</v>
      </c>
      <c r="U576" s="17">
        <f>COUNTIFS(WTG_BD!L:L,'Basic Data'!T576,WTG_BD!F:F,"&gt;="&amp;O2Summary!$B$6,WTG_BD!F:F,"&lt;="&amp;O2Summary!$B$4)</f>
        <v>0</v>
      </c>
      <c r="V576" s="18">
        <f t="shared" si="15"/>
        <v>45</v>
      </c>
    </row>
    <row r="577" spans="19:22">
      <c r="S577" s="16">
        <v>576</v>
      </c>
      <c r="T577" s="16" t="s">
        <v>1128</v>
      </c>
      <c r="U577" s="17">
        <f>COUNTIFS(WTG_BD!L:L,'Basic Data'!T577,WTG_BD!F:F,"&gt;="&amp;O2Summary!$B$6,WTG_BD!F:F,"&lt;="&amp;O2Summary!$B$4)</f>
        <v>0</v>
      </c>
      <c r="V577" s="18">
        <f t="shared" si="15"/>
        <v>45</v>
      </c>
    </row>
    <row r="578" spans="19:22">
      <c r="S578" s="16">
        <v>577</v>
      </c>
      <c r="T578" s="16" t="s">
        <v>1129</v>
      </c>
      <c r="U578" s="17">
        <f>COUNTIFS(WTG_BD!L:L,'Basic Data'!T578,WTG_BD!F:F,"&gt;="&amp;O2Summary!$B$6,WTG_BD!F:F,"&lt;="&amp;O2Summary!$B$4)</f>
        <v>0</v>
      </c>
      <c r="V578" s="18">
        <f t="shared" si="15"/>
        <v>45</v>
      </c>
    </row>
    <row r="579" spans="19:22">
      <c r="S579" s="16">
        <v>578</v>
      </c>
      <c r="T579" s="16" t="s">
        <v>1130</v>
      </c>
      <c r="U579" s="17">
        <f>COUNTIFS(WTG_BD!L:L,'Basic Data'!T579,WTG_BD!F:F,"&gt;="&amp;O2Summary!$B$6,WTG_BD!F:F,"&lt;="&amp;O2Summary!$B$4)</f>
        <v>0</v>
      </c>
      <c r="V579" s="18">
        <f t="shared" ref="V579:V642" si="16">RANK(U579,$U$2:$U$3975)</f>
        <v>45</v>
      </c>
    </row>
    <row r="580" spans="19:22">
      <c r="S580" s="16">
        <v>579</v>
      </c>
      <c r="T580" s="16" t="s">
        <v>1131</v>
      </c>
      <c r="U580" s="17">
        <f>COUNTIFS(WTG_BD!L:L,'Basic Data'!T580,WTG_BD!F:F,"&gt;="&amp;O2Summary!$B$6,WTG_BD!F:F,"&lt;="&amp;O2Summary!$B$4)</f>
        <v>0</v>
      </c>
      <c r="V580" s="18">
        <f t="shared" si="16"/>
        <v>45</v>
      </c>
    </row>
    <row r="581" spans="19:22">
      <c r="S581" s="26">
        <v>580</v>
      </c>
      <c r="T581" s="26" t="s">
        <v>1132</v>
      </c>
      <c r="U581" s="17">
        <f>COUNTIFS(WTG_BD!L:L,'Basic Data'!T581,WTG_BD!F:F,"&gt;="&amp;O2Summary!$B$6,WTG_BD!F:F,"&lt;="&amp;O2Summary!$B$4)</f>
        <v>0</v>
      </c>
      <c r="V581" s="18">
        <f t="shared" si="16"/>
        <v>45</v>
      </c>
    </row>
    <row r="582" spans="19:22">
      <c r="S582" s="16">
        <v>581</v>
      </c>
      <c r="T582" s="16" t="s">
        <v>1133</v>
      </c>
      <c r="U582" s="17">
        <f>COUNTIFS(WTG_BD!L:L,'Basic Data'!T582,WTG_BD!F:F,"&gt;="&amp;O2Summary!$B$6,WTG_BD!F:F,"&lt;="&amp;O2Summary!$B$4)</f>
        <v>0</v>
      </c>
      <c r="V582" s="18">
        <f t="shared" si="16"/>
        <v>45</v>
      </c>
    </row>
    <row r="583" spans="19:22">
      <c r="S583" s="16">
        <v>582</v>
      </c>
      <c r="T583" s="16" t="s">
        <v>1134</v>
      </c>
      <c r="U583" s="17">
        <f>COUNTIFS(WTG_BD!L:L,'Basic Data'!T583,WTG_BD!F:F,"&gt;="&amp;O2Summary!$B$6,WTG_BD!F:F,"&lt;="&amp;O2Summary!$B$4)</f>
        <v>0</v>
      </c>
      <c r="V583" s="18">
        <f t="shared" si="16"/>
        <v>45</v>
      </c>
    </row>
    <row r="584" spans="19:22">
      <c r="S584" s="16">
        <v>583</v>
      </c>
      <c r="T584" s="16" t="s">
        <v>1135</v>
      </c>
      <c r="U584" s="17">
        <f>COUNTIFS(WTG_BD!L:L,'Basic Data'!T584,WTG_BD!F:F,"&gt;="&amp;O2Summary!$B$6,WTG_BD!F:F,"&lt;="&amp;O2Summary!$B$4)</f>
        <v>0</v>
      </c>
      <c r="V584" s="18">
        <f t="shared" si="16"/>
        <v>45</v>
      </c>
    </row>
    <row r="585" spans="19:22">
      <c r="S585" s="16">
        <v>584</v>
      </c>
      <c r="T585" s="16" t="s">
        <v>1136</v>
      </c>
      <c r="U585" s="17">
        <f>COUNTIFS(WTG_BD!L:L,'Basic Data'!T585,WTG_BD!F:F,"&gt;="&amp;O2Summary!$B$6,WTG_BD!F:F,"&lt;="&amp;O2Summary!$B$4)</f>
        <v>0</v>
      </c>
      <c r="V585" s="18">
        <f t="shared" si="16"/>
        <v>45</v>
      </c>
    </row>
    <row r="586" spans="19:22">
      <c r="S586" s="16">
        <v>585</v>
      </c>
      <c r="T586" s="16" t="s">
        <v>1137</v>
      </c>
      <c r="U586" s="17">
        <f>COUNTIFS(WTG_BD!L:L,'Basic Data'!T586,WTG_BD!F:F,"&gt;="&amp;O2Summary!$B$6,WTG_BD!F:F,"&lt;="&amp;O2Summary!$B$4)</f>
        <v>0</v>
      </c>
      <c r="V586" s="18">
        <f t="shared" si="16"/>
        <v>45</v>
      </c>
    </row>
    <row r="587" spans="19:22">
      <c r="S587" s="16">
        <v>586</v>
      </c>
      <c r="T587" s="16" t="s">
        <v>1138</v>
      </c>
      <c r="U587" s="17">
        <f>COUNTIFS(WTG_BD!L:L,'Basic Data'!T587,WTG_BD!F:F,"&gt;="&amp;O2Summary!$B$6,WTG_BD!F:F,"&lt;="&amp;O2Summary!$B$4)</f>
        <v>0</v>
      </c>
      <c r="V587" s="18">
        <f t="shared" si="16"/>
        <v>45</v>
      </c>
    </row>
    <row r="588" spans="19:22">
      <c r="S588" s="16">
        <v>587</v>
      </c>
      <c r="T588" s="16" t="s">
        <v>1139</v>
      </c>
      <c r="U588" s="17">
        <f>COUNTIFS(WTG_BD!L:L,'Basic Data'!T588,WTG_BD!F:F,"&gt;="&amp;O2Summary!$B$6,WTG_BD!F:F,"&lt;="&amp;O2Summary!$B$4)</f>
        <v>0</v>
      </c>
      <c r="V588" s="18">
        <f t="shared" si="16"/>
        <v>45</v>
      </c>
    </row>
    <row r="589" spans="19:22">
      <c r="S589" s="16">
        <v>588</v>
      </c>
      <c r="T589" s="16" t="s">
        <v>1140</v>
      </c>
      <c r="U589" s="17">
        <f>COUNTIFS(WTG_BD!L:L,'Basic Data'!T589,WTG_BD!F:F,"&gt;="&amp;O2Summary!$B$6,WTG_BD!F:F,"&lt;="&amp;O2Summary!$B$4)</f>
        <v>0</v>
      </c>
      <c r="V589" s="18">
        <f t="shared" si="16"/>
        <v>45</v>
      </c>
    </row>
    <row r="590" spans="19:22">
      <c r="S590" s="16">
        <v>589</v>
      </c>
      <c r="T590" s="16" t="s">
        <v>1141</v>
      </c>
      <c r="U590" s="17">
        <f>COUNTIFS(WTG_BD!L:L,'Basic Data'!T590,WTG_BD!F:F,"&gt;="&amp;O2Summary!$B$6,WTG_BD!F:F,"&lt;="&amp;O2Summary!$B$4)</f>
        <v>0</v>
      </c>
      <c r="V590" s="18">
        <f t="shared" si="16"/>
        <v>45</v>
      </c>
    </row>
    <row r="591" spans="19:22">
      <c r="S591" s="16">
        <v>590</v>
      </c>
      <c r="T591" s="16" t="s">
        <v>1141</v>
      </c>
      <c r="U591" s="17">
        <f>COUNTIFS(WTG_BD!L:L,'Basic Data'!T591,WTG_BD!F:F,"&gt;="&amp;O2Summary!$B$6,WTG_BD!F:F,"&lt;="&amp;O2Summary!$B$4)</f>
        <v>0</v>
      </c>
      <c r="V591" s="18">
        <f t="shared" si="16"/>
        <v>45</v>
      </c>
    </row>
    <row r="592" spans="19:22">
      <c r="S592" s="16">
        <v>591</v>
      </c>
      <c r="T592" s="16" t="s">
        <v>1142</v>
      </c>
      <c r="U592" s="17">
        <f>COUNTIFS(WTG_BD!L:L,'Basic Data'!T592,WTG_BD!F:F,"&gt;="&amp;O2Summary!$B$6,WTG_BD!F:F,"&lt;="&amp;O2Summary!$B$4)</f>
        <v>0</v>
      </c>
      <c r="V592" s="18">
        <f t="shared" si="16"/>
        <v>45</v>
      </c>
    </row>
    <row r="593" spans="19:22">
      <c r="S593" s="16">
        <v>592</v>
      </c>
      <c r="T593" s="16" t="s">
        <v>1143</v>
      </c>
      <c r="U593" s="17">
        <f>COUNTIFS(WTG_BD!L:L,'Basic Data'!T593,WTG_BD!F:F,"&gt;="&amp;O2Summary!$B$6,WTG_BD!F:F,"&lt;="&amp;O2Summary!$B$4)</f>
        <v>0</v>
      </c>
      <c r="V593" s="18">
        <f t="shared" si="16"/>
        <v>45</v>
      </c>
    </row>
    <row r="594" spans="19:22">
      <c r="S594" s="16">
        <v>593</v>
      </c>
      <c r="T594" s="16" t="s">
        <v>1144</v>
      </c>
      <c r="U594" s="17">
        <f>COUNTIFS(WTG_BD!L:L,'Basic Data'!T594,WTG_BD!F:F,"&gt;="&amp;O2Summary!$B$6,WTG_BD!F:F,"&lt;="&amp;O2Summary!$B$4)</f>
        <v>0</v>
      </c>
      <c r="V594" s="18">
        <f t="shared" si="16"/>
        <v>45</v>
      </c>
    </row>
    <row r="595" spans="19:22">
      <c r="S595" s="16">
        <v>594</v>
      </c>
      <c r="T595" s="16" t="s">
        <v>1145</v>
      </c>
      <c r="U595" s="17">
        <f>COUNTIFS(WTG_BD!L:L,'Basic Data'!T595,WTG_BD!F:F,"&gt;="&amp;O2Summary!$B$6,WTG_BD!F:F,"&lt;="&amp;O2Summary!$B$4)</f>
        <v>0</v>
      </c>
      <c r="V595" s="18">
        <f t="shared" si="16"/>
        <v>45</v>
      </c>
    </row>
    <row r="596" spans="19:22">
      <c r="S596" s="16">
        <v>595</v>
      </c>
      <c r="T596" s="16" t="s">
        <v>1146</v>
      </c>
      <c r="U596" s="17">
        <f>COUNTIFS(WTG_BD!L:L,'Basic Data'!T596,WTG_BD!F:F,"&gt;="&amp;O2Summary!$B$6,WTG_BD!F:F,"&lt;="&amp;O2Summary!$B$4)</f>
        <v>0</v>
      </c>
      <c r="V596" s="18">
        <f t="shared" si="16"/>
        <v>45</v>
      </c>
    </row>
    <row r="597" spans="19:22">
      <c r="S597" s="16">
        <v>596</v>
      </c>
      <c r="T597" s="16" t="s">
        <v>1147</v>
      </c>
      <c r="U597" s="17">
        <f>COUNTIFS(WTG_BD!L:L,'Basic Data'!T597,WTG_BD!F:F,"&gt;="&amp;O2Summary!$B$6,WTG_BD!F:F,"&lt;="&amp;O2Summary!$B$4)</f>
        <v>0</v>
      </c>
      <c r="V597" s="18">
        <f t="shared" si="16"/>
        <v>45</v>
      </c>
    </row>
    <row r="598" spans="19:22">
      <c r="S598" s="16">
        <v>597</v>
      </c>
      <c r="T598" s="16" t="s">
        <v>1148</v>
      </c>
      <c r="U598" s="17">
        <f>COUNTIFS(WTG_BD!L:L,'Basic Data'!T598,WTG_BD!F:F,"&gt;="&amp;O2Summary!$B$6,WTG_BD!F:F,"&lt;="&amp;O2Summary!$B$4)</f>
        <v>0</v>
      </c>
      <c r="V598" s="18">
        <f t="shared" si="16"/>
        <v>45</v>
      </c>
    </row>
    <row r="599" spans="19:22">
      <c r="S599" s="16">
        <v>598</v>
      </c>
      <c r="T599" s="16" t="s">
        <v>1149</v>
      </c>
      <c r="U599" s="17">
        <f>COUNTIFS(WTG_BD!L:L,'Basic Data'!T599,WTG_BD!F:F,"&gt;="&amp;O2Summary!$B$6,WTG_BD!F:F,"&lt;="&amp;O2Summary!$B$4)</f>
        <v>1</v>
      </c>
      <c r="V599" s="18">
        <f t="shared" si="16"/>
        <v>28</v>
      </c>
    </row>
    <row r="600" spans="19:22">
      <c r="S600" s="16">
        <v>599</v>
      </c>
      <c r="T600" s="16" t="s">
        <v>1150</v>
      </c>
      <c r="U600" s="17">
        <f>COUNTIFS(WTG_BD!L:L,'Basic Data'!T600,WTG_BD!F:F,"&gt;="&amp;O2Summary!$B$6,WTG_BD!F:F,"&lt;="&amp;O2Summary!$B$4)</f>
        <v>0</v>
      </c>
      <c r="V600" s="18">
        <f t="shared" si="16"/>
        <v>45</v>
      </c>
    </row>
    <row r="601" spans="19:22">
      <c r="S601" s="16">
        <v>600</v>
      </c>
      <c r="T601" s="16" t="s">
        <v>1151</v>
      </c>
      <c r="U601" s="17">
        <f>COUNTIFS(WTG_BD!L:L,'Basic Data'!T601,WTG_BD!F:F,"&gt;="&amp;O2Summary!$B$6,WTG_BD!F:F,"&lt;="&amp;O2Summary!$B$4)</f>
        <v>0</v>
      </c>
      <c r="V601" s="18">
        <f t="shared" si="16"/>
        <v>45</v>
      </c>
    </row>
    <row r="602" spans="19:22">
      <c r="S602" s="16">
        <v>601</v>
      </c>
      <c r="T602" s="16" t="s">
        <v>1152</v>
      </c>
      <c r="U602" s="17">
        <f>COUNTIFS(WTG_BD!L:L,'Basic Data'!T602,WTG_BD!F:F,"&gt;="&amp;O2Summary!$B$6,WTG_BD!F:F,"&lt;="&amp;O2Summary!$B$4)</f>
        <v>0</v>
      </c>
      <c r="V602" s="18">
        <f t="shared" si="16"/>
        <v>45</v>
      </c>
    </row>
    <row r="603" spans="19:22">
      <c r="S603" s="16">
        <v>602</v>
      </c>
      <c r="T603" s="16" t="s">
        <v>1153</v>
      </c>
      <c r="U603" s="17">
        <f>COUNTIFS(WTG_BD!L:L,'Basic Data'!T603,WTG_BD!F:F,"&gt;="&amp;O2Summary!$B$6,WTG_BD!F:F,"&lt;="&amp;O2Summary!$B$4)</f>
        <v>0</v>
      </c>
      <c r="V603" s="18">
        <f t="shared" si="16"/>
        <v>45</v>
      </c>
    </row>
    <row r="604" spans="19:22">
      <c r="S604" s="16">
        <v>603</v>
      </c>
      <c r="T604" s="16" t="s">
        <v>1154</v>
      </c>
      <c r="U604" s="17">
        <f>COUNTIFS(WTG_BD!L:L,'Basic Data'!T604,WTG_BD!F:F,"&gt;="&amp;O2Summary!$B$6,WTG_BD!F:F,"&lt;="&amp;O2Summary!$B$4)</f>
        <v>0</v>
      </c>
      <c r="V604" s="18">
        <f t="shared" si="16"/>
        <v>45</v>
      </c>
    </row>
    <row r="605" spans="19:22">
      <c r="S605" s="16">
        <v>604</v>
      </c>
      <c r="T605" s="16" t="s">
        <v>1155</v>
      </c>
      <c r="U605" s="17">
        <f>COUNTIFS(WTG_BD!L:L,'Basic Data'!T605,WTG_BD!F:F,"&gt;="&amp;O2Summary!$B$6,WTG_BD!F:F,"&lt;="&amp;O2Summary!$B$4)</f>
        <v>0</v>
      </c>
      <c r="V605" s="18">
        <f t="shared" si="16"/>
        <v>45</v>
      </c>
    </row>
    <row r="606" spans="19:22">
      <c r="S606" s="16">
        <v>605</v>
      </c>
      <c r="T606" s="16" t="s">
        <v>1156</v>
      </c>
      <c r="U606" s="17">
        <f>COUNTIFS(WTG_BD!L:L,'Basic Data'!T606,WTG_BD!F:F,"&gt;="&amp;O2Summary!$B$6,WTG_BD!F:F,"&lt;="&amp;O2Summary!$B$4)</f>
        <v>0</v>
      </c>
      <c r="V606" s="18">
        <f t="shared" si="16"/>
        <v>45</v>
      </c>
    </row>
    <row r="607" spans="19:22">
      <c r="S607" s="16">
        <v>606</v>
      </c>
      <c r="T607" s="16" t="s">
        <v>1157</v>
      </c>
      <c r="U607" s="17">
        <f>COUNTIFS(WTG_BD!L:L,'Basic Data'!T607,WTG_BD!F:F,"&gt;="&amp;O2Summary!$B$6,WTG_BD!F:F,"&lt;="&amp;O2Summary!$B$4)</f>
        <v>0</v>
      </c>
      <c r="V607" s="18">
        <f t="shared" si="16"/>
        <v>45</v>
      </c>
    </row>
    <row r="608" spans="19:22">
      <c r="S608" s="16">
        <v>607</v>
      </c>
      <c r="T608" s="16" t="s">
        <v>1158</v>
      </c>
      <c r="U608" s="17">
        <f>COUNTIFS(WTG_BD!L:L,'Basic Data'!T608,WTG_BD!F:F,"&gt;="&amp;O2Summary!$B$6,WTG_BD!F:F,"&lt;="&amp;O2Summary!$B$4)</f>
        <v>0</v>
      </c>
      <c r="V608" s="18">
        <f t="shared" si="16"/>
        <v>45</v>
      </c>
    </row>
    <row r="609" spans="19:22">
      <c r="S609" s="16">
        <v>608</v>
      </c>
      <c r="T609" s="16" t="s">
        <v>1159</v>
      </c>
      <c r="U609" s="17">
        <f>COUNTIFS(WTG_BD!L:L,'Basic Data'!T609,WTG_BD!F:F,"&gt;="&amp;O2Summary!$B$6,WTG_BD!F:F,"&lt;="&amp;O2Summary!$B$4)</f>
        <v>0</v>
      </c>
      <c r="V609" s="18">
        <f t="shared" si="16"/>
        <v>45</v>
      </c>
    </row>
    <row r="610" spans="19:22">
      <c r="S610" s="16">
        <v>609</v>
      </c>
      <c r="T610" s="16" t="s">
        <v>1160</v>
      </c>
      <c r="U610" s="17">
        <f>COUNTIFS(WTG_BD!L:L,'Basic Data'!T610,WTG_BD!F:F,"&gt;="&amp;O2Summary!$B$6,WTG_BD!F:F,"&lt;="&amp;O2Summary!$B$4)</f>
        <v>0</v>
      </c>
      <c r="V610" s="18">
        <f t="shared" si="16"/>
        <v>45</v>
      </c>
    </row>
    <row r="611" spans="19:22">
      <c r="S611" s="16">
        <v>610</v>
      </c>
      <c r="T611" s="16" t="s">
        <v>1161</v>
      </c>
      <c r="U611" s="17">
        <f>COUNTIFS(WTG_BD!L:L,'Basic Data'!T611,WTG_BD!F:F,"&gt;="&amp;O2Summary!$B$6,WTG_BD!F:F,"&lt;="&amp;O2Summary!$B$4)</f>
        <v>0</v>
      </c>
      <c r="V611" s="18">
        <f t="shared" si="16"/>
        <v>45</v>
      </c>
    </row>
    <row r="612" spans="19:22">
      <c r="S612" s="16">
        <v>611</v>
      </c>
      <c r="T612" s="16" t="s">
        <v>1162</v>
      </c>
      <c r="U612" s="17">
        <f>COUNTIFS(WTG_BD!L:L,'Basic Data'!T612,WTG_BD!F:F,"&gt;="&amp;O2Summary!$B$6,WTG_BD!F:F,"&lt;="&amp;O2Summary!$B$4)</f>
        <v>0</v>
      </c>
      <c r="V612" s="18">
        <f t="shared" si="16"/>
        <v>45</v>
      </c>
    </row>
    <row r="613" spans="19:22">
      <c r="S613" s="16">
        <v>614</v>
      </c>
      <c r="T613" s="16" t="s">
        <v>1163</v>
      </c>
      <c r="U613" s="17">
        <f>COUNTIFS(WTG_BD!L:L,'Basic Data'!T613,WTG_BD!F:F,"&gt;="&amp;O2Summary!$B$6,WTG_BD!F:F,"&lt;="&amp;O2Summary!$B$4)</f>
        <v>0</v>
      </c>
      <c r="V613" s="18">
        <f t="shared" si="16"/>
        <v>45</v>
      </c>
    </row>
    <row r="614" spans="19:22">
      <c r="S614" s="16">
        <v>615</v>
      </c>
      <c r="T614" s="16" t="s">
        <v>1164</v>
      </c>
      <c r="U614" s="17">
        <f>COUNTIFS(WTG_BD!L:L,'Basic Data'!T614,WTG_BD!F:F,"&gt;="&amp;O2Summary!$B$6,WTG_BD!F:F,"&lt;="&amp;O2Summary!$B$4)</f>
        <v>0</v>
      </c>
      <c r="V614" s="18">
        <f t="shared" si="16"/>
        <v>45</v>
      </c>
    </row>
    <row r="615" spans="19:22">
      <c r="S615" s="16">
        <v>616</v>
      </c>
      <c r="T615" s="16" t="s">
        <v>1165</v>
      </c>
      <c r="U615" s="17">
        <f>COUNTIFS(WTG_BD!L:L,'Basic Data'!T615,WTG_BD!F:F,"&gt;="&amp;O2Summary!$B$6,WTG_BD!F:F,"&lt;="&amp;O2Summary!$B$4)</f>
        <v>0</v>
      </c>
      <c r="V615" s="18">
        <f t="shared" si="16"/>
        <v>45</v>
      </c>
    </row>
    <row r="616" spans="19:22">
      <c r="S616" s="16">
        <v>617</v>
      </c>
      <c r="T616" s="16" t="s">
        <v>1166</v>
      </c>
      <c r="U616" s="17">
        <f>COUNTIFS(WTG_BD!L:L,'Basic Data'!T616,WTG_BD!F:F,"&gt;="&amp;O2Summary!$B$6,WTG_BD!F:F,"&lt;="&amp;O2Summary!$B$4)</f>
        <v>0</v>
      </c>
      <c r="V616" s="18">
        <f t="shared" si="16"/>
        <v>45</v>
      </c>
    </row>
    <row r="617" spans="19:22">
      <c r="S617" s="16">
        <v>618</v>
      </c>
      <c r="T617" s="16" t="s">
        <v>1167</v>
      </c>
      <c r="U617" s="17">
        <f>COUNTIFS(WTG_BD!L:L,'Basic Data'!T617,WTG_BD!F:F,"&gt;="&amp;O2Summary!$B$6,WTG_BD!F:F,"&lt;="&amp;O2Summary!$B$4)</f>
        <v>0</v>
      </c>
      <c r="V617" s="18">
        <f t="shared" si="16"/>
        <v>45</v>
      </c>
    </row>
    <row r="618" spans="19:22">
      <c r="S618" s="16">
        <v>619</v>
      </c>
      <c r="T618" s="16" t="s">
        <v>1168</v>
      </c>
      <c r="U618" s="17">
        <f>COUNTIFS(WTG_BD!L:L,'Basic Data'!T618,WTG_BD!F:F,"&gt;="&amp;O2Summary!$B$6,WTG_BD!F:F,"&lt;="&amp;O2Summary!$B$4)</f>
        <v>0</v>
      </c>
      <c r="V618" s="18">
        <f t="shared" si="16"/>
        <v>45</v>
      </c>
    </row>
    <row r="619" spans="19:22">
      <c r="S619" s="16">
        <v>620</v>
      </c>
      <c r="T619" s="16" t="s">
        <v>1169</v>
      </c>
      <c r="U619" s="17">
        <f>COUNTIFS(WTG_BD!L:L,'Basic Data'!T619,WTG_BD!F:F,"&gt;="&amp;O2Summary!$B$6,WTG_BD!F:F,"&lt;="&amp;O2Summary!$B$4)</f>
        <v>0</v>
      </c>
      <c r="V619" s="18">
        <f t="shared" si="16"/>
        <v>45</v>
      </c>
    </row>
    <row r="620" spans="19:22">
      <c r="S620" s="16">
        <v>621</v>
      </c>
      <c r="T620" s="16" t="s">
        <v>1170</v>
      </c>
      <c r="U620" s="17">
        <f>COUNTIFS(WTG_BD!L:L,'Basic Data'!T620,WTG_BD!F:F,"&gt;="&amp;O2Summary!$B$6,WTG_BD!F:F,"&lt;="&amp;O2Summary!$B$4)</f>
        <v>0</v>
      </c>
      <c r="V620" s="18">
        <f t="shared" si="16"/>
        <v>45</v>
      </c>
    </row>
    <row r="621" spans="19:22">
      <c r="S621" s="16">
        <v>622</v>
      </c>
      <c r="T621" s="16" t="s">
        <v>1171</v>
      </c>
      <c r="U621" s="17">
        <f>COUNTIFS(WTG_BD!L:L,'Basic Data'!T621,WTG_BD!F:F,"&gt;="&amp;O2Summary!$B$6,WTG_BD!F:F,"&lt;="&amp;O2Summary!$B$4)</f>
        <v>0</v>
      </c>
      <c r="V621" s="18">
        <f t="shared" si="16"/>
        <v>45</v>
      </c>
    </row>
    <row r="622" spans="19:22">
      <c r="S622" s="16">
        <v>623</v>
      </c>
      <c r="T622" s="16" t="s">
        <v>1172</v>
      </c>
      <c r="U622" s="17">
        <f>COUNTIFS(WTG_BD!L:L,'Basic Data'!T622,WTG_BD!F:F,"&gt;="&amp;O2Summary!$B$6,WTG_BD!F:F,"&lt;="&amp;O2Summary!$B$4)</f>
        <v>0</v>
      </c>
      <c r="V622" s="18">
        <f t="shared" si="16"/>
        <v>45</v>
      </c>
    </row>
    <row r="623" spans="19:22">
      <c r="S623" s="16">
        <v>624</v>
      </c>
      <c r="T623" s="16" t="s">
        <v>1173</v>
      </c>
      <c r="U623" s="17">
        <f>COUNTIFS(WTG_BD!L:L,'Basic Data'!T623,WTG_BD!F:F,"&gt;="&amp;O2Summary!$B$6,WTG_BD!F:F,"&lt;="&amp;O2Summary!$B$4)</f>
        <v>0</v>
      </c>
      <c r="V623" s="18">
        <f t="shared" si="16"/>
        <v>45</v>
      </c>
    </row>
    <row r="624" spans="19:22">
      <c r="S624" s="16">
        <v>625</v>
      </c>
      <c r="T624" s="16" t="s">
        <v>1174</v>
      </c>
      <c r="U624" s="17">
        <f>COUNTIFS(WTG_BD!L:L,'Basic Data'!T624,WTG_BD!F:F,"&gt;="&amp;O2Summary!$B$6,WTG_BD!F:F,"&lt;="&amp;O2Summary!$B$4)</f>
        <v>0</v>
      </c>
      <c r="V624" s="18">
        <f t="shared" si="16"/>
        <v>45</v>
      </c>
    </row>
    <row r="625" spans="19:22">
      <c r="S625" s="16">
        <v>626</v>
      </c>
      <c r="T625" s="16" t="s">
        <v>1175</v>
      </c>
      <c r="U625" s="17">
        <f>COUNTIFS(WTG_BD!L:L,'Basic Data'!T625,WTG_BD!F:F,"&gt;="&amp;O2Summary!$B$6,WTG_BD!F:F,"&lt;="&amp;O2Summary!$B$4)</f>
        <v>0</v>
      </c>
      <c r="V625" s="18">
        <f t="shared" si="16"/>
        <v>45</v>
      </c>
    </row>
    <row r="626" spans="19:22">
      <c r="S626" s="16">
        <v>627</v>
      </c>
      <c r="T626" s="16" t="s">
        <v>1176</v>
      </c>
      <c r="U626" s="17">
        <f>COUNTIFS(WTG_BD!L:L,'Basic Data'!T626,WTG_BD!F:F,"&gt;="&amp;O2Summary!$B$6,WTG_BD!F:F,"&lt;="&amp;O2Summary!$B$4)</f>
        <v>0</v>
      </c>
      <c r="V626" s="18">
        <f t="shared" si="16"/>
        <v>45</v>
      </c>
    </row>
    <row r="627" spans="19:22">
      <c r="S627" s="16">
        <v>628</v>
      </c>
      <c r="T627" s="16" t="s">
        <v>1177</v>
      </c>
      <c r="U627" s="17">
        <f>COUNTIFS(WTG_BD!L:L,'Basic Data'!T627,WTG_BD!F:F,"&gt;="&amp;O2Summary!$B$6,WTG_BD!F:F,"&lt;="&amp;O2Summary!$B$4)</f>
        <v>0</v>
      </c>
      <c r="V627" s="18">
        <f t="shared" si="16"/>
        <v>45</v>
      </c>
    </row>
    <row r="628" spans="19:22">
      <c r="S628" s="16">
        <v>629</v>
      </c>
      <c r="T628" s="16" t="s">
        <v>1178</v>
      </c>
      <c r="U628" s="17">
        <f>COUNTIFS(WTG_BD!L:L,'Basic Data'!T628,WTG_BD!F:F,"&gt;="&amp;O2Summary!$B$6,WTG_BD!F:F,"&lt;="&amp;O2Summary!$B$4)</f>
        <v>0</v>
      </c>
      <c r="V628" s="18">
        <f t="shared" si="16"/>
        <v>45</v>
      </c>
    </row>
    <row r="629" spans="19:22">
      <c r="S629" s="16">
        <v>630</v>
      </c>
      <c r="T629" s="16" t="s">
        <v>1179</v>
      </c>
      <c r="U629" s="17">
        <f>COUNTIFS(WTG_BD!L:L,'Basic Data'!T629,WTG_BD!F:F,"&gt;="&amp;O2Summary!$B$6,WTG_BD!F:F,"&lt;="&amp;O2Summary!$B$4)</f>
        <v>0</v>
      </c>
      <c r="V629" s="18">
        <f t="shared" si="16"/>
        <v>45</v>
      </c>
    </row>
    <row r="630" spans="19:22">
      <c r="S630" s="16">
        <v>631</v>
      </c>
      <c r="T630" s="16" t="s">
        <v>1180</v>
      </c>
      <c r="U630" s="17">
        <f>COUNTIFS(WTG_BD!L:L,'Basic Data'!T630,WTG_BD!F:F,"&gt;="&amp;O2Summary!$B$6,WTG_BD!F:F,"&lt;="&amp;O2Summary!$B$4)</f>
        <v>0</v>
      </c>
      <c r="V630" s="18">
        <f t="shared" si="16"/>
        <v>45</v>
      </c>
    </row>
    <row r="631" spans="19:22">
      <c r="S631" s="16">
        <v>632</v>
      </c>
      <c r="T631" s="16" t="s">
        <v>1181</v>
      </c>
      <c r="U631" s="17">
        <f>COUNTIFS(WTG_BD!L:L,'Basic Data'!T631,WTG_BD!F:F,"&gt;="&amp;O2Summary!$B$6,WTG_BD!F:F,"&lt;="&amp;O2Summary!$B$4)</f>
        <v>0</v>
      </c>
      <c r="V631" s="18">
        <f t="shared" si="16"/>
        <v>45</v>
      </c>
    </row>
    <row r="632" spans="19:22">
      <c r="S632" s="16">
        <v>633</v>
      </c>
      <c r="T632" s="16" t="s">
        <v>1182</v>
      </c>
      <c r="U632" s="17">
        <f>COUNTIFS(WTG_BD!L:L,'Basic Data'!T632,WTG_BD!F:F,"&gt;="&amp;O2Summary!$B$6,WTG_BD!F:F,"&lt;="&amp;O2Summary!$B$4)</f>
        <v>0</v>
      </c>
      <c r="V632" s="18">
        <f t="shared" si="16"/>
        <v>45</v>
      </c>
    </row>
    <row r="633" spans="19:22">
      <c r="S633" s="16">
        <v>634</v>
      </c>
      <c r="T633" s="16" t="s">
        <v>1183</v>
      </c>
      <c r="U633" s="17">
        <f>COUNTIFS(WTG_BD!L:L,'Basic Data'!T633,WTG_BD!F:F,"&gt;="&amp;O2Summary!$B$6,WTG_BD!F:F,"&lt;="&amp;O2Summary!$B$4)</f>
        <v>0</v>
      </c>
      <c r="V633" s="18">
        <f t="shared" si="16"/>
        <v>45</v>
      </c>
    </row>
    <row r="634" spans="19:22">
      <c r="S634" s="16">
        <v>635</v>
      </c>
      <c r="T634" s="16" t="s">
        <v>1184</v>
      </c>
      <c r="U634" s="17">
        <f>COUNTIFS(WTG_BD!L:L,'Basic Data'!T634,WTG_BD!F:F,"&gt;="&amp;O2Summary!$B$6,WTG_BD!F:F,"&lt;="&amp;O2Summary!$B$4)</f>
        <v>0</v>
      </c>
      <c r="V634" s="18">
        <f t="shared" si="16"/>
        <v>45</v>
      </c>
    </row>
    <row r="635" spans="19:22">
      <c r="S635" s="16">
        <v>636</v>
      </c>
      <c r="T635" s="16" t="s">
        <v>1185</v>
      </c>
      <c r="U635" s="17">
        <f>COUNTIFS(WTG_BD!L:L,'Basic Data'!T635,WTG_BD!F:F,"&gt;="&amp;O2Summary!$B$6,WTG_BD!F:F,"&lt;="&amp;O2Summary!$B$4)</f>
        <v>0</v>
      </c>
      <c r="V635" s="18">
        <f t="shared" si="16"/>
        <v>45</v>
      </c>
    </row>
    <row r="636" spans="19:22">
      <c r="S636" s="16">
        <v>637</v>
      </c>
      <c r="T636" s="16" t="s">
        <v>1186</v>
      </c>
      <c r="U636" s="17">
        <f>COUNTIFS(WTG_BD!L:L,'Basic Data'!T636,WTG_BD!F:F,"&gt;="&amp;O2Summary!$B$6,WTG_BD!F:F,"&lt;="&amp;O2Summary!$B$4)</f>
        <v>0</v>
      </c>
      <c r="V636" s="18">
        <f t="shared" si="16"/>
        <v>45</v>
      </c>
    </row>
    <row r="637" spans="19:22">
      <c r="S637" s="16">
        <v>638</v>
      </c>
      <c r="T637" s="16" t="s">
        <v>1187</v>
      </c>
      <c r="U637" s="17">
        <f>COUNTIFS(WTG_BD!L:L,'Basic Data'!T637,WTG_BD!F:F,"&gt;="&amp;O2Summary!$B$6,WTG_BD!F:F,"&lt;="&amp;O2Summary!$B$4)</f>
        <v>0</v>
      </c>
      <c r="V637" s="18">
        <f t="shared" si="16"/>
        <v>45</v>
      </c>
    </row>
    <row r="638" spans="19:22">
      <c r="S638" s="16">
        <v>639</v>
      </c>
      <c r="T638" s="16" t="s">
        <v>1188</v>
      </c>
      <c r="U638" s="17">
        <f>COUNTIFS(WTG_BD!L:L,'Basic Data'!T638,WTG_BD!F:F,"&gt;="&amp;O2Summary!$B$6,WTG_BD!F:F,"&lt;="&amp;O2Summary!$B$4)</f>
        <v>0</v>
      </c>
      <c r="V638" s="18">
        <f t="shared" si="16"/>
        <v>45</v>
      </c>
    </row>
    <row r="639" spans="19:22">
      <c r="S639" s="16">
        <v>640</v>
      </c>
      <c r="T639" s="16" t="s">
        <v>1189</v>
      </c>
      <c r="U639" s="17">
        <f>COUNTIFS(WTG_BD!L:L,'Basic Data'!T639,WTG_BD!F:F,"&gt;="&amp;O2Summary!$B$6,WTG_BD!F:F,"&lt;="&amp;O2Summary!$B$4)</f>
        <v>0</v>
      </c>
      <c r="V639" s="18">
        <f t="shared" si="16"/>
        <v>45</v>
      </c>
    </row>
    <row r="640" spans="19:22">
      <c r="S640" s="16">
        <v>641</v>
      </c>
      <c r="T640" s="16" t="s">
        <v>1190</v>
      </c>
      <c r="U640" s="17">
        <f>COUNTIFS(WTG_BD!L:L,'Basic Data'!T640,WTG_BD!F:F,"&gt;="&amp;O2Summary!$B$6,WTG_BD!F:F,"&lt;="&amp;O2Summary!$B$4)</f>
        <v>0</v>
      </c>
      <c r="V640" s="18">
        <f t="shared" si="16"/>
        <v>45</v>
      </c>
    </row>
    <row r="641" spans="19:22">
      <c r="S641" s="16">
        <v>642</v>
      </c>
      <c r="T641" s="16" t="s">
        <v>1191</v>
      </c>
      <c r="U641" s="17">
        <f>COUNTIFS(WTG_BD!L:L,'Basic Data'!T641,WTG_BD!F:F,"&gt;="&amp;O2Summary!$B$6,WTG_BD!F:F,"&lt;="&amp;O2Summary!$B$4)</f>
        <v>0</v>
      </c>
      <c r="V641" s="18">
        <f t="shared" si="16"/>
        <v>45</v>
      </c>
    </row>
    <row r="642" spans="19:22">
      <c r="S642" s="16">
        <v>643</v>
      </c>
      <c r="T642" s="16" t="s">
        <v>1192</v>
      </c>
      <c r="U642" s="17">
        <f>COUNTIFS(WTG_BD!L:L,'Basic Data'!T642,WTG_BD!F:F,"&gt;="&amp;O2Summary!$B$6,WTG_BD!F:F,"&lt;="&amp;O2Summary!$B$4)</f>
        <v>0</v>
      </c>
      <c r="V642" s="18">
        <f t="shared" si="16"/>
        <v>45</v>
      </c>
    </row>
    <row r="643" spans="19:22">
      <c r="S643" s="16">
        <v>644</v>
      </c>
      <c r="T643" s="16" t="s">
        <v>1193</v>
      </c>
      <c r="U643" s="17">
        <f>COUNTIFS(WTG_BD!L:L,'Basic Data'!T643,WTG_BD!F:F,"&gt;="&amp;O2Summary!$B$6,WTG_BD!F:F,"&lt;="&amp;O2Summary!$B$4)</f>
        <v>0</v>
      </c>
      <c r="V643" s="18">
        <f t="shared" ref="V643:V706" si="17">RANK(U643,$U$2:$U$3975)</f>
        <v>45</v>
      </c>
    </row>
    <row r="644" spans="19:22">
      <c r="S644" s="16">
        <v>645</v>
      </c>
      <c r="T644" s="16" t="s">
        <v>1194</v>
      </c>
      <c r="U644" s="17">
        <f>COUNTIFS(WTG_BD!L:L,'Basic Data'!T644,WTG_BD!F:F,"&gt;="&amp;O2Summary!$B$6,WTG_BD!F:F,"&lt;="&amp;O2Summary!$B$4)</f>
        <v>0</v>
      </c>
      <c r="V644" s="18">
        <f t="shared" si="17"/>
        <v>45</v>
      </c>
    </row>
    <row r="645" spans="19:22">
      <c r="S645" s="16">
        <v>646</v>
      </c>
      <c r="T645" s="16" t="s">
        <v>1195</v>
      </c>
      <c r="U645" s="17">
        <f>COUNTIFS(WTG_BD!L:L,'Basic Data'!T645,WTG_BD!F:F,"&gt;="&amp;O2Summary!$B$6,WTG_BD!F:F,"&lt;="&amp;O2Summary!$B$4)</f>
        <v>0</v>
      </c>
      <c r="V645" s="18">
        <f t="shared" si="17"/>
        <v>45</v>
      </c>
    </row>
    <row r="646" spans="19:22">
      <c r="S646" s="16">
        <v>647</v>
      </c>
      <c r="T646" s="16" t="s">
        <v>1196</v>
      </c>
      <c r="U646" s="17">
        <f>COUNTIFS(WTG_BD!L:L,'Basic Data'!T646,WTG_BD!F:F,"&gt;="&amp;O2Summary!$B$6,WTG_BD!F:F,"&lt;="&amp;O2Summary!$B$4)</f>
        <v>0</v>
      </c>
      <c r="V646" s="18">
        <f t="shared" si="17"/>
        <v>45</v>
      </c>
    </row>
    <row r="647" spans="19:22">
      <c r="S647" s="16">
        <v>648</v>
      </c>
      <c r="T647" s="16" t="s">
        <v>1197</v>
      </c>
      <c r="U647" s="17">
        <f>COUNTIFS(WTG_BD!L:L,'Basic Data'!T647,WTG_BD!F:F,"&gt;="&amp;O2Summary!$B$6,WTG_BD!F:F,"&lt;="&amp;O2Summary!$B$4)</f>
        <v>0</v>
      </c>
      <c r="V647" s="18">
        <f t="shared" si="17"/>
        <v>45</v>
      </c>
    </row>
    <row r="648" spans="19:22">
      <c r="S648" s="16">
        <v>649</v>
      </c>
      <c r="T648" s="16" t="s">
        <v>1198</v>
      </c>
      <c r="U648" s="17">
        <f>COUNTIFS(WTG_BD!L:L,'Basic Data'!T648,WTG_BD!F:F,"&gt;="&amp;O2Summary!$B$6,WTG_BD!F:F,"&lt;="&amp;O2Summary!$B$4)</f>
        <v>0</v>
      </c>
      <c r="V648" s="18">
        <f t="shared" si="17"/>
        <v>45</v>
      </c>
    </row>
    <row r="649" spans="19:22">
      <c r="S649" s="16">
        <v>650</v>
      </c>
      <c r="T649" s="16" t="s">
        <v>1199</v>
      </c>
      <c r="U649" s="17">
        <f>COUNTIFS(WTG_BD!L:L,'Basic Data'!T649,WTG_BD!F:F,"&gt;="&amp;O2Summary!$B$6,WTG_BD!F:F,"&lt;="&amp;O2Summary!$B$4)</f>
        <v>0</v>
      </c>
      <c r="V649" s="18">
        <f t="shared" si="17"/>
        <v>45</v>
      </c>
    </row>
    <row r="650" spans="19:22">
      <c r="S650" s="16">
        <v>651</v>
      </c>
      <c r="T650" s="16" t="s">
        <v>1200</v>
      </c>
      <c r="U650" s="17">
        <f>COUNTIFS(WTG_BD!L:L,'Basic Data'!T650,WTG_BD!F:F,"&gt;="&amp;O2Summary!$B$6,WTG_BD!F:F,"&lt;="&amp;O2Summary!$B$4)</f>
        <v>0</v>
      </c>
      <c r="V650" s="18">
        <f t="shared" si="17"/>
        <v>45</v>
      </c>
    </row>
    <row r="651" spans="19:22">
      <c r="S651" s="16">
        <v>652</v>
      </c>
      <c r="T651" s="16" t="s">
        <v>1201</v>
      </c>
      <c r="U651" s="17">
        <f>COUNTIFS(WTG_BD!L:L,'Basic Data'!T651,WTG_BD!F:F,"&gt;="&amp;O2Summary!$B$6,WTG_BD!F:F,"&lt;="&amp;O2Summary!$B$4)</f>
        <v>0</v>
      </c>
      <c r="V651" s="18">
        <f t="shared" si="17"/>
        <v>45</v>
      </c>
    </row>
    <row r="652" spans="19:22">
      <c r="S652" s="16">
        <v>653</v>
      </c>
      <c r="T652" s="16" t="s">
        <v>1202</v>
      </c>
      <c r="U652" s="17">
        <f>COUNTIFS(WTG_BD!L:L,'Basic Data'!T652,WTG_BD!F:F,"&gt;="&amp;O2Summary!$B$6,WTG_BD!F:F,"&lt;="&amp;O2Summary!$B$4)</f>
        <v>0</v>
      </c>
      <c r="V652" s="18">
        <f t="shared" si="17"/>
        <v>45</v>
      </c>
    </row>
    <row r="653" spans="19:22">
      <c r="S653" s="16">
        <v>654</v>
      </c>
      <c r="T653" s="16" t="s">
        <v>1203</v>
      </c>
      <c r="U653" s="17">
        <f>COUNTIFS(WTG_BD!L:L,'Basic Data'!T653,WTG_BD!F:F,"&gt;="&amp;O2Summary!$B$6,WTG_BD!F:F,"&lt;="&amp;O2Summary!$B$4)</f>
        <v>0</v>
      </c>
      <c r="V653" s="18">
        <f t="shared" si="17"/>
        <v>45</v>
      </c>
    </row>
    <row r="654" spans="19:22">
      <c r="S654" s="16">
        <v>655</v>
      </c>
      <c r="T654" s="16" t="s">
        <v>1204</v>
      </c>
      <c r="U654" s="17">
        <f>COUNTIFS(WTG_BD!L:L,'Basic Data'!T654,WTG_BD!F:F,"&gt;="&amp;O2Summary!$B$6,WTG_BD!F:F,"&lt;="&amp;O2Summary!$B$4)</f>
        <v>0</v>
      </c>
      <c r="V654" s="18">
        <f t="shared" si="17"/>
        <v>45</v>
      </c>
    </row>
    <row r="655" spans="19:22">
      <c r="S655" s="16">
        <v>656</v>
      </c>
      <c r="T655" s="16" t="s">
        <v>1205</v>
      </c>
      <c r="U655" s="17">
        <f>COUNTIFS(WTG_BD!L:L,'Basic Data'!T655,WTG_BD!F:F,"&gt;="&amp;O2Summary!$B$6,WTG_BD!F:F,"&lt;="&amp;O2Summary!$B$4)</f>
        <v>0</v>
      </c>
      <c r="V655" s="18">
        <f t="shared" si="17"/>
        <v>45</v>
      </c>
    </row>
    <row r="656" spans="19:22">
      <c r="S656" s="16">
        <v>657</v>
      </c>
      <c r="T656" s="16" t="s">
        <v>1206</v>
      </c>
      <c r="U656" s="17">
        <f>COUNTIFS(WTG_BD!L:L,'Basic Data'!T656,WTG_BD!F:F,"&gt;="&amp;O2Summary!$B$6,WTG_BD!F:F,"&lt;="&amp;O2Summary!$B$4)</f>
        <v>0</v>
      </c>
      <c r="V656" s="18">
        <f t="shared" si="17"/>
        <v>45</v>
      </c>
    </row>
    <row r="657" spans="19:22">
      <c r="S657" s="16">
        <v>658</v>
      </c>
      <c r="T657" s="16" t="s">
        <v>1207</v>
      </c>
      <c r="U657" s="17">
        <f>COUNTIFS(WTG_BD!L:L,'Basic Data'!T657,WTG_BD!F:F,"&gt;="&amp;O2Summary!$B$6,WTG_BD!F:F,"&lt;="&amp;O2Summary!$B$4)</f>
        <v>0</v>
      </c>
      <c r="V657" s="18">
        <f t="shared" si="17"/>
        <v>45</v>
      </c>
    </row>
    <row r="658" spans="19:22">
      <c r="S658" s="16">
        <v>659</v>
      </c>
      <c r="T658" s="16" t="s">
        <v>1208</v>
      </c>
      <c r="U658" s="17">
        <f>COUNTIFS(WTG_BD!L:L,'Basic Data'!T658,WTG_BD!F:F,"&gt;="&amp;O2Summary!$B$6,WTG_BD!F:F,"&lt;="&amp;O2Summary!$B$4)</f>
        <v>0</v>
      </c>
      <c r="V658" s="18">
        <f t="shared" si="17"/>
        <v>45</v>
      </c>
    </row>
    <row r="659" spans="19:22">
      <c r="S659" s="16">
        <v>660</v>
      </c>
      <c r="T659" s="16" t="s">
        <v>1209</v>
      </c>
      <c r="U659" s="17">
        <f>COUNTIFS(WTG_BD!L:L,'Basic Data'!T659,WTG_BD!F:F,"&gt;="&amp;O2Summary!$B$6,WTG_BD!F:F,"&lt;="&amp;O2Summary!$B$4)</f>
        <v>0</v>
      </c>
      <c r="V659" s="18">
        <f t="shared" si="17"/>
        <v>45</v>
      </c>
    </row>
    <row r="660" spans="19:22">
      <c r="S660" s="16">
        <v>661</v>
      </c>
      <c r="T660" s="16" t="s">
        <v>1210</v>
      </c>
      <c r="U660" s="17">
        <f>COUNTIFS(WTG_BD!L:L,'Basic Data'!T660,WTG_BD!F:F,"&gt;="&amp;O2Summary!$B$6,WTG_BD!F:F,"&lt;="&amp;O2Summary!$B$4)</f>
        <v>0</v>
      </c>
      <c r="V660" s="18">
        <f t="shared" si="17"/>
        <v>45</v>
      </c>
    </row>
    <row r="661" spans="19:22">
      <c r="S661" s="16">
        <v>662</v>
      </c>
      <c r="T661" s="16" t="s">
        <v>1211</v>
      </c>
      <c r="U661" s="17">
        <f>COUNTIFS(WTG_BD!L:L,'Basic Data'!T661,WTG_BD!F:F,"&gt;="&amp;O2Summary!$B$6,WTG_BD!F:F,"&lt;="&amp;O2Summary!$B$4)</f>
        <v>0</v>
      </c>
      <c r="V661" s="18">
        <f t="shared" si="17"/>
        <v>45</v>
      </c>
    </row>
    <row r="662" spans="19:22">
      <c r="S662" s="16">
        <v>663</v>
      </c>
      <c r="T662" s="16" t="s">
        <v>1212</v>
      </c>
      <c r="U662" s="17">
        <f>COUNTIFS(WTG_BD!L:L,'Basic Data'!T662,WTG_BD!F:F,"&gt;="&amp;O2Summary!$B$6,WTG_BD!F:F,"&lt;="&amp;O2Summary!$B$4)</f>
        <v>0</v>
      </c>
      <c r="V662" s="18">
        <f t="shared" si="17"/>
        <v>45</v>
      </c>
    </row>
    <row r="663" spans="19:22">
      <c r="S663" s="16">
        <v>664</v>
      </c>
      <c r="T663" s="16" t="s">
        <v>1213</v>
      </c>
      <c r="U663" s="17">
        <f>COUNTIFS(WTG_BD!L:L,'Basic Data'!T663,WTG_BD!F:F,"&gt;="&amp;O2Summary!$B$6,WTG_BD!F:F,"&lt;="&amp;O2Summary!$B$4)</f>
        <v>0</v>
      </c>
      <c r="V663" s="18">
        <f t="shared" si="17"/>
        <v>45</v>
      </c>
    </row>
    <row r="664" spans="19:22">
      <c r="S664" s="16">
        <v>665</v>
      </c>
      <c r="T664" s="16" t="s">
        <v>1214</v>
      </c>
      <c r="U664" s="17">
        <f>COUNTIFS(WTG_BD!L:L,'Basic Data'!T664,WTG_BD!F:F,"&gt;="&amp;O2Summary!$B$6,WTG_BD!F:F,"&lt;="&amp;O2Summary!$B$4)</f>
        <v>0</v>
      </c>
      <c r="V664" s="18">
        <f t="shared" si="17"/>
        <v>45</v>
      </c>
    </row>
    <row r="665" spans="19:22">
      <c r="S665" s="16">
        <v>666</v>
      </c>
      <c r="T665" s="16" t="s">
        <v>1215</v>
      </c>
      <c r="U665" s="17">
        <f>COUNTIFS(WTG_BD!L:L,'Basic Data'!T665,WTG_BD!F:F,"&gt;="&amp;O2Summary!$B$6,WTG_BD!F:F,"&lt;="&amp;O2Summary!$B$4)</f>
        <v>0</v>
      </c>
      <c r="V665" s="18">
        <f t="shared" si="17"/>
        <v>45</v>
      </c>
    </row>
    <row r="666" spans="19:22">
      <c r="S666" s="16">
        <v>667</v>
      </c>
      <c r="T666" s="16" t="s">
        <v>1216</v>
      </c>
      <c r="U666" s="17">
        <f>COUNTIFS(WTG_BD!L:L,'Basic Data'!T666,WTG_BD!F:F,"&gt;="&amp;O2Summary!$B$6,WTG_BD!F:F,"&lt;="&amp;O2Summary!$B$4)</f>
        <v>0</v>
      </c>
      <c r="V666" s="18">
        <f t="shared" si="17"/>
        <v>45</v>
      </c>
    </row>
    <row r="667" spans="19:22">
      <c r="S667" s="16">
        <v>668</v>
      </c>
      <c r="T667" s="16" t="s">
        <v>1217</v>
      </c>
      <c r="U667" s="17">
        <f>COUNTIFS(WTG_BD!L:L,'Basic Data'!T667,WTG_BD!F:F,"&gt;="&amp;O2Summary!$B$6,WTG_BD!F:F,"&lt;="&amp;O2Summary!$B$4)</f>
        <v>0</v>
      </c>
      <c r="V667" s="18">
        <f t="shared" si="17"/>
        <v>45</v>
      </c>
    </row>
    <row r="668" spans="19:22">
      <c r="S668" s="16">
        <v>669</v>
      </c>
      <c r="T668" s="16" t="s">
        <v>1218</v>
      </c>
      <c r="U668" s="17">
        <f>COUNTIFS(WTG_BD!L:L,'Basic Data'!T668,WTG_BD!F:F,"&gt;="&amp;O2Summary!$B$6,WTG_BD!F:F,"&lt;="&amp;O2Summary!$B$4)</f>
        <v>0</v>
      </c>
      <c r="V668" s="18">
        <f t="shared" si="17"/>
        <v>45</v>
      </c>
    </row>
    <row r="669" spans="19:22">
      <c r="S669" s="16">
        <v>670</v>
      </c>
      <c r="T669" s="16" t="s">
        <v>1219</v>
      </c>
      <c r="U669" s="17">
        <f>COUNTIFS(WTG_BD!L:L,'Basic Data'!T669,WTG_BD!F:F,"&gt;="&amp;O2Summary!$B$6,WTG_BD!F:F,"&lt;="&amp;O2Summary!$B$4)</f>
        <v>0</v>
      </c>
      <c r="V669" s="18">
        <f t="shared" si="17"/>
        <v>45</v>
      </c>
    </row>
    <row r="670" spans="19:22">
      <c r="S670" s="16">
        <v>671</v>
      </c>
      <c r="T670" s="16" t="s">
        <v>1220</v>
      </c>
      <c r="U670" s="17">
        <f>COUNTIFS(WTG_BD!L:L,'Basic Data'!T670,WTG_BD!F:F,"&gt;="&amp;O2Summary!$B$6,WTG_BD!F:F,"&lt;="&amp;O2Summary!$B$4)</f>
        <v>0</v>
      </c>
      <c r="V670" s="18">
        <f t="shared" si="17"/>
        <v>45</v>
      </c>
    </row>
    <row r="671" spans="19:22">
      <c r="S671" s="16">
        <v>672</v>
      </c>
      <c r="T671" s="16" t="s">
        <v>1221</v>
      </c>
      <c r="U671" s="17">
        <f>COUNTIFS(WTG_BD!L:L,'Basic Data'!T671,WTG_BD!F:F,"&gt;="&amp;O2Summary!$B$6,WTG_BD!F:F,"&lt;="&amp;O2Summary!$B$4)</f>
        <v>0</v>
      </c>
      <c r="V671" s="18">
        <f t="shared" si="17"/>
        <v>45</v>
      </c>
    </row>
    <row r="672" spans="19:22">
      <c r="S672" s="16">
        <v>673</v>
      </c>
      <c r="T672" s="16" t="s">
        <v>1222</v>
      </c>
      <c r="U672" s="17">
        <f>COUNTIFS(WTG_BD!L:L,'Basic Data'!T672,WTG_BD!F:F,"&gt;="&amp;O2Summary!$B$6,WTG_BD!F:F,"&lt;="&amp;O2Summary!$B$4)</f>
        <v>0</v>
      </c>
      <c r="V672" s="18">
        <f t="shared" si="17"/>
        <v>45</v>
      </c>
    </row>
    <row r="673" spans="19:22">
      <c r="S673" s="16">
        <v>674</v>
      </c>
      <c r="T673" s="16" t="s">
        <v>1223</v>
      </c>
      <c r="U673" s="17">
        <f>COUNTIFS(WTG_BD!L:L,'Basic Data'!T673,WTG_BD!F:F,"&gt;="&amp;O2Summary!$B$6,WTG_BD!F:F,"&lt;="&amp;O2Summary!$B$4)</f>
        <v>0</v>
      </c>
      <c r="V673" s="18">
        <f t="shared" si="17"/>
        <v>45</v>
      </c>
    </row>
    <row r="674" spans="19:22">
      <c r="S674" s="16">
        <v>675</v>
      </c>
      <c r="T674" s="16" t="s">
        <v>1224</v>
      </c>
      <c r="U674" s="17">
        <f>COUNTIFS(WTG_BD!L:L,'Basic Data'!T674,WTG_BD!F:F,"&gt;="&amp;O2Summary!$B$6,WTG_BD!F:F,"&lt;="&amp;O2Summary!$B$4)</f>
        <v>0</v>
      </c>
      <c r="V674" s="18">
        <f t="shared" si="17"/>
        <v>45</v>
      </c>
    </row>
    <row r="675" spans="19:22">
      <c r="S675" s="16">
        <v>676</v>
      </c>
      <c r="T675" s="16" t="s">
        <v>1225</v>
      </c>
      <c r="U675" s="17">
        <f>COUNTIFS(WTG_BD!L:L,'Basic Data'!T675,WTG_BD!F:F,"&gt;="&amp;O2Summary!$B$6,WTG_BD!F:F,"&lt;="&amp;O2Summary!$B$4)</f>
        <v>0</v>
      </c>
      <c r="V675" s="18">
        <f t="shared" si="17"/>
        <v>45</v>
      </c>
    </row>
    <row r="676" spans="19:22">
      <c r="S676" s="16">
        <v>677</v>
      </c>
      <c r="T676" s="16" t="s">
        <v>1226</v>
      </c>
      <c r="U676" s="17">
        <f>COUNTIFS(WTG_BD!L:L,'Basic Data'!T676,WTG_BD!F:F,"&gt;="&amp;O2Summary!$B$6,WTG_BD!F:F,"&lt;="&amp;O2Summary!$B$4)</f>
        <v>0</v>
      </c>
      <c r="V676" s="18">
        <f t="shared" si="17"/>
        <v>45</v>
      </c>
    </row>
    <row r="677" spans="19:22">
      <c r="S677" s="16">
        <v>678</v>
      </c>
      <c r="T677" s="16" t="s">
        <v>1227</v>
      </c>
      <c r="U677" s="17">
        <f>COUNTIFS(WTG_BD!L:L,'Basic Data'!T677,WTG_BD!F:F,"&gt;="&amp;O2Summary!$B$6,WTG_BD!F:F,"&lt;="&amp;O2Summary!$B$4)</f>
        <v>0</v>
      </c>
      <c r="V677" s="18">
        <f t="shared" si="17"/>
        <v>45</v>
      </c>
    </row>
    <row r="678" spans="19:22">
      <c r="S678" s="16">
        <v>679</v>
      </c>
      <c r="T678" s="16" t="s">
        <v>1228</v>
      </c>
      <c r="U678" s="17">
        <f>COUNTIFS(WTG_BD!L:L,'Basic Data'!T678,WTG_BD!F:F,"&gt;="&amp;O2Summary!$B$6,WTG_BD!F:F,"&lt;="&amp;O2Summary!$B$4)</f>
        <v>0</v>
      </c>
      <c r="V678" s="18">
        <f t="shared" si="17"/>
        <v>45</v>
      </c>
    </row>
    <row r="679" spans="19:22">
      <c r="S679" s="16">
        <v>680</v>
      </c>
      <c r="T679" s="16" t="s">
        <v>1229</v>
      </c>
      <c r="U679" s="17">
        <f>COUNTIFS(WTG_BD!L:L,'Basic Data'!T679,WTG_BD!F:F,"&gt;="&amp;O2Summary!$B$6,WTG_BD!F:F,"&lt;="&amp;O2Summary!$B$4)</f>
        <v>0</v>
      </c>
      <c r="V679" s="18">
        <f t="shared" si="17"/>
        <v>45</v>
      </c>
    </row>
    <row r="680" spans="19:22">
      <c r="S680" s="16">
        <v>681</v>
      </c>
      <c r="T680" s="16" t="s">
        <v>1230</v>
      </c>
      <c r="U680" s="17">
        <f>COUNTIFS(WTG_BD!L:L,'Basic Data'!T680,WTG_BD!F:F,"&gt;="&amp;O2Summary!$B$6,WTG_BD!F:F,"&lt;="&amp;O2Summary!$B$4)</f>
        <v>0</v>
      </c>
      <c r="V680" s="18">
        <f t="shared" si="17"/>
        <v>45</v>
      </c>
    </row>
    <row r="681" spans="19:22">
      <c r="S681" s="16">
        <v>682</v>
      </c>
      <c r="T681" s="16" t="s">
        <v>1231</v>
      </c>
      <c r="U681" s="17">
        <f>COUNTIFS(WTG_BD!L:L,'Basic Data'!T681,WTG_BD!F:F,"&gt;="&amp;O2Summary!$B$6,WTG_BD!F:F,"&lt;="&amp;O2Summary!$B$4)</f>
        <v>0</v>
      </c>
      <c r="V681" s="18">
        <f t="shared" si="17"/>
        <v>45</v>
      </c>
    </row>
    <row r="682" spans="19:22">
      <c r="S682" s="16">
        <v>683</v>
      </c>
      <c r="T682" s="16" t="s">
        <v>1232</v>
      </c>
      <c r="U682" s="17">
        <f>COUNTIFS(WTG_BD!L:L,'Basic Data'!T682,WTG_BD!F:F,"&gt;="&amp;O2Summary!$B$6,WTG_BD!F:F,"&lt;="&amp;O2Summary!$B$4)</f>
        <v>0</v>
      </c>
      <c r="V682" s="18">
        <f t="shared" si="17"/>
        <v>45</v>
      </c>
    </row>
    <row r="683" spans="19:22">
      <c r="S683" s="16">
        <v>684</v>
      </c>
      <c r="T683" s="16" t="s">
        <v>1233</v>
      </c>
      <c r="U683" s="17">
        <f>COUNTIFS(WTG_BD!L:L,'Basic Data'!T683,WTG_BD!F:F,"&gt;="&amp;O2Summary!$B$6,WTG_BD!F:F,"&lt;="&amp;O2Summary!$B$4)</f>
        <v>0</v>
      </c>
      <c r="V683" s="18">
        <f t="shared" si="17"/>
        <v>45</v>
      </c>
    </row>
    <row r="684" spans="19:22">
      <c r="S684" s="16">
        <v>685</v>
      </c>
      <c r="T684" s="16" t="s">
        <v>1234</v>
      </c>
      <c r="U684" s="17">
        <f>COUNTIFS(WTG_BD!L:L,'Basic Data'!T684,WTG_BD!F:F,"&gt;="&amp;O2Summary!$B$6,WTG_BD!F:F,"&lt;="&amp;O2Summary!$B$4)</f>
        <v>0</v>
      </c>
      <c r="V684" s="18">
        <f t="shared" si="17"/>
        <v>45</v>
      </c>
    </row>
    <row r="685" spans="19:22">
      <c r="S685" s="16">
        <v>686</v>
      </c>
      <c r="T685" s="16" t="s">
        <v>1235</v>
      </c>
      <c r="U685" s="17">
        <f>COUNTIFS(WTG_BD!L:L,'Basic Data'!T685,WTG_BD!F:F,"&gt;="&amp;O2Summary!$B$6,WTG_BD!F:F,"&lt;="&amp;O2Summary!$B$4)</f>
        <v>0</v>
      </c>
      <c r="V685" s="18">
        <f t="shared" si="17"/>
        <v>45</v>
      </c>
    </row>
    <row r="686" spans="19:22">
      <c r="S686" s="16">
        <v>687</v>
      </c>
      <c r="T686" s="16" t="s">
        <v>1236</v>
      </c>
      <c r="U686" s="17">
        <f>COUNTIFS(WTG_BD!L:L,'Basic Data'!T686,WTG_BD!F:F,"&gt;="&amp;O2Summary!$B$6,WTG_BD!F:F,"&lt;="&amp;O2Summary!$B$4)</f>
        <v>0</v>
      </c>
      <c r="V686" s="18">
        <f t="shared" si="17"/>
        <v>45</v>
      </c>
    </row>
    <row r="687" spans="19:22">
      <c r="S687" s="16">
        <v>688</v>
      </c>
      <c r="T687" s="16" t="s">
        <v>1237</v>
      </c>
      <c r="U687" s="17">
        <f>COUNTIFS(WTG_BD!L:L,'Basic Data'!T687,WTG_BD!F:F,"&gt;="&amp;O2Summary!$B$6,WTG_BD!F:F,"&lt;="&amp;O2Summary!$B$4)</f>
        <v>0</v>
      </c>
      <c r="V687" s="18">
        <f t="shared" si="17"/>
        <v>45</v>
      </c>
    </row>
    <row r="688" spans="19:22">
      <c r="S688" s="16">
        <v>689</v>
      </c>
      <c r="T688" s="16" t="s">
        <v>1238</v>
      </c>
      <c r="U688" s="17">
        <f>COUNTIFS(WTG_BD!L:L,'Basic Data'!T688,WTG_BD!F:F,"&gt;="&amp;O2Summary!$B$6,WTG_BD!F:F,"&lt;="&amp;O2Summary!$B$4)</f>
        <v>0</v>
      </c>
      <c r="V688" s="18">
        <f t="shared" si="17"/>
        <v>45</v>
      </c>
    </row>
    <row r="689" spans="19:22">
      <c r="S689" s="16">
        <v>690</v>
      </c>
      <c r="T689" s="16" t="s">
        <v>1239</v>
      </c>
      <c r="U689" s="17">
        <f>COUNTIFS(WTG_BD!L:L,'Basic Data'!T689,WTG_BD!F:F,"&gt;="&amp;O2Summary!$B$6,WTG_BD!F:F,"&lt;="&amp;O2Summary!$B$4)</f>
        <v>0</v>
      </c>
      <c r="V689" s="18">
        <f t="shared" si="17"/>
        <v>45</v>
      </c>
    </row>
    <row r="690" spans="19:22">
      <c r="S690" s="16">
        <v>691</v>
      </c>
      <c r="T690" s="16" t="s">
        <v>1240</v>
      </c>
      <c r="U690" s="17">
        <f>COUNTIFS(WTG_BD!L:L,'Basic Data'!T690,WTG_BD!F:F,"&gt;="&amp;O2Summary!$B$6,WTG_BD!F:F,"&lt;="&amp;O2Summary!$B$4)</f>
        <v>0</v>
      </c>
      <c r="V690" s="18">
        <f t="shared" si="17"/>
        <v>45</v>
      </c>
    </row>
    <row r="691" spans="19:22">
      <c r="S691" s="16">
        <v>692</v>
      </c>
      <c r="T691" s="16" t="s">
        <v>1241</v>
      </c>
      <c r="U691" s="17">
        <f>COUNTIFS(WTG_BD!L:L,'Basic Data'!T691,WTG_BD!F:F,"&gt;="&amp;O2Summary!$B$6,WTG_BD!F:F,"&lt;="&amp;O2Summary!$B$4)</f>
        <v>0</v>
      </c>
      <c r="V691" s="18">
        <f t="shared" si="17"/>
        <v>45</v>
      </c>
    </row>
    <row r="692" spans="19:22">
      <c r="S692" s="16">
        <v>693</v>
      </c>
      <c r="T692" s="16" t="s">
        <v>1242</v>
      </c>
      <c r="U692" s="17">
        <f>COUNTIFS(WTG_BD!L:L,'Basic Data'!T692,WTG_BD!F:F,"&gt;="&amp;O2Summary!$B$6,WTG_BD!F:F,"&lt;="&amp;O2Summary!$B$4)</f>
        <v>0</v>
      </c>
      <c r="V692" s="18">
        <f t="shared" si="17"/>
        <v>45</v>
      </c>
    </row>
    <row r="693" spans="19:22">
      <c r="S693" s="16">
        <v>694</v>
      </c>
      <c r="T693" s="16" t="s">
        <v>1243</v>
      </c>
      <c r="U693" s="17">
        <f>COUNTIFS(WTG_BD!L:L,'Basic Data'!T693,WTG_BD!F:F,"&gt;="&amp;O2Summary!$B$6,WTG_BD!F:F,"&lt;="&amp;O2Summary!$B$4)</f>
        <v>0</v>
      </c>
      <c r="V693" s="18">
        <f t="shared" si="17"/>
        <v>45</v>
      </c>
    </row>
    <row r="694" spans="19:22">
      <c r="S694" s="16">
        <v>695</v>
      </c>
      <c r="T694" s="16" t="s">
        <v>1244</v>
      </c>
      <c r="U694" s="17">
        <f>COUNTIFS(WTG_BD!L:L,'Basic Data'!T694,WTG_BD!F:F,"&gt;="&amp;O2Summary!$B$6,WTG_BD!F:F,"&lt;="&amp;O2Summary!$B$4)</f>
        <v>0</v>
      </c>
      <c r="V694" s="18">
        <f t="shared" si="17"/>
        <v>45</v>
      </c>
    </row>
    <row r="695" spans="19:22">
      <c r="S695" s="16">
        <v>696</v>
      </c>
      <c r="T695" s="16" t="s">
        <v>1245</v>
      </c>
      <c r="U695" s="17">
        <f>COUNTIFS(WTG_BD!L:L,'Basic Data'!T695,WTG_BD!F:F,"&gt;="&amp;O2Summary!$B$6,WTG_BD!F:F,"&lt;="&amp;O2Summary!$B$4)</f>
        <v>0</v>
      </c>
      <c r="V695" s="18">
        <f t="shared" si="17"/>
        <v>45</v>
      </c>
    </row>
    <row r="696" spans="19:22">
      <c r="S696" s="16">
        <v>697</v>
      </c>
      <c r="T696" s="16" t="s">
        <v>1246</v>
      </c>
      <c r="U696" s="17">
        <f>COUNTIFS(WTG_BD!L:L,'Basic Data'!T696,WTG_BD!F:F,"&gt;="&amp;O2Summary!$B$6,WTG_BD!F:F,"&lt;="&amp;O2Summary!$B$4)</f>
        <v>0</v>
      </c>
      <c r="V696" s="18">
        <f t="shared" si="17"/>
        <v>45</v>
      </c>
    </row>
    <row r="697" spans="19:22">
      <c r="S697" s="16">
        <v>698</v>
      </c>
      <c r="T697" s="16" t="s">
        <v>1247</v>
      </c>
      <c r="U697" s="17">
        <f>COUNTIFS(WTG_BD!L:L,'Basic Data'!T697,WTG_BD!F:F,"&gt;="&amp;O2Summary!$B$6,WTG_BD!F:F,"&lt;="&amp;O2Summary!$B$4)</f>
        <v>0</v>
      </c>
      <c r="V697" s="18">
        <f t="shared" si="17"/>
        <v>45</v>
      </c>
    </row>
    <row r="698" spans="19:22">
      <c r="S698" s="16">
        <v>699</v>
      </c>
      <c r="T698" s="16" t="s">
        <v>1248</v>
      </c>
      <c r="U698" s="17">
        <f>COUNTIFS(WTG_BD!L:L,'Basic Data'!T698,WTG_BD!F:F,"&gt;="&amp;O2Summary!$B$6,WTG_BD!F:F,"&lt;="&amp;O2Summary!$B$4)</f>
        <v>0</v>
      </c>
      <c r="V698" s="18">
        <f t="shared" si="17"/>
        <v>45</v>
      </c>
    </row>
    <row r="699" spans="19:22">
      <c r="S699" s="16">
        <v>700</v>
      </c>
      <c r="T699" s="16" t="s">
        <v>1249</v>
      </c>
      <c r="U699" s="17">
        <f>COUNTIFS(WTG_BD!L:L,'Basic Data'!T699,WTG_BD!F:F,"&gt;="&amp;O2Summary!$B$6,WTG_BD!F:F,"&lt;="&amp;O2Summary!$B$4)</f>
        <v>0</v>
      </c>
      <c r="V699" s="18">
        <f t="shared" si="17"/>
        <v>45</v>
      </c>
    </row>
    <row r="700" spans="19:22">
      <c r="S700" s="16">
        <v>701</v>
      </c>
      <c r="T700" s="16" t="s">
        <v>1250</v>
      </c>
      <c r="U700" s="17">
        <f>COUNTIFS(WTG_BD!L:L,'Basic Data'!T700,WTG_BD!F:F,"&gt;="&amp;O2Summary!$B$6,WTG_BD!F:F,"&lt;="&amp;O2Summary!$B$4)</f>
        <v>0</v>
      </c>
      <c r="V700" s="18">
        <f t="shared" si="17"/>
        <v>45</v>
      </c>
    </row>
    <row r="701" spans="19:22">
      <c r="S701" s="16">
        <v>702</v>
      </c>
      <c r="T701" s="16" t="s">
        <v>1251</v>
      </c>
      <c r="U701" s="17">
        <f>COUNTIFS(WTG_BD!L:L,'Basic Data'!T701,WTG_BD!F:F,"&gt;="&amp;O2Summary!$B$6,WTG_BD!F:F,"&lt;="&amp;O2Summary!$B$4)</f>
        <v>0</v>
      </c>
      <c r="V701" s="18">
        <f t="shared" si="17"/>
        <v>45</v>
      </c>
    </row>
    <row r="702" spans="19:22">
      <c r="S702" s="16">
        <v>703</v>
      </c>
      <c r="T702" s="16" t="s">
        <v>1252</v>
      </c>
      <c r="U702" s="17">
        <f>COUNTIFS(WTG_BD!L:L,'Basic Data'!T702,WTG_BD!F:F,"&gt;="&amp;O2Summary!$B$6,WTG_BD!F:F,"&lt;="&amp;O2Summary!$B$4)</f>
        <v>0</v>
      </c>
      <c r="V702" s="18">
        <f t="shared" si="17"/>
        <v>45</v>
      </c>
    </row>
    <row r="703" spans="19:22">
      <c r="S703" s="16">
        <v>704</v>
      </c>
      <c r="T703" s="16" t="s">
        <v>372</v>
      </c>
      <c r="U703" s="17">
        <f>COUNTIFS(WTG_BD!L:L,'Basic Data'!T703,WTG_BD!F:F,"&gt;="&amp;O2Summary!$B$6,WTG_BD!F:F,"&lt;="&amp;O2Summary!$B$4)</f>
        <v>89</v>
      </c>
      <c r="V703" s="18">
        <f t="shared" si="17"/>
        <v>2</v>
      </c>
    </row>
    <row r="704" spans="19:22">
      <c r="S704" s="16">
        <v>705</v>
      </c>
      <c r="T704" s="16" t="s">
        <v>1253</v>
      </c>
      <c r="U704" s="17">
        <f>COUNTIFS(WTG_BD!L:L,'Basic Data'!T704,WTG_BD!F:F,"&gt;="&amp;O2Summary!$B$6,WTG_BD!F:F,"&lt;="&amp;O2Summary!$B$4)</f>
        <v>0</v>
      </c>
      <c r="V704" s="18">
        <f t="shared" si="17"/>
        <v>45</v>
      </c>
    </row>
    <row r="705" spans="19:22">
      <c r="S705" s="16">
        <v>706</v>
      </c>
      <c r="T705" s="16" t="s">
        <v>1254</v>
      </c>
      <c r="U705" s="17">
        <f>COUNTIFS(WTG_BD!L:L,'Basic Data'!T705,WTG_BD!F:F,"&gt;="&amp;O2Summary!$B$6,WTG_BD!F:F,"&lt;="&amp;O2Summary!$B$4)</f>
        <v>0</v>
      </c>
      <c r="V705" s="18">
        <f t="shared" si="17"/>
        <v>45</v>
      </c>
    </row>
    <row r="706" spans="19:22">
      <c r="S706" s="16">
        <v>707</v>
      </c>
      <c r="T706" s="16" t="s">
        <v>144</v>
      </c>
      <c r="U706" s="17">
        <f>COUNTIFS(WTG_BD!L:L,'Basic Data'!T706,WTG_BD!F:F,"&gt;="&amp;O2Summary!$B$6,WTG_BD!F:F,"&lt;="&amp;O2Summary!$B$4)</f>
        <v>0</v>
      </c>
      <c r="V706" s="18">
        <f t="shared" si="17"/>
        <v>45</v>
      </c>
    </row>
    <row r="707" spans="19:22">
      <c r="S707" s="16">
        <v>708</v>
      </c>
      <c r="T707" s="16" t="s">
        <v>1255</v>
      </c>
      <c r="U707" s="17">
        <f>COUNTIFS(WTG_BD!L:L,'Basic Data'!T707,WTG_BD!F:F,"&gt;="&amp;O2Summary!$B$6,WTG_BD!F:F,"&lt;="&amp;O2Summary!$B$4)</f>
        <v>0</v>
      </c>
      <c r="V707" s="18">
        <f t="shared" ref="V707:V770" si="18">RANK(U707,$U$2:$U$3975)</f>
        <v>45</v>
      </c>
    </row>
    <row r="708" spans="19:22">
      <c r="S708" s="16">
        <v>709</v>
      </c>
      <c r="T708" s="16" t="s">
        <v>1256</v>
      </c>
      <c r="U708" s="17">
        <f>COUNTIFS(WTG_BD!L:L,'Basic Data'!T708,WTG_BD!F:F,"&gt;="&amp;O2Summary!$B$6,WTG_BD!F:F,"&lt;="&amp;O2Summary!$B$4)</f>
        <v>0</v>
      </c>
      <c r="V708" s="18">
        <f t="shared" si="18"/>
        <v>45</v>
      </c>
    </row>
    <row r="709" spans="19:22">
      <c r="S709" s="16">
        <v>710</v>
      </c>
      <c r="T709" s="16" t="s">
        <v>1257</v>
      </c>
      <c r="U709" s="17">
        <f>COUNTIFS(WTG_BD!L:L,'Basic Data'!T709,WTG_BD!F:F,"&gt;="&amp;O2Summary!$B$6,WTG_BD!F:F,"&lt;="&amp;O2Summary!$B$4)</f>
        <v>0</v>
      </c>
      <c r="V709" s="18">
        <f t="shared" si="18"/>
        <v>45</v>
      </c>
    </row>
    <row r="710" spans="19:22">
      <c r="S710" s="16">
        <v>711</v>
      </c>
      <c r="T710" s="16" t="s">
        <v>1258</v>
      </c>
      <c r="U710" s="17">
        <f>COUNTIFS(WTG_BD!L:L,'Basic Data'!T710,WTG_BD!F:F,"&gt;="&amp;O2Summary!$B$6,WTG_BD!F:F,"&lt;="&amp;O2Summary!$B$4)</f>
        <v>0</v>
      </c>
      <c r="V710" s="18">
        <f t="shared" si="18"/>
        <v>45</v>
      </c>
    </row>
    <row r="711" spans="19:22">
      <c r="S711" s="16">
        <v>712</v>
      </c>
      <c r="T711" s="16" t="s">
        <v>1259</v>
      </c>
      <c r="U711" s="17">
        <f>COUNTIFS(WTG_BD!L:L,'Basic Data'!T711,WTG_BD!F:F,"&gt;="&amp;O2Summary!$B$6,WTG_BD!F:F,"&lt;="&amp;O2Summary!$B$4)</f>
        <v>0</v>
      </c>
      <c r="V711" s="18">
        <f t="shared" si="18"/>
        <v>45</v>
      </c>
    </row>
    <row r="712" spans="19:22">
      <c r="S712" s="16">
        <v>713</v>
      </c>
      <c r="T712" s="16" t="s">
        <v>1260</v>
      </c>
      <c r="U712" s="17">
        <f>COUNTIFS(WTG_BD!L:L,'Basic Data'!T712,WTG_BD!F:F,"&gt;="&amp;O2Summary!$B$6,WTG_BD!F:F,"&lt;="&amp;O2Summary!$B$4)</f>
        <v>0</v>
      </c>
      <c r="V712" s="18">
        <f t="shared" si="18"/>
        <v>45</v>
      </c>
    </row>
    <row r="713" spans="19:22">
      <c r="S713" s="16">
        <v>714</v>
      </c>
      <c r="T713" s="16" t="s">
        <v>1261</v>
      </c>
      <c r="U713" s="17">
        <f>COUNTIFS(WTG_BD!L:L,'Basic Data'!T713,WTG_BD!F:F,"&gt;="&amp;O2Summary!$B$6,WTG_BD!F:F,"&lt;="&amp;O2Summary!$B$4)</f>
        <v>0</v>
      </c>
      <c r="V713" s="18">
        <f t="shared" si="18"/>
        <v>45</v>
      </c>
    </row>
    <row r="714" spans="19:22">
      <c r="S714" s="16">
        <v>715</v>
      </c>
      <c r="T714" s="16" t="s">
        <v>1262</v>
      </c>
      <c r="U714" s="17">
        <f>COUNTIFS(WTG_BD!L:L,'Basic Data'!T714,WTG_BD!F:F,"&gt;="&amp;O2Summary!$B$6,WTG_BD!F:F,"&lt;="&amp;O2Summary!$B$4)</f>
        <v>0</v>
      </c>
      <c r="V714" s="18">
        <f t="shared" si="18"/>
        <v>45</v>
      </c>
    </row>
    <row r="715" spans="19:22">
      <c r="S715" s="16">
        <v>716</v>
      </c>
      <c r="T715" s="16" t="s">
        <v>1263</v>
      </c>
      <c r="U715" s="17">
        <f>COUNTIFS(WTG_BD!L:L,'Basic Data'!T715,WTG_BD!F:F,"&gt;="&amp;O2Summary!$B$6,WTG_BD!F:F,"&lt;="&amp;O2Summary!$B$4)</f>
        <v>0</v>
      </c>
      <c r="V715" s="18">
        <f t="shared" si="18"/>
        <v>45</v>
      </c>
    </row>
    <row r="716" spans="19:22">
      <c r="S716" s="16">
        <v>717</v>
      </c>
      <c r="T716" s="16" t="s">
        <v>1264</v>
      </c>
      <c r="U716" s="17">
        <f>COUNTIFS(WTG_BD!L:L,'Basic Data'!T716,WTG_BD!F:F,"&gt;="&amp;O2Summary!$B$6,WTG_BD!F:F,"&lt;="&amp;O2Summary!$B$4)</f>
        <v>0</v>
      </c>
      <c r="V716" s="18">
        <f t="shared" si="18"/>
        <v>45</v>
      </c>
    </row>
    <row r="717" spans="19:22">
      <c r="S717" s="16">
        <v>718</v>
      </c>
      <c r="T717" s="16" t="s">
        <v>1265</v>
      </c>
      <c r="U717" s="17">
        <f>COUNTIFS(WTG_BD!L:L,'Basic Data'!T717,WTG_BD!F:F,"&gt;="&amp;O2Summary!$B$6,WTG_BD!F:F,"&lt;="&amp;O2Summary!$B$4)</f>
        <v>0</v>
      </c>
      <c r="V717" s="18">
        <f t="shared" si="18"/>
        <v>45</v>
      </c>
    </row>
    <row r="718" spans="19:22">
      <c r="S718" s="16">
        <v>719</v>
      </c>
      <c r="T718" s="16" t="s">
        <v>1266</v>
      </c>
      <c r="U718" s="17">
        <f>COUNTIFS(WTG_BD!L:L,'Basic Data'!T718,WTG_BD!F:F,"&gt;="&amp;O2Summary!$B$6,WTG_BD!F:F,"&lt;="&amp;O2Summary!$B$4)</f>
        <v>0</v>
      </c>
      <c r="V718" s="18">
        <f t="shared" si="18"/>
        <v>45</v>
      </c>
    </row>
    <row r="719" spans="19:22">
      <c r="S719" s="16">
        <v>720</v>
      </c>
      <c r="T719" s="16" t="s">
        <v>1267</v>
      </c>
      <c r="U719" s="17">
        <f>COUNTIFS(WTG_BD!L:L,'Basic Data'!T719,WTG_BD!F:F,"&gt;="&amp;O2Summary!$B$6,WTG_BD!F:F,"&lt;="&amp;O2Summary!$B$4)</f>
        <v>0</v>
      </c>
      <c r="V719" s="18">
        <f t="shared" si="18"/>
        <v>45</v>
      </c>
    </row>
    <row r="720" spans="19:22">
      <c r="S720" s="16">
        <v>721</v>
      </c>
      <c r="T720" s="16" t="s">
        <v>1268</v>
      </c>
      <c r="U720" s="17">
        <f>COUNTIFS(WTG_BD!L:L,'Basic Data'!T720,WTG_BD!F:F,"&gt;="&amp;O2Summary!$B$6,WTG_BD!F:F,"&lt;="&amp;O2Summary!$B$4)</f>
        <v>0</v>
      </c>
      <c r="V720" s="18">
        <f t="shared" si="18"/>
        <v>45</v>
      </c>
    </row>
    <row r="721" spans="19:22">
      <c r="S721" s="16">
        <v>722</v>
      </c>
      <c r="T721" s="16" t="s">
        <v>1269</v>
      </c>
      <c r="U721" s="17">
        <f>COUNTIFS(WTG_BD!L:L,'Basic Data'!T721,WTG_BD!F:F,"&gt;="&amp;O2Summary!$B$6,WTG_BD!F:F,"&lt;="&amp;O2Summary!$B$4)</f>
        <v>0</v>
      </c>
      <c r="V721" s="18">
        <f t="shared" si="18"/>
        <v>45</v>
      </c>
    </row>
    <row r="722" spans="19:22">
      <c r="S722" s="16">
        <v>723</v>
      </c>
      <c r="T722" s="16" t="s">
        <v>1141</v>
      </c>
      <c r="U722" s="17">
        <f>COUNTIFS(WTG_BD!L:L,'Basic Data'!T722,WTG_BD!F:F,"&gt;="&amp;O2Summary!$B$6,WTG_BD!F:F,"&lt;="&amp;O2Summary!$B$4)</f>
        <v>0</v>
      </c>
      <c r="V722" s="18">
        <f t="shared" si="18"/>
        <v>45</v>
      </c>
    </row>
    <row r="723" spans="19:22">
      <c r="S723" s="16">
        <v>724</v>
      </c>
      <c r="T723" s="16" t="s">
        <v>1141</v>
      </c>
      <c r="U723" s="17">
        <f>COUNTIFS(WTG_BD!L:L,'Basic Data'!T723,WTG_BD!F:F,"&gt;="&amp;O2Summary!$B$6,WTG_BD!F:F,"&lt;="&amp;O2Summary!$B$4)</f>
        <v>0</v>
      </c>
      <c r="V723" s="18">
        <f t="shared" si="18"/>
        <v>45</v>
      </c>
    </row>
    <row r="724" spans="19:22">
      <c r="S724" s="16">
        <v>725</v>
      </c>
      <c r="T724" s="16" t="s">
        <v>1270</v>
      </c>
      <c r="U724" s="17">
        <f>COUNTIFS(WTG_BD!L:L,'Basic Data'!T724,WTG_BD!F:F,"&gt;="&amp;O2Summary!$B$6,WTG_BD!F:F,"&lt;="&amp;O2Summary!$B$4)</f>
        <v>0</v>
      </c>
      <c r="V724" s="18">
        <f t="shared" si="18"/>
        <v>45</v>
      </c>
    </row>
    <row r="725" spans="19:22">
      <c r="S725" s="16">
        <v>726</v>
      </c>
      <c r="T725" s="16" t="s">
        <v>1271</v>
      </c>
      <c r="U725" s="17">
        <f>COUNTIFS(WTG_BD!L:L,'Basic Data'!T725,WTG_BD!F:F,"&gt;="&amp;O2Summary!$B$6,WTG_BD!F:F,"&lt;="&amp;O2Summary!$B$4)</f>
        <v>0</v>
      </c>
      <c r="V725" s="18">
        <f t="shared" si="18"/>
        <v>45</v>
      </c>
    </row>
    <row r="726" spans="19:22">
      <c r="S726" s="16">
        <v>727</v>
      </c>
      <c r="T726" s="16" t="s">
        <v>1272</v>
      </c>
      <c r="U726" s="17">
        <f>COUNTIFS(WTG_BD!L:L,'Basic Data'!T726,WTG_BD!F:F,"&gt;="&amp;O2Summary!$B$6,WTG_BD!F:F,"&lt;="&amp;O2Summary!$B$4)</f>
        <v>0</v>
      </c>
      <c r="V726" s="18">
        <f t="shared" si="18"/>
        <v>45</v>
      </c>
    </row>
    <row r="727" spans="19:22">
      <c r="S727" s="16">
        <v>728</v>
      </c>
      <c r="T727" s="16" t="s">
        <v>1273</v>
      </c>
      <c r="U727" s="17">
        <f>COUNTIFS(WTG_BD!L:L,'Basic Data'!T727,WTG_BD!F:F,"&gt;="&amp;O2Summary!$B$6,WTG_BD!F:F,"&lt;="&amp;O2Summary!$B$4)</f>
        <v>0</v>
      </c>
      <c r="V727" s="18">
        <f t="shared" si="18"/>
        <v>45</v>
      </c>
    </row>
    <row r="728" spans="19:22">
      <c r="S728" s="16">
        <v>729</v>
      </c>
      <c r="T728" s="16" t="s">
        <v>1274</v>
      </c>
      <c r="U728" s="17">
        <f>COUNTIFS(WTG_BD!L:L,'Basic Data'!T728,WTG_BD!F:F,"&gt;="&amp;O2Summary!$B$6,WTG_BD!F:F,"&lt;="&amp;O2Summary!$B$4)</f>
        <v>0</v>
      </c>
      <c r="V728" s="18">
        <f t="shared" si="18"/>
        <v>45</v>
      </c>
    </row>
    <row r="729" spans="19:22">
      <c r="S729" s="16">
        <v>730</v>
      </c>
      <c r="T729" s="16" t="s">
        <v>1275</v>
      </c>
      <c r="U729" s="17">
        <f>COUNTIFS(WTG_BD!L:L,'Basic Data'!T729,WTG_BD!F:F,"&gt;="&amp;O2Summary!$B$6,WTG_BD!F:F,"&lt;="&amp;O2Summary!$B$4)</f>
        <v>0</v>
      </c>
      <c r="V729" s="18">
        <f t="shared" si="18"/>
        <v>45</v>
      </c>
    </row>
    <row r="730" spans="19:22">
      <c r="S730" s="16">
        <v>731</v>
      </c>
      <c r="T730" s="16" t="s">
        <v>1276</v>
      </c>
      <c r="U730" s="17">
        <f>COUNTIFS(WTG_BD!L:L,'Basic Data'!T730,WTG_BD!F:F,"&gt;="&amp;O2Summary!$B$6,WTG_BD!F:F,"&lt;="&amp;O2Summary!$B$4)</f>
        <v>0</v>
      </c>
      <c r="V730" s="18">
        <f t="shared" si="18"/>
        <v>45</v>
      </c>
    </row>
    <row r="731" spans="19:22">
      <c r="S731" s="16">
        <v>732</v>
      </c>
      <c r="T731" s="16" t="s">
        <v>1277</v>
      </c>
      <c r="U731" s="17">
        <f>COUNTIFS(WTG_BD!L:L,'Basic Data'!T731,WTG_BD!F:F,"&gt;="&amp;O2Summary!$B$6,WTG_BD!F:F,"&lt;="&amp;O2Summary!$B$4)</f>
        <v>0</v>
      </c>
      <c r="V731" s="18">
        <f t="shared" si="18"/>
        <v>45</v>
      </c>
    </row>
    <row r="732" spans="19:22">
      <c r="S732" s="16">
        <v>733</v>
      </c>
      <c r="T732" s="16" t="s">
        <v>1278</v>
      </c>
      <c r="U732" s="17">
        <f>COUNTIFS(WTG_BD!L:L,'Basic Data'!T732,WTG_BD!F:F,"&gt;="&amp;O2Summary!$B$6,WTG_BD!F:F,"&lt;="&amp;O2Summary!$B$4)</f>
        <v>0</v>
      </c>
      <c r="V732" s="18">
        <f t="shared" si="18"/>
        <v>45</v>
      </c>
    </row>
    <row r="733" spans="19:22">
      <c r="S733" s="16">
        <v>734</v>
      </c>
      <c r="T733" s="16" t="s">
        <v>1279</v>
      </c>
      <c r="U733" s="17">
        <f>COUNTIFS(WTG_BD!L:L,'Basic Data'!T733,WTG_BD!F:F,"&gt;="&amp;O2Summary!$B$6,WTG_BD!F:F,"&lt;="&amp;O2Summary!$B$4)</f>
        <v>0</v>
      </c>
      <c r="V733" s="18">
        <f t="shared" si="18"/>
        <v>45</v>
      </c>
    </row>
    <row r="734" spans="19:22">
      <c r="S734" s="16">
        <v>735</v>
      </c>
      <c r="T734" s="16" t="s">
        <v>1280</v>
      </c>
      <c r="U734" s="17">
        <f>COUNTIFS(WTG_BD!L:L,'Basic Data'!T734,WTG_BD!F:F,"&gt;="&amp;O2Summary!$B$6,WTG_BD!F:F,"&lt;="&amp;O2Summary!$B$4)</f>
        <v>0</v>
      </c>
      <c r="V734" s="18">
        <f t="shared" si="18"/>
        <v>45</v>
      </c>
    </row>
    <row r="735" spans="19:22">
      <c r="S735" s="16">
        <v>736</v>
      </c>
      <c r="T735" s="16" t="s">
        <v>1281</v>
      </c>
      <c r="U735" s="17">
        <f>COUNTIFS(WTG_BD!L:L,'Basic Data'!T735,WTG_BD!F:F,"&gt;="&amp;O2Summary!$B$6,WTG_BD!F:F,"&lt;="&amp;O2Summary!$B$4)</f>
        <v>0</v>
      </c>
      <c r="V735" s="18">
        <f t="shared" si="18"/>
        <v>45</v>
      </c>
    </row>
    <row r="736" spans="19:22">
      <c r="S736" s="16">
        <v>737</v>
      </c>
      <c r="T736" s="16" t="s">
        <v>1282</v>
      </c>
      <c r="U736" s="17">
        <f>COUNTIFS(WTG_BD!L:L,'Basic Data'!T736,WTG_BD!F:F,"&gt;="&amp;O2Summary!$B$6,WTG_BD!F:F,"&lt;="&amp;O2Summary!$B$4)</f>
        <v>0</v>
      </c>
      <c r="V736" s="18">
        <f t="shared" si="18"/>
        <v>45</v>
      </c>
    </row>
    <row r="737" spans="19:22">
      <c r="S737" s="16">
        <v>738</v>
      </c>
      <c r="T737" s="16" t="s">
        <v>1283</v>
      </c>
      <c r="U737" s="17">
        <f>COUNTIFS(WTG_BD!L:L,'Basic Data'!T737,WTG_BD!F:F,"&gt;="&amp;O2Summary!$B$6,WTG_BD!F:F,"&lt;="&amp;O2Summary!$B$4)</f>
        <v>0</v>
      </c>
      <c r="V737" s="18">
        <f t="shared" si="18"/>
        <v>45</v>
      </c>
    </row>
    <row r="738" spans="19:22">
      <c r="S738" s="16">
        <v>739</v>
      </c>
      <c r="T738" s="16" t="s">
        <v>1284</v>
      </c>
      <c r="U738" s="17">
        <f>COUNTIFS(WTG_BD!L:L,'Basic Data'!T738,WTG_BD!F:F,"&gt;="&amp;O2Summary!$B$6,WTG_BD!F:F,"&lt;="&amp;O2Summary!$B$4)</f>
        <v>0</v>
      </c>
      <c r="V738" s="18">
        <f t="shared" si="18"/>
        <v>45</v>
      </c>
    </row>
    <row r="739" spans="19:22">
      <c r="S739" s="16">
        <v>740</v>
      </c>
      <c r="T739" s="16" t="s">
        <v>1285</v>
      </c>
      <c r="U739" s="17">
        <f>COUNTIFS(WTG_BD!L:L,'Basic Data'!T739,WTG_BD!F:F,"&gt;="&amp;O2Summary!$B$6,WTG_BD!F:F,"&lt;="&amp;O2Summary!$B$4)</f>
        <v>0</v>
      </c>
      <c r="V739" s="18">
        <f t="shared" si="18"/>
        <v>45</v>
      </c>
    </row>
    <row r="740" spans="19:22">
      <c r="S740" s="16">
        <v>741</v>
      </c>
      <c r="T740" s="16" t="s">
        <v>1286</v>
      </c>
      <c r="U740" s="17">
        <f>COUNTIFS(WTG_BD!L:L,'Basic Data'!T740,WTG_BD!F:F,"&gt;="&amp;O2Summary!$B$6,WTG_BD!F:F,"&lt;="&amp;O2Summary!$B$4)</f>
        <v>0</v>
      </c>
      <c r="V740" s="18">
        <f t="shared" si="18"/>
        <v>45</v>
      </c>
    </row>
    <row r="741" spans="19:22">
      <c r="S741" s="16">
        <v>742</v>
      </c>
      <c r="T741" s="16" t="s">
        <v>1287</v>
      </c>
      <c r="U741" s="17">
        <f>COUNTIFS(WTG_BD!L:L,'Basic Data'!T741,WTG_BD!F:F,"&gt;="&amp;O2Summary!$B$6,WTG_BD!F:F,"&lt;="&amp;O2Summary!$B$4)</f>
        <v>0</v>
      </c>
      <c r="V741" s="18">
        <f t="shared" si="18"/>
        <v>45</v>
      </c>
    </row>
    <row r="742" spans="19:22">
      <c r="S742" s="16">
        <v>743</v>
      </c>
      <c r="T742" s="16" t="s">
        <v>1288</v>
      </c>
      <c r="U742" s="17">
        <f>COUNTIFS(WTG_BD!L:L,'Basic Data'!T742,WTG_BD!F:F,"&gt;="&amp;O2Summary!$B$6,WTG_BD!F:F,"&lt;="&amp;O2Summary!$B$4)</f>
        <v>0</v>
      </c>
      <c r="V742" s="18">
        <f t="shared" si="18"/>
        <v>45</v>
      </c>
    </row>
    <row r="743" spans="19:22">
      <c r="S743" s="16">
        <v>744</v>
      </c>
      <c r="T743" s="16" t="s">
        <v>1289</v>
      </c>
      <c r="U743" s="17">
        <f>COUNTIFS(WTG_BD!L:L,'Basic Data'!T743,WTG_BD!F:F,"&gt;="&amp;O2Summary!$B$6,WTG_BD!F:F,"&lt;="&amp;O2Summary!$B$4)</f>
        <v>0</v>
      </c>
      <c r="V743" s="18">
        <f t="shared" si="18"/>
        <v>45</v>
      </c>
    </row>
    <row r="744" spans="19:22">
      <c r="S744" s="16">
        <v>745</v>
      </c>
      <c r="T744" s="16" t="s">
        <v>1290</v>
      </c>
      <c r="U744" s="17">
        <f>COUNTIFS(WTG_BD!L:L,'Basic Data'!T744,WTG_BD!F:F,"&gt;="&amp;O2Summary!$B$6,WTG_BD!F:F,"&lt;="&amp;O2Summary!$B$4)</f>
        <v>0</v>
      </c>
      <c r="V744" s="18">
        <f t="shared" si="18"/>
        <v>45</v>
      </c>
    </row>
    <row r="745" spans="19:22">
      <c r="S745" s="16">
        <v>746</v>
      </c>
      <c r="T745" s="16" t="s">
        <v>1291</v>
      </c>
      <c r="U745" s="17">
        <f>COUNTIFS(WTG_BD!L:L,'Basic Data'!T745,WTG_BD!F:F,"&gt;="&amp;O2Summary!$B$6,WTG_BD!F:F,"&lt;="&amp;O2Summary!$B$4)</f>
        <v>0</v>
      </c>
      <c r="V745" s="18">
        <f t="shared" si="18"/>
        <v>45</v>
      </c>
    </row>
    <row r="746" spans="19:22">
      <c r="S746" s="16">
        <v>747</v>
      </c>
      <c r="T746" s="16" t="s">
        <v>1292</v>
      </c>
      <c r="U746" s="17">
        <f>COUNTIFS(WTG_BD!L:L,'Basic Data'!T746,WTG_BD!F:F,"&gt;="&amp;O2Summary!$B$6,WTG_BD!F:F,"&lt;="&amp;O2Summary!$B$4)</f>
        <v>0</v>
      </c>
      <c r="V746" s="18">
        <f t="shared" si="18"/>
        <v>45</v>
      </c>
    </row>
    <row r="747" spans="19:22">
      <c r="S747" s="16">
        <v>748</v>
      </c>
      <c r="T747" s="16" t="s">
        <v>1293</v>
      </c>
      <c r="U747" s="17">
        <f>COUNTIFS(WTG_BD!L:L,'Basic Data'!T747,WTG_BD!F:F,"&gt;="&amp;O2Summary!$B$6,WTG_BD!F:F,"&lt;="&amp;O2Summary!$B$4)</f>
        <v>0</v>
      </c>
      <c r="V747" s="18">
        <f t="shared" si="18"/>
        <v>45</v>
      </c>
    </row>
    <row r="748" spans="19:22">
      <c r="S748" s="16">
        <v>749</v>
      </c>
      <c r="T748" s="16" t="s">
        <v>1294</v>
      </c>
      <c r="U748" s="17">
        <f>COUNTIFS(WTG_BD!L:L,'Basic Data'!T748,WTG_BD!F:F,"&gt;="&amp;O2Summary!$B$6,WTG_BD!F:F,"&lt;="&amp;O2Summary!$B$4)</f>
        <v>0</v>
      </c>
      <c r="V748" s="18">
        <f t="shared" si="18"/>
        <v>45</v>
      </c>
    </row>
    <row r="749" spans="19:22">
      <c r="S749" s="16">
        <v>750</v>
      </c>
      <c r="T749" s="16" t="s">
        <v>1295</v>
      </c>
      <c r="U749" s="17">
        <f>COUNTIFS(WTG_BD!L:L,'Basic Data'!T749,WTG_BD!F:F,"&gt;="&amp;O2Summary!$B$6,WTG_BD!F:F,"&lt;="&amp;O2Summary!$B$4)</f>
        <v>0</v>
      </c>
      <c r="V749" s="18">
        <f t="shared" si="18"/>
        <v>45</v>
      </c>
    </row>
    <row r="750" spans="19:22">
      <c r="S750" s="16">
        <v>751</v>
      </c>
      <c r="T750" s="16" t="s">
        <v>1296</v>
      </c>
      <c r="U750" s="17">
        <f>COUNTIFS(WTG_BD!L:L,'Basic Data'!T750,WTG_BD!F:F,"&gt;="&amp;O2Summary!$B$6,WTG_BD!F:F,"&lt;="&amp;O2Summary!$B$4)</f>
        <v>0</v>
      </c>
      <c r="V750" s="18">
        <f t="shared" si="18"/>
        <v>45</v>
      </c>
    </row>
    <row r="751" spans="19:22">
      <c r="S751" s="16">
        <v>752</v>
      </c>
      <c r="T751" s="16" t="s">
        <v>1297</v>
      </c>
      <c r="U751" s="17">
        <f>COUNTIFS(WTG_BD!L:L,'Basic Data'!T751,WTG_BD!F:F,"&gt;="&amp;O2Summary!$B$6,WTG_BD!F:F,"&lt;="&amp;O2Summary!$B$4)</f>
        <v>0</v>
      </c>
      <c r="V751" s="18">
        <f t="shared" si="18"/>
        <v>45</v>
      </c>
    </row>
    <row r="752" spans="19:22">
      <c r="S752" s="16">
        <v>753</v>
      </c>
      <c r="T752" s="16" t="s">
        <v>1298</v>
      </c>
      <c r="U752" s="17">
        <f>COUNTIFS(WTG_BD!L:L,'Basic Data'!T752,WTG_BD!F:F,"&gt;="&amp;O2Summary!$B$6,WTG_BD!F:F,"&lt;="&amp;O2Summary!$B$4)</f>
        <v>0</v>
      </c>
      <c r="V752" s="18">
        <f t="shared" si="18"/>
        <v>45</v>
      </c>
    </row>
    <row r="753" spans="19:22">
      <c r="S753" s="16">
        <v>754</v>
      </c>
      <c r="T753" s="16" t="s">
        <v>1299</v>
      </c>
      <c r="U753" s="17">
        <f>COUNTIFS(WTG_BD!L:L,'Basic Data'!T753,WTG_BD!F:F,"&gt;="&amp;O2Summary!$B$6,WTG_BD!F:F,"&lt;="&amp;O2Summary!$B$4)</f>
        <v>0</v>
      </c>
      <c r="V753" s="18">
        <f t="shared" si="18"/>
        <v>45</v>
      </c>
    </row>
    <row r="754" spans="19:22">
      <c r="S754" s="16">
        <v>755</v>
      </c>
      <c r="T754" s="16" t="s">
        <v>1300</v>
      </c>
      <c r="U754" s="17">
        <f>COUNTIFS(WTG_BD!L:L,'Basic Data'!T754,WTG_BD!F:F,"&gt;="&amp;O2Summary!$B$6,WTG_BD!F:F,"&lt;="&amp;O2Summary!$B$4)</f>
        <v>0</v>
      </c>
      <c r="V754" s="18">
        <f t="shared" si="18"/>
        <v>45</v>
      </c>
    </row>
    <row r="755" spans="19:22">
      <c r="S755" s="16">
        <v>756</v>
      </c>
      <c r="T755" s="16" t="s">
        <v>1301</v>
      </c>
      <c r="U755" s="17">
        <f>COUNTIFS(WTG_BD!L:L,'Basic Data'!T755,WTG_BD!F:F,"&gt;="&amp;O2Summary!$B$6,WTG_BD!F:F,"&lt;="&amp;O2Summary!$B$4)</f>
        <v>0</v>
      </c>
      <c r="V755" s="18">
        <f t="shared" si="18"/>
        <v>45</v>
      </c>
    </row>
    <row r="756" spans="19:22">
      <c r="S756" s="16">
        <v>757</v>
      </c>
      <c r="T756" s="16" t="s">
        <v>1302</v>
      </c>
      <c r="U756" s="17">
        <f>COUNTIFS(WTG_BD!L:L,'Basic Data'!T756,WTG_BD!F:F,"&gt;="&amp;O2Summary!$B$6,WTG_BD!F:F,"&lt;="&amp;O2Summary!$B$4)</f>
        <v>0</v>
      </c>
      <c r="V756" s="18">
        <f t="shared" si="18"/>
        <v>45</v>
      </c>
    </row>
    <row r="757" spans="19:22">
      <c r="S757" s="16">
        <v>758</v>
      </c>
      <c r="T757" s="16" t="s">
        <v>1303</v>
      </c>
      <c r="U757" s="17">
        <f>COUNTIFS(WTG_BD!L:L,'Basic Data'!T757,WTG_BD!F:F,"&gt;="&amp;O2Summary!$B$6,WTG_BD!F:F,"&lt;="&amp;O2Summary!$B$4)</f>
        <v>0</v>
      </c>
      <c r="V757" s="18">
        <f t="shared" si="18"/>
        <v>45</v>
      </c>
    </row>
    <row r="758" spans="19:22">
      <c r="S758" s="16">
        <v>759</v>
      </c>
      <c r="T758" s="16" t="s">
        <v>1304</v>
      </c>
      <c r="U758" s="17">
        <f>COUNTIFS(WTG_BD!L:L,'Basic Data'!T758,WTG_BD!F:F,"&gt;="&amp;O2Summary!$B$6,WTG_BD!F:F,"&lt;="&amp;O2Summary!$B$4)</f>
        <v>0</v>
      </c>
      <c r="V758" s="18">
        <f t="shared" si="18"/>
        <v>45</v>
      </c>
    </row>
    <row r="759" spans="19:22">
      <c r="S759" s="16">
        <v>760</v>
      </c>
      <c r="T759" s="16" t="s">
        <v>1305</v>
      </c>
      <c r="U759" s="17">
        <f>COUNTIFS(WTG_BD!L:L,'Basic Data'!T759,WTG_BD!F:F,"&gt;="&amp;O2Summary!$B$6,WTG_BD!F:F,"&lt;="&amp;O2Summary!$B$4)</f>
        <v>0</v>
      </c>
      <c r="V759" s="18">
        <f t="shared" si="18"/>
        <v>45</v>
      </c>
    </row>
    <row r="760" spans="19:22">
      <c r="S760" s="16">
        <v>761</v>
      </c>
      <c r="T760" s="16" t="s">
        <v>1306</v>
      </c>
      <c r="U760" s="17">
        <f>COUNTIFS(WTG_BD!L:L,'Basic Data'!T760,WTG_BD!F:F,"&gt;="&amp;O2Summary!$B$6,WTG_BD!F:F,"&lt;="&amp;O2Summary!$B$4)</f>
        <v>0</v>
      </c>
      <c r="V760" s="18">
        <f t="shared" si="18"/>
        <v>45</v>
      </c>
    </row>
    <row r="761" spans="19:22">
      <c r="S761" s="16">
        <v>762</v>
      </c>
      <c r="T761" s="16" t="s">
        <v>1307</v>
      </c>
      <c r="U761" s="17">
        <f>COUNTIFS(WTG_BD!L:L,'Basic Data'!T761,WTG_BD!F:F,"&gt;="&amp;O2Summary!$B$6,WTG_BD!F:F,"&lt;="&amp;O2Summary!$B$4)</f>
        <v>0</v>
      </c>
      <c r="V761" s="18">
        <f t="shared" si="18"/>
        <v>45</v>
      </c>
    </row>
    <row r="762" spans="19:22">
      <c r="S762" s="16">
        <v>763</v>
      </c>
      <c r="T762" s="16" t="s">
        <v>1308</v>
      </c>
      <c r="U762" s="17">
        <f>COUNTIFS(WTG_BD!L:L,'Basic Data'!T762,WTG_BD!F:F,"&gt;="&amp;O2Summary!$B$6,WTG_BD!F:F,"&lt;="&amp;O2Summary!$B$4)</f>
        <v>0</v>
      </c>
      <c r="V762" s="18">
        <f t="shared" si="18"/>
        <v>45</v>
      </c>
    </row>
    <row r="763" spans="19:22">
      <c r="S763" s="16">
        <v>764</v>
      </c>
      <c r="T763" s="16" t="s">
        <v>1309</v>
      </c>
      <c r="U763" s="17">
        <f>COUNTIFS(WTG_BD!L:L,'Basic Data'!T763,WTG_BD!F:F,"&gt;="&amp;O2Summary!$B$6,WTG_BD!F:F,"&lt;="&amp;O2Summary!$B$4)</f>
        <v>0</v>
      </c>
      <c r="V763" s="18">
        <f t="shared" si="18"/>
        <v>45</v>
      </c>
    </row>
    <row r="764" spans="19:22">
      <c r="S764" s="16">
        <v>765</v>
      </c>
      <c r="T764" s="16" t="s">
        <v>1310</v>
      </c>
      <c r="U764" s="17">
        <f>COUNTIFS(WTG_BD!L:L,'Basic Data'!T764,WTG_BD!F:F,"&gt;="&amp;O2Summary!$B$6,WTG_BD!F:F,"&lt;="&amp;O2Summary!$B$4)</f>
        <v>0</v>
      </c>
      <c r="V764" s="18">
        <f t="shared" si="18"/>
        <v>45</v>
      </c>
    </row>
    <row r="765" spans="19:22">
      <c r="S765" s="16">
        <v>766</v>
      </c>
      <c r="T765" s="16" t="s">
        <v>1311</v>
      </c>
      <c r="U765" s="17">
        <f>COUNTIFS(WTG_BD!L:L,'Basic Data'!T765,WTG_BD!F:F,"&gt;="&amp;O2Summary!$B$6,WTG_BD!F:F,"&lt;="&amp;O2Summary!$B$4)</f>
        <v>0</v>
      </c>
      <c r="V765" s="18">
        <f t="shared" si="18"/>
        <v>45</v>
      </c>
    </row>
    <row r="766" spans="19:22">
      <c r="S766" s="16">
        <v>767</v>
      </c>
      <c r="T766" s="16" t="s">
        <v>1312</v>
      </c>
      <c r="U766" s="17">
        <f>COUNTIFS(WTG_BD!L:L,'Basic Data'!T766,WTG_BD!F:F,"&gt;="&amp;O2Summary!$B$6,WTG_BD!F:F,"&lt;="&amp;O2Summary!$B$4)</f>
        <v>0</v>
      </c>
      <c r="V766" s="18">
        <f t="shared" si="18"/>
        <v>45</v>
      </c>
    </row>
    <row r="767" spans="19:22">
      <c r="S767" s="16">
        <v>768</v>
      </c>
      <c r="T767" s="16" t="s">
        <v>1313</v>
      </c>
      <c r="U767" s="17">
        <f>COUNTIFS(WTG_BD!L:L,'Basic Data'!T767,WTG_BD!F:F,"&gt;="&amp;O2Summary!$B$6,WTG_BD!F:F,"&lt;="&amp;O2Summary!$B$4)</f>
        <v>0</v>
      </c>
      <c r="V767" s="18">
        <f t="shared" si="18"/>
        <v>45</v>
      </c>
    </row>
    <row r="768" spans="19:22">
      <c r="S768" s="16">
        <v>769</v>
      </c>
      <c r="T768" s="16" t="s">
        <v>1314</v>
      </c>
      <c r="U768" s="17">
        <f>COUNTIFS(WTG_BD!L:L,'Basic Data'!T768,WTG_BD!F:F,"&gt;="&amp;O2Summary!$B$6,WTG_BD!F:F,"&lt;="&amp;O2Summary!$B$4)</f>
        <v>0</v>
      </c>
      <c r="V768" s="18">
        <f t="shared" si="18"/>
        <v>45</v>
      </c>
    </row>
    <row r="769" spans="19:22">
      <c r="S769" s="16">
        <v>770</v>
      </c>
      <c r="T769" s="16" t="s">
        <v>1315</v>
      </c>
      <c r="U769" s="17">
        <f>COUNTIFS(WTG_BD!L:L,'Basic Data'!T769,WTG_BD!F:F,"&gt;="&amp;O2Summary!$B$6,WTG_BD!F:F,"&lt;="&amp;O2Summary!$B$4)</f>
        <v>0</v>
      </c>
      <c r="V769" s="18">
        <f t="shared" si="18"/>
        <v>45</v>
      </c>
    </row>
    <row r="770" spans="19:22">
      <c r="S770" s="16">
        <v>771</v>
      </c>
      <c r="T770" s="16" t="s">
        <v>1316</v>
      </c>
      <c r="U770" s="17">
        <f>COUNTIFS(WTG_BD!L:L,'Basic Data'!T770,WTG_BD!F:F,"&gt;="&amp;O2Summary!$B$6,WTG_BD!F:F,"&lt;="&amp;O2Summary!$B$4)</f>
        <v>0</v>
      </c>
      <c r="V770" s="18">
        <f t="shared" si="18"/>
        <v>45</v>
      </c>
    </row>
    <row r="771" spans="19:22">
      <c r="S771" s="16">
        <v>772</v>
      </c>
      <c r="T771" s="16" t="s">
        <v>1317</v>
      </c>
      <c r="U771" s="17">
        <f>COUNTIFS(WTG_BD!L:L,'Basic Data'!T771,WTG_BD!F:F,"&gt;="&amp;O2Summary!$B$6,WTG_BD!F:F,"&lt;="&amp;O2Summary!$B$4)</f>
        <v>0</v>
      </c>
      <c r="V771" s="18">
        <f t="shared" ref="V771:V834" si="19">RANK(U771,$U$2:$U$3975)</f>
        <v>45</v>
      </c>
    </row>
    <row r="772" spans="19:22">
      <c r="S772" s="16">
        <v>773</v>
      </c>
      <c r="T772" s="16" t="s">
        <v>1318</v>
      </c>
      <c r="U772" s="17">
        <f>COUNTIFS(WTG_BD!L:L,'Basic Data'!T772,WTG_BD!F:F,"&gt;="&amp;O2Summary!$B$6,WTG_BD!F:F,"&lt;="&amp;O2Summary!$B$4)</f>
        <v>0</v>
      </c>
      <c r="V772" s="18">
        <f t="shared" si="19"/>
        <v>45</v>
      </c>
    </row>
    <row r="773" spans="19:22">
      <c r="S773" s="16">
        <v>774</v>
      </c>
      <c r="T773" s="16" t="s">
        <v>1319</v>
      </c>
      <c r="U773" s="17">
        <f>COUNTIFS(WTG_BD!L:L,'Basic Data'!T773,WTG_BD!F:F,"&gt;="&amp;O2Summary!$B$6,WTG_BD!F:F,"&lt;="&amp;O2Summary!$B$4)</f>
        <v>0</v>
      </c>
      <c r="V773" s="18">
        <f t="shared" si="19"/>
        <v>45</v>
      </c>
    </row>
    <row r="774" spans="19:22">
      <c r="S774" s="16">
        <v>775</v>
      </c>
      <c r="T774" s="16" t="s">
        <v>1320</v>
      </c>
      <c r="U774" s="17">
        <f>COUNTIFS(WTG_BD!L:L,'Basic Data'!T774,WTG_BD!F:F,"&gt;="&amp;O2Summary!$B$6,WTG_BD!F:F,"&lt;="&amp;O2Summary!$B$4)</f>
        <v>0</v>
      </c>
      <c r="V774" s="18">
        <f t="shared" si="19"/>
        <v>45</v>
      </c>
    </row>
    <row r="775" spans="19:22">
      <c r="S775" s="16">
        <v>776</v>
      </c>
      <c r="T775" s="16" t="s">
        <v>1321</v>
      </c>
      <c r="U775" s="17">
        <f>COUNTIFS(WTG_BD!L:L,'Basic Data'!T775,WTG_BD!F:F,"&gt;="&amp;O2Summary!$B$6,WTG_BD!F:F,"&lt;="&amp;O2Summary!$B$4)</f>
        <v>0</v>
      </c>
      <c r="V775" s="18">
        <f t="shared" si="19"/>
        <v>45</v>
      </c>
    </row>
    <row r="776" spans="19:22">
      <c r="S776" s="16">
        <v>777</v>
      </c>
      <c r="T776" s="16" t="s">
        <v>1322</v>
      </c>
      <c r="U776" s="17">
        <f>COUNTIFS(WTG_BD!L:L,'Basic Data'!T776,WTG_BD!F:F,"&gt;="&amp;O2Summary!$B$6,WTG_BD!F:F,"&lt;="&amp;O2Summary!$B$4)</f>
        <v>0</v>
      </c>
      <c r="V776" s="18">
        <f t="shared" si="19"/>
        <v>45</v>
      </c>
    </row>
    <row r="777" spans="19:22">
      <c r="S777" s="16">
        <v>778</v>
      </c>
      <c r="T777" s="16" t="s">
        <v>1323</v>
      </c>
      <c r="U777" s="17">
        <f>COUNTIFS(WTG_BD!L:L,'Basic Data'!T777,WTG_BD!F:F,"&gt;="&amp;O2Summary!$B$6,WTG_BD!F:F,"&lt;="&amp;O2Summary!$B$4)</f>
        <v>0</v>
      </c>
      <c r="V777" s="18">
        <f t="shared" si="19"/>
        <v>45</v>
      </c>
    </row>
    <row r="778" spans="19:22">
      <c r="S778" s="16">
        <v>779</v>
      </c>
      <c r="T778" s="16" t="s">
        <v>1324</v>
      </c>
      <c r="U778" s="17">
        <f>COUNTIFS(WTG_BD!L:L,'Basic Data'!T778,WTG_BD!F:F,"&gt;="&amp;O2Summary!$B$6,WTG_BD!F:F,"&lt;="&amp;O2Summary!$B$4)</f>
        <v>0</v>
      </c>
      <c r="V778" s="18">
        <f t="shared" si="19"/>
        <v>45</v>
      </c>
    </row>
    <row r="779" spans="19:22">
      <c r="S779" s="16">
        <v>780</v>
      </c>
      <c r="T779" s="16" t="s">
        <v>1325</v>
      </c>
      <c r="U779" s="17">
        <f>COUNTIFS(WTG_BD!L:L,'Basic Data'!T779,WTG_BD!F:F,"&gt;="&amp;O2Summary!$B$6,WTG_BD!F:F,"&lt;="&amp;O2Summary!$B$4)</f>
        <v>0</v>
      </c>
      <c r="V779" s="18">
        <f t="shared" si="19"/>
        <v>45</v>
      </c>
    </row>
    <row r="780" spans="19:22">
      <c r="S780" s="16">
        <v>781</v>
      </c>
      <c r="T780" s="16" t="s">
        <v>1326</v>
      </c>
      <c r="U780" s="17">
        <f>COUNTIFS(WTG_BD!L:L,'Basic Data'!T780,WTG_BD!F:F,"&gt;="&amp;O2Summary!$B$6,WTG_BD!F:F,"&lt;="&amp;O2Summary!$B$4)</f>
        <v>0</v>
      </c>
      <c r="V780" s="18">
        <f t="shared" si="19"/>
        <v>45</v>
      </c>
    </row>
    <row r="781" spans="19:22">
      <c r="S781" s="16">
        <v>782</v>
      </c>
      <c r="T781" s="16" t="s">
        <v>1327</v>
      </c>
      <c r="U781" s="17">
        <f>COUNTIFS(WTG_BD!L:L,'Basic Data'!T781,WTG_BD!F:F,"&gt;="&amp;O2Summary!$B$6,WTG_BD!F:F,"&lt;="&amp;O2Summary!$B$4)</f>
        <v>0</v>
      </c>
      <c r="V781" s="18">
        <f t="shared" si="19"/>
        <v>45</v>
      </c>
    </row>
    <row r="782" spans="19:22">
      <c r="S782" s="16">
        <v>783</v>
      </c>
      <c r="T782" s="16" t="s">
        <v>1328</v>
      </c>
      <c r="U782" s="17">
        <f>COUNTIFS(WTG_BD!L:L,'Basic Data'!T782,WTG_BD!F:F,"&gt;="&amp;O2Summary!$B$6,WTG_BD!F:F,"&lt;="&amp;O2Summary!$B$4)</f>
        <v>0</v>
      </c>
      <c r="V782" s="18">
        <f t="shared" si="19"/>
        <v>45</v>
      </c>
    </row>
    <row r="783" spans="19:22">
      <c r="S783" s="16">
        <v>784</v>
      </c>
      <c r="T783" s="16" t="s">
        <v>1329</v>
      </c>
      <c r="U783" s="17">
        <f>COUNTIFS(WTG_BD!L:L,'Basic Data'!T783,WTG_BD!F:F,"&gt;="&amp;O2Summary!$B$6,WTG_BD!F:F,"&lt;="&amp;O2Summary!$B$4)</f>
        <v>0</v>
      </c>
      <c r="V783" s="18">
        <f t="shared" si="19"/>
        <v>45</v>
      </c>
    </row>
    <row r="784" spans="19:22">
      <c r="S784" s="16">
        <v>785</v>
      </c>
      <c r="T784" s="16" t="s">
        <v>1330</v>
      </c>
      <c r="U784" s="17">
        <f>COUNTIFS(WTG_BD!L:L,'Basic Data'!T784,WTG_BD!F:F,"&gt;="&amp;O2Summary!$B$6,WTG_BD!F:F,"&lt;="&amp;O2Summary!$B$4)</f>
        <v>0</v>
      </c>
      <c r="V784" s="18">
        <f t="shared" si="19"/>
        <v>45</v>
      </c>
    </row>
    <row r="785" spans="19:22">
      <c r="S785" s="16">
        <v>786</v>
      </c>
      <c r="T785" s="16" t="s">
        <v>1331</v>
      </c>
      <c r="U785" s="17">
        <f>COUNTIFS(WTG_BD!L:L,'Basic Data'!T785,WTG_BD!F:F,"&gt;="&amp;O2Summary!$B$6,WTG_BD!F:F,"&lt;="&amp;O2Summary!$B$4)</f>
        <v>0</v>
      </c>
      <c r="V785" s="18">
        <f t="shared" si="19"/>
        <v>45</v>
      </c>
    </row>
    <row r="786" spans="19:22">
      <c r="S786" s="16">
        <v>787</v>
      </c>
      <c r="T786" s="16" t="s">
        <v>1332</v>
      </c>
      <c r="U786" s="17">
        <f>COUNTIFS(WTG_BD!L:L,'Basic Data'!T786,WTG_BD!F:F,"&gt;="&amp;O2Summary!$B$6,WTG_BD!F:F,"&lt;="&amp;O2Summary!$B$4)</f>
        <v>0</v>
      </c>
      <c r="V786" s="18">
        <f t="shared" si="19"/>
        <v>45</v>
      </c>
    </row>
    <row r="787" spans="19:22">
      <c r="S787" s="16">
        <v>788</v>
      </c>
      <c r="T787" s="16" t="s">
        <v>1333</v>
      </c>
      <c r="U787" s="17">
        <f>COUNTIFS(WTG_BD!L:L,'Basic Data'!T787,WTG_BD!F:F,"&gt;="&amp;O2Summary!$B$6,WTG_BD!F:F,"&lt;="&amp;O2Summary!$B$4)</f>
        <v>0</v>
      </c>
      <c r="V787" s="18">
        <f t="shared" si="19"/>
        <v>45</v>
      </c>
    </row>
    <row r="788" spans="19:22">
      <c r="S788" s="16">
        <v>789</v>
      </c>
      <c r="T788" s="16" t="s">
        <v>1334</v>
      </c>
      <c r="U788" s="17">
        <f>COUNTIFS(WTG_BD!L:L,'Basic Data'!T788,WTG_BD!F:F,"&gt;="&amp;O2Summary!$B$6,WTG_BD!F:F,"&lt;="&amp;O2Summary!$B$4)</f>
        <v>0</v>
      </c>
      <c r="V788" s="18">
        <f t="shared" si="19"/>
        <v>45</v>
      </c>
    </row>
    <row r="789" spans="19:22">
      <c r="S789" s="16">
        <v>790</v>
      </c>
      <c r="T789" s="16" t="s">
        <v>1335</v>
      </c>
      <c r="U789" s="17">
        <f>COUNTIFS(WTG_BD!L:L,'Basic Data'!T789,WTG_BD!F:F,"&gt;="&amp;O2Summary!$B$6,WTG_BD!F:F,"&lt;="&amp;O2Summary!$B$4)</f>
        <v>0</v>
      </c>
      <c r="V789" s="18">
        <f t="shared" si="19"/>
        <v>45</v>
      </c>
    </row>
    <row r="790" spans="19:22">
      <c r="S790" s="16">
        <v>791</v>
      </c>
      <c r="T790" s="16" t="s">
        <v>1336</v>
      </c>
      <c r="U790" s="17">
        <f>COUNTIFS(WTG_BD!L:L,'Basic Data'!T790,WTG_BD!F:F,"&gt;="&amp;O2Summary!$B$6,WTG_BD!F:F,"&lt;="&amp;O2Summary!$B$4)</f>
        <v>0</v>
      </c>
      <c r="V790" s="18">
        <f t="shared" si="19"/>
        <v>45</v>
      </c>
    </row>
    <row r="791" spans="19:22">
      <c r="S791" s="16">
        <v>792</v>
      </c>
      <c r="T791" s="16" t="s">
        <v>1337</v>
      </c>
      <c r="U791" s="17">
        <f>COUNTIFS(WTG_BD!L:L,'Basic Data'!T791,WTG_BD!F:F,"&gt;="&amp;O2Summary!$B$6,WTG_BD!F:F,"&lt;="&amp;O2Summary!$B$4)</f>
        <v>0</v>
      </c>
      <c r="V791" s="18">
        <f t="shared" si="19"/>
        <v>45</v>
      </c>
    </row>
    <row r="792" spans="19:22">
      <c r="S792" s="16">
        <v>793</v>
      </c>
      <c r="T792" s="16" t="s">
        <v>1338</v>
      </c>
      <c r="U792" s="17">
        <f>COUNTIFS(WTG_BD!L:L,'Basic Data'!T792,WTG_BD!F:F,"&gt;="&amp;O2Summary!$B$6,WTG_BD!F:F,"&lt;="&amp;O2Summary!$B$4)</f>
        <v>0</v>
      </c>
      <c r="V792" s="18">
        <f t="shared" si="19"/>
        <v>45</v>
      </c>
    </row>
    <row r="793" spans="19:22">
      <c r="S793" s="16">
        <v>794</v>
      </c>
      <c r="T793" s="16" t="s">
        <v>1339</v>
      </c>
      <c r="U793" s="17">
        <f>COUNTIFS(WTG_BD!L:L,'Basic Data'!T793,WTG_BD!F:F,"&gt;="&amp;O2Summary!$B$6,WTG_BD!F:F,"&lt;="&amp;O2Summary!$B$4)</f>
        <v>0</v>
      </c>
      <c r="V793" s="18">
        <f t="shared" si="19"/>
        <v>45</v>
      </c>
    </row>
    <row r="794" spans="19:22">
      <c r="S794" s="16">
        <v>795</v>
      </c>
      <c r="T794" s="16" t="s">
        <v>1340</v>
      </c>
      <c r="U794" s="17">
        <f>COUNTIFS(WTG_BD!L:L,'Basic Data'!T794,WTG_BD!F:F,"&gt;="&amp;O2Summary!$B$6,WTG_BD!F:F,"&lt;="&amp;O2Summary!$B$4)</f>
        <v>0</v>
      </c>
      <c r="V794" s="18">
        <f t="shared" si="19"/>
        <v>45</v>
      </c>
    </row>
    <row r="795" spans="19:22">
      <c r="S795" s="16">
        <v>796</v>
      </c>
      <c r="T795" s="16" t="s">
        <v>1341</v>
      </c>
      <c r="U795" s="17">
        <f>COUNTIFS(WTG_BD!L:L,'Basic Data'!T795,WTG_BD!F:F,"&gt;="&amp;O2Summary!$B$6,WTG_BD!F:F,"&lt;="&amp;O2Summary!$B$4)</f>
        <v>0</v>
      </c>
      <c r="V795" s="18">
        <f t="shared" si="19"/>
        <v>45</v>
      </c>
    </row>
    <row r="796" spans="19:22">
      <c r="S796" s="16">
        <v>797</v>
      </c>
      <c r="T796" s="16" t="s">
        <v>1342</v>
      </c>
      <c r="U796" s="17">
        <f>COUNTIFS(WTG_BD!L:L,'Basic Data'!T796,WTG_BD!F:F,"&gt;="&amp;O2Summary!$B$6,WTG_BD!F:F,"&lt;="&amp;O2Summary!$B$4)</f>
        <v>0</v>
      </c>
      <c r="V796" s="18">
        <f t="shared" si="19"/>
        <v>45</v>
      </c>
    </row>
    <row r="797" spans="19:22">
      <c r="S797" s="16">
        <v>798</v>
      </c>
      <c r="T797" s="16" t="s">
        <v>1343</v>
      </c>
      <c r="U797" s="17">
        <f>COUNTIFS(WTG_BD!L:L,'Basic Data'!T797,WTG_BD!F:F,"&gt;="&amp;O2Summary!$B$6,WTG_BD!F:F,"&lt;="&amp;O2Summary!$B$4)</f>
        <v>0</v>
      </c>
      <c r="V797" s="18">
        <f t="shared" si="19"/>
        <v>45</v>
      </c>
    </row>
    <row r="798" spans="19:22">
      <c r="S798" s="16">
        <v>799</v>
      </c>
      <c r="T798" s="16" t="s">
        <v>1344</v>
      </c>
      <c r="U798" s="17">
        <f>COUNTIFS(WTG_BD!L:L,'Basic Data'!T798,WTG_BD!F:F,"&gt;="&amp;O2Summary!$B$6,WTG_BD!F:F,"&lt;="&amp;O2Summary!$B$4)</f>
        <v>0</v>
      </c>
      <c r="V798" s="18">
        <f t="shared" si="19"/>
        <v>45</v>
      </c>
    </row>
    <row r="799" spans="19:22">
      <c r="S799" s="16">
        <v>800</v>
      </c>
      <c r="T799" s="16" t="s">
        <v>1345</v>
      </c>
      <c r="U799" s="17">
        <f>COUNTIFS(WTG_BD!L:L,'Basic Data'!T799,WTG_BD!F:F,"&gt;="&amp;O2Summary!$B$6,WTG_BD!F:F,"&lt;="&amp;O2Summary!$B$4)</f>
        <v>0</v>
      </c>
      <c r="V799" s="18">
        <f t="shared" si="19"/>
        <v>45</v>
      </c>
    </row>
    <row r="800" spans="19:22">
      <c r="S800" s="16">
        <v>801</v>
      </c>
      <c r="T800" s="16" t="s">
        <v>1346</v>
      </c>
      <c r="U800" s="17">
        <f>COUNTIFS(WTG_BD!L:L,'Basic Data'!T800,WTG_BD!F:F,"&gt;="&amp;O2Summary!$B$6,WTG_BD!F:F,"&lt;="&amp;O2Summary!$B$4)</f>
        <v>0</v>
      </c>
      <c r="V800" s="18">
        <f t="shared" si="19"/>
        <v>45</v>
      </c>
    </row>
    <row r="801" spans="19:22">
      <c r="S801" s="16">
        <v>802</v>
      </c>
      <c r="T801" s="16" t="s">
        <v>1347</v>
      </c>
      <c r="U801" s="17">
        <f>COUNTIFS(WTG_BD!L:L,'Basic Data'!T801,WTG_BD!F:F,"&gt;="&amp;O2Summary!$B$6,WTG_BD!F:F,"&lt;="&amp;O2Summary!$B$4)</f>
        <v>0</v>
      </c>
      <c r="V801" s="18">
        <f t="shared" si="19"/>
        <v>45</v>
      </c>
    </row>
    <row r="802" spans="19:22">
      <c r="S802" s="16">
        <v>803</v>
      </c>
      <c r="T802" s="16" t="s">
        <v>1348</v>
      </c>
      <c r="U802" s="17">
        <f>COUNTIFS(WTG_BD!L:L,'Basic Data'!T802,WTG_BD!F:F,"&gt;="&amp;O2Summary!$B$6,WTG_BD!F:F,"&lt;="&amp;O2Summary!$B$4)</f>
        <v>0</v>
      </c>
      <c r="V802" s="18">
        <f t="shared" si="19"/>
        <v>45</v>
      </c>
    </row>
    <row r="803" spans="19:22">
      <c r="S803" s="16">
        <v>804</v>
      </c>
      <c r="T803" s="16" t="s">
        <v>1349</v>
      </c>
      <c r="U803" s="17">
        <f>COUNTIFS(WTG_BD!L:L,'Basic Data'!T803,WTG_BD!F:F,"&gt;="&amp;O2Summary!$B$6,WTG_BD!F:F,"&lt;="&amp;O2Summary!$B$4)</f>
        <v>0</v>
      </c>
      <c r="V803" s="18">
        <f t="shared" si="19"/>
        <v>45</v>
      </c>
    </row>
    <row r="804" spans="19:22">
      <c r="S804" s="16">
        <v>805</v>
      </c>
      <c r="T804" s="16" t="s">
        <v>1350</v>
      </c>
      <c r="U804" s="17">
        <f>COUNTIFS(WTG_BD!L:L,'Basic Data'!T804,WTG_BD!F:F,"&gt;="&amp;O2Summary!$B$6,WTG_BD!F:F,"&lt;="&amp;O2Summary!$B$4)</f>
        <v>0</v>
      </c>
      <c r="V804" s="18">
        <f t="shared" si="19"/>
        <v>45</v>
      </c>
    </row>
    <row r="805" spans="19:22">
      <c r="S805" s="16">
        <v>806</v>
      </c>
      <c r="T805" s="16" t="s">
        <v>1351</v>
      </c>
      <c r="U805" s="17">
        <f>COUNTIFS(WTG_BD!L:L,'Basic Data'!T805,WTG_BD!F:F,"&gt;="&amp;O2Summary!$B$6,WTG_BD!F:F,"&lt;="&amp;O2Summary!$B$4)</f>
        <v>0</v>
      </c>
      <c r="V805" s="18">
        <f t="shared" si="19"/>
        <v>45</v>
      </c>
    </row>
    <row r="806" spans="19:22">
      <c r="S806" s="16">
        <v>807</v>
      </c>
      <c r="T806" s="16" t="s">
        <v>1352</v>
      </c>
      <c r="U806" s="17">
        <f>COUNTIFS(WTG_BD!L:L,'Basic Data'!T806,WTG_BD!F:F,"&gt;="&amp;O2Summary!$B$6,WTG_BD!F:F,"&lt;="&amp;O2Summary!$B$4)</f>
        <v>0</v>
      </c>
      <c r="V806" s="18">
        <f t="shared" si="19"/>
        <v>45</v>
      </c>
    </row>
    <row r="807" spans="19:22">
      <c r="S807" s="16">
        <v>808</v>
      </c>
      <c r="T807" s="16" t="s">
        <v>1353</v>
      </c>
      <c r="U807" s="17">
        <f>COUNTIFS(WTG_BD!L:L,'Basic Data'!T807,WTG_BD!F:F,"&gt;="&amp;O2Summary!$B$6,WTG_BD!F:F,"&lt;="&amp;O2Summary!$B$4)</f>
        <v>0</v>
      </c>
      <c r="V807" s="18">
        <f t="shared" si="19"/>
        <v>45</v>
      </c>
    </row>
    <row r="808" spans="19:22">
      <c r="S808" s="16">
        <v>809</v>
      </c>
      <c r="T808" s="16" t="s">
        <v>1354</v>
      </c>
      <c r="U808" s="17">
        <f>COUNTIFS(WTG_BD!L:L,'Basic Data'!T808,WTG_BD!F:F,"&gt;="&amp;O2Summary!$B$6,WTG_BD!F:F,"&lt;="&amp;O2Summary!$B$4)</f>
        <v>0</v>
      </c>
      <c r="V808" s="18">
        <f t="shared" si="19"/>
        <v>45</v>
      </c>
    </row>
    <row r="809" spans="19:22">
      <c r="S809" s="16">
        <v>810</v>
      </c>
      <c r="T809" s="16" t="s">
        <v>1355</v>
      </c>
      <c r="U809" s="17">
        <f>COUNTIFS(WTG_BD!L:L,'Basic Data'!T809,WTG_BD!F:F,"&gt;="&amp;O2Summary!$B$6,WTG_BD!F:F,"&lt;="&amp;O2Summary!$B$4)</f>
        <v>0</v>
      </c>
      <c r="V809" s="18">
        <f t="shared" si="19"/>
        <v>45</v>
      </c>
    </row>
    <row r="810" spans="19:22">
      <c r="S810" s="16">
        <v>811</v>
      </c>
      <c r="T810" s="16" t="s">
        <v>1356</v>
      </c>
      <c r="U810" s="17">
        <f>COUNTIFS(WTG_BD!L:L,'Basic Data'!T810,WTG_BD!F:F,"&gt;="&amp;O2Summary!$B$6,WTG_BD!F:F,"&lt;="&amp;O2Summary!$B$4)</f>
        <v>0</v>
      </c>
      <c r="V810" s="18">
        <f t="shared" si="19"/>
        <v>45</v>
      </c>
    </row>
    <row r="811" spans="19:22">
      <c r="S811" s="16">
        <v>812</v>
      </c>
      <c r="T811" s="16" t="s">
        <v>1357</v>
      </c>
      <c r="U811" s="17">
        <f>COUNTIFS(WTG_BD!L:L,'Basic Data'!T811,WTG_BD!F:F,"&gt;="&amp;O2Summary!$B$6,WTG_BD!F:F,"&lt;="&amp;O2Summary!$B$4)</f>
        <v>0</v>
      </c>
      <c r="V811" s="18">
        <f t="shared" si="19"/>
        <v>45</v>
      </c>
    </row>
    <row r="812" spans="19:22">
      <c r="S812" s="16">
        <v>813</v>
      </c>
      <c r="T812" s="16" t="s">
        <v>1358</v>
      </c>
      <c r="U812" s="17">
        <f>COUNTIFS(WTG_BD!L:L,'Basic Data'!T812,WTG_BD!F:F,"&gt;="&amp;O2Summary!$B$6,WTG_BD!F:F,"&lt;="&amp;O2Summary!$B$4)</f>
        <v>0</v>
      </c>
      <c r="V812" s="18">
        <f t="shared" si="19"/>
        <v>45</v>
      </c>
    </row>
    <row r="813" spans="19:22">
      <c r="S813" s="16">
        <v>814</v>
      </c>
      <c r="T813" s="16" t="s">
        <v>1359</v>
      </c>
      <c r="U813" s="17">
        <f>COUNTIFS(WTG_BD!L:L,'Basic Data'!T813,WTG_BD!F:F,"&gt;="&amp;O2Summary!$B$6,WTG_BD!F:F,"&lt;="&amp;O2Summary!$B$4)</f>
        <v>0</v>
      </c>
      <c r="V813" s="18">
        <f t="shared" si="19"/>
        <v>45</v>
      </c>
    </row>
    <row r="814" spans="19:22">
      <c r="S814" s="16">
        <v>815</v>
      </c>
      <c r="T814" s="16" t="s">
        <v>1360</v>
      </c>
      <c r="U814" s="17">
        <f>COUNTIFS(WTG_BD!L:L,'Basic Data'!T814,WTG_BD!F:F,"&gt;="&amp;O2Summary!$B$6,WTG_BD!F:F,"&lt;="&amp;O2Summary!$B$4)</f>
        <v>0</v>
      </c>
      <c r="V814" s="18">
        <f t="shared" si="19"/>
        <v>45</v>
      </c>
    </row>
    <row r="815" spans="19:22">
      <c r="S815" s="16">
        <v>816</v>
      </c>
      <c r="T815" s="16" t="s">
        <v>1361</v>
      </c>
      <c r="U815" s="17">
        <f>COUNTIFS(WTG_BD!L:L,'Basic Data'!T815,WTG_BD!F:F,"&gt;="&amp;O2Summary!$B$6,WTG_BD!F:F,"&lt;="&amp;O2Summary!$B$4)</f>
        <v>0</v>
      </c>
      <c r="V815" s="18">
        <f t="shared" si="19"/>
        <v>45</v>
      </c>
    </row>
    <row r="816" spans="19:22">
      <c r="S816" s="16">
        <v>817</v>
      </c>
      <c r="T816" s="16" t="s">
        <v>1362</v>
      </c>
      <c r="U816" s="17">
        <f>COUNTIFS(WTG_BD!L:L,'Basic Data'!T816,WTG_BD!F:F,"&gt;="&amp;O2Summary!$B$6,WTG_BD!F:F,"&lt;="&amp;O2Summary!$B$4)</f>
        <v>0</v>
      </c>
      <c r="V816" s="18">
        <f t="shared" si="19"/>
        <v>45</v>
      </c>
    </row>
    <row r="817" spans="19:22">
      <c r="S817" s="16">
        <v>818</v>
      </c>
      <c r="T817" s="16" t="s">
        <v>1363</v>
      </c>
      <c r="U817" s="17">
        <f>COUNTIFS(WTG_BD!L:L,'Basic Data'!T817,WTG_BD!F:F,"&gt;="&amp;O2Summary!$B$6,WTG_BD!F:F,"&lt;="&amp;O2Summary!$B$4)</f>
        <v>0</v>
      </c>
      <c r="V817" s="18">
        <f t="shared" si="19"/>
        <v>45</v>
      </c>
    </row>
    <row r="818" spans="19:22">
      <c r="S818" s="16">
        <v>819</v>
      </c>
      <c r="T818" s="16" t="s">
        <v>1364</v>
      </c>
      <c r="U818" s="17">
        <f>COUNTIFS(WTG_BD!L:L,'Basic Data'!T818,WTG_BD!F:F,"&gt;="&amp;O2Summary!$B$6,WTG_BD!F:F,"&lt;="&amp;O2Summary!$B$4)</f>
        <v>0</v>
      </c>
      <c r="V818" s="18">
        <f t="shared" si="19"/>
        <v>45</v>
      </c>
    </row>
    <row r="819" spans="19:22">
      <c r="S819" s="16">
        <v>820</v>
      </c>
      <c r="T819" s="16" t="s">
        <v>1365</v>
      </c>
      <c r="U819" s="17">
        <f>COUNTIFS(WTG_BD!L:L,'Basic Data'!T819,WTG_BD!F:F,"&gt;="&amp;O2Summary!$B$6,WTG_BD!F:F,"&lt;="&amp;O2Summary!$B$4)</f>
        <v>0</v>
      </c>
      <c r="V819" s="18">
        <f t="shared" si="19"/>
        <v>45</v>
      </c>
    </row>
    <row r="820" spans="19:22">
      <c r="S820" s="16">
        <v>821</v>
      </c>
      <c r="T820" s="16" t="s">
        <v>1366</v>
      </c>
      <c r="U820" s="17">
        <f>COUNTIFS(WTG_BD!L:L,'Basic Data'!T820,WTG_BD!F:F,"&gt;="&amp;O2Summary!$B$6,WTG_BD!F:F,"&lt;="&amp;O2Summary!$B$4)</f>
        <v>0</v>
      </c>
      <c r="V820" s="18">
        <f t="shared" si="19"/>
        <v>45</v>
      </c>
    </row>
    <row r="821" spans="19:22">
      <c r="S821" s="16">
        <v>822</v>
      </c>
      <c r="T821" s="16" t="s">
        <v>1367</v>
      </c>
      <c r="U821" s="17">
        <f>COUNTIFS(WTG_BD!L:L,'Basic Data'!T821,WTG_BD!F:F,"&gt;="&amp;O2Summary!$B$6,WTG_BD!F:F,"&lt;="&amp;O2Summary!$B$4)</f>
        <v>0</v>
      </c>
      <c r="V821" s="18">
        <f t="shared" si="19"/>
        <v>45</v>
      </c>
    </row>
    <row r="822" spans="19:22">
      <c r="S822" s="16">
        <v>823</v>
      </c>
      <c r="T822" s="16" t="s">
        <v>1368</v>
      </c>
      <c r="U822" s="17">
        <f>COUNTIFS(WTG_BD!L:L,'Basic Data'!T822,WTG_BD!F:F,"&gt;="&amp;O2Summary!$B$6,WTG_BD!F:F,"&lt;="&amp;O2Summary!$B$4)</f>
        <v>0</v>
      </c>
      <c r="V822" s="18">
        <f t="shared" si="19"/>
        <v>45</v>
      </c>
    </row>
    <row r="823" spans="19:22">
      <c r="S823" s="16">
        <v>824</v>
      </c>
      <c r="T823" s="16" t="s">
        <v>1369</v>
      </c>
      <c r="U823" s="17">
        <f>COUNTIFS(WTG_BD!L:L,'Basic Data'!T823,WTG_BD!F:F,"&gt;="&amp;O2Summary!$B$6,WTG_BD!F:F,"&lt;="&amp;O2Summary!$B$4)</f>
        <v>0</v>
      </c>
      <c r="V823" s="18">
        <f t="shared" si="19"/>
        <v>45</v>
      </c>
    </row>
    <row r="824" spans="19:22">
      <c r="S824" s="16">
        <v>825</v>
      </c>
      <c r="T824" s="16" t="s">
        <v>1370</v>
      </c>
      <c r="U824" s="17">
        <f>COUNTIFS(WTG_BD!L:L,'Basic Data'!T824,WTG_BD!F:F,"&gt;="&amp;O2Summary!$B$6,WTG_BD!F:F,"&lt;="&amp;O2Summary!$B$4)</f>
        <v>0</v>
      </c>
      <c r="V824" s="18">
        <f t="shared" si="19"/>
        <v>45</v>
      </c>
    </row>
    <row r="825" spans="19:22">
      <c r="S825" s="16">
        <v>826</v>
      </c>
      <c r="T825" s="16" t="s">
        <v>1371</v>
      </c>
      <c r="U825" s="17">
        <f>COUNTIFS(WTG_BD!L:L,'Basic Data'!T825,WTG_BD!F:F,"&gt;="&amp;O2Summary!$B$6,WTG_BD!F:F,"&lt;="&amp;O2Summary!$B$4)</f>
        <v>0</v>
      </c>
      <c r="V825" s="18">
        <f t="shared" si="19"/>
        <v>45</v>
      </c>
    </row>
    <row r="826" spans="19:22">
      <c r="S826" s="16">
        <v>827</v>
      </c>
      <c r="T826" s="16" t="s">
        <v>1372</v>
      </c>
      <c r="U826" s="17">
        <f>COUNTIFS(WTG_BD!L:L,'Basic Data'!T826,WTG_BD!F:F,"&gt;="&amp;O2Summary!$B$6,WTG_BD!F:F,"&lt;="&amp;O2Summary!$B$4)</f>
        <v>0</v>
      </c>
      <c r="V826" s="18">
        <f t="shared" si="19"/>
        <v>45</v>
      </c>
    </row>
    <row r="827" spans="19:22">
      <c r="S827" s="16">
        <v>828</v>
      </c>
      <c r="T827" s="16" t="s">
        <v>1373</v>
      </c>
      <c r="U827" s="17">
        <f>COUNTIFS(WTG_BD!L:L,'Basic Data'!T827,WTG_BD!F:F,"&gt;="&amp;O2Summary!$B$6,WTG_BD!F:F,"&lt;="&amp;O2Summary!$B$4)</f>
        <v>0</v>
      </c>
      <c r="V827" s="18">
        <f t="shared" si="19"/>
        <v>45</v>
      </c>
    </row>
    <row r="828" spans="19:22">
      <c r="S828" s="16">
        <v>829</v>
      </c>
      <c r="T828" s="16" t="s">
        <v>1374</v>
      </c>
      <c r="U828" s="17">
        <f>COUNTIFS(WTG_BD!L:L,'Basic Data'!T828,WTG_BD!F:F,"&gt;="&amp;O2Summary!$B$6,WTG_BD!F:F,"&lt;="&amp;O2Summary!$B$4)</f>
        <v>0</v>
      </c>
      <c r="V828" s="18">
        <f t="shared" si="19"/>
        <v>45</v>
      </c>
    </row>
    <row r="829" spans="19:22">
      <c r="S829" s="16">
        <v>830</v>
      </c>
      <c r="T829" s="16" t="s">
        <v>1375</v>
      </c>
      <c r="U829" s="17">
        <f>COUNTIFS(WTG_BD!L:L,'Basic Data'!T829,WTG_BD!F:F,"&gt;="&amp;O2Summary!$B$6,WTG_BD!F:F,"&lt;="&amp;O2Summary!$B$4)</f>
        <v>0</v>
      </c>
      <c r="V829" s="18">
        <f t="shared" si="19"/>
        <v>45</v>
      </c>
    </row>
    <row r="830" spans="19:22">
      <c r="S830" s="16">
        <v>831</v>
      </c>
      <c r="T830" s="16" t="s">
        <v>1376</v>
      </c>
      <c r="U830" s="17">
        <f>COUNTIFS(WTG_BD!L:L,'Basic Data'!T830,WTG_BD!F:F,"&gt;="&amp;O2Summary!$B$6,WTG_BD!F:F,"&lt;="&amp;O2Summary!$B$4)</f>
        <v>0</v>
      </c>
      <c r="V830" s="18">
        <f t="shared" si="19"/>
        <v>45</v>
      </c>
    </row>
    <row r="831" spans="19:22">
      <c r="S831" s="16">
        <v>832</v>
      </c>
      <c r="T831" s="16" t="s">
        <v>1377</v>
      </c>
      <c r="U831" s="17">
        <f>COUNTIFS(WTG_BD!L:L,'Basic Data'!T831,WTG_BD!F:F,"&gt;="&amp;O2Summary!$B$6,WTG_BD!F:F,"&lt;="&amp;O2Summary!$B$4)</f>
        <v>0</v>
      </c>
      <c r="V831" s="18">
        <f t="shared" si="19"/>
        <v>45</v>
      </c>
    </row>
    <row r="832" spans="19:22">
      <c r="S832" s="16">
        <v>833</v>
      </c>
      <c r="T832" s="16" t="s">
        <v>1378</v>
      </c>
      <c r="U832" s="17">
        <f>COUNTIFS(WTG_BD!L:L,'Basic Data'!T832,WTG_BD!F:F,"&gt;="&amp;O2Summary!$B$6,WTG_BD!F:F,"&lt;="&amp;O2Summary!$B$4)</f>
        <v>0</v>
      </c>
      <c r="V832" s="18">
        <f t="shared" si="19"/>
        <v>45</v>
      </c>
    </row>
    <row r="833" spans="19:22">
      <c r="S833" s="16">
        <v>834</v>
      </c>
      <c r="T833" s="16" t="s">
        <v>1379</v>
      </c>
      <c r="U833" s="17">
        <f>COUNTIFS(WTG_BD!L:L,'Basic Data'!T833,WTG_BD!F:F,"&gt;="&amp;O2Summary!$B$6,WTG_BD!F:F,"&lt;="&amp;O2Summary!$B$4)</f>
        <v>0</v>
      </c>
      <c r="V833" s="18">
        <f t="shared" si="19"/>
        <v>45</v>
      </c>
    </row>
    <row r="834" spans="19:22">
      <c r="S834" s="16">
        <v>835</v>
      </c>
      <c r="T834" s="16" t="s">
        <v>1380</v>
      </c>
      <c r="U834" s="17">
        <f>COUNTIFS(WTG_BD!L:L,'Basic Data'!T834,WTG_BD!F:F,"&gt;="&amp;O2Summary!$B$6,WTG_BD!F:F,"&lt;="&amp;O2Summary!$B$4)</f>
        <v>0</v>
      </c>
      <c r="V834" s="18">
        <f t="shared" si="19"/>
        <v>45</v>
      </c>
    </row>
    <row r="835" spans="19:22">
      <c r="S835" s="16">
        <v>836</v>
      </c>
      <c r="T835" s="16" t="s">
        <v>1381</v>
      </c>
      <c r="U835" s="17">
        <f>COUNTIFS(WTG_BD!L:L,'Basic Data'!T835,WTG_BD!F:F,"&gt;="&amp;O2Summary!$B$6,WTG_BD!F:F,"&lt;="&amp;O2Summary!$B$4)</f>
        <v>0</v>
      </c>
      <c r="V835" s="18">
        <f t="shared" ref="V835:V898" si="20">RANK(U835,$U$2:$U$3975)</f>
        <v>45</v>
      </c>
    </row>
    <row r="836" spans="19:22">
      <c r="S836" s="16">
        <v>837</v>
      </c>
      <c r="T836" s="16" t="s">
        <v>1382</v>
      </c>
      <c r="U836" s="17">
        <f>COUNTIFS(WTG_BD!L:L,'Basic Data'!T836,WTG_BD!F:F,"&gt;="&amp;O2Summary!$B$6,WTG_BD!F:F,"&lt;="&amp;O2Summary!$B$4)</f>
        <v>0</v>
      </c>
      <c r="V836" s="18">
        <f t="shared" si="20"/>
        <v>45</v>
      </c>
    </row>
    <row r="837" spans="19:22">
      <c r="S837" s="16">
        <v>838</v>
      </c>
      <c r="T837" s="16" t="s">
        <v>1383</v>
      </c>
      <c r="U837" s="17">
        <f>COUNTIFS(WTG_BD!L:L,'Basic Data'!T837,WTG_BD!F:F,"&gt;="&amp;O2Summary!$B$6,WTG_BD!F:F,"&lt;="&amp;O2Summary!$B$4)</f>
        <v>0</v>
      </c>
      <c r="V837" s="18">
        <f t="shared" si="20"/>
        <v>45</v>
      </c>
    </row>
    <row r="838" spans="19:22">
      <c r="S838" s="16">
        <v>839</v>
      </c>
      <c r="T838" s="16" t="s">
        <v>1384</v>
      </c>
      <c r="U838" s="17">
        <f>COUNTIFS(WTG_BD!L:L,'Basic Data'!T838,WTG_BD!F:F,"&gt;="&amp;O2Summary!$B$6,WTG_BD!F:F,"&lt;="&amp;O2Summary!$B$4)</f>
        <v>0</v>
      </c>
      <c r="V838" s="18">
        <f t="shared" si="20"/>
        <v>45</v>
      </c>
    </row>
    <row r="839" spans="19:22">
      <c r="S839" s="16">
        <v>840</v>
      </c>
      <c r="T839" s="16" t="s">
        <v>1385</v>
      </c>
      <c r="U839" s="17">
        <f>COUNTIFS(WTG_BD!L:L,'Basic Data'!T839,WTG_BD!F:F,"&gt;="&amp;O2Summary!$B$6,WTG_BD!F:F,"&lt;="&amp;O2Summary!$B$4)</f>
        <v>0</v>
      </c>
      <c r="V839" s="18">
        <f t="shared" si="20"/>
        <v>45</v>
      </c>
    </row>
    <row r="840" spans="19:22">
      <c r="S840" s="16">
        <v>841</v>
      </c>
      <c r="T840" s="16" t="s">
        <v>1386</v>
      </c>
      <c r="U840" s="17">
        <f>COUNTIFS(WTG_BD!L:L,'Basic Data'!T840,WTG_BD!F:F,"&gt;="&amp;O2Summary!$B$6,WTG_BD!F:F,"&lt;="&amp;O2Summary!$B$4)</f>
        <v>0</v>
      </c>
      <c r="V840" s="18">
        <f t="shared" si="20"/>
        <v>45</v>
      </c>
    </row>
    <row r="841" spans="19:22">
      <c r="S841" s="16">
        <v>842</v>
      </c>
      <c r="T841" s="16" t="s">
        <v>1387</v>
      </c>
      <c r="U841" s="17">
        <f>COUNTIFS(WTG_BD!L:L,'Basic Data'!T841,WTG_BD!F:F,"&gt;="&amp;O2Summary!$B$6,WTG_BD!F:F,"&lt;="&amp;O2Summary!$B$4)</f>
        <v>0</v>
      </c>
      <c r="V841" s="18">
        <f t="shared" si="20"/>
        <v>45</v>
      </c>
    </row>
    <row r="842" spans="19:22">
      <c r="S842" s="16">
        <v>843</v>
      </c>
      <c r="T842" s="16" t="s">
        <v>1388</v>
      </c>
      <c r="U842" s="17">
        <f>COUNTIFS(WTG_BD!L:L,'Basic Data'!T842,WTG_BD!F:F,"&gt;="&amp;O2Summary!$B$6,WTG_BD!F:F,"&lt;="&amp;O2Summary!$B$4)</f>
        <v>0</v>
      </c>
      <c r="V842" s="18">
        <f t="shared" si="20"/>
        <v>45</v>
      </c>
    </row>
    <row r="843" spans="19:22">
      <c r="S843" s="16">
        <v>844</v>
      </c>
      <c r="T843" s="16" t="s">
        <v>1389</v>
      </c>
      <c r="U843" s="17">
        <f>COUNTIFS(WTG_BD!L:L,'Basic Data'!T843,WTG_BD!F:F,"&gt;="&amp;O2Summary!$B$6,WTG_BD!F:F,"&lt;="&amp;O2Summary!$B$4)</f>
        <v>0</v>
      </c>
      <c r="V843" s="18">
        <f t="shared" si="20"/>
        <v>45</v>
      </c>
    </row>
    <row r="844" spans="19:22">
      <c r="S844" s="16">
        <v>845</v>
      </c>
      <c r="T844" s="16" t="s">
        <v>1390</v>
      </c>
      <c r="U844" s="17">
        <f>COUNTIFS(WTG_BD!L:L,'Basic Data'!T844,WTG_BD!F:F,"&gt;="&amp;O2Summary!$B$6,WTG_BD!F:F,"&lt;="&amp;O2Summary!$B$4)</f>
        <v>0</v>
      </c>
      <c r="V844" s="18">
        <f t="shared" si="20"/>
        <v>45</v>
      </c>
    </row>
    <row r="845" spans="19:22">
      <c r="S845" s="16">
        <v>846</v>
      </c>
      <c r="T845" s="16" t="s">
        <v>1391</v>
      </c>
      <c r="U845" s="17">
        <f>COUNTIFS(WTG_BD!L:L,'Basic Data'!T845,WTG_BD!F:F,"&gt;="&amp;O2Summary!$B$6,WTG_BD!F:F,"&lt;="&amp;O2Summary!$B$4)</f>
        <v>0</v>
      </c>
      <c r="V845" s="18">
        <f t="shared" si="20"/>
        <v>45</v>
      </c>
    </row>
    <row r="846" spans="19:22">
      <c r="S846" s="16">
        <v>847</v>
      </c>
      <c r="T846" s="16" t="s">
        <v>1392</v>
      </c>
      <c r="U846" s="17">
        <f>COUNTIFS(WTG_BD!L:L,'Basic Data'!T846,WTG_BD!F:F,"&gt;="&amp;O2Summary!$B$6,WTG_BD!F:F,"&lt;="&amp;O2Summary!$B$4)</f>
        <v>0</v>
      </c>
      <c r="V846" s="18">
        <f t="shared" si="20"/>
        <v>45</v>
      </c>
    </row>
    <row r="847" spans="19:22">
      <c r="S847" s="16">
        <v>848</v>
      </c>
      <c r="T847" s="16" t="s">
        <v>1393</v>
      </c>
      <c r="U847" s="17">
        <f>COUNTIFS(WTG_BD!L:L,'Basic Data'!T847,WTG_BD!F:F,"&gt;="&amp;O2Summary!$B$6,WTG_BD!F:F,"&lt;="&amp;O2Summary!$B$4)</f>
        <v>0</v>
      </c>
      <c r="V847" s="18">
        <f t="shared" si="20"/>
        <v>45</v>
      </c>
    </row>
    <row r="848" spans="19:22">
      <c r="S848" s="16">
        <v>849</v>
      </c>
      <c r="T848" s="16" t="s">
        <v>1394</v>
      </c>
      <c r="U848" s="17">
        <f>COUNTIFS(WTG_BD!L:L,'Basic Data'!T848,WTG_BD!F:F,"&gt;="&amp;O2Summary!$B$6,WTG_BD!F:F,"&lt;="&amp;O2Summary!$B$4)</f>
        <v>0</v>
      </c>
      <c r="V848" s="18">
        <f t="shared" si="20"/>
        <v>45</v>
      </c>
    </row>
    <row r="849" spans="19:22">
      <c r="S849" s="16">
        <v>850</v>
      </c>
      <c r="T849" s="16" t="s">
        <v>1395</v>
      </c>
      <c r="U849" s="17">
        <f>COUNTIFS(WTG_BD!L:L,'Basic Data'!T849,WTG_BD!F:F,"&gt;="&amp;O2Summary!$B$6,WTG_BD!F:F,"&lt;="&amp;O2Summary!$B$4)</f>
        <v>0</v>
      </c>
      <c r="V849" s="18">
        <f t="shared" si="20"/>
        <v>45</v>
      </c>
    </row>
    <row r="850" spans="19:22">
      <c r="S850" s="16">
        <v>851</v>
      </c>
      <c r="T850" s="16" t="s">
        <v>1396</v>
      </c>
      <c r="U850" s="17">
        <f>COUNTIFS(WTG_BD!L:L,'Basic Data'!T850,WTG_BD!F:F,"&gt;="&amp;O2Summary!$B$6,WTG_BD!F:F,"&lt;="&amp;O2Summary!$B$4)</f>
        <v>0</v>
      </c>
      <c r="V850" s="18">
        <f t="shared" si="20"/>
        <v>45</v>
      </c>
    </row>
    <row r="851" spans="19:22">
      <c r="S851" s="16">
        <v>852</v>
      </c>
      <c r="T851" s="16" t="s">
        <v>1397</v>
      </c>
      <c r="U851" s="17">
        <f>COUNTIFS(WTG_BD!L:L,'Basic Data'!T851,WTG_BD!F:F,"&gt;="&amp;O2Summary!$B$6,WTG_BD!F:F,"&lt;="&amp;O2Summary!$B$4)</f>
        <v>0</v>
      </c>
      <c r="V851" s="18">
        <f t="shared" si="20"/>
        <v>45</v>
      </c>
    </row>
    <row r="852" spans="19:22">
      <c r="S852" s="16">
        <v>853</v>
      </c>
      <c r="T852" s="16" t="s">
        <v>1398</v>
      </c>
      <c r="U852" s="17">
        <f>COUNTIFS(WTG_BD!L:L,'Basic Data'!T852,WTG_BD!F:F,"&gt;="&amp;O2Summary!$B$6,WTG_BD!F:F,"&lt;="&amp;O2Summary!$B$4)</f>
        <v>0</v>
      </c>
      <c r="V852" s="18">
        <f t="shared" si="20"/>
        <v>45</v>
      </c>
    </row>
    <row r="853" spans="19:22">
      <c r="S853" s="16">
        <v>854</v>
      </c>
      <c r="T853" s="16" t="s">
        <v>1399</v>
      </c>
      <c r="U853" s="17">
        <f>COUNTIFS(WTG_BD!L:L,'Basic Data'!T853,WTG_BD!F:F,"&gt;="&amp;O2Summary!$B$6,WTG_BD!F:F,"&lt;="&amp;O2Summary!$B$4)</f>
        <v>0</v>
      </c>
      <c r="V853" s="18">
        <f t="shared" si="20"/>
        <v>45</v>
      </c>
    </row>
    <row r="854" spans="19:22">
      <c r="S854" s="16">
        <v>855</v>
      </c>
      <c r="T854" s="16" t="s">
        <v>1400</v>
      </c>
      <c r="U854" s="17">
        <f>COUNTIFS(WTG_BD!L:L,'Basic Data'!T854,WTG_BD!F:F,"&gt;="&amp;O2Summary!$B$6,WTG_BD!F:F,"&lt;="&amp;O2Summary!$B$4)</f>
        <v>0</v>
      </c>
      <c r="V854" s="18">
        <f t="shared" si="20"/>
        <v>45</v>
      </c>
    </row>
    <row r="855" spans="19:22">
      <c r="S855" s="16">
        <v>856</v>
      </c>
      <c r="T855" s="16" t="s">
        <v>1401</v>
      </c>
      <c r="U855" s="17">
        <f>COUNTIFS(WTG_BD!L:L,'Basic Data'!T855,WTG_BD!F:F,"&gt;="&amp;O2Summary!$B$6,WTG_BD!F:F,"&lt;="&amp;O2Summary!$B$4)</f>
        <v>0</v>
      </c>
      <c r="V855" s="18">
        <f t="shared" si="20"/>
        <v>45</v>
      </c>
    </row>
    <row r="856" spans="19:22">
      <c r="S856" s="16">
        <v>857</v>
      </c>
      <c r="T856" s="16" t="s">
        <v>1402</v>
      </c>
      <c r="U856" s="17">
        <f>COUNTIFS(WTG_BD!L:L,'Basic Data'!T856,WTG_BD!F:F,"&gt;="&amp;O2Summary!$B$6,WTG_BD!F:F,"&lt;="&amp;O2Summary!$B$4)</f>
        <v>0</v>
      </c>
      <c r="V856" s="18">
        <f t="shared" si="20"/>
        <v>45</v>
      </c>
    </row>
    <row r="857" spans="19:22">
      <c r="S857" s="16">
        <v>858</v>
      </c>
      <c r="T857" s="16" t="s">
        <v>1403</v>
      </c>
      <c r="U857" s="17">
        <f>COUNTIFS(WTG_BD!L:L,'Basic Data'!T857,WTG_BD!F:F,"&gt;="&amp;O2Summary!$B$6,WTG_BD!F:F,"&lt;="&amp;O2Summary!$B$4)</f>
        <v>0</v>
      </c>
      <c r="V857" s="18">
        <f t="shared" si="20"/>
        <v>45</v>
      </c>
    </row>
    <row r="858" spans="19:22">
      <c r="S858" s="16">
        <v>859</v>
      </c>
      <c r="T858" s="16" t="s">
        <v>1404</v>
      </c>
      <c r="U858" s="17">
        <f>COUNTIFS(WTG_BD!L:L,'Basic Data'!T858,WTG_BD!F:F,"&gt;="&amp;O2Summary!$B$6,WTG_BD!F:F,"&lt;="&amp;O2Summary!$B$4)</f>
        <v>0</v>
      </c>
      <c r="V858" s="18">
        <f t="shared" si="20"/>
        <v>45</v>
      </c>
    </row>
    <row r="859" spans="19:22">
      <c r="S859" s="16">
        <v>860</v>
      </c>
      <c r="T859" s="16" t="s">
        <v>1405</v>
      </c>
      <c r="U859" s="17">
        <f>COUNTIFS(WTG_BD!L:L,'Basic Data'!T859,WTG_BD!F:F,"&gt;="&amp;O2Summary!$B$6,WTG_BD!F:F,"&lt;="&amp;O2Summary!$B$4)</f>
        <v>0</v>
      </c>
      <c r="V859" s="18">
        <f t="shared" si="20"/>
        <v>45</v>
      </c>
    </row>
    <row r="860" spans="19:22">
      <c r="S860" s="16">
        <v>861</v>
      </c>
      <c r="T860" s="16" t="s">
        <v>1406</v>
      </c>
      <c r="U860" s="17">
        <f>COUNTIFS(WTG_BD!L:L,'Basic Data'!T860,WTG_BD!F:F,"&gt;="&amp;O2Summary!$B$6,WTG_BD!F:F,"&lt;="&amp;O2Summary!$B$4)</f>
        <v>0</v>
      </c>
      <c r="V860" s="18">
        <f t="shared" si="20"/>
        <v>45</v>
      </c>
    </row>
    <row r="861" spans="19:22">
      <c r="S861" s="16">
        <v>862</v>
      </c>
      <c r="T861" s="16" t="s">
        <v>1407</v>
      </c>
      <c r="U861" s="17">
        <f>COUNTIFS(WTG_BD!L:L,'Basic Data'!T861,WTG_BD!F:F,"&gt;="&amp;O2Summary!$B$6,WTG_BD!F:F,"&lt;="&amp;O2Summary!$B$4)</f>
        <v>0</v>
      </c>
      <c r="V861" s="18">
        <f t="shared" si="20"/>
        <v>45</v>
      </c>
    </row>
    <row r="862" spans="19:22">
      <c r="S862" s="16">
        <v>863</v>
      </c>
      <c r="T862" s="16" t="s">
        <v>1408</v>
      </c>
      <c r="U862" s="17">
        <f>COUNTIFS(WTG_BD!L:L,'Basic Data'!T862,WTG_BD!F:F,"&gt;="&amp;O2Summary!$B$6,WTG_BD!F:F,"&lt;="&amp;O2Summary!$B$4)</f>
        <v>0</v>
      </c>
      <c r="V862" s="18">
        <f t="shared" si="20"/>
        <v>45</v>
      </c>
    </row>
    <row r="863" spans="19:22">
      <c r="S863" s="16">
        <v>864</v>
      </c>
      <c r="T863" s="16" t="s">
        <v>1409</v>
      </c>
      <c r="U863" s="17">
        <f>COUNTIFS(WTG_BD!L:L,'Basic Data'!T863,WTG_BD!F:F,"&gt;="&amp;O2Summary!$B$6,WTG_BD!F:F,"&lt;="&amp;O2Summary!$B$4)</f>
        <v>0</v>
      </c>
      <c r="V863" s="18">
        <f t="shared" si="20"/>
        <v>45</v>
      </c>
    </row>
    <row r="864" spans="19:22">
      <c r="S864" s="16">
        <v>865</v>
      </c>
      <c r="T864" s="16" t="s">
        <v>1410</v>
      </c>
      <c r="U864" s="17">
        <f>COUNTIFS(WTG_BD!L:L,'Basic Data'!T864,WTG_BD!F:F,"&gt;="&amp;O2Summary!$B$6,WTG_BD!F:F,"&lt;="&amp;O2Summary!$B$4)</f>
        <v>0</v>
      </c>
      <c r="V864" s="18">
        <f t="shared" si="20"/>
        <v>45</v>
      </c>
    </row>
    <row r="865" spans="19:22">
      <c r="S865" s="16">
        <v>866</v>
      </c>
      <c r="T865" s="16" t="s">
        <v>1411</v>
      </c>
      <c r="U865" s="17">
        <f>COUNTIFS(WTG_BD!L:L,'Basic Data'!T865,WTG_BD!F:F,"&gt;="&amp;O2Summary!$B$6,WTG_BD!F:F,"&lt;="&amp;O2Summary!$B$4)</f>
        <v>0</v>
      </c>
      <c r="V865" s="18">
        <f t="shared" si="20"/>
        <v>45</v>
      </c>
    </row>
    <row r="866" spans="19:22">
      <c r="S866" s="16">
        <v>867</v>
      </c>
      <c r="T866" s="16" t="s">
        <v>1412</v>
      </c>
      <c r="U866" s="17">
        <f>COUNTIFS(WTG_BD!L:L,'Basic Data'!T866,WTG_BD!F:F,"&gt;="&amp;O2Summary!$B$6,WTG_BD!F:F,"&lt;="&amp;O2Summary!$B$4)</f>
        <v>0</v>
      </c>
      <c r="V866" s="18">
        <f t="shared" si="20"/>
        <v>45</v>
      </c>
    </row>
    <row r="867" spans="19:22">
      <c r="S867" s="16">
        <v>868</v>
      </c>
      <c r="T867" s="16" t="s">
        <v>1413</v>
      </c>
      <c r="U867" s="17">
        <f>COUNTIFS(WTG_BD!L:L,'Basic Data'!T867,WTG_BD!F:F,"&gt;="&amp;O2Summary!$B$6,WTG_BD!F:F,"&lt;="&amp;O2Summary!$B$4)</f>
        <v>0</v>
      </c>
      <c r="V867" s="18">
        <f t="shared" si="20"/>
        <v>45</v>
      </c>
    </row>
    <row r="868" spans="19:22">
      <c r="S868" s="16">
        <v>869</v>
      </c>
      <c r="T868" s="16" t="s">
        <v>1414</v>
      </c>
      <c r="U868" s="17">
        <f>COUNTIFS(WTG_BD!L:L,'Basic Data'!T868,WTG_BD!F:F,"&gt;="&amp;O2Summary!$B$6,WTG_BD!F:F,"&lt;="&amp;O2Summary!$B$4)</f>
        <v>0</v>
      </c>
      <c r="V868" s="18">
        <f t="shared" si="20"/>
        <v>45</v>
      </c>
    </row>
    <row r="869" spans="19:22">
      <c r="S869" s="16">
        <v>870</v>
      </c>
      <c r="T869" s="16" t="s">
        <v>1415</v>
      </c>
      <c r="U869" s="17">
        <f>COUNTIFS(WTG_BD!L:L,'Basic Data'!T869,WTG_BD!F:F,"&gt;="&amp;O2Summary!$B$6,WTG_BD!F:F,"&lt;="&amp;O2Summary!$B$4)</f>
        <v>0</v>
      </c>
      <c r="V869" s="18">
        <f t="shared" si="20"/>
        <v>45</v>
      </c>
    </row>
    <row r="870" spans="19:22">
      <c r="S870" s="16">
        <v>871</v>
      </c>
      <c r="T870" s="16" t="s">
        <v>1416</v>
      </c>
      <c r="U870" s="17">
        <f>COUNTIFS(WTG_BD!L:L,'Basic Data'!T870,WTG_BD!F:F,"&gt;="&amp;O2Summary!$B$6,WTG_BD!F:F,"&lt;="&amp;O2Summary!$B$4)</f>
        <v>0</v>
      </c>
      <c r="V870" s="18">
        <f t="shared" si="20"/>
        <v>45</v>
      </c>
    </row>
    <row r="871" spans="19:22">
      <c r="S871" s="16">
        <v>872</v>
      </c>
      <c r="T871" s="16" t="s">
        <v>1417</v>
      </c>
      <c r="U871" s="17">
        <f>COUNTIFS(WTG_BD!L:L,'Basic Data'!T871,WTG_BD!F:F,"&gt;="&amp;O2Summary!$B$6,WTG_BD!F:F,"&lt;="&amp;O2Summary!$B$4)</f>
        <v>0</v>
      </c>
      <c r="V871" s="18">
        <f t="shared" si="20"/>
        <v>45</v>
      </c>
    </row>
    <row r="872" spans="19:22">
      <c r="S872" s="16">
        <v>873</v>
      </c>
      <c r="T872" s="16" t="s">
        <v>1418</v>
      </c>
      <c r="U872" s="17">
        <f>COUNTIFS(WTG_BD!L:L,'Basic Data'!T872,WTG_BD!F:F,"&gt;="&amp;O2Summary!$B$6,WTG_BD!F:F,"&lt;="&amp;O2Summary!$B$4)</f>
        <v>0</v>
      </c>
      <c r="V872" s="18">
        <f t="shared" si="20"/>
        <v>45</v>
      </c>
    </row>
    <row r="873" spans="19:22">
      <c r="S873" s="16">
        <v>874</v>
      </c>
      <c r="T873" s="16" t="s">
        <v>1419</v>
      </c>
      <c r="U873" s="17">
        <f>COUNTIFS(WTG_BD!L:L,'Basic Data'!T873,WTG_BD!F:F,"&gt;="&amp;O2Summary!$B$6,WTG_BD!F:F,"&lt;="&amp;O2Summary!$B$4)</f>
        <v>0</v>
      </c>
      <c r="V873" s="18">
        <f t="shared" si="20"/>
        <v>45</v>
      </c>
    </row>
    <row r="874" spans="19:22">
      <c r="S874" s="16">
        <v>875</v>
      </c>
      <c r="T874" s="16" t="s">
        <v>867</v>
      </c>
      <c r="U874" s="17">
        <f>COUNTIFS(WTG_BD!L:L,'Basic Data'!T874,WTG_BD!F:F,"&gt;="&amp;O2Summary!$B$6,WTG_BD!F:F,"&lt;="&amp;O2Summary!$B$4)</f>
        <v>0</v>
      </c>
      <c r="V874" s="18">
        <f t="shared" si="20"/>
        <v>45</v>
      </c>
    </row>
    <row r="875" spans="19:22">
      <c r="S875" s="16">
        <v>876</v>
      </c>
      <c r="T875" s="16" t="s">
        <v>1420</v>
      </c>
      <c r="U875" s="17">
        <f>COUNTIFS(WTG_BD!L:L,'Basic Data'!T875,WTG_BD!F:F,"&gt;="&amp;O2Summary!$B$6,WTG_BD!F:F,"&lt;="&amp;O2Summary!$B$4)</f>
        <v>0</v>
      </c>
      <c r="V875" s="18">
        <f t="shared" si="20"/>
        <v>45</v>
      </c>
    </row>
    <row r="876" spans="19:22">
      <c r="S876" s="16">
        <v>877</v>
      </c>
      <c r="T876" s="16" t="s">
        <v>1421</v>
      </c>
      <c r="U876" s="17">
        <f>COUNTIFS(WTG_BD!L:L,'Basic Data'!T876,WTG_BD!F:F,"&gt;="&amp;O2Summary!$B$6,WTG_BD!F:F,"&lt;="&amp;O2Summary!$B$4)</f>
        <v>0</v>
      </c>
      <c r="V876" s="18">
        <f t="shared" si="20"/>
        <v>45</v>
      </c>
    </row>
    <row r="877" spans="19:22">
      <c r="S877" s="16">
        <v>878</v>
      </c>
      <c r="T877" s="16" t="s">
        <v>1422</v>
      </c>
      <c r="U877" s="17">
        <f>COUNTIFS(WTG_BD!L:L,'Basic Data'!T877,WTG_BD!F:F,"&gt;="&amp;O2Summary!$B$6,WTG_BD!F:F,"&lt;="&amp;O2Summary!$B$4)</f>
        <v>0</v>
      </c>
      <c r="V877" s="18">
        <f t="shared" si="20"/>
        <v>45</v>
      </c>
    </row>
    <row r="878" spans="19:22">
      <c r="S878" s="16">
        <v>879</v>
      </c>
      <c r="T878" s="16" t="s">
        <v>1423</v>
      </c>
      <c r="U878" s="17">
        <f>COUNTIFS(WTG_BD!L:L,'Basic Data'!T878,WTG_BD!F:F,"&gt;="&amp;O2Summary!$B$6,WTG_BD!F:F,"&lt;="&amp;O2Summary!$B$4)</f>
        <v>0</v>
      </c>
      <c r="V878" s="18">
        <f t="shared" si="20"/>
        <v>45</v>
      </c>
    </row>
    <row r="879" spans="19:22">
      <c r="S879" s="16">
        <v>880</v>
      </c>
      <c r="T879" s="16" t="s">
        <v>1424</v>
      </c>
      <c r="U879" s="17">
        <f>COUNTIFS(WTG_BD!L:L,'Basic Data'!T879,WTG_BD!F:F,"&gt;="&amp;O2Summary!$B$6,WTG_BD!F:F,"&lt;="&amp;O2Summary!$B$4)</f>
        <v>0</v>
      </c>
      <c r="V879" s="18">
        <f t="shared" si="20"/>
        <v>45</v>
      </c>
    </row>
    <row r="880" spans="19:22">
      <c r="S880" s="16">
        <v>881</v>
      </c>
      <c r="T880" s="16" t="s">
        <v>1425</v>
      </c>
      <c r="U880" s="17">
        <f>COUNTIFS(WTG_BD!L:L,'Basic Data'!T880,WTG_BD!F:F,"&gt;="&amp;O2Summary!$B$6,WTG_BD!F:F,"&lt;="&amp;O2Summary!$B$4)</f>
        <v>0</v>
      </c>
      <c r="V880" s="18">
        <f t="shared" si="20"/>
        <v>45</v>
      </c>
    </row>
    <row r="881" spans="19:22">
      <c r="S881" s="16">
        <v>882</v>
      </c>
      <c r="T881" s="16" t="s">
        <v>1426</v>
      </c>
      <c r="U881" s="17">
        <f>COUNTIFS(WTG_BD!L:L,'Basic Data'!T881,WTG_BD!F:F,"&gt;="&amp;O2Summary!$B$6,WTG_BD!F:F,"&lt;="&amp;O2Summary!$B$4)</f>
        <v>0</v>
      </c>
      <c r="V881" s="18">
        <f t="shared" si="20"/>
        <v>45</v>
      </c>
    </row>
    <row r="882" spans="19:22">
      <c r="S882" s="16">
        <v>883</v>
      </c>
      <c r="T882" s="16" t="s">
        <v>1427</v>
      </c>
      <c r="U882" s="17">
        <f>COUNTIFS(WTG_BD!L:L,'Basic Data'!T882,WTG_BD!F:F,"&gt;="&amp;O2Summary!$B$6,WTG_BD!F:F,"&lt;="&amp;O2Summary!$B$4)</f>
        <v>0</v>
      </c>
      <c r="V882" s="18">
        <f t="shared" si="20"/>
        <v>45</v>
      </c>
    </row>
    <row r="883" spans="19:22">
      <c r="S883" s="16">
        <v>884</v>
      </c>
      <c r="T883" s="16" t="s">
        <v>1428</v>
      </c>
      <c r="U883" s="17">
        <f>COUNTIFS(WTG_BD!L:L,'Basic Data'!T883,WTG_BD!F:F,"&gt;="&amp;O2Summary!$B$6,WTG_BD!F:F,"&lt;="&amp;O2Summary!$B$4)</f>
        <v>0</v>
      </c>
      <c r="V883" s="18">
        <f t="shared" si="20"/>
        <v>45</v>
      </c>
    </row>
    <row r="884" spans="19:22">
      <c r="S884" s="16">
        <v>885</v>
      </c>
      <c r="T884" s="16" t="s">
        <v>1429</v>
      </c>
      <c r="U884" s="17">
        <f>COUNTIFS(WTG_BD!L:L,'Basic Data'!T884,WTG_BD!F:F,"&gt;="&amp;O2Summary!$B$6,WTG_BD!F:F,"&lt;="&amp;O2Summary!$B$4)</f>
        <v>0</v>
      </c>
      <c r="V884" s="18">
        <f t="shared" si="20"/>
        <v>45</v>
      </c>
    </row>
    <row r="885" spans="19:22">
      <c r="S885" s="16">
        <v>886</v>
      </c>
      <c r="T885" s="16" t="s">
        <v>1430</v>
      </c>
      <c r="U885" s="17">
        <f>COUNTIFS(WTG_BD!L:L,'Basic Data'!T885,WTG_BD!F:F,"&gt;="&amp;O2Summary!$B$6,WTG_BD!F:F,"&lt;="&amp;O2Summary!$B$4)</f>
        <v>0</v>
      </c>
      <c r="V885" s="18">
        <f t="shared" si="20"/>
        <v>45</v>
      </c>
    </row>
    <row r="886" spans="19:22">
      <c r="S886" s="16">
        <v>887</v>
      </c>
      <c r="T886" s="16" t="s">
        <v>1431</v>
      </c>
      <c r="U886" s="17">
        <f>COUNTIFS(WTG_BD!L:L,'Basic Data'!T886,WTG_BD!F:F,"&gt;="&amp;O2Summary!$B$6,WTG_BD!F:F,"&lt;="&amp;O2Summary!$B$4)</f>
        <v>0</v>
      </c>
      <c r="V886" s="18">
        <f t="shared" si="20"/>
        <v>45</v>
      </c>
    </row>
    <row r="887" spans="19:22">
      <c r="S887" s="16">
        <v>888</v>
      </c>
      <c r="T887" s="16" t="s">
        <v>1432</v>
      </c>
      <c r="U887" s="17">
        <f>COUNTIFS(WTG_BD!L:L,'Basic Data'!T887,WTG_BD!F:F,"&gt;="&amp;O2Summary!$B$6,WTG_BD!F:F,"&lt;="&amp;O2Summary!$B$4)</f>
        <v>0</v>
      </c>
      <c r="V887" s="18">
        <f t="shared" si="20"/>
        <v>45</v>
      </c>
    </row>
    <row r="888" spans="19:22">
      <c r="S888" s="16">
        <v>889</v>
      </c>
      <c r="T888" s="16" t="s">
        <v>1433</v>
      </c>
      <c r="U888" s="17">
        <f>COUNTIFS(WTG_BD!L:L,'Basic Data'!T888,WTG_BD!F:F,"&gt;="&amp;O2Summary!$B$6,WTG_BD!F:F,"&lt;="&amp;O2Summary!$B$4)</f>
        <v>0</v>
      </c>
      <c r="V888" s="18">
        <f t="shared" si="20"/>
        <v>45</v>
      </c>
    </row>
    <row r="889" spans="19:22">
      <c r="S889" s="16">
        <v>890</v>
      </c>
      <c r="T889" s="16" t="s">
        <v>1434</v>
      </c>
      <c r="U889" s="17">
        <f>COUNTIFS(WTG_BD!L:L,'Basic Data'!T889,WTG_BD!F:F,"&gt;="&amp;O2Summary!$B$6,WTG_BD!F:F,"&lt;="&amp;O2Summary!$B$4)</f>
        <v>0</v>
      </c>
      <c r="V889" s="18">
        <f t="shared" si="20"/>
        <v>45</v>
      </c>
    </row>
    <row r="890" spans="19:22">
      <c r="S890" s="16">
        <v>891</v>
      </c>
      <c r="T890" s="16" t="s">
        <v>1435</v>
      </c>
      <c r="U890" s="17">
        <f>COUNTIFS(WTG_BD!L:L,'Basic Data'!T890,WTG_BD!F:F,"&gt;="&amp;O2Summary!$B$6,WTG_BD!F:F,"&lt;="&amp;O2Summary!$B$4)</f>
        <v>0</v>
      </c>
      <c r="V890" s="18">
        <f t="shared" si="20"/>
        <v>45</v>
      </c>
    </row>
    <row r="891" spans="19:22">
      <c r="S891" s="16">
        <v>892</v>
      </c>
      <c r="T891" s="16" t="s">
        <v>1436</v>
      </c>
      <c r="U891" s="17">
        <f>COUNTIFS(WTG_BD!L:L,'Basic Data'!T891,WTG_BD!F:F,"&gt;="&amp;O2Summary!$B$6,WTG_BD!F:F,"&lt;="&amp;O2Summary!$B$4)</f>
        <v>0</v>
      </c>
      <c r="V891" s="18">
        <f t="shared" si="20"/>
        <v>45</v>
      </c>
    </row>
    <row r="892" spans="19:22">
      <c r="S892" s="16">
        <v>893</v>
      </c>
      <c r="T892" s="16" t="s">
        <v>1437</v>
      </c>
      <c r="U892" s="17">
        <f>COUNTIFS(WTG_BD!L:L,'Basic Data'!T892,WTG_BD!F:F,"&gt;="&amp;O2Summary!$B$6,WTG_BD!F:F,"&lt;="&amp;O2Summary!$B$4)</f>
        <v>0</v>
      </c>
      <c r="V892" s="18">
        <f t="shared" si="20"/>
        <v>45</v>
      </c>
    </row>
    <row r="893" spans="19:22">
      <c r="S893" s="16">
        <v>894</v>
      </c>
      <c r="T893" s="16" t="s">
        <v>1438</v>
      </c>
      <c r="U893" s="17">
        <f>COUNTIFS(WTG_BD!L:L,'Basic Data'!T893,WTG_BD!F:F,"&gt;="&amp;O2Summary!$B$6,WTG_BD!F:F,"&lt;="&amp;O2Summary!$B$4)</f>
        <v>0</v>
      </c>
      <c r="V893" s="18">
        <f t="shared" si="20"/>
        <v>45</v>
      </c>
    </row>
    <row r="894" spans="19:22">
      <c r="S894" s="16">
        <v>895</v>
      </c>
      <c r="T894" s="16" t="s">
        <v>1439</v>
      </c>
      <c r="U894" s="17">
        <f>COUNTIFS(WTG_BD!L:L,'Basic Data'!T894,WTG_BD!F:F,"&gt;="&amp;O2Summary!$B$6,WTG_BD!F:F,"&lt;="&amp;O2Summary!$B$4)</f>
        <v>0</v>
      </c>
      <c r="V894" s="18">
        <f t="shared" si="20"/>
        <v>45</v>
      </c>
    </row>
    <row r="895" spans="19:22">
      <c r="S895" s="16">
        <v>896</v>
      </c>
      <c r="T895" s="16" t="s">
        <v>1440</v>
      </c>
      <c r="U895" s="17">
        <f>COUNTIFS(WTG_BD!L:L,'Basic Data'!T895,WTG_BD!F:F,"&gt;="&amp;O2Summary!$B$6,WTG_BD!F:F,"&lt;="&amp;O2Summary!$B$4)</f>
        <v>0</v>
      </c>
      <c r="V895" s="18">
        <f t="shared" si="20"/>
        <v>45</v>
      </c>
    </row>
    <row r="896" spans="19:22">
      <c r="S896" s="16">
        <v>897</v>
      </c>
      <c r="T896" s="16" t="s">
        <v>1441</v>
      </c>
      <c r="U896" s="17">
        <f>COUNTIFS(WTG_BD!L:L,'Basic Data'!T896,WTG_BD!F:F,"&gt;="&amp;O2Summary!$B$6,WTG_BD!F:F,"&lt;="&amp;O2Summary!$B$4)</f>
        <v>0</v>
      </c>
      <c r="V896" s="18">
        <f t="shared" si="20"/>
        <v>45</v>
      </c>
    </row>
    <row r="897" spans="19:22">
      <c r="S897" s="16">
        <v>898</v>
      </c>
      <c r="T897" s="16" t="s">
        <v>1442</v>
      </c>
      <c r="U897" s="17">
        <f>COUNTIFS(WTG_BD!L:L,'Basic Data'!T897,WTG_BD!F:F,"&gt;="&amp;O2Summary!$B$6,WTG_BD!F:F,"&lt;="&amp;O2Summary!$B$4)</f>
        <v>0</v>
      </c>
      <c r="V897" s="18">
        <f t="shared" si="20"/>
        <v>45</v>
      </c>
    </row>
    <row r="898" spans="19:22">
      <c r="S898" s="16">
        <v>899</v>
      </c>
      <c r="T898" s="16" t="s">
        <v>1443</v>
      </c>
      <c r="U898" s="17">
        <f>COUNTIFS(WTG_BD!L:L,'Basic Data'!T898,WTG_BD!F:F,"&gt;="&amp;O2Summary!$B$6,WTG_BD!F:F,"&lt;="&amp;O2Summary!$B$4)</f>
        <v>0</v>
      </c>
      <c r="V898" s="18">
        <f t="shared" si="20"/>
        <v>45</v>
      </c>
    </row>
    <row r="899" spans="19:22">
      <c r="S899" s="16">
        <v>900</v>
      </c>
      <c r="T899" s="16" t="s">
        <v>137</v>
      </c>
      <c r="U899" s="17">
        <f>COUNTIFS(WTG_BD!L:L,'Basic Data'!T899,WTG_BD!F:F,"&gt;="&amp;O2Summary!$B$6,WTG_BD!F:F,"&lt;="&amp;O2Summary!$B$4)</f>
        <v>28</v>
      </c>
      <c r="V899" s="18">
        <f t="shared" ref="V899:V962" si="21">RANK(U899,$U$2:$U$3975)</f>
        <v>5</v>
      </c>
    </row>
    <row r="900" spans="19:22">
      <c r="S900" s="16">
        <v>901</v>
      </c>
      <c r="T900" s="16" t="s">
        <v>1444</v>
      </c>
      <c r="U900" s="17">
        <f>COUNTIFS(WTG_BD!L:L,'Basic Data'!T900,WTG_BD!F:F,"&gt;="&amp;O2Summary!$B$6,WTG_BD!F:F,"&lt;="&amp;O2Summary!$B$4)</f>
        <v>0</v>
      </c>
      <c r="V900" s="18">
        <f t="shared" si="21"/>
        <v>45</v>
      </c>
    </row>
    <row r="901" spans="19:22">
      <c r="S901" s="16">
        <v>902</v>
      </c>
      <c r="T901" s="16" t="s">
        <v>681</v>
      </c>
      <c r="U901" s="17">
        <f>COUNTIFS(WTG_BD!L:L,'Basic Data'!T901,WTG_BD!F:F,"&gt;="&amp;O2Summary!$B$6,WTG_BD!F:F,"&lt;="&amp;O2Summary!$B$4)</f>
        <v>0</v>
      </c>
      <c r="V901" s="18">
        <f t="shared" si="21"/>
        <v>45</v>
      </c>
    </row>
    <row r="902" spans="19:22">
      <c r="S902" s="16">
        <v>903</v>
      </c>
      <c r="T902" s="16" t="s">
        <v>780</v>
      </c>
      <c r="U902" s="17">
        <f>COUNTIFS(WTG_BD!L:L,'Basic Data'!T902,WTG_BD!F:F,"&gt;="&amp;O2Summary!$B$6,WTG_BD!F:F,"&lt;="&amp;O2Summary!$B$4)</f>
        <v>0</v>
      </c>
      <c r="V902" s="18">
        <f t="shared" si="21"/>
        <v>45</v>
      </c>
    </row>
    <row r="903" spans="19:22">
      <c r="S903" s="16">
        <v>904</v>
      </c>
      <c r="T903" s="16" t="s">
        <v>1445</v>
      </c>
      <c r="U903" s="17">
        <f>COUNTIFS(WTG_BD!L:L,'Basic Data'!T903,WTG_BD!F:F,"&gt;="&amp;O2Summary!$B$6,WTG_BD!F:F,"&lt;="&amp;O2Summary!$B$4)</f>
        <v>0</v>
      </c>
      <c r="V903" s="18">
        <f t="shared" si="21"/>
        <v>45</v>
      </c>
    </row>
    <row r="904" spans="19:22">
      <c r="S904" s="16">
        <v>905</v>
      </c>
      <c r="T904" s="16" t="s">
        <v>1446</v>
      </c>
      <c r="U904" s="17">
        <f>COUNTIFS(WTG_BD!L:L,'Basic Data'!T904,WTG_BD!F:F,"&gt;="&amp;O2Summary!$B$6,WTG_BD!F:F,"&lt;="&amp;O2Summary!$B$4)</f>
        <v>0</v>
      </c>
      <c r="V904" s="18">
        <f t="shared" si="21"/>
        <v>45</v>
      </c>
    </row>
    <row r="905" spans="19:22">
      <c r="S905" s="16">
        <v>906</v>
      </c>
      <c r="T905" s="16" t="s">
        <v>1447</v>
      </c>
      <c r="U905" s="17">
        <f>COUNTIFS(WTG_BD!L:L,'Basic Data'!T905,WTG_BD!F:F,"&gt;="&amp;O2Summary!$B$6,WTG_BD!F:F,"&lt;="&amp;O2Summary!$B$4)</f>
        <v>0</v>
      </c>
      <c r="V905" s="18">
        <f t="shared" si="21"/>
        <v>45</v>
      </c>
    </row>
    <row r="906" spans="19:22">
      <c r="S906" s="16">
        <v>907</v>
      </c>
      <c r="T906" s="16" t="s">
        <v>1448</v>
      </c>
      <c r="U906" s="17">
        <f>COUNTIFS(WTG_BD!L:L,'Basic Data'!T906,WTG_BD!F:F,"&gt;="&amp;O2Summary!$B$6,WTG_BD!F:F,"&lt;="&amp;O2Summary!$B$4)</f>
        <v>0</v>
      </c>
      <c r="V906" s="18">
        <f t="shared" si="21"/>
        <v>45</v>
      </c>
    </row>
    <row r="907" spans="19:22">
      <c r="S907" s="16">
        <v>908</v>
      </c>
      <c r="T907" s="16" t="s">
        <v>1449</v>
      </c>
      <c r="U907" s="17">
        <f>COUNTIFS(WTG_BD!L:L,'Basic Data'!T907,WTG_BD!F:F,"&gt;="&amp;O2Summary!$B$6,WTG_BD!F:F,"&lt;="&amp;O2Summary!$B$4)</f>
        <v>0</v>
      </c>
      <c r="V907" s="18">
        <f t="shared" si="21"/>
        <v>45</v>
      </c>
    </row>
    <row r="908" spans="19:22">
      <c r="S908" s="16">
        <v>909</v>
      </c>
      <c r="T908" s="16" t="s">
        <v>1450</v>
      </c>
      <c r="U908" s="17">
        <f>COUNTIFS(WTG_BD!L:L,'Basic Data'!T908,WTG_BD!F:F,"&gt;="&amp;O2Summary!$B$6,WTG_BD!F:F,"&lt;="&amp;O2Summary!$B$4)</f>
        <v>0</v>
      </c>
      <c r="V908" s="18">
        <f t="shared" si="21"/>
        <v>45</v>
      </c>
    </row>
    <row r="909" spans="19:22">
      <c r="S909" s="16">
        <v>910</v>
      </c>
      <c r="T909" s="16" t="s">
        <v>1451</v>
      </c>
      <c r="U909" s="17">
        <f>COUNTIFS(WTG_BD!L:L,'Basic Data'!T909,WTG_BD!F:F,"&gt;="&amp;O2Summary!$B$6,WTG_BD!F:F,"&lt;="&amp;O2Summary!$B$4)</f>
        <v>0</v>
      </c>
      <c r="V909" s="18">
        <f t="shared" si="21"/>
        <v>45</v>
      </c>
    </row>
    <row r="910" spans="19:22">
      <c r="S910" s="16">
        <v>911</v>
      </c>
      <c r="T910" s="16" t="s">
        <v>1452</v>
      </c>
      <c r="U910" s="17">
        <f>COUNTIFS(WTG_BD!L:L,'Basic Data'!T910,WTG_BD!F:F,"&gt;="&amp;O2Summary!$B$6,WTG_BD!F:F,"&lt;="&amp;O2Summary!$B$4)</f>
        <v>0</v>
      </c>
      <c r="V910" s="18">
        <f t="shared" si="21"/>
        <v>45</v>
      </c>
    </row>
    <row r="911" spans="19:22">
      <c r="S911" s="16">
        <v>912</v>
      </c>
      <c r="T911" s="16" t="s">
        <v>1453</v>
      </c>
      <c r="U911" s="17">
        <f>COUNTIFS(WTG_BD!L:L,'Basic Data'!T911,WTG_BD!F:F,"&gt;="&amp;O2Summary!$B$6,WTG_BD!F:F,"&lt;="&amp;O2Summary!$B$4)</f>
        <v>0</v>
      </c>
      <c r="V911" s="18">
        <f t="shared" si="21"/>
        <v>45</v>
      </c>
    </row>
    <row r="912" spans="19:22">
      <c r="S912" s="16">
        <v>913</v>
      </c>
      <c r="T912" s="16" t="s">
        <v>1454</v>
      </c>
      <c r="U912" s="17">
        <f>COUNTIFS(WTG_BD!L:L,'Basic Data'!T912,WTG_BD!F:F,"&gt;="&amp;O2Summary!$B$6,WTG_BD!F:F,"&lt;="&amp;O2Summary!$B$4)</f>
        <v>0</v>
      </c>
      <c r="V912" s="18">
        <f t="shared" si="21"/>
        <v>45</v>
      </c>
    </row>
    <row r="913" spans="19:22">
      <c r="S913" s="16">
        <v>914</v>
      </c>
      <c r="T913" s="16" t="s">
        <v>1455</v>
      </c>
      <c r="U913" s="17">
        <f>COUNTIFS(WTG_BD!L:L,'Basic Data'!T913,WTG_BD!F:F,"&gt;="&amp;O2Summary!$B$6,WTG_BD!F:F,"&lt;="&amp;O2Summary!$B$4)</f>
        <v>0</v>
      </c>
      <c r="V913" s="18">
        <f t="shared" si="21"/>
        <v>45</v>
      </c>
    </row>
    <row r="914" spans="19:22">
      <c r="S914" s="16">
        <v>915</v>
      </c>
      <c r="T914" s="16" t="s">
        <v>1456</v>
      </c>
      <c r="U914" s="17">
        <f>COUNTIFS(WTG_BD!L:L,'Basic Data'!T914,WTG_BD!F:F,"&gt;="&amp;O2Summary!$B$6,WTG_BD!F:F,"&lt;="&amp;O2Summary!$B$4)</f>
        <v>0</v>
      </c>
      <c r="V914" s="18">
        <f t="shared" si="21"/>
        <v>45</v>
      </c>
    </row>
    <row r="915" spans="19:22">
      <c r="S915" s="16">
        <v>916</v>
      </c>
      <c r="T915" s="16" t="s">
        <v>1457</v>
      </c>
      <c r="U915" s="17">
        <f>COUNTIFS(WTG_BD!L:L,'Basic Data'!T915,WTG_BD!F:F,"&gt;="&amp;O2Summary!$B$6,WTG_BD!F:F,"&lt;="&amp;O2Summary!$B$4)</f>
        <v>0</v>
      </c>
      <c r="V915" s="18">
        <f t="shared" si="21"/>
        <v>45</v>
      </c>
    </row>
    <row r="916" spans="19:22">
      <c r="S916" s="16">
        <v>917</v>
      </c>
      <c r="T916" s="16" t="s">
        <v>1458</v>
      </c>
      <c r="U916" s="17">
        <f>COUNTIFS(WTG_BD!L:L,'Basic Data'!T916,WTG_BD!F:F,"&gt;="&amp;O2Summary!$B$6,WTG_BD!F:F,"&lt;="&amp;O2Summary!$B$4)</f>
        <v>0</v>
      </c>
      <c r="V916" s="18">
        <f t="shared" si="21"/>
        <v>45</v>
      </c>
    </row>
    <row r="917" spans="19:22">
      <c r="S917" s="16">
        <v>918</v>
      </c>
      <c r="T917" s="16" t="s">
        <v>1459</v>
      </c>
      <c r="U917" s="17">
        <f>COUNTIFS(WTG_BD!L:L,'Basic Data'!T917,WTG_BD!F:F,"&gt;="&amp;O2Summary!$B$6,WTG_BD!F:F,"&lt;="&amp;O2Summary!$B$4)</f>
        <v>0</v>
      </c>
      <c r="V917" s="18">
        <f t="shared" si="21"/>
        <v>45</v>
      </c>
    </row>
    <row r="918" spans="19:22">
      <c r="S918" s="16">
        <v>919</v>
      </c>
      <c r="T918" s="16" t="s">
        <v>1460</v>
      </c>
      <c r="U918" s="17">
        <f>COUNTIFS(WTG_BD!L:L,'Basic Data'!T918,WTG_BD!F:F,"&gt;="&amp;O2Summary!$B$6,WTG_BD!F:F,"&lt;="&amp;O2Summary!$B$4)</f>
        <v>0</v>
      </c>
      <c r="V918" s="18">
        <f t="shared" si="21"/>
        <v>45</v>
      </c>
    </row>
    <row r="919" spans="19:22">
      <c r="S919" s="16">
        <v>920</v>
      </c>
      <c r="T919" s="16" t="s">
        <v>1461</v>
      </c>
      <c r="U919" s="17">
        <f>COUNTIFS(WTG_BD!L:L,'Basic Data'!T919,WTG_BD!F:F,"&gt;="&amp;O2Summary!$B$6,WTG_BD!F:F,"&lt;="&amp;O2Summary!$B$4)</f>
        <v>0</v>
      </c>
      <c r="V919" s="18">
        <f t="shared" si="21"/>
        <v>45</v>
      </c>
    </row>
    <row r="920" spans="19:22">
      <c r="S920" s="16">
        <v>921</v>
      </c>
      <c r="T920" s="16" t="s">
        <v>1462</v>
      </c>
      <c r="U920" s="17">
        <f>COUNTIFS(WTG_BD!L:L,'Basic Data'!T920,WTG_BD!F:F,"&gt;="&amp;O2Summary!$B$6,WTG_BD!F:F,"&lt;="&amp;O2Summary!$B$4)</f>
        <v>0</v>
      </c>
      <c r="V920" s="18">
        <f t="shared" si="21"/>
        <v>45</v>
      </c>
    </row>
    <row r="921" spans="19:22">
      <c r="S921" s="16">
        <v>922</v>
      </c>
      <c r="T921" s="16" t="s">
        <v>1463</v>
      </c>
      <c r="U921" s="17">
        <f>COUNTIFS(WTG_BD!L:L,'Basic Data'!T921,WTG_BD!F:F,"&gt;="&amp;O2Summary!$B$6,WTG_BD!F:F,"&lt;="&amp;O2Summary!$B$4)</f>
        <v>0</v>
      </c>
      <c r="V921" s="18">
        <f t="shared" si="21"/>
        <v>45</v>
      </c>
    </row>
    <row r="922" spans="19:22">
      <c r="S922" s="16">
        <v>923</v>
      </c>
      <c r="T922" s="16" t="s">
        <v>1464</v>
      </c>
      <c r="U922" s="17">
        <f>COUNTIFS(WTG_BD!L:L,'Basic Data'!T922,WTG_BD!F:F,"&gt;="&amp;O2Summary!$B$6,WTG_BD!F:F,"&lt;="&amp;O2Summary!$B$4)</f>
        <v>0</v>
      </c>
      <c r="V922" s="18">
        <f t="shared" si="21"/>
        <v>45</v>
      </c>
    </row>
    <row r="923" spans="19:22">
      <c r="S923" s="16">
        <v>924</v>
      </c>
      <c r="T923" s="16" t="s">
        <v>1465</v>
      </c>
      <c r="U923" s="17">
        <f>COUNTIFS(WTG_BD!L:L,'Basic Data'!T923,WTG_BD!F:F,"&gt;="&amp;O2Summary!$B$6,WTG_BD!F:F,"&lt;="&amp;O2Summary!$B$4)</f>
        <v>0</v>
      </c>
      <c r="V923" s="18">
        <f t="shared" si="21"/>
        <v>45</v>
      </c>
    </row>
    <row r="924" spans="19:22">
      <c r="S924" s="16">
        <v>925</v>
      </c>
      <c r="T924" s="16" t="s">
        <v>1466</v>
      </c>
      <c r="U924" s="17">
        <f>COUNTIFS(WTG_BD!L:L,'Basic Data'!T924,WTG_BD!F:F,"&gt;="&amp;O2Summary!$B$6,WTG_BD!F:F,"&lt;="&amp;O2Summary!$B$4)</f>
        <v>0</v>
      </c>
      <c r="V924" s="18">
        <f t="shared" si="21"/>
        <v>45</v>
      </c>
    </row>
    <row r="925" spans="19:22">
      <c r="S925" s="16">
        <v>926</v>
      </c>
      <c r="T925" s="16" t="s">
        <v>1467</v>
      </c>
      <c r="U925" s="17">
        <f>COUNTIFS(WTG_BD!L:L,'Basic Data'!T925,WTG_BD!F:F,"&gt;="&amp;O2Summary!$B$6,WTG_BD!F:F,"&lt;="&amp;O2Summary!$B$4)</f>
        <v>0</v>
      </c>
      <c r="V925" s="18">
        <f t="shared" si="21"/>
        <v>45</v>
      </c>
    </row>
    <row r="926" spans="19:22">
      <c r="S926" s="16">
        <v>927</v>
      </c>
      <c r="T926" s="16" t="s">
        <v>1468</v>
      </c>
      <c r="U926" s="17">
        <f>COUNTIFS(WTG_BD!L:L,'Basic Data'!T926,WTG_BD!F:F,"&gt;="&amp;O2Summary!$B$6,WTG_BD!F:F,"&lt;="&amp;O2Summary!$B$4)</f>
        <v>0</v>
      </c>
      <c r="V926" s="18">
        <f t="shared" si="21"/>
        <v>45</v>
      </c>
    </row>
    <row r="927" spans="19:22">
      <c r="S927" s="16">
        <v>928</v>
      </c>
      <c r="T927" s="16" t="s">
        <v>1469</v>
      </c>
      <c r="U927" s="17">
        <f>COUNTIFS(WTG_BD!L:L,'Basic Data'!T927,WTG_BD!F:F,"&gt;="&amp;O2Summary!$B$6,WTG_BD!F:F,"&lt;="&amp;O2Summary!$B$4)</f>
        <v>0</v>
      </c>
      <c r="V927" s="18">
        <f t="shared" si="21"/>
        <v>45</v>
      </c>
    </row>
    <row r="928" spans="19:22">
      <c r="S928" s="16">
        <v>929</v>
      </c>
      <c r="T928" s="16" t="s">
        <v>1470</v>
      </c>
      <c r="U928" s="17">
        <f>COUNTIFS(WTG_BD!L:L,'Basic Data'!T928,WTG_BD!F:F,"&gt;="&amp;O2Summary!$B$6,WTG_BD!F:F,"&lt;="&amp;O2Summary!$B$4)</f>
        <v>0</v>
      </c>
      <c r="V928" s="18">
        <f t="shared" si="21"/>
        <v>45</v>
      </c>
    </row>
    <row r="929" spans="19:22">
      <c r="S929" s="16">
        <v>930</v>
      </c>
      <c r="T929" s="16" t="s">
        <v>1471</v>
      </c>
      <c r="U929" s="17">
        <f>COUNTIFS(WTG_BD!L:L,'Basic Data'!T929,WTG_BD!F:F,"&gt;="&amp;O2Summary!$B$6,WTG_BD!F:F,"&lt;="&amp;O2Summary!$B$4)</f>
        <v>0</v>
      </c>
      <c r="V929" s="18">
        <f t="shared" si="21"/>
        <v>45</v>
      </c>
    </row>
    <row r="930" spans="19:22">
      <c r="S930" s="16">
        <v>931</v>
      </c>
      <c r="T930" s="16" t="s">
        <v>1472</v>
      </c>
      <c r="U930" s="17">
        <f>COUNTIFS(WTG_BD!L:L,'Basic Data'!T930,WTG_BD!F:F,"&gt;="&amp;O2Summary!$B$6,WTG_BD!F:F,"&lt;="&amp;O2Summary!$B$4)</f>
        <v>6</v>
      </c>
      <c r="V930" s="18">
        <f t="shared" si="21"/>
        <v>13</v>
      </c>
    </row>
    <row r="931" spans="19:22">
      <c r="S931" s="16">
        <v>932</v>
      </c>
      <c r="T931" s="16" t="s">
        <v>1473</v>
      </c>
      <c r="U931" s="17">
        <f>COUNTIFS(WTG_BD!L:L,'Basic Data'!T931,WTG_BD!F:F,"&gt;="&amp;O2Summary!$B$6,WTG_BD!F:F,"&lt;="&amp;O2Summary!$B$4)</f>
        <v>0</v>
      </c>
      <c r="V931" s="18">
        <f t="shared" si="21"/>
        <v>45</v>
      </c>
    </row>
    <row r="932" spans="19:22">
      <c r="S932" s="16">
        <v>933</v>
      </c>
      <c r="T932" s="16" t="s">
        <v>1474</v>
      </c>
      <c r="U932" s="17">
        <f>COUNTIFS(WTG_BD!L:L,'Basic Data'!T932,WTG_BD!F:F,"&gt;="&amp;O2Summary!$B$6,WTG_BD!F:F,"&lt;="&amp;O2Summary!$B$4)</f>
        <v>0</v>
      </c>
      <c r="V932" s="18">
        <f t="shared" si="21"/>
        <v>45</v>
      </c>
    </row>
    <row r="933" spans="19:22">
      <c r="S933" s="16">
        <v>934</v>
      </c>
      <c r="T933" s="16" t="s">
        <v>1475</v>
      </c>
      <c r="U933" s="17">
        <f>COUNTIFS(WTG_BD!L:L,'Basic Data'!T933,WTG_BD!F:F,"&gt;="&amp;O2Summary!$B$6,WTG_BD!F:F,"&lt;="&amp;O2Summary!$B$4)</f>
        <v>0</v>
      </c>
      <c r="V933" s="18">
        <f t="shared" si="21"/>
        <v>45</v>
      </c>
    </row>
    <row r="934" spans="19:22">
      <c r="S934" s="16">
        <v>935</v>
      </c>
      <c r="T934" s="16" t="s">
        <v>1476</v>
      </c>
      <c r="U934" s="17">
        <f>COUNTIFS(WTG_BD!L:L,'Basic Data'!T934,WTG_BD!F:F,"&gt;="&amp;O2Summary!$B$6,WTG_BD!F:F,"&lt;="&amp;O2Summary!$B$4)</f>
        <v>0</v>
      </c>
      <c r="V934" s="18">
        <f t="shared" si="21"/>
        <v>45</v>
      </c>
    </row>
    <row r="935" spans="19:22">
      <c r="S935" s="16">
        <v>936</v>
      </c>
      <c r="T935" s="16" t="s">
        <v>1477</v>
      </c>
      <c r="U935" s="17">
        <f>COUNTIFS(WTG_BD!L:L,'Basic Data'!T935,WTG_BD!F:F,"&gt;="&amp;O2Summary!$B$6,WTG_BD!F:F,"&lt;="&amp;O2Summary!$B$4)</f>
        <v>0</v>
      </c>
      <c r="V935" s="18">
        <f t="shared" si="21"/>
        <v>45</v>
      </c>
    </row>
    <row r="936" spans="19:22">
      <c r="S936" s="16">
        <v>937</v>
      </c>
      <c r="T936" s="16" t="s">
        <v>1478</v>
      </c>
      <c r="U936" s="17">
        <f>COUNTIFS(WTG_BD!L:L,'Basic Data'!T936,WTG_BD!F:F,"&gt;="&amp;O2Summary!$B$6,WTG_BD!F:F,"&lt;="&amp;O2Summary!$B$4)</f>
        <v>0</v>
      </c>
      <c r="V936" s="18">
        <f t="shared" si="21"/>
        <v>45</v>
      </c>
    </row>
    <row r="937" spans="19:22">
      <c r="S937" s="16">
        <v>938</v>
      </c>
      <c r="T937" s="16" t="s">
        <v>1479</v>
      </c>
      <c r="U937" s="17">
        <f>COUNTIFS(WTG_BD!L:L,'Basic Data'!T937,WTG_BD!F:F,"&gt;="&amp;O2Summary!$B$6,WTG_BD!F:F,"&lt;="&amp;O2Summary!$B$4)</f>
        <v>0</v>
      </c>
      <c r="V937" s="18">
        <f t="shared" si="21"/>
        <v>45</v>
      </c>
    </row>
    <row r="938" spans="19:22">
      <c r="S938" s="16">
        <v>939</v>
      </c>
      <c r="T938" s="16" t="s">
        <v>1480</v>
      </c>
      <c r="U938" s="17">
        <f>COUNTIFS(WTG_BD!L:L,'Basic Data'!T938,WTG_BD!F:F,"&gt;="&amp;O2Summary!$B$6,WTG_BD!F:F,"&lt;="&amp;O2Summary!$B$4)</f>
        <v>0</v>
      </c>
      <c r="V938" s="18">
        <f t="shared" si="21"/>
        <v>45</v>
      </c>
    </row>
    <row r="939" spans="19:22">
      <c r="S939" s="16">
        <v>940</v>
      </c>
      <c r="T939" s="16" t="s">
        <v>1480</v>
      </c>
      <c r="U939" s="17">
        <f>COUNTIFS(WTG_BD!L:L,'Basic Data'!T939,WTG_BD!F:F,"&gt;="&amp;O2Summary!$B$6,WTG_BD!F:F,"&lt;="&amp;O2Summary!$B$4)</f>
        <v>0</v>
      </c>
      <c r="V939" s="18">
        <f t="shared" si="21"/>
        <v>45</v>
      </c>
    </row>
    <row r="940" spans="19:22">
      <c r="S940" s="16">
        <v>941</v>
      </c>
      <c r="T940" s="16" t="s">
        <v>1481</v>
      </c>
      <c r="U940" s="17">
        <f>COUNTIFS(WTG_BD!L:L,'Basic Data'!T940,WTG_BD!F:F,"&gt;="&amp;O2Summary!$B$6,WTG_BD!F:F,"&lt;="&amp;O2Summary!$B$4)</f>
        <v>0</v>
      </c>
      <c r="V940" s="18">
        <f t="shared" si="21"/>
        <v>45</v>
      </c>
    </row>
    <row r="941" spans="19:22">
      <c r="S941" s="16">
        <v>942</v>
      </c>
      <c r="T941" s="16" t="s">
        <v>1482</v>
      </c>
      <c r="U941" s="17">
        <f>COUNTIFS(WTG_BD!L:L,'Basic Data'!T941,WTG_BD!F:F,"&gt;="&amp;O2Summary!$B$6,WTG_BD!F:F,"&lt;="&amp;O2Summary!$B$4)</f>
        <v>0</v>
      </c>
      <c r="V941" s="18">
        <f t="shared" si="21"/>
        <v>45</v>
      </c>
    </row>
    <row r="942" spans="19:22">
      <c r="S942" s="16">
        <v>943</v>
      </c>
      <c r="T942" s="16" t="s">
        <v>1483</v>
      </c>
      <c r="U942" s="17">
        <f>COUNTIFS(WTG_BD!L:L,'Basic Data'!T942,WTG_BD!F:F,"&gt;="&amp;O2Summary!$B$6,WTG_BD!F:F,"&lt;="&amp;O2Summary!$B$4)</f>
        <v>0</v>
      </c>
      <c r="V942" s="18">
        <f t="shared" si="21"/>
        <v>45</v>
      </c>
    </row>
    <row r="943" spans="19:22">
      <c r="S943" s="16">
        <v>944</v>
      </c>
      <c r="T943" s="16" t="s">
        <v>1484</v>
      </c>
      <c r="U943" s="17">
        <f>COUNTIFS(WTG_BD!L:L,'Basic Data'!T943,WTG_BD!F:F,"&gt;="&amp;O2Summary!$B$6,WTG_BD!F:F,"&lt;="&amp;O2Summary!$B$4)</f>
        <v>0</v>
      </c>
      <c r="V943" s="18">
        <f t="shared" si="21"/>
        <v>45</v>
      </c>
    </row>
    <row r="944" spans="19:22">
      <c r="S944" s="16">
        <v>945</v>
      </c>
      <c r="T944" s="16" t="s">
        <v>1485</v>
      </c>
      <c r="U944" s="17">
        <f>COUNTIFS(WTG_BD!L:L,'Basic Data'!T944,WTG_BD!F:F,"&gt;="&amp;O2Summary!$B$6,WTG_BD!F:F,"&lt;="&amp;O2Summary!$B$4)</f>
        <v>0</v>
      </c>
      <c r="V944" s="18">
        <f t="shared" si="21"/>
        <v>45</v>
      </c>
    </row>
    <row r="945" spans="19:22">
      <c r="S945" s="16">
        <v>946</v>
      </c>
      <c r="T945" s="16" t="s">
        <v>1486</v>
      </c>
      <c r="U945" s="17">
        <f>COUNTIFS(WTG_BD!L:L,'Basic Data'!T945,WTG_BD!F:F,"&gt;="&amp;O2Summary!$B$6,WTG_BD!F:F,"&lt;="&amp;O2Summary!$B$4)</f>
        <v>0</v>
      </c>
      <c r="V945" s="18">
        <f t="shared" si="21"/>
        <v>45</v>
      </c>
    </row>
    <row r="946" spans="19:22">
      <c r="S946" s="16">
        <v>947</v>
      </c>
      <c r="T946" s="16" t="s">
        <v>1487</v>
      </c>
      <c r="U946" s="17">
        <f>COUNTIFS(WTG_BD!L:L,'Basic Data'!T946,WTG_BD!F:F,"&gt;="&amp;O2Summary!$B$6,WTG_BD!F:F,"&lt;="&amp;O2Summary!$B$4)</f>
        <v>0</v>
      </c>
      <c r="V946" s="18">
        <f t="shared" si="21"/>
        <v>45</v>
      </c>
    </row>
    <row r="947" spans="19:22">
      <c r="S947" s="16">
        <v>948</v>
      </c>
      <c r="T947" s="16" t="s">
        <v>1488</v>
      </c>
      <c r="U947" s="17">
        <f>COUNTIFS(WTG_BD!L:L,'Basic Data'!T947,WTG_BD!F:F,"&gt;="&amp;O2Summary!$B$6,WTG_BD!F:F,"&lt;="&amp;O2Summary!$B$4)</f>
        <v>0</v>
      </c>
      <c r="V947" s="18">
        <f t="shared" si="21"/>
        <v>45</v>
      </c>
    </row>
    <row r="948" spans="19:22">
      <c r="S948" s="16">
        <v>949</v>
      </c>
      <c r="T948" s="16" t="s">
        <v>1489</v>
      </c>
      <c r="U948" s="17">
        <f>COUNTIFS(WTG_BD!L:L,'Basic Data'!T948,WTG_BD!F:F,"&gt;="&amp;O2Summary!$B$6,WTG_BD!F:F,"&lt;="&amp;O2Summary!$B$4)</f>
        <v>0</v>
      </c>
      <c r="V948" s="18">
        <f t="shared" si="21"/>
        <v>45</v>
      </c>
    </row>
    <row r="949" spans="19:22">
      <c r="S949" s="16">
        <v>950</v>
      </c>
      <c r="T949" s="16" t="s">
        <v>1490</v>
      </c>
      <c r="U949" s="17">
        <f>COUNTIFS(WTG_BD!L:L,'Basic Data'!T949,WTG_BD!F:F,"&gt;="&amp;O2Summary!$B$6,WTG_BD!F:F,"&lt;="&amp;O2Summary!$B$4)</f>
        <v>0</v>
      </c>
      <c r="V949" s="18">
        <f t="shared" si="21"/>
        <v>45</v>
      </c>
    </row>
    <row r="950" spans="19:22">
      <c r="S950" s="16">
        <v>951</v>
      </c>
      <c r="T950" s="16" t="s">
        <v>1491</v>
      </c>
      <c r="U950" s="17">
        <f>COUNTIFS(WTG_BD!L:L,'Basic Data'!T950,WTG_BD!F:F,"&gt;="&amp;O2Summary!$B$6,WTG_BD!F:F,"&lt;="&amp;O2Summary!$B$4)</f>
        <v>0</v>
      </c>
      <c r="V950" s="18">
        <f t="shared" si="21"/>
        <v>45</v>
      </c>
    </row>
    <row r="951" spans="19:22">
      <c r="S951" s="16">
        <v>952</v>
      </c>
      <c r="T951" s="16" t="s">
        <v>1492</v>
      </c>
      <c r="U951" s="17">
        <f>COUNTIFS(WTG_BD!L:L,'Basic Data'!T951,WTG_BD!F:F,"&gt;="&amp;O2Summary!$B$6,WTG_BD!F:F,"&lt;="&amp;O2Summary!$B$4)</f>
        <v>0</v>
      </c>
      <c r="V951" s="18">
        <f t="shared" si="21"/>
        <v>45</v>
      </c>
    </row>
    <row r="952" spans="19:22">
      <c r="S952" s="16">
        <v>953</v>
      </c>
      <c r="T952" s="16" t="s">
        <v>1493</v>
      </c>
      <c r="U952" s="17">
        <f>COUNTIFS(WTG_BD!L:L,'Basic Data'!T952,WTG_BD!F:F,"&gt;="&amp;O2Summary!$B$6,WTG_BD!F:F,"&lt;="&amp;O2Summary!$B$4)</f>
        <v>0</v>
      </c>
      <c r="V952" s="18">
        <f t="shared" si="21"/>
        <v>45</v>
      </c>
    </row>
    <row r="953" spans="19:22">
      <c r="S953" s="16">
        <v>954</v>
      </c>
      <c r="T953" s="16" t="s">
        <v>1494</v>
      </c>
      <c r="U953" s="17">
        <f>COUNTIFS(WTG_BD!L:L,'Basic Data'!T953,WTG_BD!F:F,"&gt;="&amp;O2Summary!$B$6,WTG_BD!F:F,"&lt;="&amp;O2Summary!$B$4)</f>
        <v>0</v>
      </c>
      <c r="V953" s="18">
        <f t="shared" si="21"/>
        <v>45</v>
      </c>
    </row>
    <row r="954" spans="19:22">
      <c r="S954" s="16">
        <v>955</v>
      </c>
      <c r="T954" s="16" t="s">
        <v>1495</v>
      </c>
      <c r="U954" s="17">
        <f>COUNTIFS(WTG_BD!L:L,'Basic Data'!T954,WTG_BD!F:F,"&gt;="&amp;O2Summary!$B$6,WTG_BD!F:F,"&lt;="&amp;O2Summary!$B$4)</f>
        <v>0</v>
      </c>
      <c r="V954" s="18">
        <f t="shared" si="21"/>
        <v>45</v>
      </c>
    </row>
    <row r="955" spans="19:22">
      <c r="S955" s="16">
        <v>956</v>
      </c>
      <c r="T955" s="16" t="s">
        <v>1496</v>
      </c>
      <c r="U955" s="17">
        <f>COUNTIFS(WTG_BD!L:L,'Basic Data'!T955,WTG_BD!F:F,"&gt;="&amp;O2Summary!$B$6,WTG_BD!F:F,"&lt;="&amp;O2Summary!$B$4)</f>
        <v>0</v>
      </c>
      <c r="V955" s="18">
        <f t="shared" si="21"/>
        <v>45</v>
      </c>
    </row>
    <row r="956" spans="19:22">
      <c r="S956" s="16">
        <v>957</v>
      </c>
      <c r="T956" s="16" t="s">
        <v>1497</v>
      </c>
      <c r="U956" s="17">
        <f>COUNTIFS(WTG_BD!L:L,'Basic Data'!T956,WTG_BD!F:F,"&gt;="&amp;O2Summary!$B$6,WTG_BD!F:F,"&lt;="&amp;O2Summary!$B$4)</f>
        <v>0</v>
      </c>
      <c r="V956" s="18">
        <f t="shared" si="21"/>
        <v>45</v>
      </c>
    </row>
    <row r="957" spans="19:22">
      <c r="S957" s="16">
        <v>958</v>
      </c>
      <c r="T957" s="16" t="s">
        <v>1498</v>
      </c>
      <c r="U957" s="17">
        <f>COUNTIFS(WTG_BD!L:L,'Basic Data'!T957,WTG_BD!F:F,"&gt;="&amp;O2Summary!$B$6,WTG_BD!F:F,"&lt;="&amp;O2Summary!$B$4)</f>
        <v>0</v>
      </c>
      <c r="V957" s="18">
        <f t="shared" si="21"/>
        <v>45</v>
      </c>
    </row>
    <row r="958" spans="19:22">
      <c r="S958" s="16">
        <v>959</v>
      </c>
      <c r="T958" s="16" t="s">
        <v>1499</v>
      </c>
      <c r="U958" s="17">
        <f>COUNTIFS(WTG_BD!L:L,'Basic Data'!T958,WTG_BD!F:F,"&gt;="&amp;O2Summary!$B$6,WTG_BD!F:F,"&lt;="&amp;O2Summary!$B$4)</f>
        <v>0</v>
      </c>
      <c r="V958" s="18">
        <f t="shared" si="21"/>
        <v>45</v>
      </c>
    </row>
    <row r="959" spans="19:22">
      <c r="S959" s="16">
        <v>960</v>
      </c>
      <c r="T959" s="16" t="s">
        <v>1500</v>
      </c>
      <c r="U959" s="17">
        <f>COUNTIFS(WTG_BD!L:L,'Basic Data'!T959,WTG_BD!F:F,"&gt;="&amp;O2Summary!$B$6,WTG_BD!F:F,"&lt;="&amp;O2Summary!$B$4)</f>
        <v>0</v>
      </c>
      <c r="V959" s="18">
        <f t="shared" si="21"/>
        <v>45</v>
      </c>
    </row>
    <row r="960" spans="19:22">
      <c r="S960" s="16">
        <v>961</v>
      </c>
      <c r="T960" s="16" t="s">
        <v>1501</v>
      </c>
      <c r="U960" s="17">
        <f>COUNTIFS(WTG_BD!L:L,'Basic Data'!T960,WTG_BD!F:F,"&gt;="&amp;O2Summary!$B$6,WTG_BD!F:F,"&lt;="&amp;O2Summary!$B$4)</f>
        <v>0</v>
      </c>
      <c r="V960" s="18">
        <f t="shared" si="21"/>
        <v>45</v>
      </c>
    </row>
    <row r="961" spans="19:22">
      <c r="S961" s="16">
        <v>962</v>
      </c>
      <c r="T961" s="16" t="s">
        <v>1502</v>
      </c>
      <c r="U961" s="17">
        <f>COUNTIFS(WTG_BD!L:L,'Basic Data'!T961,WTG_BD!F:F,"&gt;="&amp;O2Summary!$B$6,WTG_BD!F:F,"&lt;="&amp;O2Summary!$B$4)</f>
        <v>0</v>
      </c>
      <c r="V961" s="18">
        <f t="shared" si="21"/>
        <v>45</v>
      </c>
    </row>
    <row r="962" spans="19:22">
      <c r="S962" s="16">
        <v>963</v>
      </c>
      <c r="T962" s="16" t="s">
        <v>1503</v>
      </c>
      <c r="U962" s="17">
        <f>COUNTIFS(WTG_BD!L:L,'Basic Data'!T962,WTG_BD!F:F,"&gt;="&amp;O2Summary!$B$6,WTG_BD!F:F,"&lt;="&amp;O2Summary!$B$4)</f>
        <v>0</v>
      </c>
      <c r="V962" s="18">
        <f t="shared" si="21"/>
        <v>45</v>
      </c>
    </row>
    <row r="963" spans="19:22">
      <c r="S963" s="16">
        <v>964</v>
      </c>
      <c r="T963" s="16" t="s">
        <v>1504</v>
      </c>
      <c r="U963" s="17">
        <f>COUNTIFS(WTG_BD!L:L,'Basic Data'!T963,WTG_BD!F:F,"&gt;="&amp;O2Summary!$B$6,WTG_BD!F:F,"&lt;="&amp;O2Summary!$B$4)</f>
        <v>0</v>
      </c>
      <c r="V963" s="18">
        <f t="shared" ref="V963:V1026" si="22">RANK(U963,$U$2:$U$3975)</f>
        <v>45</v>
      </c>
    </row>
    <row r="964" spans="19:22">
      <c r="S964" s="16">
        <v>965</v>
      </c>
      <c r="T964" s="16" t="s">
        <v>1505</v>
      </c>
      <c r="U964" s="17">
        <f>COUNTIFS(WTG_BD!L:L,'Basic Data'!T964,WTG_BD!F:F,"&gt;="&amp;O2Summary!$B$6,WTG_BD!F:F,"&lt;="&amp;O2Summary!$B$4)</f>
        <v>0</v>
      </c>
      <c r="V964" s="18">
        <f t="shared" si="22"/>
        <v>45</v>
      </c>
    </row>
    <row r="965" spans="19:22">
      <c r="S965" s="16">
        <v>966</v>
      </c>
      <c r="T965" s="16" t="s">
        <v>1506</v>
      </c>
      <c r="U965" s="17">
        <f>COUNTIFS(WTG_BD!L:L,'Basic Data'!T965,WTG_BD!F:F,"&gt;="&amp;O2Summary!$B$6,WTG_BD!F:F,"&lt;="&amp;O2Summary!$B$4)</f>
        <v>0</v>
      </c>
      <c r="V965" s="18">
        <f t="shared" si="22"/>
        <v>45</v>
      </c>
    </row>
    <row r="966" spans="19:22">
      <c r="S966" s="16">
        <v>967</v>
      </c>
      <c r="T966" s="16" t="s">
        <v>1507</v>
      </c>
      <c r="U966" s="17">
        <f>COUNTIFS(WTG_BD!L:L,'Basic Data'!T966,WTG_BD!F:F,"&gt;="&amp;O2Summary!$B$6,WTG_BD!F:F,"&lt;="&amp;O2Summary!$B$4)</f>
        <v>0</v>
      </c>
      <c r="V966" s="18">
        <f t="shared" si="22"/>
        <v>45</v>
      </c>
    </row>
    <row r="967" spans="19:22">
      <c r="S967" s="16">
        <v>968</v>
      </c>
      <c r="T967" s="16" t="s">
        <v>1508</v>
      </c>
      <c r="U967" s="17">
        <f>COUNTIFS(WTG_BD!L:L,'Basic Data'!T967,WTG_BD!F:F,"&gt;="&amp;O2Summary!$B$6,WTG_BD!F:F,"&lt;="&amp;O2Summary!$B$4)</f>
        <v>0</v>
      </c>
      <c r="V967" s="18">
        <f t="shared" si="22"/>
        <v>45</v>
      </c>
    </row>
    <row r="968" spans="19:22">
      <c r="S968" s="16">
        <v>969</v>
      </c>
      <c r="T968" s="16" t="s">
        <v>1509</v>
      </c>
      <c r="U968" s="17">
        <f>COUNTIFS(WTG_BD!L:L,'Basic Data'!T968,WTG_BD!F:F,"&gt;="&amp;O2Summary!$B$6,WTG_BD!F:F,"&lt;="&amp;O2Summary!$B$4)</f>
        <v>0</v>
      </c>
      <c r="V968" s="18">
        <f t="shared" si="22"/>
        <v>45</v>
      </c>
    </row>
    <row r="969" spans="19:22">
      <c r="S969" s="16">
        <v>970</v>
      </c>
      <c r="T969" s="16" t="s">
        <v>1510</v>
      </c>
      <c r="U969" s="17">
        <f>COUNTIFS(WTG_BD!L:L,'Basic Data'!T969,WTG_BD!F:F,"&gt;="&amp;O2Summary!$B$6,WTG_BD!F:F,"&lt;="&amp;O2Summary!$B$4)</f>
        <v>0</v>
      </c>
      <c r="V969" s="18">
        <f t="shared" si="22"/>
        <v>45</v>
      </c>
    </row>
    <row r="970" spans="19:22">
      <c r="S970" s="16">
        <v>971</v>
      </c>
      <c r="T970" s="16" t="s">
        <v>1511</v>
      </c>
      <c r="U970" s="17">
        <f>COUNTIFS(WTG_BD!L:L,'Basic Data'!T970,WTG_BD!F:F,"&gt;="&amp;O2Summary!$B$6,WTG_BD!F:F,"&lt;="&amp;O2Summary!$B$4)</f>
        <v>0</v>
      </c>
      <c r="V970" s="18">
        <f t="shared" si="22"/>
        <v>45</v>
      </c>
    </row>
    <row r="971" spans="19:22">
      <c r="S971" s="16">
        <v>972</v>
      </c>
      <c r="T971" s="16" t="s">
        <v>1512</v>
      </c>
      <c r="U971" s="17">
        <f>COUNTIFS(WTG_BD!L:L,'Basic Data'!T971,WTG_BD!F:F,"&gt;="&amp;O2Summary!$B$6,WTG_BD!F:F,"&lt;="&amp;O2Summary!$B$4)</f>
        <v>0</v>
      </c>
      <c r="V971" s="18">
        <f t="shared" si="22"/>
        <v>45</v>
      </c>
    </row>
    <row r="972" spans="19:22">
      <c r="S972" s="16">
        <v>973</v>
      </c>
      <c r="T972" s="16" t="s">
        <v>1513</v>
      </c>
      <c r="U972" s="17">
        <f>COUNTIFS(WTG_BD!L:L,'Basic Data'!T972,WTG_BD!F:F,"&gt;="&amp;O2Summary!$B$6,WTG_BD!F:F,"&lt;="&amp;O2Summary!$B$4)</f>
        <v>0</v>
      </c>
      <c r="V972" s="18">
        <f t="shared" si="22"/>
        <v>45</v>
      </c>
    </row>
    <row r="973" spans="19:22">
      <c r="S973" s="16">
        <v>974</v>
      </c>
      <c r="T973" s="16" t="s">
        <v>1514</v>
      </c>
      <c r="U973" s="17">
        <f>COUNTIFS(WTG_BD!L:L,'Basic Data'!T973,WTG_BD!F:F,"&gt;="&amp;O2Summary!$B$6,WTG_BD!F:F,"&lt;="&amp;O2Summary!$B$4)</f>
        <v>0</v>
      </c>
      <c r="V973" s="18">
        <f t="shared" si="22"/>
        <v>45</v>
      </c>
    </row>
    <row r="974" spans="19:22">
      <c r="S974" s="16">
        <v>975</v>
      </c>
      <c r="T974" s="16" t="s">
        <v>1515</v>
      </c>
      <c r="U974" s="17">
        <f>COUNTIFS(WTG_BD!L:L,'Basic Data'!T974,WTG_BD!F:F,"&gt;="&amp;O2Summary!$B$6,WTG_BD!F:F,"&lt;="&amp;O2Summary!$B$4)</f>
        <v>0</v>
      </c>
      <c r="V974" s="18">
        <f t="shared" si="22"/>
        <v>45</v>
      </c>
    </row>
    <row r="975" spans="19:22">
      <c r="S975" s="16">
        <v>976</v>
      </c>
      <c r="T975" s="16" t="s">
        <v>1516</v>
      </c>
      <c r="U975" s="17">
        <f>COUNTIFS(WTG_BD!L:L,'Basic Data'!T975,WTG_BD!F:F,"&gt;="&amp;O2Summary!$B$6,WTG_BD!F:F,"&lt;="&amp;O2Summary!$B$4)</f>
        <v>0</v>
      </c>
      <c r="V975" s="18">
        <f t="shared" si="22"/>
        <v>45</v>
      </c>
    </row>
    <row r="976" spans="19:22">
      <c r="S976" s="16">
        <v>977</v>
      </c>
      <c r="T976" s="16" t="s">
        <v>1517</v>
      </c>
      <c r="U976" s="17">
        <f>COUNTIFS(WTG_BD!L:L,'Basic Data'!T976,WTG_BD!F:F,"&gt;="&amp;O2Summary!$B$6,WTG_BD!F:F,"&lt;="&amp;O2Summary!$B$4)</f>
        <v>0</v>
      </c>
      <c r="V976" s="18">
        <f t="shared" si="22"/>
        <v>45</v>
      </c>
    </row>
    <row r="977" spans="19:22">
      <c r="S977" s="16">
        <v>978</v>
      </c>
      <c r="T977" s="16" t="s">
        <v>1518</v>
      </c>
      <c r="U977" s="17">
        <f>COUNTIFS(WTG_BD!L:L,'Basic Data'!T977,WTG_BD!F:F,"&gt;="&amp;O2Summary!$B$6,WTG_BD!F:F,"&lt;="&amp;O2Summary!$B$4)</f>
        <v>0</v>
      </c>
      <c r="V977" s="18">
        <f t="shared" si="22"/>
        <v>45</v>
      </c>
    </row>
    <row r="978" spans="19:22">
      <c r="S978" s="16">
        <v>979</v>
      </c>
      <c r="T978" s="16" t="s">
        <v>1479</v>
      </c>
      <c r="U978" s="17">
        <f>COUNTIFS(WTG_BD!L:L,'Basic Data'!T978,WTG_BD!F:F,"&gt;="&amp;O2Summary!$B$6,WTG_BD!F:F,"&lt;="&amp;O2Summary!$B$4)</f>
        <v>0</v>
      </c>
      <c r="V978" s="18">
        <f t="shared" si="22"/>
        <v>45</v>
      </c>
    </row>
    <row r="979" spans="19:22">
      <c r="S979" s="16">
        <v>980</v>
      </c>
      <c r="T979" s="16" t="s">
        <v>1519</v>
      </c>
      <c r="U979" s="17">
        <f>COUNTIFS(WTG_BD!L:L,'Basic Data'!T979,WTG_BD!F:F,"&gt;="&amp;O2Summary!$B$6,WTG_BD!F:F,"&lt;="&amp;O2Summary!$B$4)</f>
        <v>0</v>
      </c>
      <c r="V979" s="18">
        <f t="shared" si="22"/>
        <v>45</v>
      </c>
    </row>
    <row r="980" spans="19:22">
      <c r="S980" s="16">
        <v>981</v>
      </c>
      <c r="T980" s="16" t="s">
        <v>1520</v>
      </c>
      <c r="U980" s="17">
        <f>COUNTIFS(WTG_BD!L:L,'Basic Data'!T980,WTG_BD!F:F,"&gt;="&amp;O2Summary!$B$6,WTG_BD!F:F,"&lt;="&amp;O2Summary!$B$4)</f>
        <v>0</v>
      </c>
      <c r="V980" s="18">
        <f t="shared" si="22"/>
        <v>45</v>
      </c>
    </row>
    <row r="981" spans="19:22">
      <c r="S981" s="16">
        <v>982</v>
      </c>
      <c r="T981" s="16" t="s">
        <v>1521</v>
      </c>
      <c r="U981" s="17">
        <f>COUNTIFS(WTG_BD!L:L,'Basic Data'!T981,WTG_BD!F:F,"&gt;="&amp;O2Summary!$B$6,WTG_BD!F:F,"&lt;="&amp;O2Summary!$B$4)</f>
        <v>0</v>
      </c>
      <c r="V981" s="18">
        <f t="shared" si="22"/>
        <v>45</v>
      </c>
    </row>
    <row r="982" spans="19:22">
      <c r="S982" s="16">
        <v>983</v>
      </c>
      <c r="T982" s="16" t="s">
        <v>1522</v>
      </c>
      <c r="U982" s="17">
        <f>COUNTIFS(WTG_BD!L:L,'Basic Data'!T982,WTG_BD!F:F,"&gt;="&amp;O2Summary!$B$6,WTG_BD!F:F,"&lt;="&amp;O2Summary!$B$4)</f>
        <v>0</v>
      </c>
      <c r="V982" s="18">
        <f t="shared" si="22"/>
        <v>45</v>
      </c>
    </row>
    <row r="983" spans="19:22">
      <c r="S983" s="16">
        <v>984</v>
      </c>
      <c r="T983" s="16" t="s">
        <v>1523</v>
      </c>
      <c r="U983" s="17">
        <f>COUNTIFS(WTG_BD!L:L,'Basic Data'!T983,WTG_BD!F:F,"&gt;="&amp;O2Summary!$B$6,WTG_BD!F:F,"&lt;="&amp;O2Summary!$B$4)</f>
        <v>0</v>
      </c>
      <c r="V983" s="18">
        <f t="shared" si="22"/>
        <v>45</v>
      </c>
    </row>
    <row r="984" spans="19:22">
      <c r="S984" s="26">
        <v>985</v>
      </c>
      <c r="T984" s="26" t="s">
        <v>1524</v>
      </c>
      <c r="U984" s="17">
        <f>COUNTIFS(WTG_BD!L:L,'Basic Data'!T984,WTG_BD!F:F,"&gt;="&amp;O2Summary!$B$6,WTG_BD!F:F,"&lt;="&amp;O2Summary!$B$4)</f>
        <v>0</v>
      </c>
      <c r="V984" s="18">
        <f t="shared" si="22"/>
        <v>45</v>
      </c>
    </row>
    <row r="985" spans="19:22">
      <c r="S985" s="16">
        <v>986</v>
      </c>
      <c r="T985" s="16" t="s">
        <v>1525</v>
      </c>
      <c r="U985" s="17">
        <f>COUNTIFS(WTG_BD!L:L,'Basic Data'!T985,WTG_BD!F:F,"&gt;="&amp;O2Summary!$B$6,WTG_BD!F:F,"&lt;="&amp;O2Summary!$B$4)</f>
        <v>0</v>
      </c>
      <c r="V985" s="18">
        <f t="shared" si="22"/>
        <v>45</v>
      </c>
    </row>
    <row r="986" spans="19:22">
      <c r="S986" s="16">
        <v>987</v>
      </c>
      <c r="T986" s="16" t="s">
        <v>330</v>
      </c>
      <c r="U986" s="17">
        <f>COUNTIFS(WTG_BD!L:L,'Basic Data'!T986,WTG_BD!F:F,"&gt;="&amp;O2Summary!$B$6,WTG_BD!F:F,"&lt;="&amp;O2Summary!$B$4)</f>
        <v>0</v>
      </c>
      <c r="V986" s="18">
        <f t="shared" si="22"/>
        <v>45</v>
      </c>
    </row>
    <row r="987" spans="19:22">
      <c r="S987" s="16">
        <v>988</v>
      </c>
      <c r="T987" s="16" t="s">
        <v>1526</v>
      </c>
      <c r="U987" s="17">
        <f>COUNTIFS(WTG_BD!L:L,'Basic Data'!T987,WTG_BD!F:F,"&gt;="&amp;O2Summary!$B$6,WTG_BD!F:F,"&lt;="&amp;O2Summary!$B$4)</f>
        <v>0</v>
      </c>
      <c r="V987" s="18">
        <f t="shared" si="22"/>
        <v>45</v>
      </c>
    </row>
    <row r="988" spans="19:22">
      <c r="S988" s="16">
        <v>989</v>
      </c>
      <c r="T988" s="16" t="s">
        <v>1527</v>
      </c>
      <c r="U988" s="17">
        <f>COUNTIFS(WTG_BD!L:L,'Basic Data'!T988,WTG_BD!F:F,"&gt;="&amp;O2Summary!$B$6,WTG_BD!F:F,"&lt;="&amp;O2Summary!$B$4)</f>
        <v>0</v>
      </c>
      <c r="V988" s="18">
        <f t="shared" si="22"/>
        <v>45</v>
      </c>
    </row>
    <row r="989" spans="19:22">
      <c r="S989" s="16">
        <v>990</v>
      </c>
      <c r="T989" s="16" t="s">
        <v>1528</v>
      </c>
      <c r="U989" s="17">
        <f>COUNTIFS(WTG_BD!L:L,'Basic Data'!T989,WTG_BD!F:F,"&gt;="&amp;O2Summary!$B$6,WTG_BD!F:F,"&lt;="&amp;O2Summary!$B$4)</f>
        <v>0</v>
      </c>
      <c r="V989" s="18">
        <f t="shared" si="22"/>
        <v>45</v>
      </c>
    </row>
    <row r="990" spans="19:22">
      <c r="S990" s="16">
        <v>991</v>
      </c>
      <c r="T990" s="16" t="s">
        <v>1529</v>
      </c>
      <c r="U990" s="17">
        <f>COUNTIFS(WTG_BD!L:L,'Basic Data'!T990,WTG_BD!F:F,"&gt;="&amp;O2Summary!$B$6,WTG_BD!F:F,"&lt;="&amp;O2Summary!$B$4)</f>
        <v>0</v>
      </c>
      <c r="V990" s="18">
        <f t="shared" si="22"/>
        <v>45</v>
      </c>
    </row>
    <row r="991" spans="19:22">
      <c r="S991" s="16">
        <v>992</v>
      </c>
      <c r="T991" s="16" t="s">
        <v>1530</v>
      </c>
      <c r="U991" s="17">
        <f>COUNTIFS(WTG_BD!L:L,'Basic Data'!T991,WTG_BD!F:F,"&gt;="&amp;O2Summary!$B$6,WTG_BD!F:F,"&lt;="&amp;O2Summary!$B$4)</f>
        <v>0</v>
      </c>
      <c r="V991" s="18">
        <f t="shared" si="22"/>
        <v>45</v>
      </c>
    </row>
    <row r="992" spans="19:22">
      <c r="S992" s="16">
        <v>993</v>
      </c>
      <c r="T992" s="16" t="s">
        <v>1531</v>
      </c>
      <c r="U992" s="17">
        <f>COUNTIFS(WTG_BD!L:L,'Basic Data'!T992,WTG_BD!F:F,"&gt;="&amp;O2Summary!$B$6,WTG_BD!F:F,"&lt;="&amp;O2Summary!$B$4)</f>
        <v>0</v>
      </c>
      <c r="V992" s="18">
        <f t="shared" si="22"/>
        <v>45</v>
      </c>
    </row>
    <row r="993" spans="19:22">
      <c r="S993" s="16">
        <v>994</v>
      </c>
      <c r="T993" s="16" t="s">
        <v>1532</v>
      </c>
      <c r="U993" s="17">
        <f>COUNTIFS(WTG_BD!L:L,'Basic Data'!T993,WTG_BD!F:F,"&gt;="&amp;O2Summary!$B$6,WTG_BD!F:F,"&lt;="&amp;O2Summary!$B$4)</f>
        <v>0</v>
      </c>
      <c r="V993" s="18">
        <f t="shared" si="22"/>
        <v>45</v>
      </c>
    </row>
    <row r="994" spans="19:22">
      <c r="S994" s="16">
        <v>995</v>
      </c>
      <c r="T994" s="16" t="s">
        <v>1533</v>
      </c>
      <c r="U994" s="17">
        <f>COUNTIFS(WTG_BD!L:L,'Basic Data'!T994,WTG_BD!F:F,"&gt;="&amp;O2Summary!$B$6,WTG_BD!F:F,"&lt;="&amp;O2Summary!$B$4)</f>
        <v>0</v>
      </c>
      <c r="V994" s="18">
        <f t="shared" si="22"/>
        <v>45</v>
      </c>
    </row>
    <row r="995" spans="19:22">
      <c r="S995" s="16">
        <v>996</v>
      </c>
      <c r="T995" s="16" t="s">
        <v>1534</v>
      </c>
      <c r="U995" s="17">
        <f>COUNTIFS(WTG_BD!L:L,'Basic Data'!T995,WTG_BD!F:F,"&gt;="&amp;O2Summary!$B$6,WTG_BD!F:F,"&lt;="&amp;O2Summary!$B$4)</f>
        <v>0</v>
      </c>
      <c r="V995" s="18">
        <f t="shared" si="22"/>
        <v>45</v>
      </c>
    </row>
    <row r="996" spans="19:22">
      <c r="S996" s="16">
        <v>997</v>
      </c>
      <c r="T996" s="16" t="s">
        <v>1535</v>
      </c>
      <c r="U996" s="17">
        <f>COUNTIFS(WTG_BD!L:L,'Basic Data'!T996,WTG_BD!F:F,"&gt;="&amp;O2Summary!$B$6,WTG_BD!F:F,"&lt;="&amp;O2Summary!$B$4)</f>
        <v>0</v>
      </c>
      <c r="V996" s="18">
        <f t="shared" si="22"/>
        <v>45</v>
      </c>
    </row>
    <row r="997" spans="19:22">
      <c r="S997" s="16">
        <v>998</v>
      </c>
      <c r="T997" s="16" t="s">
        <v>1536</v>
      </c>
      <c r="U997" s="17">
        <f>COUNTIFS(WTG_BD!L:L,'Basic Data'!T997,WTG_BD!F:F,"&gt;="&amp;O2Summary!$B$6,WTG_BD!F:F,"&lt;="&amp;O2Summary!$B$4)</f>
        <v>0</v>
      </c>
      <c r="V997" s="18">
        <f t="shared" si="22"/>
        <v>45</v>
      </c>
    </row>
    <row r="998" spans="19:22">
      <c r="S998" s="16">
        <v>999</v>
      </c>
      <c r="T998" s="16" t="s">
        <v>1537</v>
      </c>
      <c r="U998" s="17">
        <f>COUNTIFS(WTG_BD!L:L,'Basic Data'!T998,WTG_BD!F:F,"&gt;="&amp;O2Summary!$B$6,WTG_BD!F:F,"&lt;="&amp;O2Summary!$B$4)</f>
        <v>0</v>
      </c>
      <c r="V998" s="18">
        <f t="shared" si="22"/>
        <v>45</v>
      </c>
    </row>
    <row r="999" spans="19:22">
      <c r="S999" s="16">
        <v>1000</v>
      </c>
      <c r="T999" s="16" t="s">
        <v>1538</v>
      </c>
      <c r="U999" s="17">
        <f>COUNTIFS(WTG_BD!L:L,'Basic Data'!T999,WTG_BD!F:F,"&gt;="&amp;O2Summary!$B$6,WTG_BD!F:F,"&lt;="&amp;O2Summary!$B$4)</f>
        <v>0</v>
      </c>
      <c r="V999" s="18">
        <f t="shared" si="22"/>
        <v>45</v>
      </c>
    </row>
    <row r="1000" spans="19:22">
      <c r="S1000" s="16">
        <v>1001</v>
      </c>
      <c r="T1000" s="16" t="s">
        <v>1539</v>
      </c>
      <c r="U1000" s="17">
        <f>COUNTIFS(WTG_BD!L:L,'Basic Data'!T1000,WTG_BD!F:F,"&gt;="&amp;O2Summary!$B$6,WTG_BD!F:F,"&lt;="&amp;O2Summary!$B$4)</f>
        <v>0</v>
      </c>
      <c r="V1000" s="18">
        <f t="shared" si="22"/>
        <v>45</v>
      </c>
    </row>
    <row r="1001" spans="19:22">
      <c r="S1001" s="16">
        <v>1002</v>
      </c>
      <c r="T1001" s="16" t="s">
        <v>1540</v>
      </c>
      <c r="U1001" s="17">
        <f>COUNTIFS(WTG_BD!L:L,'Basic Data'!T1001,WTG_BD!F:F,"&gt;="&amp;O2Summary!$B$6,WTG_BD!F:F,"&lt;="&amp;O2Summary!$B$4)</f>
        <v>0</v>
      </c>
      <c r="V1001" s="18">
        <f t="shared" si="22"/>
        <v>45</v>
      </c>
    </row>
    <row r="1002" spans="19:22">
      <c r="S1002" s="16">
        <v>1003</v>
      </c>
      <c r="T1002" s="16" t="s">
        <v>1483</v>
      </c>
      <c r="U1002" s="17">
        <f>COUNTIFS(WTG_BD!L:L,'Basic Data'!T1002,WTG_BD!F:F,"&gt;="&amp;O2Summary!$B$6,WTG_BD!F:F,"&lt;="&amp;O2Summary!$B$4)</f>
        <v>0</v>
      </c>
      <c r="V1002" s="18">
        <f t="shared" si="22"/>
        <v>45</v>
      </c>
    </row>
    <row r="1003" spans="19:22">
      <c r="S1003" s="16">
        <v>1004</v>
      </c>
      <c r="T1003" s="16" t="s">
        <v>1541</v>
      </c>
      <c r="U1003" s="17">
        <f>COUNTIFS(WTG_BD!L:L,'Basic Data'!T1003,WTG_BD!F:F,"&gt;="&amp;O2Summary!$B$6,WTG_BD!F:F,"&lt;="&amp;O2Summary!$B$4)</f>
        <v>0</v>
      </c>
      <c r="V1003" s="18">
        <f t="shared" si="22"/>
        <v>45</v>
      </c>
    </row>
    <row r="1004" spans="19:22">
      <c r="S1004" s="16">
        <v>1005</v>
      </c>
      <c r="T1004" s="16" t="s">
        <v>1485</v>
      </c>
      <c r="U1004" s="17">
        <f>COUNTIFS(WTG_BD!L:L,'Basic Data'!T1004,WTG_BD!F:F,"&gt;="&amp;O2Summary!$B$6,WTG_BD!F:F,"&lt;="&amp;O2Summary!$B$4)</f>
        <v>0</v>
      </c>
      <c r="V1004" s="18">
        <f t="shared" si="22"/>
        <v>45</v>
      </c>
    </row>
    <row r="1005" spans="19:22">
      <c r="S1005" s="16">
        <v>1006</v>
      </c>
      <c r="T1005" s="16" t="s">
        <v>1542</v>
      </c>
      <c r="U1005" s="17">
        <f>COUNTIFS(WTG_BD!L:L,'Basic Data'!T1005,WTG_BD!F:F,"&gt;="&amp;O2Summary!$B$6,WTG_BD!F:F,"&lt;="&amp;O2Summary!$B$4)</f>
        <v>0</v>
      </c>
      <c r="V1005" s="18">
        <f t="shared" si="22"/>
        <v>45</v>
      </c>
    </row>
    <row r="1006" spans="19:22">
      <c r="S1006" s="16">
        <v>1007</v>
      </c>
      <c r="T1006" s="16" t="s">
        <v>1543</v>
      </c>
      <c r="U1006" s="17">
        <f>COUNTIFS(WTG_BD!L:L,'Basic Data'!T1006,WTG_BD!F:F,"&gt;="&amp;O2Summary!$B$6,WTG_BD!F:F,"&lt;="&amp;O2Summary!$B$4)</f>
        <v>0</v>
      </c>
      <c r="V1006" s="18">
        <f t="shared" si="22"/>
        <v>45</v>
      </c>
    </row>
    <row r="1007" spans="19:22">
      <c r="S1007" s="16">
        <v>1008</v>
      </c>
      <c r="T1007" s="16" t="s">
        <v>1544</v>
      </c>
      <c r="U1007" s="17">
        <f>COUNTIFS(WTG_BD!L:L,'Basic Data'!T1007,WTG_BD!F:F,"&gt;="&amp;O2Summary!$B$6,WTG_BD!F:F,"&lt;="&amp;O2Summary!$B$4)</f>
        <v>0</v>
      </c>
      <c r="V1007" s="18">
        <f t="shared" si="22"/>
        <v>45</v>
      </c>
    </row>
    <row r="1008" spans="19:22">
      <c r="S1008" s="16">
        <v>1009</v>
      </c>
      <c r="T1008" s="16" t="s">
        <v>1545</v>
      </c>
      <c r="U1008" s="17">
        <f>COUNTIFS(WTG_BD!L:L,'Basic Data'!T1008,WTG_BD!F:F,"&gt;="&amp;O2Summary!$B$6,WTG_BD!F:F,"&lt;="&amp;O2Summary!$B$4)</f>
        <v>0</v>
      </c>
      <c r="V1008" s="18">
        <f t="shared" si="22"/>
        <v>45</v>
      </c>
    </row>
    <row r="1009" spans="19:22">
      <c r="S1009" s="16">
        <v>1010</v>
      </c>
      <c r="T1009" s="16" t="s">
        <v>1546</v>
      </c>
      <c r="U1009" s="17">
        <f>COUNTIFS(WTG_BD!L:L,'Basic Data'!T1009,WTG_BD!F:F,"&gt;="&amp;O2Summary!$B$6,WTG_BD!F:F,"&lt;="&amp;O2Summary!$B$4)</f>
        <v>0</v>
      </c>
      <c r="V1009" s="18">
        <f t="shared" si="22"/>
        <v>45</v>
      </c>
    </row>
    <row r="1010" spans="19:22">
      <c r="S1010" s="16">
        <v>1011</v>
      </c>
      <c r="T1010" s="16" t="s">
        <v>1547</v>
      </c>
      <c r="U1010" s="17">
        <f>COUNTIFS(WTG_BD!L:L,'Basic Data'!T1010,WTG_BD!F:F,"&gt;="&amp;O2Summary!$B$6,WTG_BD!F:F,"&lt;="&amp;O2Summary!$B$4)</f>
        <v>0</v>
      </c>
      <c r="V1010" s="18">
        <f t="shared" si="22"/>
        <v>45</v>
      </c>
    </row>
    <row r="1011" spans="19:22">
      <c r="S1011" s="16">
        <v>1709</v>
      </c>
      <c r="T1011" s="16" t="s">
        <v>1548</v>
      </c>
      <c r="U1011" s="17">
        <f>COUNTIFS(WTG_BD!L:L,'Basic Data'!T1011,WTG_BD!F:F,"&gt;="&amp;O2Summary!$B$6,WTG_BD!F:F,"&lt;="&amp;O2Summary!$B$4)</f>
        <v>0</v>
      </c>
      <c r="V1011" s="18">
        <f t="shared" si="22"/>
        <v>45</v>
      </c>
    </row>
    <row r="1012" spans="19:22">
      <c r="S1012" s="16">
        <v>1710</v>
      </c>
      <c r="T1012" s="16" t="s">
        <v>1549</v>
      </c>
      <c r="U1012" s="17">
        <f>COUNTIFS(WTG_BD!L:L,'Basic Data'!T1012,WTG_BD!F:F,"&gt;="&amp;O2Summary!$B$6,WTG_BD!F:F,"&lt;="&amp;O2Summary!$B$4)</f>
        <v>0</v>
      </c>
      <c r="V1012" s="18">
        <f t="shared" si="22"/>
        <v>45</v>
      </c>
    </row>
    <row r="1013" spans="19:22">
      <c r="S1013" s="16">
        <v>1711</v>
      </c>
      <c r="T1013" s="16" t="s">
        <v>1550</v>
      </c>
      <c r="U1013" s="17">
        <f>COUNTIFS(WTG_BD!L:L,'Basic Data'!T1013,WTG_BD!F:F,"&gt;="&amp;O2Summary!$B$6,WTG_BD!F:F,"&lt;="&amp;O2Summary!$B$4)</f>
        <v>0</v>
      </c>
      <c r="V1013" s="18">
        <f t="shared" si="22"/>
        <v>45</v>
      </c>
    </row>
    <row r="1014" spans="19:22">
      <c r="S1014" s="16">
        <v>1712</v>
      </c>
      <c r="T1014" s="16" t="s">
        <v>1551</v>
      </c>
      <c r="U1014" s="17">
        <f>COUNTIFS(WTG_BD!L:L,'Basic Data'!T1014,WTG_BD!F:F,"&gt;="&amp;O2Summary!$B$6,WTG_BD!F:F,"&lt;="&amp;O2Summary!$B$4)</f>
        <v>0</v>
      </c>
      <c r="V1014" s="18">
        <f t="shared" si="22"/>
        <v>45</v>
      </c>
    </row>
    <row r="1015" spans="19:22">
      <c r="S1015" s="16">
        <v>1715</v>
      </c>
      <c r="T1015" s="16" t="s">
        <v>1552</v>
      </c>
      <c r="U1015" s="17">
        <f>COUNTIFS(WTG_BD!L:L,'Basic Data'!T1015,WTG_BD!F:F,"&gt;="&amp;O2Summary!$B$6,WTG_BD!F:F,"&lt;="&amp;O2Summary!$B$4)</f>
        <v>0</v>
      </c>
      <c r="V1015" s="18">
        <f t="shared" si="22"/>
        <v>45</v>
      </c>
    </row>
    <row r="1016" spans="19:22">
      <c r="S1016" s="16">
        <v>1716</v>
      </c>
      <c r="T1016" s="16" t="s">
        <v>1553</v>
      </c>
      <c r="U1016" s="17">
        <f>COUNTIFS(WTG_BD!L:L,'Basic Data'!T1016,WTG_BD!F:F,"&gt;="&amp;O2Summary!$B$6,WTG_BD!F:F,"&lt;="&amp;O2Summary!$B$4)</f>
        <v>0</v>
      </c>
      <c r="V1016" s="18">
        <f t="shared" si="22"/>
        <v>45</v>
      </c>
    </row>
    <row r="1017" spans="19:22">
      <c r="S1017" s="16">
        <v>1717</v>
      </c>
      <c r="T1017" s="16" t="s">
        <v>1554</v>
      </c>
      <c r="U1017" s="17">
        <f>COUNTIFS(WTG_BD!L:L,'Basic Data'!T1017,WTG_BD!F:F,"&gt;="&amp;O2Summary!$B$6,WTG_BD!F:F,"&lt;="&amp;O2Summary!$B$4)</f>
        <v>0</v>
      </c>
      <c r="V1017" s="18">
        <f t="shared" si="22"/>
        <v>45</v>
      </c>
    </row>
    <row r="1018" spans="19:22">
      <c r="S1018" s="16">
        <v>1718</v>
      </c>
      <c r="T1018" s="16" t="s">
        <v>1555</v>
      </c>
      <c r="U1018" s="17">
        <f>COUNTIFS(WTG_BD!L:L,'Basic Data'!T1018,WTG_BD!F:F,"&gt;="&amp;O2Summary!$B$6,WTG_BD!F:F,"&lt;="&amp;O2Summary!$B$4)</f>
        <v>0</v>
      </c>
      <c r="V1018" s="18">
        <f t="shared" si="22"/>
        <v>45</v>
      </c>
    </row>
    <row r="1019" spans="19:22">
      <c r="S1019" s="16">
        <v>1719</v>
      </c>
      <c r="T1019" s="16" t="s">
        <v>1556</v>
      </c>
      <c r="U1019" s="17">
        <f>COUNTIFS(WTG_BD!L:L,'Basic Data'!T1019,WTG_BD!F:F,"&gt;="&amp;O2Summary!$B$6,WTG_BD!F:F,"&lt;="&amp;O2Summary!$B$4)</f>
        <v>0</v>
      </c>
      <c r="V1019" s="18">
        <f t="shared" si="22"/>
        <v>45</v>
      </c>
    </row>
    <row r="1020" spans="19:22">
      <c r="S1020" s="16">
        <v>1721</v>
      </c>
      <c r="T1020" s="16" t="s">
        <v>1557</v>
      </c>
      <c r="U1020" s="17">
        <f>COUNTIFS(WTG_BD!L:L,'Basic Data'!T1020,WTG_BD!F:F,"&gt;="&amp;O2Summary!$B$6,WTG_BD!F:F,"&lt;="&amp;O2Summary!$B$4)</f>
        <v>0</v>
      </c>
      <c r="V1020" s="18">
        <f t="shared" si="22"/>
        <v>45</v>
      </c>
    </row>
    <row r="1021" spans="19:22">
      <c r="S1021" s="16">
        <v>2001</v>
      </c>
      <c r="T1021" s="16" t="s">
        <v>1384</v>
      </c>
      <c r="U1021" s="17">
        <f>COUNTIFS(WTG_BD!L:L,'Basic Data'!T1021,WTG_BD!F:F,"&gt;="&amp;O2Summary!$B$6,WTG_BD!F:F,"&lt;="&amp;O2Summary!$B$4)</f>
        <v>0</v>
      </c>
      <c r="V1021" s="18">
        <f t="shared" si="22"/>
        <v>45</v>
      </c>
    </row>
    <row r="1022" spans="19:22">
      <c r="S1022" s="16">
        <v>2002</v>
      </c>
      <c r="T1022" s="16" t="s">
        <v>1385</v>
      </c>
      <c r="U1022" s="17">
        <f>COUNTIFS(WTG_BD!L:L,'Basic Data'!T1022,WTG_BD!F:F,"&gt;="&amp;O2Summary!$B$6,WTG_BD!F:F,"&lt;="&amp;O2Summary!$B$4)</f>
        <v>0</v>
      </c>
      <c r="V1022" s="18">
        <f t="shared" si="22"/>
        <v>45</v>
      </c>
    </row>
    <row r="1023" spans="19:22">
      <c r="S1023" s="16">
        <v>2003</v>
      </c>
      <c r="T1023" s="16" t="s">
        <v>1386</v>
      </c>
      <c r="U1023" s="17">
        <f>COUNTIFS(WTG_BD!L:L,'Basic Data'!T1023,WTG_BD!F:F,"&gt;="&amp;O2Summary!$B$6,WTG_BD!F:F,"&lt;="&amp;O2Summary!$B$4)</f>
        <v>0</v>
      </c>
      <c r="V1023" s="18">
        <f t="shared" si="22"/>
        <v>45</v>
      </c>
    </row>
    <row r="1024" spans="19:22">
      <c r="S1024" s="16">
        <v>2004</v>
      </c>
      <c r="T1024" s="16" t="s">
        <v>1387</v>
      </c>
      <c r="U1024" s="17">
        <f>COUNTIFS(WTG_BD!L:L,'Basic Data'!T1024,WTG_BD!F:F,"&gt;="&amp;O2Summary!$B$6,WTG_BD!F:F,"&lt;="&amp;O2Summary!$B$4)</f>
        <v>0</v>
      </c>
      <c r="V1024" s="18">
        <f t="shared" si="22"/>
        <v>45</v>
      </c>
    </row>
    <row r="1025" spans="19:22">
      <c r="S1025" s="16">
        <v>2005</v>
      </c>
      <c r="T1025" s="16" t="s">
        <v>1388</v>
      </c>
      <c r="U1025" s="17">
        <f>COUNTIFS(WTG_BD!L:L,'Basic Data'!T1025,WTG_BD!F:F,"&gt;="&amp;O2Summary!$B$6,WTG_BD!F:F,"&lt;="&amp;O2Summary!$B$4)</f>
        <v>0</v>
      </c>
      <c r="V1025" s="18">
        <f t="shared" si="22"/>
        <v>45</v>
      </c>
    </row>
    <row r="1026" spans="19:22">
      <c r="S1026" s="16">
        <v>2006</v>
      </c>
      <c r="T1026" s="16" t="s">
        <v>734</v>
      </c>
      <c r="U1026" s="17">
        <f>COUNTIFS(WTG_BD!L:L,'Basic Data'!T1026,WTG_BD!F:F,"&gt;="&amp;O2Summary!$B$6,WTG_BD!F:F,"&lt;="&amp;O2Summary!$B$4)</f>
        <v>0</v>
      </c>
      <c r="V1026" s="18">
        <f t="shared" si="22"/>
        <v>45</v>
      </c>
    </row>
    <row r="1027" spans="19:22">
      <c r="S1027" s="16">
        <v>2007</v>
      </c>
      <c r="T1027" s="16" t="s">
        <v>968</v>
      </c>
      <c r="U1027" s="17">
        <f>COUNTIFS(WTG_BD!L:L,'Basic Data'!T1027,WTG_BD!F:F,"&gt;="&amp;O2Summary!$B$6,WTG_BD!F:F,"&lt;="&amp;O2Summary!$B$4)</f>
        <v>0</v>
      </c>
      <c r="V1027" s="18">
        <f t="shared" ref="V1027:V1090" si="23">RANK(U1027,$U$2:$U$3975)</f>
        <v>45</v>
      </c>
    </row>
    <row r="1028" spans="19:22">
      <c r="S1028" s="16">
        <v>2008</v>
      </c>
      <c r="T1028" s="16" t="s">
        <v>969</v>
      </c>
      <c r="U1028" s="17">
        <f>COUNTIFS(WTG_BD!L:L,'Basic Data'!T1028,WTG_BD!F:F,"&gt;="&amp;O2Summary!$B$6,WTG_BD!F:F,"&lt;="&amp;O2Summary!$B$4)</f>
        <v>0</v>
      </c>
      <c r="V1028" s="18">
        <f t="shared" si="23"/>
        <v>45</v>
      </c>
    </row>
    <row r="1029" spans="19:22">
      <c r="S1029" s="16">
        <v>2009</v>
      </c>
      <c r="T1029" s="16" t="s">
        <v>1558</v>
      </c>
      <c r="U1029" s="17">
        <f>COUNTIFS(WTG_BD!L:L,'Basic Data'!T1029,WTG_BD!F:F,"&gt;="&amp;O2Summary!$B$6,WTG_BD!F:F,"&lt;="&amp;O2Summary!$B$4)</f>
        <v>0</v>
      </c>
      <c r="V1029" s="18">
        <f t="shared" si="23"/>
        <v>45</v>
      </c>
    </row>
    <row r="1030" spans="19:22">
      <c r="S1030" s="16">
        <v>2648</v>
      </c>
      <c r="T1030" s="16" t="s">
        <v>1559</v>
      </c>
      <c r="U1030" s="17">
        <f>COUNTIFS(WTG_BD!L:L,'Basic Data'!T1030,WTG_BD!F:F,"&gt;="&amp;O2Summary!$B$6,WTG_BD!F:F,"&lt;="&amp;O2Summary!$B$4)</f>
        <v>0</v>
      </c>
      <c r="V1030" s="18">
        <f t="shared" si="23"/>
        <v>45</v>
      </c>
    </row>
    <row r="1031" spans="19:22">
      <c r="S1031" s="16">
        <v>2649</v>
      </c>
      <c r="T1031" s="16" t="s">
        <v>1560</v>
      </c>
      <c r="U1031" s="17">
        <f>COUNTIFS(WTG_BD!L:L,'Basic Data'!T1031,WTG_BD!F:F,"&gt;="&amp;O2Summary!$B$6,WTG_BD!F:F,"&lt;="&amp;O2Summary!$B$4)</f>
        <v>0</v>
      </c>
      <c r="V1031" s="18">
        <f t="shared" si="23"/>
        <v>45</v>
      </c>
    </row>
    <row r="1032" spans="19:22">
      <c r="S1032" s="16">
        <v>2657</v>
      </c>
      <c r="T1032" s="16" t="s">
        <v>1561</v>
      </c>
      <c r="U1032" s="17">
        <f>COUNTIFS(WTG_BD!L:L,'Basic Data'!T1032,WTG_BD!F:F,"&gt;="&amp;O2Summary!$B$6,WTG_BD!F:F,"&lt;="&amp;O2Summary!$B$4)</f>
        <v>0</v>
      </c>
      <c r="V1032" s="18">
        <f t="shared" si="23"/>
        <v>45</v>
      </c>
    </row>
    <row r="1033" spans="19:22">
      <c r="S1033" s="16">
        <v>2658</v>
      </c>
      <c r="T1033" s="16" t="s">
        <v>1562</v>
      </c>
      <c r="U1033" s="17">
        <f>COUNTIFS(WTG_BD!L:L,'Basic Data'!T1033,WTG_BD!F:F,"&gt;="&amp;O2Summary!$B$6,WTG_BD!F:F,"&lt;="&amp;O2Summary!$B$4)</f>
        <v>0</v>
      </c>
      <c r="V1033" s="18">
        <f t="shared" si="23"/>
        <v>45</v>
      </c>
    </row>
    <row r="1034" spans="19:22">
      <c r="S1034" s="16">
        <v>2659</v>
      </c>
      <c r="T1034" s="16" t="s">
        <v>1563</v>
      </c>
      <c r="U1034" s="17">
        <f>COUNTIFS(WTG_BD!L:L,'Basic Data'!T1034,WTG_BD!F:F,"&gt;="&amp;O2Summary!$B$6,WTG_BD!F:F,"&lt;="&amp;O2Summary!$B$4)</f>
        <v>0</v>
      </c>
      <c r="V1034" s="18">
        <f t="shared" si="23"/>
        <v>45</v>
      </c>
    </row>
    <row r="1035" spans="19:22">
      <c r="S1035" s="16">
        <v>2660</v>
      </c>
      <c r="T1035" s="16" t="s">
        <v>1564</v>
      </c>
      <c r="U1035" s="17">
        <f>COUNTIFS(WTG_BD!L:L,'Basic Data'!T1035,WTG_BD!F:F,"&gt;="&amp;O2Summary!$B$6,WTG_BD!F:F,"&lt;="&amp;O2Summary!$B$4)</f>
        <v>0</v>
      </c>
      <c r="V1035" s="18">
        <f t="shared" si="23"/>
        <v>45</v>
      </c>
    </row>
    <row r="1036" spans="19:22">
      <c r="S1036" s="16">
        <v>2661</v>
      </c>
      <c r="T1036" s="16" t="s">
        <v>1565</v>
      </c>
      <c r="U1036" s="17">
        <f>COUNTIFS(WTG_BD!L:L,'Basic Data'!T1036,WTG_BD!F:F,"&gt;="&amp;O2Summary!$B$6,WTG_BD!F:F,"&lt;="&amp;O2Summary!$B$4)</f>
        <v>0</v>
      </c>
      <c r="V1036" s="18">
        <f t="shared" si="23"/>
        <v>45</v>
      </c>
    </row>
    <row r="1037" spans="19:22">
      <c r="S1037" s="16">
        <v>2667</v>
      </c>
      <c r="T1037" s="16" t="s">
        <v>1566</v>
      </c>
      <c r="U1037" s="17">
        <f>COUNTIFS(WTG_BD!L:L,'Basic Data'!T1037,WTG_BD!F:F,"&gt;="&amp;O2Summary!$B$6,WTG_BD!F:F,"&lt;="&amp;O2Summary!$B$4)</f>
        <v>0</v>
      </c>
      <c r="V1037" s="18">
        <f t="shared" si="23"/>
        <v>45</v>
      </c>
    </row>
    <row r="1038" spans="19:22">
      <c r="S1038" s="16">
        <v>2668</v>
      </c>
      <c r="T1038" s="16" t="s">
        <v>1567</v>
      </c>
      <c r="U1038" s="17">
        <f>COUNTIFS(WTG_BD!L:L,'Basic Data'!T1038,WTG_BD!F:F,"&gt;="&amp;O2Summary!$B$6,WTG_BD!F:F,"&lt;="&amp;O2Summary!$B$4)</f>
        <v>0</v>
      </c>
      <c r="V1038" s="18">
        <f t="shared" si="23"/>
        <v>45</v>
      </c>
    </row>
    <row r="1039" spans="19:22">
      <c r="S1039" s="26">
        <v>2669</v>
      </c>
      <c r="T1039" s="26" t="s">
        <v>1568</v>
      </c>
      <c r="U1039" s="17">
        <f>COUNTIFS(WTG_BD!L:L,'Basic Data'!T1039,WTG_BD!F:F,"&gt;="&amp;O2Summary!$B$6,WTG_BD!F:F,"&lt;="&amp;O2Summary!$B$4)</f>
        <v>0</v>
      </c>
      <c r="V1039" s="18">
        <f t="shared" si="23"/>
        <v>45</v>
      </c>
    </row>
    <row r="1040" spans="19:22">
      <c r="S1040" s="26">
        <v>2670</v>
      </c>
      <c r="T1040" s="26" t="s">
        <v>1569</v>
      </c>
      <c r="U1040" s="17">
        <f>COUNTIFS(WTG_BD!L:L,'Basic Data'!T1040,WTG_BD!F:F,"&gt;="&amp;O2Summary!$B$6,WTG_BD!F:F,"&lt;="&amp;O2Summary!$B$4)</f>
        <v>0</v>
      </c>
      <c r="V1040" s="18">
        <f t="shared" si="23"/>
        <v>45</v>
      </c>
    </row>
    <row r="1041" spans="19:22">
      <c r="S1041" s="16">
        <v>2671</v>
      </c>
      <c r="T1041" s="16" t="s">
        <v>1570</v>
      </c>
      <c r="U1041" s="17">
        <f>COUNTIFS(WTG_BD!L:L,'Basic Data'!T1041,WTG_BD!F:F,"&gt;="&amp;O2Summary!$B$6,WTG_BD!F:F,"&lt;="&amp;O2Summary!$B$4)</f>
        <v>0</v>
      </c>
      <c r="V1041" s="18">
        <f t="shared" si="23"/>
        <v>45</v>
      </c>
    </row>
    <row r="1042" spans="19:22">
      <c r="S1042" s="16">
        <v>2672</v>
      </c>
      <c r="T1042" s="16" t="s">
        <v>1571</v>
      </c>
      <c r="U1042" s="17">
        <f>COUNTIFS(WTG_BD!L:L,'Basic Data'!T1042,WTG_BD!F:F,"&gt;="&amp;O2Summary!$B$6,WTG_BD!F:F,"&lt;="&amp;O2Summary!$B$4)</f>
        <v>0</v>
      </c>
      <c r="V1042" s="18">
        <f t="shared" si="23"/>
        <v>45</v>
      </c>
    </row>
    <row r="1043" spans="19:22">
      <c r="S1043" s="16">
        <v>2673</v>
      </c>
      <c r="T1043" s="16" t="s">
        <v>1572</v>
      </c>
      <c r="U1043" s="17">
        <f>COUNTIFS(WTG_BD!L:L,'Basic Data'!T1043,WTG_BD!F:F,"&gt;="&amp;O2Summary!$B$6,WTG_BD!F:F,"&lt;="&amp;O2Summary!$B$4)</f>
        <v>0</v>
      </c>
      <c r="V1043" s="18">
        <f t="shared" si="23"/>
        <v>45</v>
      </c>
    </row>
    <row r="1044" spans="19:22">
      <c r="S1044" s="16">
        <v>2674</v>
      </c>
      <c r="T1044" s="16" t="s">
        <v>1573</v>
      </c>
      <c r="U1044" s="17">
        <f>COUNTIFS(WTG_BD!L:L,'Basic Data'!T1044,WTG_BD!F:F,"&gt;="&amp;O2Summary!$B$6,WTG_BD!F:F,"&lt;="&amp;O2Summary!$B$4)</f>
        <v>0</v>
      </c>
      <c r="V1044" s="18">
        <f t="shared" si="23"/>
        <v>45</v>
      </c>
    </row>
    <row r="1045" spans="19:22">
      <c r="S1045" s="16">
        <v>2675</v>
      </c>
      <c r="T1045" s="16" t="s">
        <v>1574</v>
      </c>
      <c r="U1045" s="17">
        <f>COUNTIFS(WTG_BD!L:L,'Basic Data'!T1045,WTG_BD!F:F,"&gt;="&amp;O2Summary!$B$6,WTG_BD!F:F,"&lt;="&amp;O2Summary!$B$4)</f>
        <v>0</v>
      </c>
      <c r="V1045" s="18">
        <f t="shared" si="23"/>
        <v>45</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45</v>
      </c>
    </row>
    <row r="1048" spans="19:22">
      <c r="S1048" s="16">
        <v>2678</v>
      </c>
      <c r="T1048" s="16" t="s">
        <v>1576</v>
      </c>
      <c r="U1048" s="17">
        <f>COUNTIFS(WTG_BD!L:L,'Basic Data'!T1048,WTG_BD!F:F,"&gt;="&amp;O2Summary!$B$6,WTG_BD!F:F,"&lt;="&amp;O2Summary!$B$4)</f>
        <v>0</v>
      </c>
      <c r="V1048" s="18">
        <f t="shared" si="23"/>
        <v>45</v>
      </c>
    </row>
    <row r="1049" spans="19:22">
      <c r="S1049" s="16">
        <v>2679</v>
      </c>
      <c r="T1049" s="16" t="s">
        <v>1577</v>
      </c>
      <c r="U1049" s="17">
        <f>COUNTIFS(WTG_BD!L:L,'Basic Data'!T1049,WTG_BD!F:F,"&gt;="&amp;O2Summary!$B$6,WTG_BD!F:F,"&lt;="&amp;O2Summary!$B$4)</f>
        <v>0</v>
      </c>
      <c r="V1049" s="18">
        <f t="shared" si="23"/>
        <v>45</v>
      </c>
    </row>
    <row r="1050" spans="19:22">
      <c r="S1050" s="16">
        <v>2680</v>
      </c>
      <c r="T1050" s="16" t="s">
        <v>1578</v>
      </c>
      <c r="U1050" s="17">
        <f>COUNTIFS(WTG_BD!L:L,'Basic Data'!T1050,WTG_BD!F:F,"&gt;="&amp;O2Summary!$B$6,WTG_BD!F:F,"&lt;="&amp;O2Summary!$B$4)</f>
        <v>0</v>
      </c>
      <c r="V1050" s="18">
        <f t="shared" si="23"/>
        <v>45</v>
      </c>
    </row>
    <row r="1051" spans="19:22">
      <c r="S1051" s="16">
        <v>2681</v>
      </c>
      <c r="T1051" s="16" t="s">
        <v>1579</v>
      </c>
      <c r="U1051" s="17">
        <f>COUNTIFS(WTG_BD!L:L,'Basic Data'!T1051,WTG_BD!F:F,"&gt;="&amp;O2Summary!$B$6,WTG_BD!F:F,"&lt;="&amp;O2Summary!$B$4)</f>
        <v>0</v>
      </c>
      <c r="V1051" s="18">
        <f t="shared" si="23"/>
        <v>45</v>
      </c>
    </row>
    <row r="1052" spans="19:22">
      <c r="S1052" s="16">
        <v>2682</v>
      </c>
      <c r="T1052" s="16" t="s">
        <v>1580</v>
      </c>
      <c r="U1052" s="17">
        <f>COUNTIFS(WTG_BD!L:L,'Basic Data'!T1052,WTG_BD!F:F,"&gt;="&amp;O2Summary!$B$6,WTG_BD!F:F,"&lt;="&amp;O2Summary!$B$4)</f>
        <v>0</v>
      </c>
      <c r="V1052" s="18">
        <f t="shared" si="23"/>
        <v>45</v>
      </c>
    </row>
    <row r="1053" spans="19:22">
      <c r="S1053" s="16">
        <v>2683</v>
      </c>
      <c r="T1053" s="16" t="s">
        <v>1581</v>
      </c>
      <c r="U1053" s="17">
        <f>COUNTIFS(WTG_BD!L:L,'Basic Data'!T1053,WTG_BD!F:F,"&gt;="&amp;O2Summary!$B$6,WTG_BD!F:F,"&lt;="&amp;O2Summary!$B$4)</f>
        <v>0</v>
      </c>
      <c r="V1053" s="18">
        <f t="shared" si="23"/>
        <v>45</v>
      </c>
    </row>
    <row r="1054" spans="19:22">
      <c r="S1054" s="16">
        <v>2684</v>
      </c>
      <c r="T1054" s="16" t="s">
        <v>1582</v>
      </c>
      <c r="U1054" s="17">
        <f>COUNTIFS(WTG_BD!L:L,'Basic Data'!T1054,WTG_BD!F:F,"&gt;="&amp;O2Summary!$B$6,WTG_BD!F:F,"&lt;="&amp;O2Summary!$B$4)</f>
        <v>0</v>
      </c>
      <c r="V1054" s="18">
        <f t="shared" si="23"/>
        <v>45</v>
      </c>
    </row>
    <row r="1055" spans="19:22">
      <c r="S1055" s="16">
        <v>2685</v>
      </c>
      <c r="T1055" s="16" t="s">
        <v>1583</v>
      </c>
      <c r="U1055" s="17">
        <f>COUNTIFS(WTG_BD!L:L,'Basic Data'!T1055,WTG_BD!F:F,"&gt;="&amp;O2Summary!$B$6,WTG_BD!F:F,"&lt;="&amp;O2Summary!$B$4)</f>
        <v>0</v>
      </c>
      <c r="V1055" s="18">
        <f t="shared" si="23"/>
        <v>45</v>
      </c>
    </row>
    <row r="1056" spans="19:22">
      <c r="S1056" s="16">
        <v>2686</v>
      </c>
      <c r="T1056" s="16" t="s">
        <v>1584</v>
      </c>
      <c r="U1056" s="17">
        <f>COUNTIFS(WTG_BD!L:L,'Basic Data'!T1056,WTG_BD!F:F,"&gt;="&amp;O2Summary!$B$6,WTG_BD!F:F,"&lt;="&amp;O2Summary!$B$4)</f>
        <v>0</v>
      </c>
      <c r="V1056" s="18">
        <f t="shared" si="23"/>
        <v>45</v>
      </c>
    </row>
    <row r="1057" spans="19:22">
      <c r="S1057" s="16">
        <v>2687</v>
      </c>
      <c r="T1057" s="16" t="s">
        <v>1585</v>
      </c>
      <c r="U1057" s="17">
        <f>COUNTIFS(WTG_BD!L:L,'Basic Data'!T1057,WTG_BD!F:F,"&gt;="&amp;O2Summary!$B$6,WTG_BD!F:F,"&lt;="&amp;O2Summary!$B$4)</f>
        <v>0</v>
      </c>
      <c r="V1057" s="18">
        <f t="shared" si="23"/>
        <v>45</v>
      </c>
    </row>
    <row r="1058" spans="19:22">
      <c r="S1058" s="16">
        <v>2688</v>
      </c>
      <c r="T1058" s="16" t="s">
        <v>1586</v>
      </c>
      <c r="U1058" s="17">
        <f>COUNTIFS(WTG_BD!L:L,'Basic Data'!T1058,WTG_BD!F:F,"&gt;="&amp;O2Summary!$B$6,WTG_BD!F:F,"&lt;="&amp;O2Summary!$B$4)</f>
        <v>0</v>
      </c>
      <c r="V1058" s="18">
        <f t="shared" si="23"/>
        <v>45</v>
      </c>
    </row>
    <row r="1059" spans="19:22">
      <c r="S1059" s="16">
        <v>2689</v>
      </c>
      <c r="T1059" s="16" t="s">
        <v>1587</v>
      </c>
      <c r="U1059" s="17">
        <f>COUNTIFS(WTG_BD!L:L,'Basic Data'!T1059,WTG_BD!F:F,"&gt;="&amp;O2Summary!$B$6,WTG_BD!F:F,"&lt;="&amp;O2Summary!$B$4)</f>
        <v>0</v>
      </c>
      <c r="V1059" s="18">
        <f t="shared" si="23"/>
        <v>45</v>
      </c>
    </row>
    <row r="1060" spans="19:22">
      <c r="S1060" s="16">
        <v>2690</v>
      </c>
      <c r="T1060" s="16" t="s">
        <v>1588</v>
      </c>
      <c r="U1060" s="17">
        <f>COUNTIFS(WTG_BD!L:L,'Basic Data'!T1060,WTG_BD!F:F,"&gt;="&amp;O2Summary!$B$6,WTG_BD!F:F,"&lt;="&amp;O2Summary!$B$4)</f>
        <v>0</v>
      </c>
      <c r="V1060" s="18">
        <f t="shared" si="23"/>
        <v>45</v>
      </c>
    </row>
    <row r="1061" spans="19:22">
      <c r="S1061" s="16">
        <v>2691</v>
      </c>
      <c r="T1061" s="16" t="s">
        <v>1589</v>
      </c>
      <c r="U1061" s="17">
        <f>COUNTIFS(WTG_BD!L:L,'Basic Data'!T1061,WTG_BD!F:F,"&gt;="&amp;O2Summary!$B$6,WTG_BD!F:F,"&lt;="&amp;O2Summary!$B$4)</f>
        <v>0</v>
      </c>
      <c r="V1061" s="18">
        <f t="shared" si="23"/>
        <v>45</v>
      </c>
    </row>
    <row r="1062" spans="19:22">
      <c r="S1062" s="16">
        <v>2692</v>
      </c>
      <c r="T1062" s="16" t="s">
        <v>1590</v>
      </c>
      <c r="U1062" s="17">
        <f>COUNTIFS(WTG_BD!L:L,'Basic Data'!T1062,WTG_BD!F:F,"&gt;="&amp;O2Summary!$B$6,WTG_BD!F:F,"&lt;="&amp;O2Summary!$B$4)</f>
        <v>0</v>
      </c>
      <c r="V1062" s="18">
        <f t="shared" si="23"/>
        <v>45</v>
      </c>
    </row>
    <row r="1063" spans="19:22">
      <c r="S1063" s="16">
        <v>2693</v>
      </c>
      <c r="T1063" s="16" t="s">
        <v>1591</v>
      </c>
      <c r="U1063" s="17">
        <f>COUNTIFS(WTG_BD!L:L,'Basic Data'!T1063,WTG_BD!F:F,"&gt;="&amp;O2Summary!$B$6,WTG_BD!F:F,"&lt;="&amp;O2Summary!$B$4)</f>
        <v>0</v>
      </c>
      <c r="V1063" s="18">
        <f t="shared" si="23"/>
        <v>45</v>
      </c>
    </row>
    <row r="1064" spans="19:22">
      <c r="S1064" s="16">
        <v>2694</v>
      </c>
      <c r="T1064" s="16" t="s">
        <v>1592</v>
      </c>
      <c r="U1064" s="17">
        <f>COUNTIFS(WTG_BD!L:L,'Basic Data'!T1064,WTG_BD!F:F,"&gt;="&amp;O2Summary!$B$6,WTG_BD!F:F,"&lt;="&amp;O2Summary!$B$4)</f>
        <v>0</v>
      </c>
      <c r="V1064" s="18">
        <f t="shared" si="23"/>
        <v>45</v>
      </c>
    </row>
    <row r="1065" spans="19:22">
      <c r="S1065" s="16">
        <v>2695</v>
      </c>
      <c r="T1065" s="16" t="s">
        <v>1593</v>
      </c>
      <c r="U1065" s="17">
        <f>COUNTIFS(WTG_BD!L:L,'Basic Data'!T1065,WTG_BD!F:F,"&gt;="&amp;O2Summary!$B$6,WTG_BD!F:F,"&lt;="&amp;O2Summary!$B$4)</f>
        <v>0</v>
      </c>
      <c r="V1065" s="18">
        <f t="shared" si="23"/>
        <v>45</v>
      </c>
    </row>
    <row r="1066" spans="19:22">
      <c r="S1066" s="16">
        <v>2696</v>
      </c>
      <c r="T1066" s="16" t="s">
        <v>1594</v>
      </c>
      <c r="U1066" s="17">
        <f>COUNTIFS(WTG_BD!L:L,'Basic Data'!T1066,WTG_BD!F:F,"&gt;="&amp;O2Summary!$B$6,WTG_BD!F:F,"&lt;="&amp;O2Summary!$B$4)</f>
        <v>0</v>
      </c>
      <c r="V1066" s="18">
        <f t="shared" si="23"/>
        <v>45</v>
      </c>
    </row>
    <row r="1067" spans="19:22">
      <c r="S1067" s="16">
        <v>2697</v>
      </c>
      <c r="T1067" s="16" t="s">
        <v>1595</v>
      </c>
      <c r="U1067" s="17">
        <f>COUNTIFS(WTG_BD!L:L,'Basic Data'!T1067,WTG_BD!F:F,"&gt;="&amp;O2Summary!$B$6,WTG_BD!F:F,"&lt;="&amp;O2Summary!$B$4)</f>
        <v>0</v>
      </c>
      <c r="V1067" s="18">
        <f t="shared" si="23"/>
        <v>45</v>
      </c>
    </row>
    <row r="1068" spans="19:22">
      <c r="S1068" s="16">
        <v>2698</v>
      </c>
      <c r="T1068" s="16" t="s">
        <v>1596</v>
      </c>
      <c r="U1068" s="17">
        <f>COUNTIFS(WTG_BD!L:L,'Basic Data'!T1068,WTG_BD!F:F,"&gt;="&amp;O2Summary!$B$6,WTG_BD!F:F,"&lt;="&amp;O2Summary!$B$4)</f>
        <v>0</v>
      </c>
      <c r="V1068" s="18">
        <f t="shared" si="23"/>
        <v>45</v>
      </c>
    </row>
    <row r="1069" spans="19:22">
      <c r="S1069" s="16">
        <v>2699</v>
      </c>
      <c r="T1069" s="16" t="s">
        <v>1597</v>
      </c>
      <c r="U1069" s="17">
        <f>COUNTIFS(WTG_BD!L:L,'Basic Data'!T1069,WTG_BD!F:F,"&gt;="&amp;O2Summary!$B$6,WTG_BD!F:F,"&lt;="&amp;O2Summary!$B$4)</f>
        <v>0</v>
      </c>
      <c r="V1069" s="18">
        <f t="shared" si="23"/>
        <v>45</v>
      </c>
    </row>
    <row r="1070" spans="19:22">
      <c r="S1070" s="16">
        <v>2787</v>
      </c>
      <c r="T1070" s="16" t="s">
        <v>1598</v>
      </c>
      <c r="U1070" s="17">
        <f>COUNTIFS(WTG_BD!L:L,'Basic Data'!T1070,WTG_BD!F:F,"&gt;="&amp;O2Summary!$B$6,WTG_BD!F:F,"&lt;="&amp;O2Summary!$B$4)</f>
        <v>0</v>
      </c>
      <c r="V1070" s="18">
        <f t="shared" si="23"/>
        <v>45</v>
      </c>
    </row>
    <row r="1071" spans="19:22">
      <c r="S1071" s="16">
        <v>2803</v>
      </c>
      <c r="T1071" s="16" t="s">
        <v>1599</v>
      </c>
      <c r="U1071" s="17">
        <f>COUNTIFS(WTG_BD!L:L,'Basic Data'!T1071,WTG_BD!F:F,"&gt;="&amp;O2Summary!$B$6,WTG_BD!F:F,"&lt;="&amp;O2Summary!$B$4)</f>
        <v>0</v>
      </c>
      <c r="V1071" s="18">
        <f t="shared" si="23"/>
        <v>45</v>
      </c>
    </row>
    <row r="1072" spans="19:22">
      <c r="S1072" s="26">
        <v>2857</v>
      </c>
      <c r="T1072" s="26" t="s">
        <v>1600</v>
      </c>
      <c r="U1072" s="17">
        <f>COUNTIFS(WTG_BD!L:L,'Basic Data'!T1072,WTG_BD!F:F,"&gt;="&amp;O2Summary!$B$6,WTG_BD!F:F,"&lt;="&amp;O2Summary!$B$4)</f>
        <v>0</v>
      </c>
      <c r="V1072" s="18">
        <f t="shared" si="23"/>
        <v>45</v>
      </c>
    </row>
    <row r="1073" spans="19:22">
      <c r="S1073" s="16">
        <v>2858</v>
      </c>
      <c r="T1073" s="16" t="s">
        <v>1601</v>
      </c>
      <c r="U1073" s="17">
        <f>COUNTIFS(WTG_BD!L:L,'Basic Data'!T1073,WTG_BD!F:F,"&gt;="&amp;O2Summary!$B$6,WTG_BD!F:F,"&lt;="&amp;O2Summary!$B$4)</f>
        <v>0</v>
      </c>
      <c r="V1073" s="18">
        <f t="shared" si="23"/>
        <v>45</v>
      </c>
    </row>
    <row r="1074" spans="19:22">
      <c r="S1074" s="26">
        <v>2859</v>
      </c>
      <c r="T1074" s="26" t="s">
        <v>1602</v>
      </c>
      <c r="U1074" s="17">
        <f>COUNTIFS(WTG_BD!L:L,'Basic Data'!T1074,WTG_BD!F:F,"&gt;="&amp;O2Summary!$B$6,WTG_BD!F:F,"&lt;="&amp;O2Summary!$B$4)</f>
        <v>0</v>
      </c>
      <c r="V1074" s="18">
        <f t="shared" si="23"/>
        <v>45</v>
      </c>
    </row>
    <row r="1075" spans="19:22">
      <c r="S1075" s="16">
        <v>2860</v>
      </c>
      <c r="T1075" s="16" t="s">
        <v>1603</v>
      </c>
      <c r="U1075" s="17">
        <f>COUNTIFS(WTG_BD!L:L,'Basic Data'!T1075,WTG_BD!F:F,"&gt;="&amp;O2Summary!$B$6,WTG_BD!F:F,"&lt;="&amp;O2Summary!$B$4)</f>
        <v>0</v>
      </c>
      <c r="V1075" s="18">
        <f t="shared" si="23"/>
        <v>45</v>
      </c>
    </row>
    <row r="1076" spans="19:22">
      <c r="S1076" s="16">
        <v>2861</v>
      </c>
      <c r="T1076" s="16" t="s">
        <v>1604</v>
      </c>
      <c r="U1076" s="17">
        <f>COUNTIFS(WTG_BD!L:L,'Basic Data'!T1076,WTG_BD!F:F,"&gt;="&amp;O2Summary!$B$6,WTG_BD!F:F,"&lt;="&amp;O2Summary!$B$4)</f>
        <v>0</v>
      </c>
      <c r="V1076" s="18">
        <f t="shared" si="23"/>
        <v>45</v>
      </c>
    </row>
    <row r="1077" spans="19:22">
      <c r="S1077" s="26">
        <v>2862</v>
      </c>
      <c r="T1077" s="26" t="s">
        <v>1605</v>
      </c>
      <c r="U1077" s="17">
        <f>COUNTIFS(WTG_BD!L:L,'Basic Data'!T1077,WTG_BD!F:F,"&gt;="&amp;O2Summary!$B$6,WTG_BD!F:F,"&lt;="&amp;O2Summary!$B$4)</f>
        <v>0</v>
      </c>
      <c r="V1077" s="18">
        <f t="shared" si="23"/>
        <v>45</v>
      </c>
    </row>
    <row r="1078" spans="19:22">
      <c r="S1078" s="16">
        <v>2863</v>
      </c>
      <c r="T1078" s="16" t="s">
        <v>1606</v>
      </c>
      <c r="U1078" s="17">
        <f>COUNTIFS(WTG_BD!L:L,'Basic Data'!T1078,WTG_BD!F:F,"&gt;="&amp;O2Summary!$B$6,WTG_BD!F:F,"&lt;="&amp;O2Summary!$B$4)</f>
        <v>0</v>
      </c>
      <c r="V1078" s="18">
        <f t="shared" si="23"/>
        <v>45</v>
      </c>
    </row>
    <row r="1079" spans="19:22">
      <c r="S1079" s="26">
        <v>2864</v>
      </c>
      <c r="T1079" s="26" t="s">
        <v>1607</v>
      </c>
      <c r="U1079" s="17">
        <f>COUNTIFS(WTG_BD!L:L,'Basic Data'!T1079,WTG_BD!F:F,"&gt;="&amp;O2Summary!$B$6,WTG_BD!F:F,"&lt;="&amp;O2Summary!$B$4)</f>
        <v>0</v>
      </c>
      <c r="V1079" s="18">
        <f t="shared" si="23"/>
        <v>45</v>
      </c>
    </row>
    <row r="1080" spans="19:22">
      <c r="S1080" s="16">
        <v>2865</v>
      </c>
      <c r="T1080" s="16" t="s">
        <v>1608</v>
      </c>
      <c r="U1080" s="17">
        <f>COUNTIFS(WTG_BD!L:L,'Basic Data'!T1080,WTG_BD!F:F,"&gt;="&amp;O2Summary!$B$6,WTG_BD!F:F,"&lt;="&amp;O2Summary!$B$4)</f>
        <v>0</v>
      </c>
      <c r="V1080" s="18">
        <f t="shared" si="23"/>
        <v>45</v>
      </c>
    </row>
    <row r="1081" spans="19:22">
      <c r="S1081" s="16">
        <v>2869</v>
      </c>
      <c r="T1081" s="16" t="s">
        <v>1609</v>
      </c>
      <c r="U1081" s="17">
        <f>COUNTIFS(WTG_BD!L:L,'Basic Data'!T1081,WTG_BD!F:F,"&gt;="&amp;O2Summary!$B$6,WTG_BD!F:F,"&lt;="&amp;O2Summary!$B$4)</f>
        <v>0</v>
      </c>
      <c r="V1081" s="18">
        <f t="shared" si="23"/>
        <v>45</v>
      </c>
    </row>
    <row r="1082" spans="19:22">
      <c r="S1082" s="16">
        <v>2870</v>
      </c>
      <c r="T1082" s="16" t="s">
        <v>1610</v>
      </c>
      <c r="U1082" s="17">
        <f>COUNTIFS(WTG_BD!L:L,'Basic Data'!T1082,WTG_BD!F:F,"&gt;="&amp;O2Summary!$B$6,WTG_BD!F:F,"&lt;="&amp;O2Summary!$B$4)</f>
        <v>0</v>
      </c>
      <c r="V1082" s="18">
        <f t="shared" si="23"/>
        <v>45</v>
      </c>
    </row>
    <row r="1083" spans="19:22">
      <c r="S1083" s="16">
        <v>2871</v>
      </c>
      <c r="T1083" s="16" t="s">
        <v>1611</v>
      </c>
      <c r="U1083" s="17">
        <f>COUNTIFS(WTG_BD!L:L,'Basic Data'!T1083,WTG_BD!F:F,"&gt;="&amp;O2Summary!$B$6,WTG_BD!F:F,"&lt;="&amp;O2Summary!$B$4)</f>
        <v>0</v>
      </c>
      <c r="V1083" s="18">
        <f t="shared" si="23"/>
        <v>45</v>
      </c>
    </row>
    <row r="1084" spans="19:22">
      <c r="S1084" s="16">
        <v>2872</v>
      </c>
      <c r="T1084" s="16" t="s">
        <v>1612</v>
      </c>
      <c r="U1084" s="17">
        <f>COUNTIFS(WTG_BD!L:L,'Basic Data'!T1084,WTG_BD!F:F,"&gt;="&amp;O2Summary!$B$6,WTG_BD!F:F,"&lt;="&amp;O2Summary!$B$4)</f>
        <v>0</v>
      </c>
      <c r="V1084" s="18">
        <f t="shared" si="23"/>
        <v>45</v>
      </c>
    </row>
    <row r="1085" spans="19:22">
      <c r="S1085" s="16">
        <v>2873</v>
      </c>
      <c r="T1085" s="16" t="s">
        <v>1613</v>
      </c>
      <c r="U1085" s="17">
        <f>COUNTIFS(WTG_BD!L:L,'Basic Data'!T1085,WTG_BD!F:F,"&gt;="&amp;O2Summary!$B$6,WTG_BD!F:F,"&lt;="&amp;O2Summary!$B$4)</f>
        <v>0</v>
      </c>
      <c r="V1085" s="18">
        <f t="shared" si="23"/>
        <v>45</v>
      </c>
    </row>
    <row r="1086" spans="19:22">
      <c r="S1086" s="16">
        <v>2874</v>
      </c>
      <c r="T1086" s="16" t="s">
        <v>1614</v>
      </c>
      <c r="U1086" s="17">
        <f>COUNTIFS(WTG_BD!L:L,'Basic Data'!T1086,WTG_BD!F:F,"&gt;="&amp;O2Summary!$B$6,WTG_BD!F:F,"&lt;="&amp;O2Summary!$B$4)</f>
        <v>0</v>
      </c>
      <c r="V1086" s="18">
        <f t="shared" si="23"/>
        <v>45</v>
      </c>
    </row>
    <row r="1087" spans="19:22">
      <c r="S1087" s="16">
        <v>2875</v>
      </c>
      <c r="T1087" s="16" t="s">
        <v>1615</v>
      </c>
      <c r="U1087" s="17">
        <f>COUNTIFS(WTG_BD!L:L,'Basic Data'!T1087,WTG_BD!F:F,"&gt;="&amp;O2Summary!$B$6,WTG_BD!F:F,"&lt;="&amp;O2Summary!$B$4)</f>
        <v>0</v>
      </c>
      <c r="V1087" s="18">
        <f t="shared" si="23"/>
        <v>45</v>
      </c>
    </row>
    <row r="1088" spans="19:22">
      <c r="S1088" s="16">
        <v>2876</v>
      </c>
      <c r="T1088" s="16" t="s">
        <v>1616</v>
      </c>
      <c r="U1088" s="17">
        <f>COUNTIFS(WTG_BD!L:L,'Basic Data'!T1088,WTG_BD!F:F,"&gt;="&amp;O2Summary!$B$6,WTG_BD!F:F,"&lt;="&amp;O2Summary!$B$4)</f>
        <v>0</v>
      </c>
      <c r="V1088" s="18">
        <f t="shared" si="23"/>
        <v>45</v>
      </c>
    </row>
    <row r="1089" spans="19:22">
      <c r="S1089" s="16">
        <v>2877</v>
      </c>
      <c r="T1089" s="16" t="s">
        <v>1617</v>
      </c>
      <c r="U1089" s="17">
        <f>COUNTIFS(WTG_BD!L:L,'Basic Data'!T1089,WTG_BD!F:F,"&gt;="&amp;O2Summary!$B$6,WTG_BD!F:F,"&lt;="&amp;O2Summary!$B$4)</f>
        <v>0</v>
      </c>
      <c r="V1089" s="18">
        <f t="shared" si="23"/>
        <v>45</v>
      </c>
    </row>
    <row r="1090" spans="19:22">
      <c r="S1090" s="16">
        <v>2878</v>
      </c>
      <c r="T1090" s="16" t="s">
        <v>1618</v>
      </c>
      <c r="U1090" s="17">
        <f>COUNTIFS(WTG_BD!L:L,'Basic Data'!T1090,WTG_BD!F:F,"&gt;="&amp;O2Summary!$B$6,WTG_BD!F:F,"&lt;="&amp;O2Summary!$B$4)</f>
        <v>0</v>
      </c>
      <c r="V1090" s="18">
        <f t="shared" si="23"/>
        <v>45</v>
      </c>
    </row>
    <row r="1091" spans="19:22">
      <c r="S1091" s="16">
        <v>2879</v>
      </c>
      <c r="T1091" s="16" t="s">
        <v>1619</v>
      </c>
      <c r="U1091" s="17">
        <f>COUNTIFS(WTG_BD!L:L,'Basic Data'!T1091,WTG_BD!F:F,"&gt;="&amp;O2Summary!$B$6,WTG_BD!F:F,"&lt;="&amp;O2Summary!$B$4)</f>
        <v>0</v>
      </c>
      <c r="V1091" s="18">
        <f t="shared" ref="V1091:V1154" si="24">RANK(U1091,$U$2:$U$3975)</f>
        <v>45</v>
      </c>
    </row>
    <row r="1092" spans="19:22">
      <c r="S1092" s="26">
        <v>2887</v>
      </c>
      <c r="T1092" s="26" t="s">
        <v>1620</v>
      </c>
      <c r="U1092" s="17">
        <f>COUNTIFS(WTG_BD!L:L,'Basic Data'!T1092,WTG_BD!F:F,"&gt;="&amp;O2Summary!$B$6,WTG_BD!F:F,"&lt;="&amp;O2Summary!$B$4)</f>
        <v>0</v>
      </c>
      <c r="V1092" s="18">
        <f t="shared" si="24"/>
        <v>45</v>
      </c>
    </row>
    <row r="1093" spans="19:22">
      <c r="S1093" s="26">
        <v>2888</v>
      </c>
      <c r="T1093" s="26" t="s">
        <v>1621</v>
      </c>
      <c r="U1093" s="17">
        <f>COUNTIFS(WTG_BD!L:L,'Basic Data'!T1093,WTG_BD!F:F,"&gt;="&amp;O2Summary!$B$6,WTG_BD!F:F,"&lt;="&amp;O2Summary!$B$4)</f>
        <v>0</v>
      </c>
      <c r="V1093" s="18">
        <f t="shared" si="24"/>
        <v>45</v>
      </c>
    </row>
    <row r="1094" spans="19:22">
      <c r="S1094" s="26">
        <v>2889</v>
      </c>
      <c r="T1094" s="26" t="s">
        <v>1622</v>
      </c>
      <c r="U1094" s="17">
        <f>COUNTIFS(WTG_BD!L:L,'Basic Data'!T1094,WTG_BD!F:F,"&gt;="&amp;O2Summary!$B$6,WTG_BD!F:F,"&lt;="&amp;O2Summary!$B$4)</f>
        <v>0</v>
      </c>
      <c r="V1094" s="18">
        <f t="shared" si="24"/>
        <v>45</v>
      </c>
    </row>
    <row r="1095" spans="19:22">
      <c r="S1095" s="16">
        <v>2890</v>
      </c>
      <c r="T1095" s="16" t="s">
        <v>1623</v>
      </c>
      <c r="U1095" s="17">
        <f>COUNTIFS(WTG_BD!L:L,'Basic Data'!T1095,WTG_BD!F:F,"&gt;="&amp;O2Summary!$B$6,WTG_BD!F:F,"&lt;="&amp;O2Summary!$B$4)</f>
        <v>0</v>
      </c>
      <c r="V1095" s="18">
        <f t="shared" si="24"/>
        <v>45</v>
      </c>
    </row>
    <row r="1096" spans="19:22">
      <c r="S1096" s="16">
        <v>2891</v>
      </c>
      <c r="T1096" s="16" t="s">
        <v>1624</v>
      </c>
      <c r="U1096" s="17">
        <f>COUNTIFS(WTG_BD!L:L,'Basic Data'!T1096,WTG_BD!F:F,"&gt;="&amp;O2Summary!$B$6,WTG_BD!F:F,"&lt;="&amp;O2Summary!$B$4)</f>
        <v>0</v>
      </c>
      <c r="V1096" s="18">
        <f t="shared" si="24"/>
        <v>45</v>
      </c>
    </row>
    <row r="1097" spans="19:22">
      <c r="S1097" s="26">
        <v>2892</v>
      </c>
      <c r="T1097" s="26" t="s">
        <v>1625</v>
      </c>
      <c r="U1097" s="17">
        <f>COUNTIFS(WTG_BD!L:L,'Basic Data'!T1097,WTG_BD!F:F,"&gt;="&amp;O2Summary!$B$6,WTG_BD!F:F,"&lt;="&amp;O2Summary!$B$4)</f>
        <v>0</v>
      </c>
      <c r="V1097" s="18">
        <f t="shared" si="24"/>
        <v>45</v>
      </c>
    </row>
    <row r="1098" spans="19:22">
      <c r="S1098" s="26">
        <v>2893</v>
      </c>
      <c r="T1098" s="26" t="s">
        <v>1626</v>
      </c>
      <c r="U1098" s="17">
        <f>COUNTIFS(WTG_BD!L:L,'Basic Data'!T1098,WTG_BD!F:F,"&gt;="&amp;O2Summary!$B$6,WTG_BD!F:F,"&lt;="&amp;O2Summary!$B$4)</f>
        <v>0</v>
      </c>
      <c r="V1098" s="18">
        <f t="shared" si="24"/>
        <v>45</v>
      </c>
    </row>
    <row r="1099" spans="19:22">
      <c r="S1099" s="26">
        <v>2894</v>
      </c>
      <c r="T1099" s="26" t="s">
        <v>1627</v>
      </c>
      <c r="U1099" s="17">
        <f>COUNTIFS(WTG_BD!L:L,'Basic Data'!T1099,WTG_BD!F:F,"&gt;="&amp;O2Summary!$B$6,WTG_BD!F:F,"&lt;="&amp;O2Summary!$B$4)</f>
        <v>0</v>
      </c>
      <c r="V1099" s="18">
        <f t="shared" si="24"/>
        <v>45</v>
      </c>
    </row>
    <row r="1100" spans="19:22">
      <c r="S1100" s="16">
        <v>2896</v>
      </c>
      <c r="T1100" s="16" t="s">
        <v>1628</v>
      </c>
      <c r="U1100" s="17">
        <f>COUNTIFS(WTG_BD!L:L,'Basic Data'!T1100,WTG_BD!F:F,"&gt;="&amp;O2Summary!$B$6,WTG_BD!F:F,"&lt;="&amp;O2Summary!$B$4)</f>
        <v>0</v>
      </c>
      <c r="V1100" s="18">
        <f t="shared" si="24"/>
        <v>45</v>
      </c>
    </row>
    <row r="1101" spans="19:22">
      <c r="S1101" s="16">
        <v>2897</v>
      </c>
      <c r="T1101" s="16" t="s">
        <v>1629</v>
      </c>
      <c r="U1101" s="17">
        <f>COUNTIFS(WTG_BD!L:L,'Basic Data'!T1101,WTG_BD!F:F,"&gt;="&amp;O2Summary!$B$6,WTG_BD!F:F,"&lt;="&amp;O2Summary!$B$4)</f>
        <v>0</v>
      </c>
      <c r="V1101" s="18">
        <f t="shared" si="24"/>
        <v>45</v>
      </c>
    </row>
    <row r="1102" spans="19:22">
      <c r="S1102" s="16">
        <v>2898</v>
      </c>
      <c r="T1102" s="16" t="s">
        <v>1630</v>
      </c>
      <c r="U1102" s="17">
        <f>COUNTIFS(WTG_BD!L:L,'Basic Data'!T1102,WTG_BD!F:F,"&gt;="&amp;O2Summary!$B$6,WTG_BD!F:F,"&lt;="&amp;O2Summary!$B$4)</f>
        <v>0</v>
      </c>
      <c r="V1102" s="18">
        <f t="shared" si="24"/>
        <v>45</v>
      </c>
    </row>
    <row r="1103" spans="19:22">
      <c r="S1103" s="16">
        <v>2899</v>
      </c>
      <c r="T1103" s="16" t="s">
        <v>1631</v>
      </c>
      <c r="U1103" s="17">
        <f>COUNTIFS(WTG_BD!L:L,'Basic Data'!T1103,WTG_BD!F:F,"&gt;="&amp;O2Summary!$B$6,WTG_BD!F:F,"&lt;="&amp;O2Summary!$B$4)</f>
        <v>0</v>
      </c>
      <c r="V1103" s="18">
        <f t="shared" si="24"/>
        <v>45</v>
      </c>
    </row>
    <row r="1104" spans="19:22">
      <c r="S1104" s="16">
        <v>2900</v>
      </c>
      <c r="T1104" s="16" t="s">
        <v>1632</v>
      </c>
      <c r="U1104" s="17">
        <f>COUNTIFS(WTG_BD!L:L,'Basic Data'!T1104,WTG_BD!F:F,"&gt;="&amp;O2Summary!$B$6,WTG_BD!F:F,"&lt;="&amp;O2Summary!$B$4)</f>
        <v>0</v>
      </c>
      <c r="V1104" s="18">
        <f t="shared" si="24"/>
        <v>45</v>
      </c>
    </row>
    <row r="1105" spans="19:22">
      <c r="S1105" s="16">
        <v>2901</v>
      </c>
      <c r="T1105" s="16" t="s">
        <v>1633</v>
      </c>
      <c r="U1105" s="17">
        <f>COUNTIFS(WTG_BD!L:L,'Basic Data'!T1105,WTG_BD!F:F,"&gt;="&amp;O2Summary!$B$6,WTG_BD!F:F,"&lt;="&amp;O2Summary!$B$4)</f>
        <v>0</v>
      </c>
      <c r="V1105" s="18">
        <f t="shared" si="24"/>
        <v>45</v>
      </c>
    </row>
    <row r="1106" spans="19:22">
      <c r="S1106" s="16">
        <v>2902</v>
      </c>
      <c r="T1106" s="16" t="s">
        <v>1634</v>
      </c>
      <c r="U1106" s="17">
        <f>COUNTIFS(WTG_BD!L:L,'Basic Data'!T1106,WTG_BD!F:F,"&gt;="&amp;O2Summary!$B$6,WTG_BD!F:F,"&lt;="&amp;O2Summary!$B$4)</f>
        <v>0</v>
      </c>
      <c r="V1106" s="18">
        <f t="shared" si="24"/>
        <v>45</v>
      </c>
    </row>
    <row r="1107" spans="19:22">
      <c r="S1107" s="16">
        <v>2903</v>
      </c>
      <c r="T1107" s="16" t="s">
        <v>1635</v>
      </c>
      <c r="U1107" s="17">
        <f>COUNTIFS(WTG_BD!L:L,'Basic Data'!T1107,WTG_BD!F:F,"&gt;="&amp;O2Summary!$B$6,WTG_BD!F:F,"&lt;="&amp;O2Summary!$B$4)</f>
        <v>0</v>
      </c>
      <c r="V1107" s="18">
        <f t="shared" si="24"/>
        <v>45</v>
      </c>
    </row>
    <row r="1108" spans="19:22">
      <c r="S1108" s="16">
        <v>2904</v>
      </c>
      <c r="T1108" s="16" t="s">
        <v>1636</v>
      </c>
      <c r="U1108" s="17">
        <f>COUNTIFS(WTG_BD!L:L,'Basic Data'!T1108,WTG_BD!F:F,"&gt;="&amp;O2Summary!$B$6,WTG_BD!F:F,"&lt;="&amp;O2Summary!$B$4)</f>
        <v>0</v>
      </c>
      <c r="V1108" s="18">
        <f t="shared" si="24"/>
        <v>45</v>
      </c>
    </row>
    <row r="1109" spans="19:22">
      <c r="S1109" s="26">
        <v>2905</v>
      </c>
      <c r="T1109" s="26" t="s">
        <v>1637</v>
      </c>
      <c r="U1109" s="17">
        <f>COUNTIFS(WTG_BD!L:L,'Basic Data'!T1109,WTG_BD!F:F,"&gt;="&amp;O2Summary!$B$6,WTG_BD!F:F,"&lt;="&amp;O2Summary!$B$4)</f>
        <v>0</v>
      </c>
      <c r="V1109" s="18">
        <f t="shared" si="24"/>
        <v>45</v>
      </c>
    </row>
    <row r="1110" spans="19:22">
      <c r="S1110" s="26">
        <v>2906</v>
      </c>
      <c r="T1110" s="26" t="s">
        <v>1638</v>
      </c>
      <c r="U1110" s="17">
        <f>COUNTIFS(WTG_BD!L:L,'Basic Data'!T1110,WTG_BD!F:F,"&gt;="&amp;O2Summary!$B$6,WTG_BD!F:F,"&lt;="&amp;O2Summary!$B$4)</f>
        <v>0</v>
      </c>
      <c r="V1110" s="18">
        <f t="shared" si="24"/>
        <v>45</v>
      </c>
    </row>
    <row r="1111" spans="19:22">
      <c r="S1111" s="26">
        <v>2907</v>
      </c>
      <c r="T1111" s="26" t="s">
        <v>1639</v>
      </c>
      <c r="U1111" s="17">
        <f>COUNTIFS(WTG_BD!L:L,'Basic Data'!T1111,WTG_BD!F:F,"&gt;="&amp;O2Summary!$B$6,WTG_BD!F:F,"&lt;="&amp;O2Summary!$B$4)</f>
        <v>0</v>
      </c>
      <c r="V1111" s="18">
        <f t="shared" si="24"/>
        <v>45</v>
      </c>
    </row>
    <row r="1112" spans="19:22">
      <c r="S1112" s="16">
        <v>2908</v>
      </c>
      <c r="T1112" s="16" t="s">
        <v>1640</v>
      </c>
      <c r="U1112" s="17">
        <f>COUNTIFS(WTG_BD!L:L,'Basic Data'!T1112,WTG_BD!F:F,"&gt;="&amp;O2Summary!$B$6,WTG_BD!F:F,"&lt;="&amp;O2Summary!$B$4)</f>
        <v>0</v>
      </c>
      <c r="V1112" s="18">
        <f t="shared" si="24"/>
        <v>45</v>
      </c>
    </row>
    <row r="1113" spans="19:22">
      <c r="S1113" s="16">
        <v>2909</v>
      </c>
      <c r="T1113" s="16" t="s">
        <v>1641</v>
      </c>
      <c r="U1113" s="17">
        <f>COUNTIFS(WTG_BD!L:L,'Basic Data'!T1113,WTG_BD!F:F,"&gt;="&amp;O2Summary!$B$6,WTG_BD!F:F,"&lt;="&amp;O2Summary!$B$4)</f>
        <v>0</v>
      </c>
      <c r="V1113" s="18">
        <f t="shared" si="24"/>
        <v>45</v>
      </c>
    </row>
    <row r="1114" spans="19:22">
      <c r="S1114" s="16">
        <v>2910</v>
      </c>
      <c r="T1114" s="16" t="s">
        <v>1642</v>
      </c>
      <c r="U1114" s="17">
        <f>COUNTIFS(WTG_BD!L:L,'Basic Data'!T1114,WTG_BD!F:F,"&gt;="&amp;O2Summary!$B$6,WTG_BD!F:F,"&lt;="&amp;O2Summary!$B$4)</f>
        <v>0</v>
      </c>
      <c r="V1114" s="18">
        <f t="shared" si="24"/>
        <v>45</v>
      </c>
    </row>
    <row r="1115" spans="19:22">
      <c r="S1115" s="16">
        <v>2911</v>
      </c>
      <c r="T1115" s="16" t="s">
        <v>1643</v>
      </c>
      <c r="U1115" s="17">
        <f>COUNTIFS(WTG_BD!L:L,'Basic Data'!T1115,WTG_BD!F:F,"&gt;="&amp;O2Summary!$B$6,WTG_BD!F:F,"&lt;="&amp;O2Summary!$B$4)</f>
        <v>0</v>
      </c>
      <c r="V1115" s="18">
        <f t="shared" si="24"/>
        <v>45</v>
      </c>
    </row>
    <row r="1116" spans="19:22">
      <c r="S1116" s="16">
        <v>2912</v>
      </c>
      <c r="T1116" s="16" t="s">
        <v>1644</v>
      </c>
      <c r="U1116" s="17">
        <f>COUNTIFS(WTG_BD!L:L,'Basic Data'!T1116,WTG_BD!F:F,"&gt;="&amp;O2Summary!$B$6,WTG_BD!F:F,"&lt;="&amp;O2Summary!$B$4)</f>
        <v>0</v>
      </c>
      <c r="V1116" s="18">
        <f t="shared" si="24"/>
        <v>45</v>
      </c>
    </row>
    <row r="1117" spans="19:22">
      <c r="S1117" s="16">
        <v>2913</v>
      </c>
      <c r="T1117" s="16" t="s">
        <v>1645</v>
      </c>
      <c r="U1117" s="17">
        <f>COUNTIFS(WTG_BD!L:L,'Basic Data'!T1117,WTG_BD!F:F,"&gt;="&amp;O2Summary!$B$6,WTG_BD!F:F,"&lt;="&amp;O2Summary!$B$4)</f>
        <v>0</v>
      </c>
      <c r="V1117" s="18">
        <f t="shared" si="24"/>
        <v>45</v>
      </c>
    </row>
    <row r="1118" spans="19:22">
      <c r="S1118" s="16">
        <v>2914</v>
      </c>
      <c r="T1118" s="16" t="s">
        <v>1646</v>
      </c>
      <c r="U1118" s="17">
        <f>COUNTIFS(WTG_BD!L:L,'Basic Data'!T1118,WTG_BD!F:F,"&gt;="&amp;O2Summary!$B$6,WTG_BD!F:F,"&lt;="&amp;O2Summary!$B$4)</f>
        <v>0</v>
      </c>
      <c r="V1118" s="18">
        <f t="shared" si="24"/>
        <v>45</v>
      </c>
    </row>
    <row r="1119" spans="19:22">
      <c r="S1119" s="16">
        <v>2915</v>
      </c>
      <c r="T1119" s="16" t="s">
        <v>1647</v>
      </c>
      <c r="U1119" s="17">
        <f>COUNTIFS(WTG_BD!L:L,'Basic Data'!T1119,WTG_BD!F:F,"&gt;="&amp;O2Summary!$B$6,WTG_BD!F:F,"&lt;="&amp;O2Summary!$B$4)</f>
        <v>0</v>
      </c>
      <c r="V1119" s="18">
        <f t="shared" si="24"/>
        <v>45</v>
      </c>
    </row>
    <row r="1120" spans="19:22">
      <c r="S1120" s="16">
        <v>2916</v>
      </c>
      <c r="T1120" s="16" t="s">
        <v>1648</v>
      </c>
      <c r="U1120" s="17">
        <f>COUNTIFS(WTG_BD!L:L,'Basic Data'!T1120,WTG_BD!F:F,"&gt;="&amp;O2Summary!$B$6,WTG_BD!F:F,"&lt;="&amp;O2Summary!$B$4)</f>
        <v>0</v>
      </c>
      <c r="V1120" s="18">
        <f t="shared" si="24"/>
        <v>45</v>
      </c>
    </row>
    <row r="1121" spans="19:22">
      <c r="S1121" s="16">
        <v>2917</v>
      </c>
      <c r="T1121" s="16" t="s">
        <v>1649</v>
      </c>
      <c r="U1121" s="17">
        <f>COUNTIFS(WTG_BD!L:L,'Basic Data'!T1121,WTG_BD!F:F,"&gt;="&amp;O2Summary!$B$6,WTG_BD!F:F,"&lt;="&amp;O2Summary!$B$4)</f>
        <v>0</v>
      </c>
      <c r="V1121" s="18">
        <f t="shared" si="24"/>
        <v>45</v>
      </c>
    </row>
    <row r="1122" spans="19:22">
      <c r="S1122" s="16">
        <v>2918</v>
      </c>
      <c r="T1122" s="16" t="s">
        <v>1650</v>
      </c>
      <c r="U1122" s="17">
        <f>COUNTIFS(WTG_BD!L:L,'Basic Data'!T1122,WTG_BD!F:F,"&gt;="&amp;O2Summary!$B$6,WTG_BD!F:F,"&lt;="&amp;O2Summary!$B$4)</f>
        <v>0</v>
      </c>
      <c r="V1122" s="18">
        <f t="shared" si="24"/>
        <v>45</v>
      </c>
    </row>
    <row r="1123" spans="19:22">
      <c r="S1123" s="16">
        <v>2919</v>
      </c>
      <c r="T1123" s="16" t="s">
        <v>1651</v>
      </c>
      <c r="U1123" s="17">
        <f>COUNTIFS(WTG_BD!L:L,'Basic Data'!T1123,WTG_BD!F:F,"&gt;="&amp;O2Summary!$B$6,WTG_BD!F:F,"&lt;="&amp;O2Summary!$B$4)</f>
        <v>0</v>
      </c>
      <c r="V1123" s="18">
        <f t="shared" si="24"/>
        <v>45</v>
      </c>
    </row>
    <row r="1124" spans="19:22">
      <c r="S1124" s="16">
        <v>2920</v>
      </c>
      <c r="T1124" s="16" t="s">
        <v>1652</v>
      </c>
      <c r="U1124" s="17">
        <f>COUNTIFS(WTG_BD!L:L,'Basic Data'!T1124,WTG_BD!F:F,"&gt;="&amp;O2Summary!$B$6,WTG_BD!F:F,"&lt;="&amp;O2Summary!$B$4)</f>
        <v>0</v>
      </c>
      <c r="V1124" s="18">
        <f t="shared" si="24"/>
        <v>45</v>
      </c>
    </row>
    <row r="1125" spans="19:22">
      <c r="S1125" s="16">
        <v>2921</v>
      </c>
      <c r="T1125" s="16" t="s">
        <v>1653</v>
      </c>
      <c r="U1125" s="17">
        <f>COUNTIFS(WTG_BD!L:L,'Basic Data'!T1125,WTG_BD!F:F,"&gt;="&amp;O2Summary!$B$6,WTG_BD!F:F,"&lt;="&amp;O2Summary!$B$4)</f>
        <v>0</v>
      </c>
      <c r="V1125" s="18">
        <f t="shared" si="24"/>
        <v>45</v>
      </c>
    </row>
    <row r="1126" spans="19:22">
      <c r="S1126" s="16">
        <v>2922</v>
      </c>
      <c r="T1126" s="16" t="s">
        <v>1654</v>
      </c>
      <c r="U1126" s="17">
        <f>COUNTIFS(WTG_BD!L:L,'Basic Data'!T1126,WTG_BD!F:F,"&gt;="&amp;O2Summary!$B$6,WTG_BD!F:F,"&lt;="&amp;O2Summary!$B$4)</f>
        <v>0</v>
      </c>
      <c r="V1126" s="18">
        <f t="shared" si="24"/>
        <v>45</v>
      </c>
    </row>
    <row r="1127" spans="19:22">
      <c r="S1127" s="16">
        <v>2923</v>
      </c>
      <c r="T1127" s="16" t="s">
        <v>1655</v>
      </c>
      <c r="U1127" s="17">
        <f>COUNTIFS(WTG_BD!L:L,'Basic Data'!T1127,WTG_BD!F:F,"&gt;="&amp;O2Summary!$B$6,WTG_BD!F:F,"&lt;="&amp;O2Summary!$B$4)</f>
        <v>0</v>
      </c>
      <c r="V1127" s="18">
        <f t="shared" si="24"/>
        <v>45</v>
      </c>
    </row>
    <row r="1128" spans="19:22">
      <c r="S1128" s="16">
        <v>2924</v>
      </c>
      <c r="T1128" s="16" t="s">
        <v>1656</v>
      </c>
      <c r="U1128" s="17">
        <f>COUNTIFS(WTG_BD!L:L,'Basic Data'!T1128,WTG_BD!F:F,"&gt;="&amp;O2Summary!$B$6,WTG_BD!F:F,"&lt;="&amp;O2Summary!$B$4)</f>
        <v>0</v>
      </c>
      <c r="V1128" s="18">
        <f t="shared" si="24"/>
        <v>45</v>
      </c>
    </row>
    <row r="1129" spans="19:22">
      <c r="S1129" s="16">
        <v>2925</v>
      </c>
      <c r="T1129" s="16" t="s">
        <v>1657</v>
      </c>
      <c r="U1129" s="17">
        <f>COUNTIFS(WTG_BD!L:L,'Basic Data'!T1129,WTG_BD!F:F,"&gt;="&amp;O2Summary!$B$6,WTG_BD!F:F,"&lt;="&amp;O2Summary!$B$4)</f>
        <v>0</v>
      </c>
      <c r="V1129" s="18">
        <f t="shared" si="24"/>
        <v>45</v>
      </c>
    </row>
    <row r="1130" spans="19:22">
      <c r="S1130" s="16">
        <v>2926</v>
      </c>
      <c r="T1130" s="16" t="s">
        <v>1658</v>
      </c>
      <c r="U1130" s="17">
        <f>COUNTIFS(WTG_BD!L:L,'Basic Data'!T1130,WTG_BD!F:F,"&gt;="&amp;O2Summary!$B$6,WTG_BD!F:F,"&lt;="&amp;O2Summary!$B$4)</f>
        <v>0</v>
      </c>
      <c r="V1130" s="18">
        <f t="shared" si="24"/>
        <v>45</v>
      </c>
    </row>
    <row r="1131" spans="19:22">
      <c r="S1131" s="16">
        <v>2927</v>
      </c>
      <c r="T1131" s="16" t="s">
        <v>1659</v>
      </c>
      <c r="U1131" s="17">
        <f>COUNTIFS(WTG_BD!L:L,'Basic Data'!T1131,WTG_BD!F:F,"&gt;="&amp;O2Summary!$B$6,WTG_BD!F:F,"&lt;="&amp;O2Summary!$B$4)</f>
        <v>0</v>
      </c>
      <c r="V1131" s="18">
        <f t="shared" si="24"/>
        <v>45</v>
      </c>
    </row>
    <row r="1132" spans="19:22">
      <c r="S1132" s="16">
        <v>2928</v>
      </c>
      <c r="T1132" s="16" t="s">
        <v>1660</v>
      </c>
      <c r="U1132" s="17">
        <f>COUNTIFS(WTG_BD!L:L,'Basic Data'!T1132,WTG_BD!F:F,"&gt;="&amp;O2Summary!$B$6,WTG_BD!F:F,"&lt;="&amp;O2Summary!$B$4)</f>
        <v>0</v>
      </c>
      <c r="V1132" s="18">
        <f t="shared" si="24"/>
        <v>45</v>
      </c>
    </row>
    <row r="1133" spans="19:22">
      <c r="S1133" s="16">
        <v>2929</v>
      </c>
      <c r="T1133" s="16" t="s">
        <v>1661</v>
      </c>
      <c r="U1133" s="17">
        <f>COUNTIFS(WTG_BD!L:L,'Basic Data'!T1133,WTG_BD!F:F,"&gt;="&amp;O2Summary!$B$6,WTG_BD!F:F,"&lt;="&amp;O2Summary!$B$4)</f>
        <v>0</v>
      </c>
      <c r="V1133" s="18">
        <f t="shared" si="24"/>
        <v>45</v>
      </c>
    </row>
    <row r="1134" spans="19:22">
      <c r="S1134" s="16">
        <v>2930</v>
      </c>
      <c r="T1134" s="16" t="s">
        <v>1662</v>
      </c>
      <c r="U1134" s="17">
        <f>COUNTIFS(WTG_BD!L:L,'Basic Data'!T1134,WTG_BD!F:F,"&gt;="&amp;O2Summary!$B$6,WTG_BD!F:F,"&lt;="&amp;O2Summary!$B$4)</f>
        <v>0</v>
      </c>
      <c r="V1134" s="18">
        <f t="shared" si="24"/>
        <v>45</v>
      </c>
    </row>
    <row r="1135" spans="19:22">
      <c r="S1135" s="16">
        <v>2931</v>
      </c>
      <c r="T1135" s="16" t="s">
        <v>1663</v>
      </c>
      <c r="U1135" s="17">
        <f>COUNTIFS(WTG_BD!L:L,'Basic Data'!T1135,WTG_BD!F:F,"&gt;="&amp;O2Summary!$B$6,WTG_BD!F:F,"&lt;="&amp;O2Summary!$B$4)</f>
        <v>0</v>
      </c>
      <c r="V1135" s="18">
        <f t="shared" si="24"/>
        <v>45</v>
      </c>
    </row>
    <row r="1136" spans="19:22">
      <c r="S1136" s="16">
        <v>2932</v>
      </c>
      <c r="T1136" s="16" t="s">
        <v>1664</v>
      </c>
      <c r="U1136" s="17">
        <f>COUNTIFS(WTG_BD!L:L,'Basic Data'!T1136,WTG_BD!F:F,"&gt;="&amp;O2Summary!$B$6,WTG_BD!F:F,"&lt;="&amp;O2Summary!$B$4)</f>
        <v>0</v>
      </c>
      <c r="V1136" s="18">
        <f t="shared" si="24"/>
        <v>45</v>
      </c>
    </row>
    <row r="1137" spans="19:22">
      <c r="S1137" s="16">
        <v>2933</v>
      </c>
      <c r="T1137" s="16" t="s">
        <v>1665</v>
      </c>
      <c r="U1137" s="17">
        <f>COUNTIFS(WTG_BD!L:L,'Basic Data'!T1137,WTG_BD!F:F,"&gt;="&amp;O2Summary!$B$6,WTG_BD!F:F,"&lt;="&amp;O2Summary!$B$4)</f>
        <v>0</v>
      </c>
      <c r="V1137" s="18">
        <f t="shared" si="24"/>
        <v>45</v>
      </c>
    </row>
    <row r="1138" spans="19:22">
      <c r="S1138" s="16">
        <v>2934</v>
      </c>
      <c r="T1138" s="16" t="s">
        <v>1666</v>
      </c>
      <c r="U1138" s="17">
        <f>COUNTIFS(WTG_BD!L:L,'Basic Data'!T1138,WTG_BD!F:F,"&gt;="&amp;O2Summary!$B$6,WTG_BD!F:F,"&lt;="&amp;O2Summary!$B$4)</f>
        <v>0</v>
      </c>
      <c r="V1138" s="18">
        <f t="shared" si="24"/>
        <v>45</v>
      </c>
    </row>
    <row r="1139" spans="19:22">
      <c r="S1139" s="16">
        <v>2936</v>
      </c>
      <c r="T1139" s="16" t="s">
        <v>1667</v>
      </c>
      <c r="U1139" s="17">
        <f>COUNTIFS(WTG_BD!L:L,'Basic Data'!T1139,WTG_BD!F:F,"&gt;="&amp;O2Summary!$B$6,WTG_BD!F:F,"&lt;="&amp;O2Summary!$B$4)</f>
        <v>0</v>
      </c>
      <c r="V1139" s="18">
        <f t="shared" si="24"/>
        <v>45</v>
      </c>
    </row>
    <row r="1140" spans="19:22">
      <c r="S1140" s="16">
        <v>2939</v>
      </c>
      <c r="T1140" s="16" t="s">
        <v>1668</v>
      </c>
      <c r="U1140" s="17">
        <f>COUNTIFS(WTG_BD!L:L,'Basic Data'!T1140,WTG_BD!F:F,"&gt;="&amp;O2Summary!$B$6,WTG_BD!F:F,"&lt;="&amp;O2Summary!$B$4)</f>
        <v>0</v>
      </c>
      <c r="V1140" s="18">
        <f t="shared" si="24"/>
        <v>45</v>
      </c>
    </row>
    <row r="1141" spans="19:22">
      <c r="S1141" s="16">
        <v>2942</v>
      </c>
      <c r="T1141" s="16" t="s">
        <v>1669</v>
      </c>
      <c r="U1141" s="17">
        <f>COUNTIFS(WTG_BD!L:L,'Basic Data'!T1141,WTG_BD!F:F,"&gt;="&amp;O2Summary!$B$6,WTG_BD!F:F,"&lt;="&amp;O2Summary!$B$4)</f>
        <v>0</v>
      </c>
      <c r="V1141" s="18">
        <f t="shared" si="24"/>
        <v>45</v>
      </c>
    </row>
    <row r="1142" spans="19:22">
      <c r="S1142" s="16">
        <v>2943</v>
      </c>
      <c r="T1142" s="16" t="s">
        <v>1670</v>
      </c>
      <c r="U1142" s="17">
        <f>COUNTIFS(WTG_BD!L:L,'Basic Data'!T1142,WTG_BD!F:F,"&gt;="&amp;O2Summary!$B$6,WTG_BD!F:F,"&lt;="&amp;O2Summary!$B$4)</f>
        <v>0</v>
      </c>
      <c r="V1142" s="18">
        <f t="shared" si="24"/>
        <v>45</v>
      </c>
    </row>
    <row r="1143" spans="19:22">
      <c r="S1143" s="16">
        <v>2944</v>
      </c>
      <c r="T1143" s="16" t="s">
        <v>1653</v>
      </c>
      <c r="U1143" s="17">
        <f>COUNTIFS(WTG_BD!L:L,'Basic Data'!T1143,WTG_BD!F:F,"&gt;="&amp;O2Summary!$B$6,WTG_BD!F:F,"&lt;="&amp;O2Summary!$B$4)</f>
        <v>0</v>
      </c>
      <c r="V1143" s="18">
        <f t="shared" si="24"/>
        <v>45</v>
      </c>
    </row>
    <row r="1144" spans="19:22">
      <c r="S1144" s="16">
        <v>2945</v>
      </c>
      <c r="T1144" s="16" t="s">
        <v>1671</v>
      </c>
      <c r="U1144" s="17">
        <f>COUNTIFS(WTG_BD!L:L,'Basic Data'!T1144,WTG_BD!F:F,"&gt;="&amp;O2Summary!$B$6,WTG_BD!F:F,"&lt;="&amp;O2Summary!$B$4)</f>
        <v>0</v>
      </c>
      <c r="V1144" s="18">
        <f t="shared" si="24"/>
        <v>45</v>
      </c>
    </row>
    <row r="1145" spans="19:22">
      <c r="S1145" s="16">
        <v>2946</v>
      </c>
      <c r="T1145" s="16" t="s">
        <v>1672</v>
      </c>
      <c r="U1145" s="17">
        <f>COUNTIFS(WTG_BD!L:L,'Basic Data'!T1145,WTG_BD!F:F,"&gt;="&amp;O2Summary!$B$6,WTG_BD!F:F,"&lt;="&amp;O2Summary!$B$4)</f>
        <v>0</v>
      </c>
      <c r="V1145" s="18">
        <f t="shared" si="24"/>
        <v>45</v>
      </c>
    </row>
    <row r="1146" spans="19:22">
      <c r="S1146" s="16">
        <v>2948</v>
      </c>
      <c r="T1146" s="16" t="s">
        <v>1673</v>
      </c>
      <c r="U1146" s="17">
        <f>COUNTIFS(WTG_BD!L:L,'Basic Data'!T1146,WTG_BD!F:F,"&gt;="&amp;O2Summary!$B$6,WTG_BD!F:F,"&lt;="&amp;O2Summary!$B$4)</f>
        <v>0</v>
      </c>
      <c r="V1146" s="18">
        <f t="shared" si="24"/>
        <v>45</v>
      </c>
    </row>
    <row r="1147" spans="19:22">
      <c r="S1147" s="16">
        <v>2949</v>
      </c>
      <c r="T1147" s="16" t="s">
        <v>1674</v>
      </c>
      <c r="U1147" s="17">
        <f>COUNTIFS(WTG_BD!L:L,'Basic Data'!T1147,WTG_BD!F:F,"&gt;="&amp;O2Summary!$B$6,WTG_BD!F:F,"&lt;="&amp;O2Summary!$B$4)</f>
        <v>0</v>
      </c>
      <c r="V1147" s="18">
        <f t="shared" si="24"/>
        <v>45</v>
      </c>
    </row>
    <row r="1148" spans="19:22">
      <c r="S1148" s="16">
        <v>2950</v>
      </c>
      <c r="T1148" s="16" t="s">
        <v>1675</v>
      </c>
      <c r="U1148" s="17">
        <f>COUNTIFS(WTG_BD!L:L,'Basic Data'!T1148,WTG_BD!F:F,"&gt;="&amp;O2Summary!$B$6,WTG_BD!F:F,"&lt;="&amp;O2Summary!$B$4)</f>
        <v>0</v>
      </c>
      <c r="V1148" s="18">
        <f t="shared" si="24"/>
        <v>45</v>
      </c>
    </row>
    <row r="1149" spans="19:22">
      <c r="S1149" s="16">
        <v>2951</v>
      </c>
      <c r="T1149" s="16" t="s">
        <v>1676</v>
      </c>
      <c r="U1149" s="17">
        <f>COUNTIFS(WTG_BD!L:L,'Basic Data'!T1149,WTG_BD!F:F,"&gt;="&amp;O2Summary!$B$6,WTG_BD!F:F,"&lt;="&amp;O2Summary!$B$4)</f>
        <v>0</v>
      </c>
      <c r="V1149" s="18">
        <f t="shared" si="24"/>
        <v>45</v>
      </c>
    </row>
    <row r="1150" spans="19:22">
      <c r="S1150" s="16">
        <v>2952</v>
      </c>
      <c r="T1150" s="16" t="s">
        <v>1677</v>
      </c>
      <c r="U1150" s="17">
        <f>COUNTIFS(WTG_BD!L:L,'Basic Data'!T1150,WTG_BD!F:F,"&gt;="&amp;O2Summary!$B$6,WTG_BD!F:F,"&lt;="&amp;O2Summary!$B$4)</f>
        <v>0</v>
      </c>
      <c r="V1150" s="18">
        <f t="shared" si="24"/>
        <v>45</v>
      </c>
    </row>
    <row r="1151" spans="19:22">
      <c r="S1151" s="16">
        <v>2953</v>
      </c>
      <c r="T1151" s="16" t="s">
        <v>1678</v>
      </c>
      <c r="U1151" s="17">
        <f>COUNTIFS(WTG_BD!L:L,'Basic Data'!T1151,WTG_BD!F:F,"&gt;="&amp;O2Summary!$B$6,WTG_BD!F:F,"&lt;="&amp;O2Summary!$B$4)</f>
        <v>0</v>
      </c>
      <c r="V1151" s="18">
        <f t="shared" si="24"/>
        <v>45</v>
      </c>
    </row>
    <row r="1152" spans="19:22">
      <c r="S1152" s="16">
        <v>2954</v>
      </c>
      <c r="T1152" s="16" t="s">
        <v>1679</v>
      </c>
      <c r="U1152" s="17">
        <f>COUNTIFS(WTG_BD!L:L,'Basic Data'!T1152,WTG_BD!F:F,"&gt;="&amp;O2Summary!$B$6,WTG_BD!F:F,"&lt;="&amp;O2Summary!$B$4)</f>
        <v>0</v>
      </c>
      <c r="V1152" s="18">
        <f t="shared" si="24"/>
        <v>45</v>
      </c>
    </row>
    <row r="1153" spans="19:22">
      <c r="S1153" s="16">
        <v>2955</v>
      </c>
      <c r="T1153" s="16" t="s">
        <v>1680</v>
      </c>
      <c r="U1153" s="17">
        <f>COUNTIFS(WTG_BD!L:L,'Basic Data'!T1153,WTG_BD!F:F,"&gt;="&amp;O2Summary!$B$6,WTG_BD!F:F,"&lt;="&amp;O2Summary!$B$4)</f>
        <v>0</v>
      </c>
      <c r="V1153" s="18">
        <f t="shared" si="24"/>
        <v>45</v>
      </c>
    </row>
    <row r="1154" spans="19:22">
      <c r="S1154" s="16">
        <v>2956</v>
      </c>
      <c r="T1154" s="16" t="s">
        <v>1681</v>
      </c>
      <c r="U1154" s="17">
        <f>COUNTIFS(WTG_BD!L:L,'Basic Data'!T1154,WTG_BD!F:F,"&gt;="&amp;O2Summary!$B$6,WTG_BD!F:F,"&lt;="&amp;O2Summary!$B$4)</f>
        <v>0</v>
      </c>
      <c r="V1154" s="18">
        <f t="shared" si="24"/>
        <v>45</v>
      </c>
    </row>
    <row r="1155" spans="19:22">
      <c r="S1155" s="16">
        <v>2957</v>
      </c>
      <c r="T1155" s="16" t="s">
        <v>1682</v>
      </c>
      <c r="U1155" s="17">
        <f>COUNTIFS(WTG_BD!L:L,'Basic Data'!T1155,WTG_BD!F:F,"&gt;="&amp;O2Summary!$B$6,WTG_BD!F:F,"&lt;="&amp;O2Summary!$B$4)</f>
        <v>0</v>
      </c>
      <c r="V1155" s="18">
        <f t="shared" ref="V1155:V1218" si="25">RANK(U1155,$U$2:$U$3975)</f>
        <v>45</v>
      </c>
    </row>
    <row r="1156" spans="19:22">
      <c r="S1156" s="16">
        <v>2958</v>
      </c>
      <c r="T1156" s="16" t="s">
        <v>1683</v>
      </c>
      <c r="U1156" s="17">
        <f>COUNTIFS(WTG_BD!L:L,'Basic Data'!T1156,WTG_BD!F:F,"&gt;="&amp;O2Summary!$B$6,WTG_BD!F:F,"&lt;="&amp;O2Summary!$B$4)</f>
        <v>0</v>
      </c>
      <c r="V1156" s="18">
        <f t="shared" si="25"/>
        <v>45</v>
      </c>
    </row>
    <row r="1157" spans="19:22">
      <c r="S1157" s="16">
        <v>2959</v>
      </c>
      <c r="T1157" s="16" t="s">
        <v>1684</v>
      </c>
      <c r="U1157" s="17">
        <f>COUNTIFS(WTG_BD!L:L,'Basic Data'!T1157,WTG_BD!F:F,"&gt;="&amp;O2Summary!$B$6,WTG_BD!F:F,"&lt;="&amp;O2Summary!$B$4)</f>
        <v>0</v>
      </c>
      <c r="V1157" s="18">
        <f t="shared" si="25"/>
        <v>45</v>
      </c>
    </row>
    <row r="1158" spans="19:22">
      <c r="S1158" s="16">
        <v>2960</v>
      </c>
      <c r="T1158" s="16" t="s">
        <v>1685</v>
      </c>
      <c r="U1158" s="17">
        <f>COUNTIFS(WTG_BD!L:L,'Basic Data'!T1158,WTG_BD!F:F,"&gt;="&amp;O2Summary!$B$6,WTG_BD!F:F,"&lt;="&amp;O2Summary!$B$4)</f>
        <v>0</v>
      </c>
      <c r="V1158" s="18">
        <f t="shared" si="25"/>
        <v>45</v>
      </c>
    </row>
    <row r="1159" spans="19:22">
      <c r="S1159" s="16">
        <v>2961</v>
      </c>
      <c r="T1159" s="16" t="s">
        <v>1686</v>
      </c>
      <c r="U1159" s="17">
        <f>COUNTIFS(WTG_BD!L:L,'Basic Data'!T1159,WTG_BD!F:F,"&gt;="&amp;O2Summary!$B$6,WTG_BD!F:F,"&lt;="&amp;O2Summary!$B$4)</f>
        <v>0</v>
      </c>
      <c r="V1159" s="18">
        <f t="shared" si="25"/>
        <v>45</v>
      </c>
    </row>
    <row r="1160" spans="19:22">
      <c r="S1160" s="16">
        <v>2962</v>
      </c>
      <c r="T1160" s="16" t="s">
        <v>1687</v>
      </c>
      <c r="U1160" s="17">
        <f>COUNTIFS(WTG_BD!L:L,'Basic Data'!T1160,WTG_BD!F:F,"&gt;="&amp;O2Summary!$B$6,WTG_BD!F:F,"&lt;="&amp;O2Summary!$B$4)</f>
        <v>0</v>
      </c>
      <c r="V1160" s="18">
        <f t="shared" si="25"/>
        <v>45</v>
      </c>
    </row>
    <row r="1161" spans="19:22">
      <c r="S1161" s="16">
        <v>2963</v>
      </c>
      <c r="T1161" s="16" t="s">
        <v>1688</v>
      </c>
      <c r="U1161" s="17">
        <f>COUNTIFS(WTG_BD!L:L,'Basic Data'!T1161,WTG_BD!F:F,"&gt;="&amp;O2Summary!$B$6,WTG_BD!F:F,"&lt;="&amp;O2Summary!$B$4)</f>
        <v>0</v>
      </c>
      <c r="V1161" s="18">
        <f t="shared" si="25"/>
        <v>45</v>
      </c>
    </row>
    <row r="1162" spans="19:22">
      <c r="S1162" s="16">
        <v>2964</v>
      </c>
      <c r="T1162" s="16" t="s">
        <v>1689</v>
      </c>
      <c r="U1162" s="17">
        <f>COUNTIFS(WTG_BD!L:L,'Basic Data'!T1162,WTG_BD!F:F,"&gt;="&amp;O2Summary!$B$6,WTG_BD!F:F,"&lt;="&amp;O2Summary!$B$4)</f>
        <v>0</v>
      </c>
      <c r="V1162" s="18">
        <f t="shared" si="25"/>
        <v>45</v>
      </c>
    </row>
    <row r="1163" spans="19:22">
      <c r="S1163" s="16">
        <v>2965</v>
      </c>
      <c r="T1163" s="16" t="s">
        <v>1690</v>
      </c>
      <c r="U1163" s="17">
        <f>COUNTIFS(WTG_BD!L:L,'Basic Data'!T1163,WTG_BD!F:F,"&gt;="&amp;O2Summary!$B$6,WTG_BD!F:F,"&lt;="&amp;O2Summary!$B$4)</f>
        <v>0</v>
      </c>
      <c r="V1163" s="18">
        <f t="shared" si="25"/>
        <v>45</v>
      </c>
    </row>
    <row r="1164" spans="19:22">
      <c r="S1164" s="16">
        <v>2967</v>
      </c>
      <c r="T1164" s="16" t="s">
        <v>1691</v>
      </c>
      <c r="U1164" s="17">
        <f>COUNTIFS(WTG_BD!L:L,'Basic Data'!T1164,WTG_BD!F:F,"&gt;="&amp;O2Summary!$B$6,WTG_BD!F:F,"&lt;="&amp;O2Summary!$B$4)</f>
        <v>0</v>
      </c>
      <c r="V1164" s="18">
        <f t="shared" si="25"/>
        <v>45</v>
      </c>
    </row>
    <row r="1165" spans="19:22">
      <c r="S1165" s="16">
        <v>2968</v>
      </c>
      <c r="T1165" s="16" t="s">
        <v>1692</v>
      </c>
      <c r="U1165" s="17">
        <f>COUNTIFS(WTG_BD!L:L,'Basic Data'!T1165,WTG_BD!F:F,"&gt;="&amp;O2Summary!$B$6,WTG_BD!F:F,"&lt;="&amp;O2Summary!$B$4)</f>
        <v>0</v>
      </c>
      <c r="V1165" s="18">
        <f t="shared" si="25"/>
        <v>45</v>
      </c>
    </row>
    <row r="1166" spans="19:22">
      <c r="S1166" s="16">
        <v>2969</v>
      </c>
      <c r="T1166" s="16" t="s">
        <v>1693</v>
      </c>
      <c r="U1166" s="17">
        <f>COUNTIFS(WTG_BD!L:L,'Basic Data'!T1166,WTG_BD!F:F,"&gt;="&amp;O2Summary!$B$6,WTG_BD!F:F,"&lt;="&amp;O2Summary!$B$4)</f>
        <v>0</v>
      </c>
      <c r="V1166" s="18">
        <f t="shared" si="25"/>
        <v>45</v>
      </c>
    </row>
    <row r="1167" spans="19:22">
      <c r="S1167" s="16">
        <v>2970</v>
      </c>
      <c r="T1167" s="16" t="s">
        <v>1694</v>
      </c>
      <c r="U1167" s="17">
        <f>COUNTIFS(WTG_BD!L:L,'Basic Data'!T1167,WTG_BD!F:F,"&gt;="&amp;O2Summary!$B$6,WTG_BD!F:F,"&lt;="&amp;O2Summary!$B$4)</f>
        <v>0</v>
      </c>
      <c r="V1167" s="18">
        <f t="shared" si="25"/>
        <v>45</v>
      </c>
    </row>
    <row r="1168" spans="19:22">
      <c r="S1168" s="16">
        <v>2971</v>
      </c>
      <c r="T1168" s="16" t="s">
        <v>1695</v>
      </c>
      <c r="U1168" s="17">
        <f>COUNTIFS(WTG_BD!L:L,'Basic Data'!T1168,WTG_BD!F:F,"&gt;="&amp;O2Summary!$B$6,WTG_BD!F:F,"&lt;="&amp;O2Summary!$B$4)</f>
        <v>0</v>
      </c>
      <c r="V1168" s="18">
        <f t="shared" si="25"/>
        <v>45</v>
      </c>
    </row>
    <row r="1169" spans="19:22">
      <c r="S1169" s="16">
        <v>2972</v>
      </c>
      <c r="T1169" s="16" t="s">
        <v>1696</v>
      </c>
      <c r="U1169" s="17">
        <f>COUNTIFS(WTG_BD!L:L,'Basic Data'!T1169,WTG_BD!F:F,"&gt;="&amp;O2Summary!$B$6,WTG_BD!F:F,"&lt;="&amp;O2Summary!$B$4)</f>
        <v>0</v>
      </c>
      <c r="V1169" s="18">
        <f t="shared" si="25"/>
        <v>45</v>
      </c>
    </row>
    <row r="1170" spans="19:22">
      <c r="S1170" s="16">
        <v>2973</v>
      </c>
      <c r="T1170" s="16" t="s">
        <v>1697</v>
      </c>
      <c r="U1170" s="17">
        <f>COUNTIFS(WTG_BD!L:L,'Basic Data'!T1170,WTG_BD!F:F,"&gt;="&amp;O2Summary!$B$6,WTG_BD!F:F,"&lt;="&amp;O2Summary!$B$4)</f>
        <v>0</v>
      </c>
      <c r="V1170" s="18">
        <f t="shared" si="25"/>
        <v>45</v>
      </c>
    </row>
    <row r="1171" spans="19:22">
      <c r="S1171" s="16">
        <v>2979</v>
      </c>
      <c r="T1171" s="16" t="s">
        <v>1698</v>
      </c>
      <c r="U1171" s="17">
        <f>COUNTIFS(WTG_BD!L:L,'Basic Data'!T1171,WTG_BD!F:F,"&gt;="&amp;O2Summary!$B$6,WTG_BD!F:F,"&lt;="&amp;O2Summary!$B$4)</f>
        <v>0</v>
      </c>
      <c r="V1171" s="18">
        <f t="shared" si="25"/>
        <v>45</v>
      </c>
    </row>
    <row r="1172" spans="19:22">
      <c r="S1172" s="16">
        <v>2980</v>
      </c>
      <c r="T1172" s="16" t="s">
        <v>1699</v>
      </c>
      <c r="U1172" s="17">
        <f>COUNTIFS(WTG_BD!L:L,'Basic Data'!T1172,WTG_BD!F:F,"&gt;="&amp;O2Summary!$B$6,WTG_BD!F:F,"&lt;="&amp;O2Summary!$B$4)</f>
        <v>0</v>
      </c>
      <c r="V1172" s="18">
        <f t="shared" si="25"/>
        <v>45</v>
      </c>
    </row>
    <row r="1173" spans="19:22">
      <c r="S1173" s="16">
        <v>2981</v>
      </c>
      <c r="T1173" s="16" t="s">
        <v>1700</v>
      </c>
      <c r="U1173" s="17">
        <f>COUNTIFS(WTG_BD!L:L,'Basic Data'!T1173,WTG_BD!F:F,"&gt;="&amp;O2Summary!$B$6,WTG_BD!F:F,"&lt;="&amp;O2Summary!$B$4)</f>
        <v>0</v>
      </c>
      <c r="V1173" s="18">
        <f t="shared" si="25"/>
        <v>45</v>
      </c>
    </row>
    <row r="1174" spans="19:22">
      <c r="S1174" s="16">
        <v>2982</v>
      </c>
      <c r="T1174" s="16" t="s">
        <v>1701</v>
      </c>
      <c r="U1174" s="17">
        <f>COUNTIFS(WTG_BD!L:L,'Basic Data'!T1174,WTG_BD!F:F,"&gt;="&amp;O2Summary!$B$6,WTG_BD!F:F,"&lt;="&amp;O2Summary!$B$4)</f>
        <v>0</v>
      </c>
      <c r="V1174" s="18">
        <f t="shared" si="25"/>
        <v>45</v>
      </c>
    </row>
    <row r="1175" spans="19:22">
      <c r="S1175" s="16">
        <v>2983</v>
      </c>
      <c r="T1175" s="16" t="s">
        <v>1699</v>
      </c>
      <c r="U1175" s="17">
        <f>COUNTIFS(WTG_BD!L:L,'Basic Data'!T1175,WTG_BD!F:F,"&gt;="&amp;O2Summary!$B$6,WTG_BD!F:F,"&lt;="&amp;O2Summary!$B$4)</f>
        <v>0</v>
      </c>
      <c r="V1175" s="18">
        <f t="shared" si="25"/>
        <v>45</v>
      </c>
    </row>
    <row r="1176" spans="19:22">
      <c r="S1176" s="16">
        <v>2984</v>
      </c>
      <c r="T1176" s="16" t="s">
        <v>1702</v>
      </c>
      <c r="U1176" s="17">
        <f>COUNTIFS(WTG_BD!L:L,'Basic Data'!T1176,WTG_BD!F:F,"&gt;="&amp;O2Summary!$B$6,WTG_BD!F:F,"&lt;="&amp;O2Summary!$B$4)</f>
        <v>0</v>
      </c>
      <c r="V1176" s="18">
        <f t="shared" si="25"/>
        <v>45</v>
      </c>
    </row>
    <row r="1177" spans="19:22">
      <c r="S1177" s="16">
        <v>2985</v>
      </c>
      <c r="T1177" s="16" t="s">
        <v>1703</v>
      </c>
      <c r="U1177" s="17">
        <f>COUNTIFS(WTG_BD!L:L,'Basic Data'!T1177,WTG_BD!F:F,"&gt;="&amp;O2Summary!$B$6,WTG_BD!F:F,"&lt;="&amp;O2Summary!$B$4)</f>
        <v>0</v>
      </c>
      <c r="V1177" s="18">
        <f t="shared" si="25"/>
        <v>45</v>
      </c>
    </row>
    <row r="1178" spans="19:22">
      <c r="S1178" s="16">
        <v>2986</v>
      </c>
      <c r="T1178" s="16" t="s">
        <v>1704</v>
      </c>
      <c r="U1178" s="17">
        <f>COUNTIFS(WTG_BD!L:L,'Basic Data'!T1178,WTG_BD!F:F,"&gt;="&amp;O2Summary!$B$6,WTG_BD!F:F,"&lt;="&amp;O2Summary!$B$4)</f>
        <v>0</v>
      </c>
      <c r="V1178" s="18">
        <f t="shared" si="25"/>
        <v>45</v>
      </c>
    </row>
    <row r="1179" spans="19:22">
      <c r="S1179" s="16">
        <v>2987</v>
      </c>
      <c r="T1179" s="16" t="s">
        <v>1705</v>
      </c>
      <c r="U1179" s="17">
        <f>COUNTIFS(WTG_BD!L:L,'Basic Data'!T1179,WTG_BD!F:F,"&gt;="&amp;O2Summary!$B$6,WTG_BD!F:F,"&lt;="&amp;O2Summary!$B$4)</f>
        <v>0</v>
      </c>
      <c r="V1179" s="18">
        <f t="shared" si="25"/>
        <v>45</v>
      </c>
    </row>
    <row r="1180" spans="19:22">
      <c r="S1180" s="16">
        <v>2988</v>
      </c>
      <c r="T1180" s="16" t="s">
        <v>1706</v>
      </c>
      <c r="U1180" s="17">
        <f>COUNTIFS(WTG_BD!L:L,'Basic Data'!T1180,WTG_BD!F:F,"&gt;="&amp;O2Summary!$B$6,WTG_BD!F:F,"&lt;="&amp;O2Summary!$B$4)</f>
        <v>0</v>
      </c>
      <c r="V1180" s="18">
        <f t="shared" si="25"/>
        <v>45</v>
      </c>
    </row>
    <row r="1181" spans="19:22">
      <c r="S1181" s="16">
        <v>2989</v>
      </c>
      <c r="T1181" s="16" t="s">
        <v>1707</v>
      </c>
      <c r="U1181" s="17">
        <f>COUNTIFS(WTG_BD!L:L,'Basic Data'!T1181,WTG_BD!F:F,"&gt;="&amp;O2Summary!$B$6,WTG_BD!F:F,"&lt;="&amp;O2Summary!$B$4)</f>
        <v>0</v>
      </c>
      <c r="V1181" s="18">
        <f t="shared" si="25"/>
        <v>45</v>
      </c>
    </row>
    <row r="1182" spans="19:22">
      <c r="S1182" s="16">
        <v>2990</v>
      </c>
      <c r="T1182" s="16" t="s">
        <v>1708</v>
      </c>
      <c r="U1182" s="17">
        <f>COUNTIFS(WTG_BD!L:L,'Basic Data'!T1182,WTG_BD!F:F,"&gt;="&amp;O2Summary!$B$6,WTG_BD!F:F,"&lt;="&amp;O2Summary!$B$4)</f>
        <v>0</v>
      </c>
      <c r="V1182" s="18">
        <f t="shared" si="25"/>
        <v>45</v>
      </c>
    </row>
    <row r="1183" spans="19:22">
      <c r="S1183" s="16">
        <v>2991</v>
      </c>
      <c r="T1183" s="16" t="s">
        <v>1709</v>
      </c>
      <c r="U1183" s="17">
        <f>COUNTIFS(WTG_BD!L:L,'Basic Data'!T1183,WTG_BD!F:F,"&gt;="&amp;O2Summary!$B$6,WTG_BD!F:F,"&lt;="&amp;O2Summary!$B$4)</f>
        <v>0</v>
      </c>
      <c r="V1183" s="18">
        <f t="shared" si="25"/>
        <v>45</v>
      </c>
    </row>
    <row r="1184" spans="19:22">
      <c r="S1184" s="16">
        <v>2992</v>
      </c>
      <c r="T1184" s="16" t="s">
        <v>1710</v>
      </c>
      <c r="U1184" s="17">
        <f>COUNTIFS(WTG_BD!L:L,'Basic Data'!T1184,WTG_BD!F:F,"&gt;="&amp;O2Summary!$B$6,WTG_BD!F:F,"&lt;="&amp;O2Summary!$B$4)</f>
        <v>0</v>
      </c>
      <c r="V1184" s="18">
        <f t="shared" si="25"/>
        <v>45</v>
      </c>
    </row>
    <row r="1185" spans="19:22">
      <c r="S1185" s="16">
        <v>2993</v>
      </c>
      <c r="T1185" s="16" t="s">
        <v>1711</v>
      </c>
      <c r="U1185" s="17">
        <f>COUNTIFS(WTG_BD!L:L,'Basic Data'!T1185,WTG_BD!F:F,"&gt;="&amp;O2Summary!$B$6,WTG_BD!F:F,"&lt;="&amp;O2Summary!$B$4)</f>
        <v>0</v>
      </c>
      <c r="V1185" s="18">
        <f t="shared" si="25"/>
        <v>45</v>
      </c>
    </row>
    <row r="1186" spans="19:22">
      <c r="S1186" s="16">
        <v>2994</v>
      </c>
      <c r="T1186" s="16" t="s">
        <v>1712</v>
      </c>
      <c r="U1186" s="17">
        <f>COUNTIFS(WTG_BD!L:L,'Basic Data'!T1186,WTG_BD!F:F,"&gt;="&amp;O2Summary!$B$6,WTG_BD!F:F,"&lt;="&amp;O2Summary!$B$4)</f>
        <v>0</v>
      </c>
      <c r="V1186" s="18">
        <f t="shared" si="25"/>
        <v>45</v>
      </c>
    </row>
    <row r="1187" spans="19:22">
      <c r="S1187" s="16">
        <v>2995</v>
      </c>
      <c r="T1187" s="16" t="s">
        <v>1713</v>
      </c>
      <c r="U1187" s="17">
        <f>COUNTIFS(WTG_BD!L:L,'Basic Data'!T1187,WTG_BD!F:F,"&gt;="&amp;O2Summary!$B$6,WTG_BD!F:F,"&lt;="&amp;O2Summary!$B$4)</f>
        <v>3</v>
      </c>
      <c r="V1187" s="18">
        <f t="shared" si="25"/>
        <v>17</v>
      </c>
    </row>
    <row r="1188" spans="19:22">
      <c r="S1188" s="16">
        <v>2996</v>
      </c>
      <c r="T1188" s="16" t="s">
        <v>1714</v>
      </c>
      <c r="U1188" s="17">
        <f>COUNTIFS(WTG_BD!L:L,'Basic Data'!T1188,WTG_BD!F:F,"&gt;="&amp;O2Summary!$B$6,WTG_BD!F:F,"&lt;="&amp;O2Summary!$B$4)</f>
        <v>0</v>
      </c>
      <c r="V1188" s="18">
        <f t="shared" si="25"/>
        <v>45</v>
      </c>
    </row>
    <row r="1189" spans="19:22">
      <c r="S1189" s="16">
        <v>2997</v>
      </c>
      <c r="T1189" s="16" t="s">
        <v>1714</v>
      </c>
      <c r="U1189" s="17">
        <f>COUNTIFS(WTG_BD!L:L,'Basic Data'!T1189,WTG_BD!F:F,"&gt;="&amp;O2Summary!$B$6,WTG_BD!F:F,"&lt;="&amp;O2Summary!$B$4)</f>
        <v>0</v>
      </c>
      <c r="V1189" s="18">
        <f t="shared" si="25"/>
        <v>45</v>
      </c>
    </row>
    <row r="1190" spans="19:22">
      <c r="S1190" s="16">
        <v>2998</v>
      </c>
      <c r="T1190" s="16" t="s">
        <v>1715</v>
      </c>
      <c r="U1190" s="17">
        <f>COUNTIFS(WTG_BD!L:L,'Basic Data'!T1190,WTG_BD!F:F,"&gt;="&amp;O2Summary!$B$6,WTG_BD!F:F,"&lt;="&amp;O2Summary!$B$4)</f>
        <v>0</v>
      </c>
      <c r="V1190" s="18">
        <f t="shared" si="25"/>
        <v>45</v>
      </c>
    </row>
    <row r="1191" spans="19:22">
      <c r="S1191" s="16">
        <v>2999</v>
      </c>
      <c r="T1191" s="16" t="s">
        <v>1716</v>
      </c>
      <c r="U1191" s="17">
        <f>COUNTIFS(WTG_BD!L:L,'Basic Data'!T1191,WTG_BD!F:F,"&gt;="&amp;O2Summary!$B$6,WTG_BD!F:F,"&lt;="&amp;O2Summary!$B$4)</f>
        <v>0</v>
      </c>
      <c r="V1191" s="18">
        <f t="shared" si="25"/>
        <v>45</v>
      </c>
    </row>
    <row r="1192" spans="19:22">
      <c r="S1192" s="16">
        <v>3000</v>
      </c>
      <c r="T1192" s="16" t="s">
        <v>1717</v>
      </c>
      <c r="U1192" s="17">
        <f>COUNTIFS(WTG_BD!L:L,'Basic Data'!T1192,WTG_BD!F:F,"&gt;="&amp;O2Summary!$B$6,WTG_BD!F:F,"&lt;="&amp;O2Summary!$B$4)</f>
        <v>0</v>
      </c>
      <c r="V1192" s="18">
        <f t="shared" si="25"/>
        <v>45</v>
      </c>
    </row>
    <row r="1193" spans="19:22">
      <c r="S1193" s="16">
        <v>3001</v>
      </c>
      <c r="T1193" s="16" t="s">
        <v>1718</v>
      </c>
      <c r="U1193" s="17">
        <f>COUNTIFS(WTG_BD!L:L,'Basic Data'!T1193,WTG_BD!F:F,"&gt;="&amp;O2Summary!$B$6,WTG_BD!F:F,"&lt;="&amp;O2Summary!$B$4)</f>
        <v>0</v>
      </c>
      <c r="V1193" s="18">
        <f t="shared" si="25"/>
        <v>45</v>
      </c>
    </row>
    <row r="1194" spans="19:22">
      <c r="S1194" s="16">
        <v>3002</v>
      </c>
      <c r="T1194" s="16" t="s">
        <v>1719</v>
      </c>
      <c r="U1194" s="17">
        <f>COUNTIFS(WTG_BD!L:L,'Basic Data'!T1194,WTG_BD!F:F,"&gt;="&amp;O2Summary!$B$6,WTG_BD!F:F,"&lt;="&amp;O2Summary!$B$4)</f>
        <v>0</v>
      </c>
      <c r="V1194" s="18">
        <f t="shared" si="25"/>
        <v>45</v>
      </c>
    </row>
    <row r="1195" spans="19:22">
      <c r="S1195" s="16">
        <v>3003</v>
      </c>
      <c r="T1195" s="16" t="s">
        <v>1720</v>
      </c>
      <c r="U1195" s="17">
        <f>COUNTIFS(WTG_BD!L:L,'Basic Data'!T1195,WTG_BD!F:F,"&gt;="&amp;O2Summary!$B$6,WTG_BD!F:F,"&lt;="&amp;O2Summary!$B$4)</f>
        <v>0</v>
      </c>
      <c r="V1195" s="18">
        <f t="shared" si="25"/>
        <v>45</v>
      </c>
    </row>
    <row r="1196" spans="19:22">
      <c r="S1196" s="16">
        <v>3004</v>
      </c>
      <c r="T1196" s="16" t="s">
        <v>1721</v>
      </c>
      <c r="U1196" s="17">
        <f>COUNTIFS(WTG_BD!L:L,'Basic Data'!T1196,WTG_BD!F:F,"&gt;="&amp;O2Summary!$B$6,WTG_BD!F:F,"&lt;="&amp;O2Summary!$B$4)</f>
        <v>0</v>
      </c>
      <c r="V1196" s="18">
        <f t="shared" si="25"/>
        <v>45</v>
      </c>
    </row>
    <row r="1197" spans="19:22">
      <c r="S1197" s="16">
        <v>3005</v>
      </c>
      <c r="T1197" s="16" t="s">
        <v>1722</v>
      </c>
      <c r="U1197" s="17">
        <f>COUNTIFS(WTG_BD!L:L,'Basic Data'!T1197,WTG_BD!F:F,"&gt;="&amp;O2Summary!$B$6,WTG_BD!F:F,"&lt;="&amp;O2Summary!$B$4)</f>
        <v>0</v>
      </c>
      <c r="V1197" s="18">
        <f t="shared" si="25"/>
        <v>45</v>
      </c>
    </row>
    <row r="1198" spans="19:22">
      <c r="S1198" s="16">
        <v>3006</v>
      </c>
      <c r="T1198" s="16" t="s">
        <v>1723</v>
      </c>
      <c r="U1198" s="17">
        <f>COUNTIFS(WTG_BD!L:L,'Basic Data'!T1198,WTG_BD!F:F,"&gt;="&amp;O2Summary!$B$6,WTG_BD!F:F,"&lt;="&amp;O2Summary!$B$4)</f>
        <v>0</v>
      </c>
      <c r="V1198" s="18">
        <f t="shared" si="25"/>
        <v>45</v>
      </c>
    </row>
    <row r="1199" spans="19:22">
      <c r="S1199" s="16">
        <v>3007</v>
      </c>
      <c r="T1199" s="16" t="s">
        <v>1724</v>
      </c>
      <c r="U1199" s="17">
        <f>COUNTIFS(WTG_BD!L:L,'Basic Data'!T1199,WTG_BD!F:F,"&gt;="&amp;O2Summary!$B$6,WTG_BD!F:F,"&lt;="&amp;O2Summary!$B$4)</f>
        <v>0</v>
      </c>
      <c r="V1199" s="18">
        <f t="shared" si="25"/>
        <v>45</v>
      </c>
    </row>
    <row r="1200" spans="19:22">
      <c r="S1200" s="16">
        <v>3009</v>
      </c>
      <c r="T1200" s="16" t="s">
        <v>1725</v>
      </c>
      <c r="U1200" s="17">
        <f>COUNTIFS(WTG_BD!L:L,'Basic Data'!T1200,WTG_BD!F:F,"&gt;="&amp;O2Summary!$B$6,WTG_BD!F:F,"&lt;="&amp;O2Summary!$B$4)</f>
        <v>0</v>
      </c>
      <c r="V1200" s="18">
        <f t="shared" si="25"/>
        <v>45</v>
      </c>
    </row>
    <row r="1201" spans="19:22">
      <c r="S1201" s="16">
        <v>3011</v>
      </c>
      <c r="T1201" s="16" t="s">
        <v>1726</v>
      </c>
      <c r="U1201" s="17">
        <f>COUNTIFS(WTG_BD!L:L,'Basic Data'!T1201,WTG_BD!F:F,"&gt;="&amp;O2Summary!$B$6,WTG_BD!F:F,"&lt;="&amp;O2Summary!$B$4)</f>
        <v>0</v>
      </c>
      <c r="V1201" s="18">
        <f t="shared" si="25"/>
        <v>45</v>
      </c>
    </row>
    <row r="1202" spans="19:22">
      <c r="S1202" s="16">
        <v>3012</v>
      </c>
      <c r="T1202" s="16" t="s">
        <v>1727</v>
      </c>
      <c r="U1202" s="17">
        <f>COUNTIFS(WTG_BD!L:L,'Basic Data'!T1202,WTG_BD!F:F,"&gt;="&amp;O2Summary!$B$6,WTG_BD!F:F,"&lt;="&amp;O2Summary!$B$4)</f>
        <v>0</v>
      </c>
      <c r="V1202" s="18">
        <f t="shared" si="25"/>
        <v>45</v>
      </c>
    </row>
    <row r="1203" spans="19:22">
      <c r="S1203" s="16">
        <v>3013</v>
      </c>
      <c r="T1203" s="16" t="s">
        <v>1728</v>
      </c>
      <c r="U1203" s="17">
        <f>COUNTIFS(WTG_BD!L:L,'Basic Data'!T1203,WTG_BD!F:F,"&gt;="&amp;O2Summary!$B$6,WTG_BD!F:F,"&lt;="&amp;O2Summary!$B$4)</f>
        <v>0</v>
      </c>
      <c r="V1203" s="18">
        <f t="shared" si="25"/>
        <v>45</v>
      </c>
    </row>
    <row r="1204" spans="19:22">
      <c r="S1204" s="16">
        <v>3014</v>
      </c>
      <c r="T1204" s="16" t="s">
        <v>1729</v>
      </c>
      <c r="U1204" s="17">
        <f>COUNTIFS(WTG_BD!L:L,'Basic Data'!T1204,WTG_BD!F:F,"&gt;="&amp;O2Summary!$B$6,WTG_BD!F:F,"&lt;="&amp;O2Summary!$B$4)</f>
        <v>0</v>
      </c>
      <c r="V1204" s="18">
        <f t="shared" si="25"/>
        <v>45</v>
      </c>
    </row>
    <row r="1205" spans="19:22">
      <c r="S1205" s="16">
        <v>3015</v>
      </c>
      <c r="T1205" s="16" t="s">
        <v>1730</v>
      </c>
      <c r="U1205" s="17">
        <f>COUNTIFS(WTG_BD!L:L,'Basic Data'!T1205,WTG_BD!F:F,"&gt;="&amp;O2Summary!$B$6,WTG_BD!F:F,"&lt;="&amp;O2Summary!$B$4)</f>
        <v>0</v>
      </c>
      <c r="V1205" s="18">
        <f t="shared" si="25"/>
        <v>45</v>
      </c>
    </row>
    <row r="1206" spans="19:22">
      <c r="S1206" s="16">
        <v>3016</v>
      </c>
      <c r="T1206" s="16" t="s">
        <v>1731</v>
      </c>
      <c r="U1206" s="17">
        <f>COUNTIFS(WTG_BD!L:L,'Basic Data'!T1206,WTG_BD!F:F,"&gt;="&amp;O2Summary!$B$6,WTG_BD!F:F,"&lt;="&amp;O2Summary!$B$4)</f>
        <v>0</v>
      </c>
      <c r="V1206" s="18">
        <f t="shared" si="25"/>
        <v>45</v>
      </c>
    </row>
    <row r="1207" spans="19:22">
      <c r="S1207" s="16">
        <v>3017</v>
      </c>
      <c r="T1207" s="16" t="s">
        <v>1732</v>
      </c>
      <c r="U1207" s="17">
        <f>COUNTIFS(WTG_BD!L:L,'Basic Data'!T1207,WTG_BD!F:F,"&gt;="&amp;O2Summary!$B$6,WTG_BD!F:F,"&lt;="&amp;O2Summary!$B$4)</f>
        <v>0</v>
      </c>
      <c r="V1207" s="18">
        <f t="shared" si="25"/>
        <v>45</v>
      </c>
    </row>
    <row r="1208" spans="19:22">
      <c r="S1208" s="16">
        <v>3018</v>
      </c>
      <c r="T1208" s="16" t="s">
        <v>1733</v>
      </c>
      <c r="U1208" s="17">
        <f>COUNTIFS(WTG_BD!L:L,'Basic Data'!T1208,WTG_BD!F:F,"&gt;="&amp;O2Summary!$B$6,WTG_BD!F:F,"&lt;="&amp;O2Summary!$B$4)</f>
        <v>0</v>
      </c>
      <c r="V1208" s="18">
        <f t="shared" si="25"/>
        <v>45</v>
      </c>
    </row>
    <row r="1209" spans="19:22">
      <c r="S1209" s="16">
        <v>3019</v>
      </c>
      <c r="T1209" s="16" t="s">
        <v>1734</v>
      </c>
      <c r="U1209" s="17">
        <f>COUNTIFS(WTG_BD!L:L,'Basic Data'!T1209,WTG_BD!F:F,"&gt;="&amp;O2Summary!$B$6,WTG_BD!F:F,"&lt;="&amp;O2Summary!$B$4)</f>
        <v>0</v>
      </c>
      <c r="V1209" s="18">
        <f t="shared" si="25"/>
        <v>45</v>
      </c>
    </row>
    <row r="1210" spans="19:22">
      <c r="S1210" s="16">
        <v>3020</v>
      </c>
      <c r="T1210" s="16" t="s">
        <v>1735</v>
      </c>
      <c r="U1210" s="17">
        <f>COUNTIFS(WTG_BD!L:L,'Basic Data'!T1210,WTG_BD!F:F,"&gt;="&amp;O2Summary!$B$6,WTG_BD!F:F,"&lt;="&amp;O2Summary!$B$4)</f>
        <v>0</v>
      </c>
      <c r="V1210" s="18">
        <f t="shared" si="25"/>
        <v>45</v>
      </c>
    </row>
    <row r="1211" spans="19:22">
      <c r="S1211" s="16">
        <v>3021</v>
      </c>
      <c r="T1211" s="16" t="s">
        <v>1736</v>
      </c>
      <c r="U1211" s="17">
        <f>COUNTIFS(WTG_BD!L:L,'Basic Data'!T1211,WTG_BD!F:F,"&gt;="&amp;O2Summary!$B$6,WTG_BD!F:F,"&lt;="&amp;O2Summary!$B$4)</f>
        <v>0</v>
      </c>
      <c r="V1211" s="18">
        <f t="shared" si="25"/>
        <v>45</v>
      </c>
    </row>
    <row r="1212" spans="19:22">
      <c r="S1212" s="16">
        <v>3022</v>
      </c>
      <c r="T1212" s="16" t="s">
        <v>1737</v>
      </c>
      <c r="U1212" s="17">
        <f>COUNTIFS(WTG_BD!L:L,'Basic Data'!T1212,WTG_BD!F:F,"&gt;="&amp;O2Summary!$B$6,WTG_BD!F:F,"&lt;="&amp;O2Summary!$B$4)</f>
        <v>0</v>
      </c>
      <c r="V1212" s="18">
        <f t="shared" si="25"/>
        <v>45</v>
      </c>
    </row>
    <row r="1213" spans="19:22">
      <c r="S1213" s="16">
        <v>3023</v>
      </c>
      <c r="T1213" s="16" t="s">
        <v>1738</v>
      </c>
      <c r="U1213" s="17">
        <f>COUNTIFS(WTG_BD!L:L,'Basic Data'!T1213,WTG_BD!F:F,"&gt;="&amp;O2Summary!$B$6,WTG_BD!F:F,"&lt;="&amp;O2Summary!$B$4)</f>
        <v>0</v>
      </c>
      <c r="V1213" s="18">
        <f t="shared" si="25"/>
        <v>45</v>
      </c>
    </row>
    <row r="1214" spans="19:22">
      <c r="S1214" s="16">
        <v>3024</v>
      </c>
      <c r="T1214" s="16" t="s">
        <v>1739</v>
      </c>
      <c r="U1214" s="17">
        <f>COUNTIFS(WTG_BD!L:L,'Basic Data'!T1214,WTG_BD!F:F,"&gt;="&amp;O2Summary!$B$6,WTG_BD!F:F,"&lt;="&amp;O2Summary!$B$4)</f>
        <v>1</v>
      </c>
      <c r="V1214" s="18">
        <f t="shared" si="25"/>
        <v>28</v>
      </c>
    </row>
    <row r="1215" spans="19:22">
      <c r="S1215" s="26">
        <v>3025</v>
      </c>
      <c r="T1215" s="26" t="s">
        <v>1740</v>
      </c>
      <c r="U1215" s="17">
        <f>COUNTIFS(WTG_BD!L:L,'Basic Data'!T1215,WTG_BD!F:F,"&gt;="&amp;O2Summary!$B$6,WTG_BD!F:F,"&lt;="&amp;O2Summary!$B$4)</f>
        <v>0</v>
      </c>
      <c r="V1215" s="18">
        <f t="shared" si="25"/>
        <v>45</v>
      </c>
    </row>
    <row r="1216" spans="19:22">
      <c r="S1216" s="26">
        <v>3026</v>
      </c>
      <c r="T1216" s="26" t="s">
        <v>1741</v>
      </c>
      <c r="U1216" s="17">
        <f>COUNTIFS(WTG_BD!L:L,'Basic Data'!T1216,WTG_BD!F:F,"&gt;="&amp;O2Summary!$B$6,WTG_BD!F:F,"&lt;="&amp;O2Summary!$B$4)</f>
        <v>0</v>
      </c>
      <c r="V1216" s="18">
        <f t="shared" si="25"/>
        <v>45</v>
      </c>
    </row>
    <row r="1217" spans="19:22">
      <c r="S1217" s="26">
        <v>3027</v>
      </c>
      <c r="T1217" s="26" t="s">
        <v>1742</v>
      </c>
      <c r="U1217" s="17">
        <f>COUNTIFS(WTG_BD!L:L,'Basic Data'!T1217,WTG_BD!F:F,"&gt;="&amp;O2Summary!$B$6,WTG_BD!F:F,"&lt;="&amp;O2Summary!$B$4)</f>
        <v>0</v>
      </c>
      <c r="V1217" s="18">
        <f t="shared" si="25"/>
        <v>45</v>
      </c>
    </row>
    <row r="1218" spans="19:22">
      <c r="S1218" s="26">
        <v>3028</v>
      </c>
      <c r="T1218" s="26" t="s">
        <v>1743</v>
      </c>
      <c r="U1218" s="17">
        <f>COUNTIFS(WTG_BD!L:L,'Basic Data'!T1218,WTG_BD!F:F,"&gt;="&amp;O2Summary!$B$6,WTG_BD!F:F,"&lt;="&amp;O2Summary!$B$4)</f>
        <v>0</v>
      </c>
      <c r="V1218" s="18">
        <f t="shared" si="25"/>
        <v>45</v>
      </c>
    </row>
    <row r="1219" spans="19:22">
      <c r="S1219" s="16">
        <v>3029</v>
      </c>
      <c r="T1219" s="16" t="s">
        <v>1744</v>
      </c>
      <c r="U1219" s="17">
        <f>COUNTIFS(WTG_BD!L:L,'Basic Data'!T1219,WTG_BD!F:F,"&gt;="&amp;O2Summary!$B$6,WTG_BD!F:F,"&lt;="&amp;O2Summary!$B$4)</f>
        <v>0</v>
      </c>
      <c r="V1219" s="18">
        <f t="shared" ref="V1219:V1282" si="26">RANK(U1219,$U$2:$U$3975)</f>
        <v>45</v>
      </c>
    </row>
    <row r="1220" spans="19:22">
      <c r="S1220" s="16">
        <v>3030</v>
      </c>
      <c r="T1220" s="16" t="s">
        <v>1745</v>
      </c>
      <c r="U1220" s="17">
        <f>COUNTIFS(WTG_BD!L:L,'Basic Data'!T1220,WTG_BD!F:F,"&gt;="&amp;O2Summary!$B$6,WTG_BD!F:F,"&lt;="&amp;O2Summary!$B$4)</f>
        <v>0</v>
      </c>
      <c r="V1220" s="18">
        <f t="shared" si="26"/>
        <v>45</v>
      </c>
    </row>
    <row r="1221" spans="19:22">
      <c r="S1221" s="16">
        <v>3031</v>
      </c>
      <c r="T1221" s="16" t="s">
        <v>1746</v>
      </c>
      <c r="U1221" s="17">
        <f>COUNTIFS(WTG_BD!L:L,'Basic Data'!T1221,WTG_BD!F:F,"&gt;="&amp;O2Summary!$B$6,WTG_BD!F:F,"&lt;="&amp;O2Summary!$B$4)</f>
        <v>0</v>
      </c>
      <c r="V1221" s="18">
        <f t="shared" si="26"/>
        <v>45</v>
      </c>
    </row>
    <row r="1222" spans="19:22">
      <c r="S1222" s="16">
        <v>3032</v>
      </c>
      <c r="T1222" s="16" t="s">
        <v>1747</v>
      </c>
      <c r="U1222" s="17">
        <f>COUNTIFS(WTG_BD!L:L,'Basic Data'!T1222,WTG_BD!F:F,"&gt;="&amp;O2Summary!$B$6,WTG_BD!F:F,"&lt;="&amp;O2Summary!$B$4)</f>
        <v>0</v>
      </c>
      <c r="V1222" s="18">
        <f t="shared" si="26"/>
        <v>45</v>
      </c>
    </row>
    <row r="1223" spans="19:22">
      <c r="S1223" s="16">
        <v>3033</v>
      </c>
      <c r="T1223" s="16" t="s">
        <v>1748</v>
      </c>
      <c r="U1223" s="17">
        <f>COUNTIFS(WTG_BD!L:L,'Basic Data'!T1223,WTG_BD!F:F,"&gt;="&amp;O2Summary!$B$6,WTG_BD!F:F,"&lt;="&amp;O2Summary!$B$4)</f>
        <v>0</v>
      </c>
      <c r="V1223" s="18">
        <f t="shared" si="26"/>
        <v>45</v>
      </c>
    </row>
    <row r="1224" spans="19:22">
      <c r="S1224" s="16">
        <v>3034</v>
      </c>
      <c r="T1224" s="16" t="s">
        <v>1749</v>
      </c>
      <c r="U1224" s="17">
        <f>COUNTIFS(WTG_BD!L:L,'Basic Data'!T1224,WTG_BD!F:F,"&gt;="&amp;O2Summary!$B$6,WTG_BD!F:F,"&lt;="&amp;O2Summary!$B$4)</f>
        <v>0</v>
      </c>
      <c r="V1224" s="18">
        <f t="shared" si="26"/>
        <v>45</v>
      </c>
    </row>
    <row r="1225" spans="19:22">
      <c r="S1225" s="16">
        <v>3035</v>
      </c>
      <c r="T1225" s="16" t="s">
        <v>1750</v>
      </c>
      <c r="U1225" s="17">
        <f>COUNTIFS(WTG_BD!L:L,'Basic Data'!T1225,WTG_BD!F:F,"&gt;="&amp;O2Summary!$B$6,WTG_BD!F:F,"&lt;="&amp;O2Summary!$B$4)</f>
        <v>0</v>
      </c>
      <c r="V1225" s="18">
        <f t="shared" si="26"/>
        <v>45</v>
      </c>
    </row>
    <row r="1226" spans="19:22">
      <c r="S1226" s="16">
        <v>3036</v>
      </c>
      <c r="T1226" s="16" t="s">
        <v>1751</v>
      </c>
      <c r="U1226" s="17">
        <f>COUNTIFS(WTG_BD!L:L,'Basic Data'!T1226,WTG_BD!F:F,"&gt;="&amp;O2Summary!$B$6,WTG_BD!F:F,"&lt;="&amp;O2Summary!$B$4)</f>
        <v>0</v>
      </c>
      <c r="V1226" s="18">
        <f t="shared" si="26"/>
        <v>45</v>
      </c>
    </row>
    <row r="1227" spans="19:22">
      <c r="S1227" s="16">
        <v>3037</v>
      </c>
      <c r="T1227" s="16" t="s">
        <v>1752</v>
      </c>
      <c r="U1227" s="17">
        <f>COUNTIFS(WTG_BD!L:L,'Basic Data'!T1227,WTG_BD!F:F,"&gt;="&amp;O2Summary!$B$6,WTG_BD!F:F,"&lt;="&amp;O2Summary!$B$4)</f>
        <v>0</v>
      </c>
      <c r="V1227" s="18">
        <f t="shared" si="26"/>
        <v>45</v>
      </c>
    </row>
    <row r="1228" spans="19:22">
      <c r="S1228" s="16">
        <v>3038</v>
      </c>
      <c r="T1228" s="16" t="s">
        <v>1753</v>
      </c>
      <c r="U1228" s="17">
        <f>COUNTIFS(WTG_BD!L:L,'Basic Data'!T1228,WTG_BD!F:F,"&gt;="&amp;O2Summary!$B$6,WTG_BD!F:F,"&lt;="&amp;O2Summary!$B$4)</f>
        <v>0</v>
      </c>
      <c r="V1228" s="18">
        <f t="shared" si="26"/>
        <v>45</v>
      </c>
    </row>
    <row r="1229" spans="19:22">
      <c r="S1229" s="16">
        <v>3039</v>
      </c>
      <c r="T1229" s="16" t="s">
        <v>1754</v>
      </c>
      <c r="U1229" s="17">
        <f>COUNTIFS(WTG_BD!L:L,'Basic Data'!T1229,WTG_BD!F:F,"&gt;="&amp;O2Summary!$B$6,WTG_BD!F:F,"&lt;="&amp;O2Summary!$B$4)</f>
        <v>0</v>
      </c>
      <c r="V1229" s="18">
        <f t="shared" si="26"/>
        <v>45</v>
      </c>
    </row>
    <row r="1230" spans="19:22">
      <c r="S1230" s="16">
        <v>3040</v>
      </c>
      <c r="T1230" s="16" t="s">
        <v>1755</v>
      </c>
      <c r="U1230" s="17">
        <f>COUNTIFS(WTG_BD!L:L,'Basic Data'!T1230,WTG_BD!F:F,"&gt;="&amp;O2Summary!$B$6,WTG_BD!F:F,"&lt;="&amp;O2Summary!$B$4)</f>
        <v>0</v>
      </c>
      <c r="V1230" s="18">
        <f t="shared" si="26"/>
        <v>45</v>
      </c>
    </row>
    <row r="1231" spans="19:22">
      <c r="S1231" s="16">
        <v>3041</v>
      </c>
      <c r="T1231" s="16" t="s">
        <v>1756</v>
      </c>
      <c r="U1231" s="17">
        <f>COUNTIFS(WTG_BD!L:L,'Basic Data'!T1231,WTG_BD!F:F,"&gt;="&amp;O2Summary!$B$6,WTG_BD!F:F,"&lt;="&amp;O2Summary!$B$4)</f>
        <v>0</v>
      </c>
      <c r="V1231" s="18">
        <f t="shared" si="26"/>
        <v>45</v>
      </c>
    </row>
    <row r="1232" spans="19:22">
      <c r="S1232" s="16">
        <v>3042</v>
      </c>
      <c r="T1232" s="16" t="s">
        <v>1757</v>
      </c>
      <c r="U1232" s="17">
        <f>COUNTIFS(WTG_BD!L:L,'Basic Data'!T1232,WTG_BD!F:F,"&gt;="&amp;O2Summary!$B$6,WTG_BD!F:F,"&lt;="&amp;O2Summary!$B$4)</f>
        <v>0</v>
      </c>
      <c r="V1232" s="18">
        <f t="shared" si="26"/>
        <v>45</v>
      </c>
    </row>
    <row r="1233" spans="19:22">
      <c r="S1233" s="16">
        <v>3043</v>
      </c>
      <c r="T1233" s="16" t="s">
        <v>1758</v>
      </c>
      <c r="U1233" s="17">
        <f>COUNTIFS(WTG_BD!L:L,'Basic Data'!T1233,WTG_BD!F:F,"&gt;="&amp;O2Summary!$B$6,WTG_BD!F:F,"&lt;="&amp;O2Summary!$B$4)</f>
        <v>0</v>
      </c>
      <c r="V1233" s="18">
        <f t="shared" si="26"/>
        <v>45</v>
      </c>
    </row>
    <row r="1234" spans="19:22">
      <c r="S1234" s="16">
        <v>3044</v>
      </c>
      <c r="T1234" s="16" t="s">
        <v>1759</v>
      </c>
      <c r="U1234" s="17">
        <f>COUNTIFS(WTG_BD!L:L,'Basic Data'!T1234,WTG_BD!F:F,"&gt;="&amp;O2Summary!$B$6,WTG_BD!F:F,"&lt;="&amp;O2Summary!$B$4)</f>
        <v>0</v>
      </c>
      <c r="V1234" s="18">
        <f t="shared" si="26"/>
        <v>45</v>
      </c>
    </row>
    <row r="1235" spans="19:22">
      <c r="S1235" s="16">
        <v>3045</v>
      </c>
      <c r="T1235" s="16" t="s">
        <v>1760</v>
      </c>
      <c r="U1235" s="17">
        <f>COUNTIFS(WTG_BD!L:L,'Basic Data'!T1235,WTG_BD!F:F,"&gt;="&amp;O2Summary!$B$6,WTG_BD!F:F,"&lt;="&amp;O2Summary!$B$4)</f>
        <v>0</v>
      </c>
      <c r="V1235" s="18">
        <f t="shared" si="26"/>
        <v>45</v>
      </c>
    </row>
    <row r="1236" spans="19:22">
      <c r="S1236" s="16">
        <v>3046</v>
      </c>
      <c r="T1236" s="16" t="s">
        <v>1761</v>
      </c>
      <c r="U1236" s="17">
        <f>COUNTIFS(WTG_BD!L:L,'Basic Data'!T1236,WTG_BD!F:F,"&gt;="&amp;O2Summary!$B$6,WTG_BD!F:F,"&lt;="&amp;O2Summary!$B$4)</f>
        <v>0</v>
      </c>
      <c r="V1236" s="18">
        <f t="shared" si="26"/>
        <v>45</v>
      </c>
    </row>
    <row r="1237" spans="19:22">
      <c r="S1237" s="16">
        <v>3047</v>
      </c>
      <c r="T1237" s="16" t="s">
        <v>1762</v>
      </c>
      <c r="U1237" s="17">
        <f>COUNTIFS(WTG_BD!L:L,'Basic Data'!T1237,WTG_BD!F:F,"&gt;="&amp;O2Summary!$B$6,WTG_BD!F:F,"&lt;="&amp;O2Summary!$B$4)</f>
        <v>0</v>
      </c>
      <c r="V1237" s="18">
        <f t="shared" si="26"/>
        <v>45</v>
      </c>
    </row>
    <row r="1238" spans="19:22">
      <c r="S1238" s="16">
        <v>3048</v>
      </c>
      <c r="T1238" s="16" t="s">
        <v>1763</v>
      </c>
      <c r="U1238" s="17">
        <f>COUNTIFS(WTG_BD!L:L,'Basic Data'!T1238,WTG_BD!F:F,"&gt;="&amp;O2Summary!$B$6,WTG_BD!F:F,"&lt;="&amp;O2Summary!$B$4)</f>
        <v>0</v>
      </c>
      <c r="V1238" s="18">
        <f t="shared" si="26"/>
        <v>45</v>
      </c>
    </row>
    <row r="1239" spans="19:22">
      <c r="S1239" s="16">
        <v>3049</v>
      </c>
      <c r="T1239" s="16" t="s">
        <v>1764</v>
      </c>
      <c r="U1239" s="17">
        <f>COUNTIFS(WTG_BD!L:L,'Basic Data'!T1239,WTG_BD!F:F,"&gt;="&amp;O2Summary!$B$6,WTG_BD!F:F,"&lt;="&amp;O2Summary!$B$4)</f>
        <v>0</v>
      </c>
      <c r="V1239" s="18">
        <f t="shared" si="26"/>
        <v>45</v>
      </c>
    </row>
    <row r="1240" spans="19:22">
      <c r="S1240" s="16">
        <v>3050</v>
      </c>
      <c r="T1240" s="16" t="s">
        <v>1765</v>
      </c>
      <c r="U1240" s="17">
        <f>COUNTIFS(WTG_BD!L:L,'Basic Data'!T1240,WTG_BD!F:F,"&gt;="&amp;O2Summary!$B$6,WTG_BD!F:F,"&lt;="&amp;O2Summary!$B$4)</f>
        <v>0</v>
      </c>
      <c r="V1240" s="18">
        <f t="shared" si="26"/>
        <v>45</v>
      </c>
    </row>
    <row r="1241" spans="19:22">
      <c r="S1241" s="16">
        <v>3051</v>
      </c>
      <c r="T1241" s="16" t="s">
        <v>1766</v>
      </c>
      <c r="U1241" s="17">
        <f>COUNTIFS(WTG_BD!L:L,'Basic Data'!T1241,WTG_BD!F:F,"&gt;="&amp;O2Summary!$B$6,WTG_BD!F:F,"&lt;="&amp;O2Summary!$B$4)</f>
        <v>0</v>
      </c>
      <c r="V1241" s="18">
        <f t="shared" si="26"/>
        <v>45</v>
      </c>
    </row>
    <row r="1242" spans="19:22">
      <c r="S1242" s="16">
        <v>3052</v>
      </c>
      <c r="T1242" s="16" t="s">
        <v>1767</v>
      </c>
      <c r="U1242" s="17">
        <f>COUNTIFS(WTG_BD!L:L,'Basic Data'!T1242,WTG_BD!F:F,"&gt;="&amp;O2Summary!$B$6,WTG_BD!F:F,"&lt;="&amp;O2Summary!$B$4)</f>
        <v>0</v>
      </c>
      <c r="V1242" s="18">
        <f t="shared" si="26"/>
        <v>45</v>
      </c>
    </row>
    <row r="1243" spans="19:22">
      <c r="S1243" s="16">
        <v>3053</v>
      </c>
      <c r="T1243" s="16" t="s">
        <v>1768</v>
      </c>
      <c r="U1243" s="17">
        <f>COUNTIFS(WTG_BD!L:L,'Basic Data'!T1243,WTG_BD!F:F,"&gt;="&amp;O2Summary!$B$6,WTG_BD!F:F,"&lt;="&amp;O2Summary!$B$4)</f>
        <v>0</v>
      </c>
      <c r="V1243" s="18">
        <f t="shared" si="26"/>
        <v>45</v>
      </c>
    </row>
    <row r="1244" spans="19:22">
      <c r="S1244" s="16">
        <v>3054</v>
      </c>
      <c r="T1244" s="16" t="s">
        <v>1769</v>
      </c>
      <c r="U1244" s="17">
        <f>COUNTIFS(WTG_BD!L:L,'Basic Data'!T1244,WTG_BD!F:F,"&gt;="&amp;O2Summary!$B$6,WTG_BD!F:F,"&lt;="&amp;O2Summary!$B$4)</f>
        <v>0</v>
      </c>
      <c r="V1244" s="18">
        <f t="shared" si="26"/>
        <v>45</v>
      </c>
    </row>
    <row r="1245" spans="19:22">
      <c r="S1245" s="16">
        <v>3055</v>
      </c>
      <c r="T1245" s="16" t="s">
        <v>1770</v>
      </c>
      <c r="U1245" s="17">
        <f>COUNTIFS(WTG_BD!L:L,'Basic Data'!T1245,WTG_BD!F:F,"&gt;="&amp;O2Summary!$B$6,WTG_BD!F:F,"&lt;="&amp;O2Summary!$B$4)</f>
        <v>0</v>
      </c>
      <c r="V1245" s="18">
        <f t="shared" si="26"/>
        <v>45</v>
      </c>
    </row>
    <row r="1246" spans="19:22">
      <c r="S1246" s="16">
        <v>3056</v>
      </c>
      <c r="T1246" s="16" t="s">
        <v>1771</v>
      </c>
      <c r="U1246" s="17">
        <f>COUNTIFS(WTG_BD!L:L,'Basic Data'!T1246,WTG_BD!F:F,"&gt;="&amp;O2Summary!$B$6,WTG_BD!F:F,"&lt;="&amp;O2Summary!$B$4)</f>
        <v>0</v>
      </c>
      <c r="V1246" s="18">
        <f t="shared" si="26"/>
        <v>45</v>
      </c>
    </row>
    <row r="1247" spans="19:22">
      <c r="S1247" s="16">
        <v>3057</v>
      </c>
      <c r="T1247" s="16" t="s">
        <v>1772</v>
      </c>
      <c r="U1247" s="17">
        <f>COUNTIFS(WTG_BD!L:L,'Basic Data'!T1247,WTG_BD!F:F,"&gt;="&amp;O2Summary!$B$6,WTG_BD!F:F,"&lt;="&amp;O2Summary!$B$4)</f>
        <v>0</v>
      </c>
      <c r="V1247" s="18">
        <f t="shared" si="26"/>
        <v>45</v>
      </c>
    </row>
    <row r="1248" spans="19:22">
      <c r="S1248" s="16">
        <v>3059</v>
      </c>
      <c r="T1248" s="16" t="s">
        <v>1773</v>
      </c>
      <c r="U1248" s="17">
        <f>COUNTIFS(WTG_BD!L:L,'Basic Data'!T1248,WTG_BD!F:F,"&gt;="&amp;O2Summary!$B$6,WTG_BD!F:F,"&lt;="&amp;O2Summary!$B$4)</f>
        <v>0</v>
      </c>
      <c r="V1248" s="18">
        <f t="shared" si="26"/>
        <v>45</v>
      </c>
    </row>
    <row r="1249" spans="19:22">
      <c r="S1249" s="16">
        <v>3060</v>
      </c>
      <c r="T1249" s="16" t="s">
        <v>1774</v>
      </c>
      <c r="U1249" s="17">
        <f>COUNTIFS(WTG_BD!L:L,'Basic Data'!T1249,WTG_BD!F:F,"&gt;="&amp;O2Summary!$B$6,WTG_BD!F:F,"&lt;="&amp;O2Summary!$B$4)</f>
        <v>0</v>
      </c>
      <c r="V1249" s="18">
        <f t="shared" si="26"/>
        <v>45</v>
      </c>
    </row>
    <row r="1250" spans="19:22">
      <c r="S1250" s="16">
        <v>3061</v>
      </c>
      <c r="T1250" s="16" t="s">
        <v>1775</v>
      </c>
      <c r="U1250" s="17">
        <f>COUNTIFS(WTG_BD!L:L,'Basic Data'!T1250,WTG_BD!F:F,"&gt;="&amp;O2Summary!$B$6,WTG_BD!F:F,"&lt;="&amp;O2Summary!$B$4)</f>
        <v>0</v>
      </c>
      <c r="V1250" s="18">
        <f t="shared" si="26"/>
        <v>45</v>
      </c>
    </row>
    <row r="1251" spans="19:22">
      <c r="S1251" s="16">
        <v>3062</v>
      </c>
      <c r="T1251" s="16" t="s">
        <v>1776</v>
      </c>
      <c r="U1251" s="17">
        <f>COUNTIFS(WTG_BD!L:L,'Basic Data'!T1251,WTG_BD!F:F,"&gt;="&amp;O2Summary!$B$6,WTG_BD!F:F,"&lt;="&amp;O2Summary!$B$4)</f>
        <v>0</v>
      </c>
      <c r="V1251" s="18">
        <f t="shared" si="26"/>
        <v>45</v>
      </c>
    </row>
    <row r="1252" spans="19:22">
      <c r="S1252" s="16">
        <v>3069</v>
      </c>
      <c r="T1252" s="16" t="s">
        <v>1777</v>
      </c>
      <c r="U1252" s="17">
        <f>COUNTIFS(WTG_BD!L:L,'Basic Data'!T1252,WTG_BD!F:F,"&gt;="&amp;O2Summary!$B$6,WTG_BD!F:F,"&lt;="&amp;O2Summary!$B$4)</f>
        <v>0</v>
      </c>
      <c r="V1252" s="18">
        <f t="shared" si="26"/>
        <v>45</v>
      </c>
    </row>
    <row r="1253" spans="19:22">
      <c r="S1253" s="16">
        <v>3070</v>
      </c>
      <c r="T1253" s="16" t="s">
        <v>1778</v>
      </c>
      <c r="U1253" s="17">
        <f>COUNTIFS(WTG_BD!L:L,'Basic Data'!T1253,WTG_BD!F:F,"&gt;="&amp;O2Summary!$B$6,WTG_BD!F:F,"&lt;="&amp;O2Summary!$B$4)</f>
        <v>0</v>
      </c>
      <c r="V1253" s="18">
        <f t="shared" si="26"/>
        <v>45</v>
      </c>
    </row>
    <row r="1254" spans="19:22">
      <c r="S1254" s="16">
        <v>3071</v>
      </c>
      <c r="T1254" s="16" t="s">
        <v>1779</v>
      </c>
      <c r="U1254" s="17">
        <f>COUNTIFS(WTG_BD!L:L,'Basic Data'!T1254,WTG_BD!F:F,"&gt;="&amp;O2Summary!$B$6,WTG_BD!F:F,"&lt;="&amp;O2Summary!$B$4)</f>
        <v>0</v>
      </c>
      <c r="V1254" s="18">
        <f t="shared" si="26"/>
        <v>45</v>
      </c>
    </row>
    <row r="1255" spans="19:22">
      <c r="S1255" s="16">
        <v>3072</v>
      </c>
      <c r="T1255" s="16" t="s">
        <v>1780</v>
      </c>
      <c r="U1255" s="17">
        <f>COUNTIFS(WTG_BD!L:L,'Basic Data'!T1255,WTG_BD!F:F,"&gt;="&amp;O2Summary!$B$6,WTG_BD!F:F,"&lt;="&amp;O2Summary!$B$4)</f>
        <v>0</v>
      </c>
      <c r="V1255" s="18">
        <f t="shared" si="26"/>
        <v>45</v>
      </c>
    </row>
    <row r="1256" spans="19:22">
      <c r="S1256" s="16">
        <v>3073</v>
      </c>
      <c r="T1256" s="16" t="s">
        <v>374</v>
      </c>
      <c r="U1256" s="17">
        <f>COUNTIFS(WTG_BD!L:L,'Basic Data'!T1256,WTG_BD!F:F,"&gt;="&amp;O2Summary!$B$6,WTG_BD!F:F,"&lt;="&amp;O2Summary!$B$4)</f>
        <v>0</v>
      </c>
      <c r="V1256" s="18">
        <f t="shared" si="26"/>
        <v>45</v>
      </c>
    </row>
    <row r="1257" spans="19:22">
      <c r="S1257" s="16">
        <v>3074</v>
      </c>
      <c r="T1257" s="16" t="s">
        <v>1781</v>
      </c>
      <c r="U1257" s="17">
        <f>COUNTIFS(WTG_BD!L:L,'Basic Data'!T1257,WTG_BD!F:F,"&gt;="&amp;O2Summary!$B$6,WTG_BD!F:F,"&lt;="&amp;O2Summary!$B$4)</f>
        <v>0</v>
      </c>
      <c r="V1257" s="18">
        <f t="shared" si="26"/>
        <v>45</v>
      </c>
    </row>
    <row r="1258" spans="19:22">
      <c r="S1258" s="16">
        <v>3075</v>
      </c>
      <c r="T1258" s="16" t="s">
        <v>1782</v>
      </c>
      <c r="U1258" s="17">
        <f>COUNTIFS(WTG_BD!L:L,'Basic Data'!T1258,WTG_BD!F:F,"&gt;="&amp;O2Summary!$B$6,WTG_BD!F:F,"&lt;="&amp;O2Summary!$B$4)</f>
        <v>0</v>
      </c>
      <c r="V1258" s="18">
        <f t="shared" si="26"/>
        <v>45</v>
      </c>
    </row>
    <row r="1259" spans="19:22">
      <c r="S1259" s="16">
        <v>3076</v>
      </c>
      <c r="T1259" s="16" t="s">
        <v>1783</v>
      </c>
      <c r="U1259" s="17">
        <f>COUNTIFS(WTG_BD!L:L,'Basic Data'!T1259,WTG_BD!F:F,"&gt;="&amp;O2Summary!$B$6,WTG_BD!F:F,"&lt;="&amp;O2Summary!$B$4)</f>
        <v>0</v>
      </c>
      <c r="V1259" s="18">
        <f t="shared" si="26"/>
        <v>45</v>
      </c>
    </row>
    <row r="1260" spans="19:22">
      <c r="S1260" s="16">
        <v>3077</v>
      </c>
      <c r="T1260" s="16" t="s">
        <v>1784</v>
      </c>
      <c r="U1260" s="17">
        <f>COUNTIFS(WTG_BD!L:L,'Basic Data'!T1260,WTG_BD!F:F,"&gt;="&amp;O2Summary!$B$6,WTG_BD!F:F,"&lt;="&amp;O2Summary!$B$4)</f>
        <v>0</v>
      </c>
      <c r="V1260" s="18">
        <f t="shared" si="26"/>
        <v>45</v>
      </c>
    </row>
    <row r="1261" spans="19:22">
      <c r="S1261" s="16">
        <v>3078</v>
      </c>
      <c r="T1261" s="16" t="s">
        <v>1785</v>
      </c>
      <c r="U1261" s="17">
        <f>COUNTIFS(WTG_BD!L:L,'Basic Data'!T1261,WTG_BD!F:F,"&gt;="&amp;O2Summary!$B$6,WTG_BD!F:F,"&lt;="&amp;O2Summary!$B$4)</f>
        <v>0</v>
      </c>
      <c r="V1261" s="18">
        <f t="shared" si="26"/>
        <v>45</v>
      </c>
    </row>
    <row r="1262" spans="19:22">
      <c r="S1262" s="16">
        <v>3079</v>
      </c>
      <c r="T1262" s="16" t="s">
        <v>1786</v>
      </c>
      <c r="U1262" s="17">
        <f>COUNTIFS(WTG_BD!L:L,'Basic Data'!T1262,WTG_BD!F:F,"&gt;="&amp;O2Summary!$B$6,WTG_BD!F:F,"&lt;="&amp;O2Summary!$B$4)</f>
        <v>0</v>
      </c>
      <c r="V1262" s="18">
        <f t="shared" si="26"/>
        <v>45</v>
      </c>
    </row>
    <row r="1263" spans="19:22">
      <c r="S1263" s="16">
        <v>3080</v>
      </c>
      <c r="T1263" s="16" t="s">
        <v>1787</v>
      </c>
      <c r="U1263" s="17">
        <f>COUNTIFS(WTG_BD!L:L,'Basic Data'!T1263,WTG_BD!F:F,"&gt;="&amp;O2Summary!$B$6,WTG_BD!F:F,"&lt;="&amp;O2Summary!$B$4)</f>
        <v>0</v>
      </c>
      <c r="V1263" s="18">
        <f t="shared" si="26"/>
        <v>45</v>
      </c>
    </row>
    <row r="1264" spans="19:22">
      <c r="S1264" s="16">
        <v>3081</v>
      </c>
      <c r="T1264" s="16" t="s">
        <v>1788</v>
      </c>
      <c r="U1264" s="17">
        <f>COUNTIFS(WTG_BD!L:L,'Basic Data'!T1264,WTG_BD!F:F,"&gt;="&amp;O2Summary!$B$6,WTG_BD!F:F,"&lt;="&amp;O2Summary!$B$4)</f>
        <v>0</v>
      </c>
      <c r="V1264" s="18">
        <f t="shared" si="26"/>
        <v>45</v>
      </c>
    </row>
    <row r="1265" spans="19:22">
      <c r="S1265" s="16">
        <v>3082</v>
      </c>
      <c r="T1265" s="16" t="s">
        <v>1789</v>
      </c>
      <c r="U1265" s="17">
        <f>COUNTIFS(WTG_BD!L:L,'Basic Data'!T1265,WTG_BD!F:F,"&gt;="&amp;O2Summary!$B$6,WTG_BD!F:F,"&lt;="&amp;O2Summary!$B$4)</f>
        <v>0</v>
      </c>
      <c r="V1265" s="18">
        <f t="shared" si="26"/>
        <v>45</v>
      </c>
    </row>
    <row r="1266" spans="19:22">
      <c r="S1266" s="16">
        <v>3083</v>
      </c>
      <c r="T1266" s="16" t="s">
        <v>1790</v>
      </c>
      <c r="U1266" s="17">
        <f>COUNTIFS(WTG_BD!L:L,'Basic Data'!T1266,WTG_BD!F:F,"&gt;="&amp;O2Summary!$B$6,WTG_BD!F:F,"&lt;="&amp;O2Summary!$B$4)</f>
        <v>0</v>
      </c>
      <c r="V1266" s="18">
        <f t="shared" si="26"/>
        <v>45</v>
      </c>
    </row>
    <row r="1267" spans="19:22">
      <c r="S1267" s="16">
        <v>3084</v>
      </c>
      <c r="T1267" s="16" t="s">
        <v>1791</v>
      </c>
      <c r="U1267" s="17">
        <f>COUNTIFS(WTG_BD!L:L,'Basic Data'!T1267,WTG_BD!F:F,"&gt;="&amp;O2Summary!$B$6,WTG_BD!F:F,"&lt;="&amp;O2Summary!$B$4)</f>
        <v>0</v>
      </c>
      <c r="V1267" s="18">
        <f t="shared" si="26"/>
        <v>45</v>
      </c>
    </row>
    <row r="1268" spans="19:22">
      <c r="S1268" s="16">
        <v>3085</v>
      </c>
      <c r="T1268" s="16" t="s">
        <v>1792</v>
      </c>
      <c r="U1268" s="17">
        <f>COUNTIFS(WTG_BD!L:L,'Basic Data'!T1268,WTG_BD!F:F,"&gt;="&amp;O2Summary!$B$6,WTG_BD!F:F,"&lt;="&amp;O2Summary!$B$4)</f>
        <v>0</v>
      </c>
      <c r="V1268" s="18">
        <f t="shared" si="26"/>
        <v>45</v>
      </c>
    </row>
    <row r="1269" spans="19:22">
      <c r="S1269" s="16">
        <v>3086</v>
      </c>
      <c r="T1269" s="16" t="s">
        <v>1793</v>
      </c>
      <c r="U1269" s="17">
        <f>COUNTIFS(WTG_BD!L:L,'Basic Data'!T1269,WTG_BD!F:F,"&gt;="&amp;O2Summary!$B$6,WTG_BD!F:F,"&lt;="&amp;O2Summary!$B$4)</f>
        <v>0</v>
      </c>
      <c r="V1269" s="18">
        <f t="shared" si="26"/>
        <v>45</v>
      </c>
    </row>
    <row r="1270" spans="19:22">
      <c r="S1270" s="16">
        <v>3087</v>
      </c>
      <c r="T1270" s="16" t="s">
        <v>1794</v>
      </c>
      <c r="U1270" s="17">
        <f>COUNTIFS(WTG_BD!L:L,'Basic Data'!T1270,WTG_BD!F:F,"&gt;="&amp;O2Summary!$B$6,WTG_BD!F:F,"&lt;="&amp;O2Summary!$B$4)</f>
        <v>0</v>
      </c>
      <c r="V1270" s="18">
        <f t="shared" si="26"/>
        <v>45</v>
      </c>
    </row>
    <row r="1271" spans="19:22">
      <c r="S1271" s="16">
        <v>3088</v>
      </c>
      <c r="T1271" s="16" t="s">
        <v>1795</v>
      </c>
      <c r="U1271" s="17">
        <f>COUNTIFS(WTG_BD!L:L,'Basic Data'!T1271,WTG_BD!F:F,"&gt;="&amp;O2Summary!$B$6,WTG_BD!F:F,"&lt;="&amp;O2Summary!$B$4)</f>
        <v>0</v>
      </c>
      <c r="V1271" s="18">
        <f t="shared" si="26"/>
        <v>45</v>
      </c>
    </row>
    <row r="1272" spans="19:22">
      <c r="S1272" s="16">
        <v>3089</v>
      </c>
      <c r="T1272" s="16" t="s">
        <v>1796</v>
      </c>
      <c r="U1272" s="17">
        <f>COUNTIFS(WTG_BD!L:L,'Basic Data'!T1272,WTG_BD!F:F,"&gt;="&amp;O2Summary!$B$6,WTG_BD!F:F,"&lt;="&amp;O2Summary!$B$4)</f>
        <v>0</v>
      </c>
      <c r="V1272" s="18">
        <f t="shared" si="26"/>
        <v>45</v>
      </c>
    </row>
    <row r="1273" spans="19:22">
      <c r="S1273" s="16">
        <v>3091</v>
      </c>
      <c r="T1273" s="16" t="s">
        <v>1797</v>
      </c>
      <c r="U1273" s="17">
        <f>COUNTIFS(WTG_BD!L:L,'Basic Data'!T1273,WTG_BD!F:F,"&gt;="&amp;O2Summary!$B$6,WTG_BD!F:F,"&lt;="&amp;O2Summary!$B$4)</f>
        <v>0</v>
      </c>
      <c r="V1273" s="18">
        <f t="shared" si="26"/>
        <v>45</v>
      </c>
    </row>
    <row r="1274" spans="19:22">
      <c r="S1274" s="16">
        <v>3092</v>
      </c>
      <c r="T1274" s="16" t="s">
        <v>1798</v>
      </c>
      <c r="U1274" s="17">
        <f>COUNTIFS(WTG_BD!L:L,'Basic Data'!T1274,WTG_BD!F:F,"&gt;="&amp;O2Summary!$B$6,WTG_BD!F:F,"&lt;="&amp;O2Summary!$B$4)</f>
        <v>0</v>
      </c>
      <c r="V1274" s="18">
        <f t="shared" si="26"/>
        <v>45</v>
      </c>
    </row>
    <row r="1275" spans="19:22">
      <c r="S1275" s="16">
        <v>3093</v>
      </c>
      <c r="T1275" s="16" t="s">
        <v>1799</v>
      </c>
      <c r="U1275" s="17">
        <f>COUNTIFS(WTG_BD!L:L,'Basic Data'!T1275,WTG_BD!F:F,"&gt;="&amp;O2Summary!$B$6,WTG_BD!F:F,"&lt;="&amp;O2Summary!$B$4)</f>
        <v>0</v>
      </c>
      <c r="V1275" s="18">
        <f t="shared" si="26"/>
        <v>45</v>
      </c>
    </row>
    <row r="1276" spans="19:22">
      <c r="S1276" s="16">
        <v>3094</v>
      </c>
      <c r="T1276" s="16" t="s">
        <v>1800</v>
      </c>
      <c r="U1276" s="17">
        <f>COUNTIFS(WTG_BD!L:L,'Basic Data'!T1276,WTG_BD!F:F,"&gt;="&amp;O2Summary!$B$6,WTG_BD!F:F,"&lt;="&amp;O2Summary!$B$4)</f>
        <v>0</v>
      </c>
      <c r="V1276" s="18">
        <f t="shared" si="26"/>
        <v>45</v>
      </c>
    </row>
    <row r="1277" spans="19:22">
      <c r="S1277" s="16">
        <v>3095</v>
      </c>
      <c r="T1277" s="16" t="s">
        <v>1801</v>
      </c>
      <c r="U1277" s="17">
        <f>COUNTIFS(WTG_BD!L:L,'Basic Data'!T1277,WTG_BD!F:F,"&gt;="&amp;O2Summary!$B$6,WTG_BD!F:F,"&lt;="&amp;O2Summary!$B$4)</f>
        <v>0</v>
      </c>
      <c r="V1277" s="18">
        <f t="shared" si="26"/>
        <v>45</v>
      </c>
    </row>
    <row r="1278" spans="19:22">
      <c r="S1278" s="16">
        <v>3096</v>
      </c>
      <c r="T1278" s="16" t="s">
        <v>1802</v>
      </c>
      <c r="U1278" s="17">
        <f>COUNTIFS(WTG_BD!L:L,'Basic Data'!T1278,WTG_BD!F:F,"&gt;="&amp;O2Summary!$B$6,WTG_BD!F:F,"&lt;="&amp;O2Summary!$B$4)</f>
        <v>0</v>
      </c>
      <c r="V1278" s="18">
        <f t="shared" si="26"/>
        <v>45</v>
      </c>
    </row>
    <row r="1279" spans="19:22">
      <c r="S1279" s="16">
        <v>3097</v>
      </c>
      <c r="T1279" s="16" t="s">
        <v>1803</v>
      </c>
      <c r="U1279" s="17">
        <f>COUNTIFS(WTG_BD!L:L,'Basic Data'!T1279,WTG_BD!F:F,"&gt;="&amp;O2Summary!$B$6,WTG_BD!F:F,"&lt;="&amp;O2Summary!$B$4)</f>
        <v>0</v>
      </c>
      <c r="V1279" s="18">
        <f t="shared" si="26"/>
        <v>45</v>
      </c>
    </row>
    <row r="1280" spans="19:22">
      <c r="S1280" s="16">
        <v>3098</v>
      </c>
      <c r="T1280" s="16" t="s">
        <v>1804</v>
      </c>
      <c r="U1280" s="17">
        <f>COUNTIFS(WTG_BD!L:L,'Basic Data'!T1280,WTG_BD!F:F,"&gt;="&amp;O2Summary!$B$6,WTG_BD!F:F,"&lt;="&amp;O2Summary!$B$4)</f>
        <v>0</v>
      </c>
      <c r="V1280" s="18">
        <f t="shared" si="26"/>
        <v>45</v>
      </c>
    </row>
    <row r="1281" spans="19:22">
      <c r="S1281" s="16">
        <v>3099</v>
      </c>
      <c r="T1281" s="16" t="s">
        <v>1805</v>
      </c>
      <c r="U1281" s="17">
        <f>COUNTIFS(WTG_BD!L:L,'Basic Data'!T1281,WTG_BD!F:F,"&gt;="&amp;O2Summary!$B$6,WTG_BD!F:F,"&lt;="&amp;O2Summary!$B$4)</f>
        <v>0</v>
      </c>
      <c r="V1281" s="18">
        <f t="shared" si="26"/>
        <v>45</v>
      </c>
    </row>
    <row r="1282" spans="19:22">
      <c r="S1282" s="16">
        <v>3100</v>
      </c>
      <c r="T1282" s="16" t="s">
        <v>1806</v>
      </c>
      <c r="U1282" s="17">
        <f>COUNTIFS(WTG_BD!L:L,'Basic Data'!T1282,WTG_BD!F:F,"&gt;="&amp;O2Summary!$B$6,WTG_BD!F:F,"&lt;="&amp;O2Summary!$B$4)</f>
        <v>0</v>
      </c>
      <c r="V1282" s="18">
        <f t="shared" si="26"/>
        <v>45</v>
      </c>
    </row>
    <row r="1283" spans="19:22">
      <c r="S1283" s="16">
        <v>3101</v>
      </c>
      <c r="T1283" s="16" t="s">
        <v>1807</v>
      </c>
      <c r="U1283" s="17">
        <f>COUNTIFS(WTG_BD!L:L,'Basic Data'!T1283,WTG_BD!F:F,"&gt;="&amp;O2Summary!$B$6,WTG_BD!F:F,"&lt;="&amp;O2Summary!$B$4)</f>
        <v>0</v>
      </c>
      <c r="V1283" s="18">
        <f t="shared" ref="V1283:V1346" si="27">RANK(U1283,$U$2:$U$3975)</f>
        <v>45</v>
      </c>
    </row>
    <row r="1284" spans="19:22">
      <c r="S1284" s="16">
        <v>3102</v>
      </c>
      <c r="T1284" s="16" t="s">
        <v>1808</v>
      </c>
      <c r="U1284" s="17">
        <f>COUNTIFS(WTG_BD!L:L,'Basic Data'!T1284,WTG_BD!F:F,"&gt;="&amp;O2Summary!$B$6,WTG_BD!F:F,"&lt;="&amp;O2Summary!$B$4)</f>
        <v>0</v>
      </c>
      <c r="V1284" s="18">
        <f t="shared" si="27"/>
        <v>45</v>
      </c>
    </row>
    <row r="1285" spans="19:22">
      <c r="S1285" s="16">
        <v>3103</v>
      </c>
      <c r="T1285" s="16" t="s">
        <v>1809</v>
      </c>
      <c r="U1285" s="17">
        <f>COUNTIFS(WTG_BD!L:L,'Basic Data'!T1285,WTG_BD!F:F,"&gt;="&amp;O2Summary!$B$6,WTG_BD!F:F,"&lt;="&amp;O2Summary!$B$4)</f>
        <v>0</v>
      </c>
      <c r="V1285" s="18">
        <f t="shared" si="27"/>
        <v>45</v>
      </c>
    </row>
    <row r="1286" spans="19:22">
      <c r="S1286" s="16">
        <v>3104</v>
      </c>
      <c r="T1286" s="16" t="s">
        <v>1810</v>
      </c>
      <c r="U1286" s="17">
        <f>COUNTIFS(WTG_BD!L:L,'Basic Data'!T1286,WTG_BD!F:F,"&gt;="&amp;O2Summary!$B$6,WTG_BD!F:F,"&lt;="&amp;O2Summary!$B$4)</f>
        <v>0</v>
      </c>
      <c r="V1286" s="18">
        <f t="shared" si="27"/>
        <v>45</v>
      </c>
    </row>
    <row r="1287" spans="19:22">
      <c r="S1287" s="16">
        <v>3105</v>
      </c>
      <c r="T1287" s="16" t="s">
        <v>1811</v>
      </c>
      <c r="U1287" s="17">
        <f>COUNTIFS(WTG_BD!L:L,'Basic Data'!T1287,WTG_BD!F:F,"&gt;="&amp;O2Summary!$B$6,WTG_BD!F:F,"&lt;="&amp;O2Summary!$B$4)</f>
        <v>0</v>
      </c>
      <c r="V1287" s="18">
        <f t="shared" si="27"/>
        <v>45</v>
      </c>
    </row>
    <row r="1288" spans="19:22">
      <c r="S1288" s="16">
        <v>3106</v>
      </c>
      <c r="T1288" s="16" t="s">
        <v>1812</v>
      </c>
      <c r="U1288" s="17">
        <f>COUNTIFS(WTG_BD!L:L,'Basic Data'!T1288,WTG_BD!F:F,"&gt;="&amp;O2Summary!$B$6,WTG_BD!F:F,"&lt;="&amp;O2Summary!$B$4)</f>
        <v>0</v>
      </c>
      <c r="V1288" s="18">
        <f t="shared" si="27"/>
        <v>45</v>
      </c>
    </row>
    <row r="1289" spans="19:22">
      <c r="S1289" s="16">
        <v>3107</v>
      </c>
      <c r="T1289" s="16" t="s">
        <v>1813</v>
      </c>
      <c r="U1289" s="17">
        <f>COUNTIFS(WTG_BD!L:L,'Basic Data'!T1289,WTG_BD!F:F,"&gt;="&amp;O2Summary!$B$6,WTG_BD!F:F,"&lt;="&amp;O2Summary!$B$4)</f>
        <v>0</v>
      </c>
      <c r="V1289" s="18">
        <f t="shared" si="27"/>
        <v>45</v>
      </c>
    </row>
    <row r="1290" spans="19:22">
      <c r="S1290" s="16">
        <v>3108</v>
      </c>
      <c r="T1290" s="16" t="s">
        <v>1814</v>
      </c>
      <c r="U1290" s="17">
        <f>COUNTIFS(WTG_BD!L:L,'Basic Data'!T1290,WTG_BD!F:F,"&gt;="&amp;O2Summary!$B$6,WTG_BD!F:F,"&lt;="&amp;O2Summary!$B$4)</f>
        <v>0</v>
      </c>
      <c r="V1290" s="18">
        <f t="shared" si="27"/>
        <v>45</v>
      </c>
    </row>
    <row r="1291" spans="19:22">
      <c r="S1291" s="16">
        <v>3109</v>
      </c>
      <c r="T1291" s="16" t="s">
        <v>1815</v>
      </c>
      <c r="U1291" s="17">
        <f>COUNTIFS(WTG_BD!L:L,'Basic Data'!T1291,WTG_BD!F:F,"&gt;="&amp;O2Summary!$B$6,WTG_BD!F:F,"&lt;="&amp;O2Summary!$B$4)</f>
        <v>0</v>
      </c>
      <c r="V1291" s="18">
        <f t="shared" si="27"/>
        <v>45</v>
      </c>
    </row>
    <row r="1292" spans="19:22">
      <c r="S1292" s="16">
        <v>3110</v>
      </c>
      <c r="T1292" s="16" t="s">
        <v>1816</v>
      </c>
      <c r="U1292" s="17">
        <f>COUNTIFS(WTG_BD!L:L,'Basic Data'!T1292,WTG_BD!F:F,"&gt;="&amp;O2Summary!$B$6,WTG_BD!F:F,"&lt;="&amp;O2Summary!$B$4)</f>
        <v>0</v>
      </c>
      <c r="V1292" s="18">
        <f t="shared" si="27"/>
        <v>45</v>
      </c>
    </row>
    <row r="1293" spans="19:22">
      <c r="S1293" s="16">
        <v>3111</v>
      </c>
      <c r="T1293" s="16" t="s">
        <v>1817</v>
      </c>
      <c r="U1293" s="17">
        <f>COUNTIFS(WTG_BD!L:L,'Basic Data'!T1293,WTG_BD!F:F,"&gt;="&amp;O2Summary!$B$6,WTG_BD!F:F,"&lt;="&amp;O2Summary!$B$4)</f>
        <v>0</v>
      </c>
      <c r="V1293" s="18">
        <f t="shared" si="27"/>
        <v>45</v>
      </c>
    </row>
    <row r="1294" spans="19:22">
      <c r="S1294" s="16">
        <v>3112</v>
      </c>
      <c r="T1294" s="16" t="s">
        <v>1818</v>
      </c>
      <c r="U1294" s="17">
        <f>COUNTIFS(WTG_BD!L:L,'Basic Data'!T1294,WTG_BD!F:F,"&gt;="&amp;O2Summary!$B$6,WTG_BD!F:F,"&lt;="&amp;O2Summary!$B$4)</f>
        <v>0</v>
      </c>
      <c r="V1294" s="18">
        <f t="shared" si="27"/>
        <v>45</v>
      </c>
    </row>
    <row r="1295" spans="19:22">
      <c r="S1295" s="16">
        <v>3113</v>
      </c>
      <c r="T1295" s="16" t="s">
        <v>1819</v>
      </c>
      <c r="U1295" s="17">
        <f>COUNTIFS(WTG_BD!L:L,'Basic Data'!T1295,WTG_BD!F:F,"&gt;="&amp;O2Summary!$B$6,WTG_BD!F:F,"&lt;="&amp;O2Summary!$B$4)</f>
        <v>0</v>
      </c>
      <c r="V1295" s="18">
        <f t="shared" si="27"/>
        <v>45</v>
      </c>
    </row>
    <row r="1296" spans="19:22">
      <c r="S1296" s="16">
        <v>3114</v>
      </c>
      <c r="T1296" s="16" t="s">
        <v>1820</v>
      </c>
      <c r="U1296" s="17">
        <f>COUNTIFS(WTG_BD!L:L,'Basic Data'!T1296,WTG_BD!F:F,"&gt;="&amp;O2Summary!$B$6,WTG_BD!F:F,"&lt;="&amp;O2Summary!$B$4)</f>
        <v>0</v>
      </c>
      <c r="V1296" s="18">
        <f t="shared" si="27"/>
        <v>45</v>
      </c>
    </row>
    <row r="1297" spans="19:22">
      <c r="S1297" s="16">
        <v>3115</v>
      </c>
      <c r="T1297" s="16" t="s">
        <v>1821</v>
      </c>
      <c r="U1297" s="17">
        <f>COUNTIFS(WTG_BD!L:L,'Basic Data'!T1297,WTG_BD!F:F,"&gt;="&amp;O2Summary!$B$6,WTG_BD!F:F,"&lt;="&amp;O2Summary!$B$4)</f>
        <v>0</v>
      </c>
      <c r="V1297" s="18">
        <f t="shared" si="27"/>
        <v>45</v>
      </c>
    </row>
    <row r="1298" spans="19:22">
      <c r="S1298" s="16">
        <v>3116</v>
      </c>
      <c r="T1298" s="16" t="s">
        <v>1822</v>
      </c>
      <c r="U1298" s="17">
        <f>COUNTIFS(WTG_BD!L:L,'Basic Data'!T1298,WTG_BD!F:F,"&gt;="&amp;O2Summary!$B$6,WTG_BD!F:F,"&lt;="&amp;O2Summary!$B$4)</f>
        <v>0</v>
      </c>
      <c r="V1298" s="18">
        <f t="shared" si="27"/>
        <v>45</v>
      </c>
    </row>
    <row r="1299" spans="19:22">
      <c r="S1299" s="16">
        <v>3117</v>
      </c>
      <c r="T1299" s="16" t="s">
        <v>1823</v>
      </c>
      <c r="U1299" s="17">
        <f>COUNTIFS(WTG_BD!L:L,'Basic Data'!T1299,WTG_BD!F:F,"&gt;="&amp;O2Summary!$B$6,WTG_BD!F:F,"&lt;="&amp;O2Summary!$B$4)</f>
        <v>0</v>
      </c>
      <c r="V1299" s="18">
        <f t="shared" si="27"/>
        <v>45</v>
      </c>
    </row>
    <row r="1300" spans="19:22">
      <c r="S1300" s="16">
        <v>3118</v>
      </c>
      <c r="T1300" s="16" t="s">
        <v>1824</v>
      </c>
      <c r="U1300" s="17">
        <f>COUNTIFS(WTG_BD!L:L,'Basic Data'!T1300,WTG_BD!F:F,"&gt;="&amp;O2Summary!$B$6,WTG_BD!F:F,"&lt;="&amp;O2Summary!$B$4)</f>
        <v>0</v>
      </c>
      <c r="V1300" s="18">
        <f t="shared" si="27"/>
        <v>45</v>
      </c>
    </row>
    <row r="1301" spans="19:22">
      <c r="S1301" s="16">
        <v>3119</v>
      </c>
      <c r="T1301" s="16" t="s">
        <v>1825</v>
      </c>
      <c r="U1301" s="17">
        <f>COUNTIFS(WTG_BD!L:L,'Basic Data'!T1301,WTG_BD!F:F,"&gt;="&amp;O2Summary!$B$6,WTG_BD!F:F,"&lt;="&amp;O2Summary!$B$4)</f>
        <v>0</v>
      </c>
      <c r="V1301" s="18">
        <f t="shared" si="27"/>
        <v>45</v>
      </c>
    </row>
    <row r="1302" spans="19:22">
      <c r="S1302" s="16">
        <v>3120</v>
      </c>
      <c r="T1302" s="16" t="s">
        <v>1826</v>
      </c>
      <c r="U1302" s="17">
        <f>COUNTIFS(WTG_BD!L:L,'Basic Data'!T1302,WTG_BD!F:F,"&gt;="&amp;O2Summary!$B$6,WTG_BD!F:F,"&lt;="&amp;O2Summary!$B$4)</f>
        <v>0</v>
      </c>
      <c r="V1302" s="18">
        <f t="shared" si="27"/>
        <v>45</v>
      </c>
    </row>
    <row r="1303" spans="19:22">
      <c r="S1303" s="16">
        <v>3121</v>
      </c>
      <c r="T1303" s="16" t="s">
        <v>1827</v>
      </c>
      <c r="U1303" s="17">
        <f>COUNTIFS(WTG_BD!L:L,'Basic Data'!T1303,WTG_BD!F:F,"&gt;="&amp;O2Summary!$B$6,WTG_BD!F:F,"&lt;="&amp;O2Summary!$B$4)</f>
        <v>0</v>
      </c>
      <c r="V1303" s="18">
        <f t="shared" si="27"/>
        <v>45</v>
      </c>
    </row>
    <row r="1304" spans="19:22">
      <c r="S1304" s="16">
        <v>3122</v>
      </c>
      <c r="T1304" s="16" t="s">
        <v>1828</v>
      </c>
      <c r="U1304" s="17">
        <f>COUNTIFS(WTG_BD!L:L,'Basic Data'!T1304,WTG_BD!F:F,"&gt;="&amp;O2Summary!$B$6,WTG_BD!F:F,"&lt;="&amp;O2Summary!$B$4)</f>
        <v>0</v>
      </c>
      <c r="V1304" s="18">
        <f t="shared" si="27"/>
        <v>45</v>
      </c>
    </row>
    <row r="1305" spans="19:22">
      <c r="S1305" s="16">
        <v>3123</v>
      </c>
      <c r="T1305" s="16" t="s">
        <v>1829</v>
      </c>
      <c r="U1305" s="17">
        <f>COUNTIFS(WTG_BD!L:L,'Basic Data'!T1305,WTG_BD!F:F,"&gt;="&amp;O2Summary!$B$6,WTG_BD!F:F,"&lt;="&amp;O2Summary!$B$4)</f>
        <v>0</v>
      </c>
      <c r="V1305" s="18">
        <f t="shared" si="27"/>
        <v>45</v>
      </c>
    </row>
    <row r="1306" spans="19:22">
      <c r="S1306" s="16">
        <v>3124</v>
      </c>
      <c r="T1306" s="16" t="s">
        <v>1830</v>
      </c>
      <c r="U1306" s="17">
        <f>COUNTIFS(WTG_BD!L:L,'Basic Data'!T1306,WTG_BD!F:F,"&gt;="&amp;O2Summary!$B$6,WTG_BD!F:F,"&lt;="&amp;O2Summary!$B$4)</f>
        <v>0</v>
      </c>
      <c r="V1306" s="18">
        <f t="shared" si="27"/>
        <v>45</v>
      </c>
    </row>
    <row r="1307" spans="19:22">
      <c r="S1307" s="16">
        <v>3125</v>
      </c>
      <c r="T1307" s="16" t="s">
        <v>1831</v>
      </c>
      <c r="U1307" s="17">
        <f>COUNTIFS(WTG_BD!L:L,'Basic Data'!T1307,WTG_BD!F:F,"&gt;="&amp;O2Summary!$B$6,WTG_BD!F:F,"&lt;="&amp;O2Summary!$B$4)</f>
        <v>0</v>
      </c>
      <c r="V1307" s="18">
        <f t="shared" si="27"/>
        <v>45</v>
      </c>
    </row>
    <row r="1308" spans="19:22">
      <c r="S1308" s="16">
        <v>3126</v>
      </c>
      <c r="T1308" s="16" t="s">
        <v>1832</v>
      </c>
      <c r="U1308" s="17">
        <f>COUNTIFS(WTG_BD!L:L,'Basic Data'!T1308,WTG_BD!F:F,"&gt;="&amp;O2Summary!$B$6,WTG_BD!F:F,"&lt;="&amp;O2Summary!$B$4)</f>
        <v>0</v>
      </c>
      <c r="V1308" s="18">
        <f t="shared" si="27"/>
        <v>45</v>
      </c>
    </row>
    <row r="1309" spans="19:22">
      <c r="S1309" s="16">
        <v>3127</v>
      </c>
      <c r="T1309" s="16" t="s">
        <v>1833</v>
      </c>
      <c r="U1309" s="17">
        <f>COUNTIFS(WTG_BD!L:L,'Basic Data'!T1309,WTG_BD!F:F,"&gt;="&amp;O2Summary!$B$6,WTG_BD!F:F,"&lt;="&amp;O2Summary!$B$4)</f>
        <v>0</v>
      </c>
      <c r="V1309" s="18">
        <f t="shared" si="27"/>
        <v>45</v>
      </c>
    </row>
    <row r="1310" spans="19:22">
      <c r="S1310" s="16">
        <v>3128</v>
      </c>
      <c r="T1310" s="16" t="s">
        <v>1833</v>
      </c>
      <c r="U1310" s="17">
        <f>COUNTIFS(WTG_BD!L:L,'Basic Data'!T1310,WTG_BD!F:F,"&gt;="&amp;O2Summary!$B$6,WTG_BD!F:F,"&lt;="&amp;O2Summary!$B$4)</f>
        <v>0</v>
      </c>
      <c r="V1310" s="18">
        <f t="shared" si="27"/>
        <v>45</v>
      </c>
    </row>
    <row r="1311" spans="19:22">
      <c r="S1311" s="26">
        <v>3129</v>
      </c>
      <c r="T1311" s="26" t="s">
        <v>1834</v>
      </c>
      <c r="U1311" s="17">
        <f>COUNTIFS(WTG_BD!L:L,'Basic Data'!T1311,WTG_BD!F:F,"&gt;="&amp;O2Summary!$B$6,WTG_BD!F:F,"&lt;="&amp;O2Summary!$B$4)</f>
        <v>0</v>
      </c>
      <c r="V1311" s="18">
        <f t="shared" si="27"/>
        <v>45</v>
      </c>
    </row>
    <row r="1312" spans="19:22">
      <c r="S1312" s="16">
        <v>3130</v>
      </c>
      <c r="T1312" s="16" t="s">
        <v>1835</v>
      </c>
      <c r="U1312" s="17">
        <f>COUNTIFS(WTG_BD!L:L,'Basic Data'!T1312,WTG_BD!F:F,"&gt;="&amp;O2Summary!$B$6,WTG_BD!F:F,"&lt;="&amp;O2Summary!$B$4)</f>
        <v>0</v>
      </c>
      <c r="V1312" s="18">
        <f t="shared" si="27"/>
        <v>45</v>
      </c>
    </row>
    <row r="1313" spans="19:22">
      <c r="S1313" s="16">
        <v>3131</v>
      </c>
      <c r="T1313" s="16" t="s">
        <v>1836</v>
      </c>
      <c r="U1313" s="17">
        <f>COUNTIFS(WTG_BD!L:L,'Basic Data'!T1313,WTG_BD!F:F,"&gt;="&amp;O2Summary!$B$6,WTG_BD!F:F,"&lt;="&amp;O2Summary!$B$4)</f>
        <v>0</v>
      </c>
      <c r="V1313" s="18">
        <f t="shared" si="27"/>
        <v>45</v>
      </c>
    </row>
    <row r="1314" spans="19:22">
      <c r="S1314" s="16">
        <v>3132</v>
      </c>
      <c r="T1314" s="16" t="s">
        <v>1837</v>
      </c>
      <c r="U1314" s="17">
        <f>COUNTIFS(WTG_BD!L:L,'Basic Data'!T1314,WTG_BD!F:F,"&gt;="&amp;O2Summary!$B$6,WTG_BD!F:F,"&lt;="&amp;O2Summary!$B$4)</f>
        <v>0</v>
      </c>
      <c r="V1314" s="18">
        <f t="shared" si="27"/>
        <v>45</v>
      </c>
    </row>
    <row r="1315" spans="19:22">
      <c r="S1315" s="16">
        <v>3134</v>
      </c>
      <c r="T1315" s="16" t="s">
        <v>1838</v>
      </c>
      <c r="U1315" s="17">
        <f>COUNTIFS(WTG_BD!L:L,'Basic Data'!T1315,WTG_BD!F:F,"&gt;="&amp;O2Summary!$B$6,WTG_BD!F:F,"&lt;="&amp;O2Summary!$B$4)</f>
        <v>0</v>
      </c>
      <c r="V1315" s="18">
        <f t="shared" si="27"/>
        <v>45</v>
      </c>
    </row>
    <row r="1316" spans="19:22">
      <c r="S1316" s="16">
        <v>3135</v>
      </c>
      <c r="T1316" s="16" t="s">
        <v>1839</v>
      </c>
      <c r="U1316" s="17">
        <f>COUNTIFS(WTG_BD!L:L,'Basic Data'!T1316,WTG_BD!F:F,"&gt;="&amp;O2Summary!$B$6,WTG_BD!F:F,"&lt;="&amp;O2Summary!$B$4)</f>
        <v>0</v>
      </c>
      <c r="V1316" s="18">
        <f t="shared" si="27"/>
        <v>45</v>
      </c>
    </row>
    <row r="1317" spans="19:22">
      <c r="S1317" s="16">
        <v>3136</v>
      </c>
      <c r="T1317" s="16" t="s">
        <v>1840</v>
      </c>
      <c r="U1317" s="17">
        <f>COUNTIFS(WTG_BD!L:L,'Basic Data'!T1317,WTG_BD!F:F,"&gt;="&amp;O2Summary!$B$6,WTG_BD!F:F,"&lt;="&amp;O2Summary!$B$4)</f>
        <v>0</v>
      </c>
      <c r="V1317" s="18">
        <f t="shared" si="27"/>
        <v>45</v>
      </c>
    </row>
    <row r="1318" spans="19:22">
      <c r="S1318" s="16">
        <v>3137</v>
      </c>
      <c r="T1318" s="16" t="s">
        <v>1841</v>
      </c>
      <c r="U1318" s="17">
        <f>COUNTIFS(WTG_BD!L:L,'Basic Data'!T1318,WTG_BD!F:F,"&gt;="&amp;O2Summary!$B$6,WTG_BD!F:F,"&lt;="&amp;O2Summary!$B$4)</f>
        <v>0</v>
      </c>
      <c r="V1318" s="18">
        <f t="shared" si="27"/>
        <v>45</v>
      </c>
    </row>
    <row r="1319" spans="19:22">
      <c r="S1319" s="16">
        <v>3138</v>
      </c>
      <c r="T1319" s="16" t="s">
        <v>1842</v>
      </c>
      <c r="U1319" s="17">
        <f>COUNTIFS(WTG_BD!L:L,'Basic Data'!T1319,WTG_BD!F:F,"&gt;="&amp;O2Summary!$B$6,WTG_BD!F:F,"&lt;="&amp;O2Summary!$B$4)</f>
        <v>0</v>
      </c>
      <c r="V1319" s="18">
        <f t="shared" si="27"/>
        <v>45</v>
      </c>
    </row>
    <row r="1320" spans="19:22">
      <c r="S1320" s="16">
        <v>3139</v>
      </c>
      <c r="T1320" s="16" t="s">
        <v>1843</v>
      </c>
      <c r="U1320" s="17">
        <f>COUNTIFS(WTG_BD!L:L,'Basic Data'!T1320,WTG_BD!F:F,"&gt;="&amp;O2Summary!$B$6,WTG_BD!F:F,"&lt;="&amp;O2Summary!$B$4)</f>
        <v>0</v>
      </c>
      <c r="V1320" s="18">
        <f t="shared" si="27"/>
        <v>45</v>
      </c>
    </row>
    <row r="1321" spans="19:22">
      <c r="S1321" s="16">
        <v>3140</v>
      </c>
      <c r="T1321" s="16" t="s">
        <v>1844</v>
      </c>
      <c r="U1321" s="17">
        <f>COUNTIFS(WTG_BD!L:L,'Basic Data'!T1321,WTG_BD!F:F,"&gt;="&amp;O2Summary!$B$6,WTG_BD!F:F,"&lt;="&amp;O2Summary!$B$4)</f>
        <v>0</v>
      </c>
      <c r="V1321" s="18">
        <f t="shared" si="27"/>
        <v>45</v>
      </c>
    </row>
    <row r="1322" spans="19:22">
      <c r="S1322" s="16">
        <v>3141</v>
      </c>
      <c r="T1322" s="16" t="s">
        <v>1845</v>
      </c>
      <c r="U1322" s="17">
        <f>COUNTIFS(WTG_BD!L:L,'Basic Data'!T1322,WTG_BD!F:F,"&gt;="&amp;O2Summary!$B$6,WTG_BD!F:F,"&lt;="&amp;O2Summary!$B$4)</f>
        <v>0</v>
      </c>
      <c r="V1322" s="18">
        <f t="shared" si="27"/>
        <v>45</v>
      </c>
    </row>
    <row r="1323" spans="19:22">
      <c r="S1323" s="16">
        <v>3143</v>
      </c>
      <c r="T1323" s="16" t="s">
        <v>1846</v>
      </c>
      <c r="U1323" s="17">
        <f>COUNTIFS(WTG_BD!L:L,'Basic Data'!T1323,WTG_BD!F:F,"&gt;="&amp;O2Summary!$B$6,WTG_BD!F:F,"&lt;="&amp;O2Summary!$B$4)</f>
        <v>0</v>
      </c>
      <c r="V1323" s="18">
        <f t="shared" si="27"/>
        <v>45</v>
      </c>
    </row>
    <row r="1324" spans="19:22">
      <c r="S1324" s="16">
        <v>3144</v>
      </c>
      <c r="T1324" s="16" t="s">
        <v>1847</v>
      </c>
      <c r="U1324" s="17">
        <f>COUNTIFS(WTG_BD!L:L,'Basic Data'!T1324,WTG_BD!F:F,"&gt;="&amp;O2Summary!$B$6,WTG_BD!F:F,"&lt;="&amp;O2Summary!$B$4)</f>
        <v>0</v>
      </c>
      <c r="V1324" s="18">
        <f t="shared" si="27"/>
        <v>45</v>
      </c>
    </row>
    <row r="1325" spans="19:22">
      <c r="S1325" s="16">
        <v>3145</v>
      </c>
      <c r="T1325" s="16" t="s">
        <v>1848</v>
      </c>
      <c r="U1325" s="17">
        <f>COUNTIFS(WTG_BD!L:L,'Basic Data'!T1325,WTG_BD!F:F,"&gt;="&amp;O2Summary!$B$6,WTG_BD!F:F,"&lt;="&amp;O2Summary!$B$4)</f>
        <v>0</v>
      </c>
      <c r="V1325" s="18">
        <f t="shared" si="27"/>
        <v>45</v>
      </c>
    </row>
    <row r="1326" spans="19:22">
      <c r="S1326" s="16">
        <v>3146</v>
      </c>
      <c r="T1326" s="16" t="s">
        <v>1849</v>
      </c>
      <c r="U1326" s="17">
        <f>COUNTIFS(WTG_BD!L:L,'Basic Data'!T1326,WTG_BD!F:F,"&gt;="&amp;O2Summary!$B$6,WTG_BD!F:F,"&lt;="&amp;O2Summary!$B$4)</f>
        <v>0</v>
      </c>
      <c r="V1326" s="18">
        <f t="shared" si="27"/>
        <v>45</v>
      </c>
    </row>
    <row r="1327" spans="19:22">
      <c r="S1327" s="16">
        <v>3147</v>
      </c>
      <c r="T1327" s="16" t="s">
        <v>1850</v>
      </c>
      <c r="U1327" s="17">
        <f>COUNTIFS(WTG_BD!L:L,'Basic Data'!T1327,WTG_BD!F:F,"&gt;="&amp;O2Summary!$B$6,WTG_BD!F:F,"&lt;="&amp;O2Summary!$B$4)</f>
        <v>0</v>
      </c>
      <c r="V1327" s="18">
        <f t="shared" si="27"/>
        <v>45</v>
      </c>
    </row>
    <row r="1328" spans="19:22">
      <c r="S1328" s="16">
        <v>3148</v>
      </c>
      <c r="T1328" s="16" t="s">
        <v>1851</v>
      </c>
      <c r="U1328" s="17">
        <f>COUNTIFS(WTG_BD!L:L,'Basic Data'!T1328,WTG_BD!F:F,"&gt;="&amp;O2Summary!$B$6,WTG_BD!F:F,"&lt;="&amp;O2Summary!$B$4)</f>
        <v>0</v>
      </c>
      <c r="V1328" s="18">
        <f t="shared" si="27"/>
        <v>45</v>
      </c>
    </row>
    <row r="1329" spans="19:22">
      <c r="S1329" s="16">
        <v>3149</v>
      </c>
      <c r="T1329" s="16" t="s">
        <v>1852</v>
      </c>
      <c r="U1329" s="17">
        <f>COUNTIFS(WTG_BD!L:L,'Basic Data'!T1329,WTG_BD!F:F,"&gt;="&amp;O2Summary!$B$6,WTG_BD!F:F,"&lt;="&amp;O2Summary!$B$4)</f>
        <v>0</v>
      </c>
      <c r="V1329" s="18">
        <f t="shared" si="27"/>
        <v>45</v>
      </c>
    </row>
    <row r="1330" spans="19:22">
      <c r="S1330" s="16">
        <v>3150</v>
      </c>
      <c r="T1330" s="16" t="s">
        <v>1853</v>
      </c>
      <c r="U1330" s="17">
        <f>COUNTIFS(WTG_BD!L:L,'Basic Data'!T1330,WTG_BD!F:F,"&gt;="&amp;O2Summary!$B$6,WTG_BD!F:F,"&lt;="&amp;O2Summary!$B$4)</f>
        <v>0</v>
      </c>
      <c r="V1330" s="18">
        <f t="shared" si="27"/>
        <v>45</v>
      </c>
    </row>
    <row r="1331" spans="19:22">
      <c r="S1331" s="16">
        <v>3151</v>
      </c>
      <c r="T1331" s="16" t="s">
        <v>1854</v>
      </c>
      <c r="U1331" s="17">
        <f>COUNTIFS(WTG_BD!L:L,'Basic Data'!T1331,WTG_BD!F:F,"&gt;="&amp;O2Summary!$B$6,WTG_BD!F:F,"&lt;="&amp;O2Summary!$B$4)</f>
        <v>0</v>
      </c>
      <c r="V1331" s="18">
        <f t="shared" si="27"/>
        <v>45</v>
      </c>
    </row>
    <row r="1332" spans="19:22">
      <c r="S1332" s="16">
        <v>3152</v>
      </c>
      <c r="T1332" s="16" t="s">
        <v>1855</v>
      </c>
      <c r="U1332" s="17">
        <f>COUNTIFS(WTG_BD!L:L,'Basic Data'!T1332,WTG_BD!F:F,"&gt;="&amp;O2Summary!$B$6,WTG_BD!F:F,"&lt;="&amp;O2Summary!$B$4)</f>
        <v>0</v>
      </c>
      <c r="V1332" s="18">
        <f t="shared" si="27"/>
        <v>45</v>
      </c>
    </row>
    <row r="1333" spans="19:22">
      <c r="S1333" s="16">
        <v>3153</v>
      </c>
      <c r="T1333" s="16" t="s">
        <v>1856</v>
      </c>
      <c r="U1333" s="17">
        <f>COUNTIFS(WTG_BD!L:L,'Basic Data'!T1333,WTG_BD!F:F,"&gt;="&amp;O2Summary!$B$6,WTG_BD!F:F,"&lt;="&amp;O2Summary!$B$4)</f>
        <v>0</v>
      </c>
      <c r="V1333" s="18">
        <f t="shared" si="27"/>
        <v>45</v>
      </c>
    </row>
    <row r="1334" spans="19:22">
      <c r="S1334" s="16">
        <v>3154</v>
      </c>
      <c r="T1334" s="16" t="s">
        <v>1857</v>
      </c>
      <c r="U1334" s="17">
        <f>COUNTIFS(WTG_BD!L:L,'Basic Data'!T1334,WTG_BD!F:F,"&gt;="&amp;O2Summary!$B$6,WTG_BD!F:F,"&lt;="&amp;O2Summary!$B$4)</f>
        <v>0</v>
      </c>
      <c r="V1334" s="18">
        <f t="shared" si="27"/>
        <v>45</v>
      </c>
    </row>
    <row r="1335" spans="19:22">
      <c r="S1335" s="16">
        <v>3155</v>
      </c>
      <c r="T1335" s="16" t="s">
        <v>1858</v>
      </c>
      <c r="U1335" s="17">
        <f>COUNTIFS(WTG_BD!L:L,'Basic Data'!T1335,WTG_BD!F:F,"&gt;="&amp;O2Summary!$B$6,WTG_BD!F:F,"&lt;="&amp;O2Summary!$B$4)</f>
        <v>0</v>
      </c>
      <c r="V1335" s="18">
        <f t="shared" si="27"/>
        <v>45</v>
      </c>
    </row>
    <row r="1336" spans="19:22">
      <c r="S1336" s="16">
        <v>3156</v>
      </c>
      <c r="T1336" s="16" t="s">
        <v>1859</v>
      </c>
      <c r="U1336" s="17">
        <f>COUNTIFS(WTG_BD!L:L,'Basic Data'!T1336,WTG_BD!F:F,"&gt;="&amp;O2Summary!$B$6,WTG_BD!F:F,"&lt;="&amp;O2Summary!$B$4)</f>
        <v>0</v>
      </c>
      <c r="V1336" s="18">
        <f t="shared" si="27"/>
        <v>45</v>
      </c>
    </row>
    <row r="1337" spans="19:22">
      <c r="S1337" s="16">
        <v>3157</v>
      </c>
      <c r="T1337" s="16" t="s">
        <v>1860</v>
      </c>
      <c r="U1337" s="17">
        <f>COUNTIFS(WTG_BD!L:L,'Basic Data'!T1337,WTG_BD!F:F,"&gt;="&amp;O2Summary!$B$6,WTG_BD!F:F,"&lt;="&amp;O2Summary!$B$4)</f>
        <v>0</v>
      </c>
      <c r="V1337" s="18">
        <f t="shared" si="27"/>
        <v>45</v>
      </c>
    </row>
    <row r="1338" spans="19:22">
      <c r="S1338" s="16">
        <v>3158</v>
      </c>
      <c r="T1338" s="16" t="s">
        <v>1861</v>
      </c>
      <c r="U1338" s="17">
        <f>COUNTIFS(WTG_BD!L:L,'Basic Data'!T1338,WTG_BD!F:F,"&gt;="&amp;O2Summary!$B$6,WTG_BD!F:F,"&lt;="&amp;O2Summary!$B$4)</f>
        <v>0</v>
      </c>
      <c r="V1338" s="18">
        <f t="shared" si="27"/>
        <v>45</v>
      </c>
    </row>
    <row r="1339" spans="19:22">
      <c r="S1339" s="16">
        <v>3159</v>
      </c>
      <c r="T1339" s="16" t="s">
        <v>1862</v>
      </c>
      <c r="U1339" s="17">
        <f>COUNTIFS(WTG_BD!L:L,'Basic Data'!T1339,WTG_BD!F:F,"&gt;="&amp;O2Summary!$B$6,WTG_BD!F:F,"&lt;="&amp;O2Summary!$B$4)</f>
        <v>0</v>
      </c>
      <c r="V1339" s="18">
        <f t="shared" si="27"/>
        <v>45</v>
      </c>
    </row>
    <row r="1340" spans="19:22">
      <c r="S1340" s="16">
        <v>3160</v>
      </c>
      <c r="T1340" s="16" t="s">
        <v>1863</v>
      </c>
      <c r="U1340" s="17">
        <f>COUNTIFS(WTG_BD!L:L,'Basic Data'!T1340,WTG_BD!F:F,"&gt;="&amp;O2Summary!$B$6,WTG_BD!F:F,"&lt;="&amp;O2Summary!$B$4)</f>
        <v>0</v>
      </c>
      <c r="V1340" s="18">
        <f t="shared" si="27"/>
        <v>45</v>
      </c>
    </row>
    <row r="1341" spans="19:22">
      <c r="S1341" s="16">
        <v>3161</v>
      </c>
      <c r="T1341" s="16" t="s">
        <v>1864</v>
      </c>
      <c r="U1341" s="17">
        <f>COUNTIFS(WTG_BD!L:L,'Basic Data'!T1341,WTG_BD!F:F,"&gt;="&amp;O2Summary!$B$6,WTG_BD!F:F,"&lt;="&amp;O2Summary!$B$4)</f>
        <v>0</v>
      </c>
      <c r="V1341" s="18">
        <f t="shared" si="27"/>
        <v>45</v>
      </c>
    </row>
    <row r="1342" spans="19:22">
      <c r="S1342" s="16">
        <v>3162</v>
      </c>
      <c r="T1342" s="16" t="s">
        <v>1865</v>
      </c>
      <c r="U1342" s="17">
        <f>COUNTIFS(WTG_BD!L:L,'Basic Data'!T1342,WTG_BD!F:F,"&gt;="&amp;O2Summary!$B$6,WTG_BD!F:F,"&lt;="&amp;O2Summary!$B$4)</f>
        <v>0</v>
      </c>
      <c r="V1342" s="18">
        <f t="shared" si="27"/>
        <v>45</v>
      </c>
    </row>
    <row r="1343" spans="19:22">
      <c r="S1343" s="16">
        <v>3163</v>
      </c>
      <c r="T1343" s="16" t="s">
        <v>1866</v>
      </c>
      <c r="U1343" s="17">
        <f>COUNTIFS(WTG_BD!L:L,'Basic Data'!T1343,WTG_BD!F:F,"&gt;="&amp;O2Summary!$B$6,WTG_BD!F:F,"&lt;="&amp;O2Summary!$B$4)</f>
        <v>0</v>
      </c>
      <c r="V1343" s="18">
        <f t="shared" si="27"/>
        <v>45</v>
      </c>
    </row>
    <row r="1344" spans="19:22">
      <c r="S1344" s="16">
        <v>3164</v>
      </c>
      <c r="T1344" s="16" t="s">
        <v>1867</v>
      </c>
      <c r="U1344" s="17">
        <f>COUNTIFS(WTG_BD!L:L,'Basic Data'!T1344,WTG_BD!F:F,"&gt;="&amp;O2Summary!$B$6,WTG_BD!F:F,"&lt;="&amp;O2Summary!$B$4)</f>
        <v>0</v>
      </c>
      <c r="V1344" s="18">
        <f t="shared" si="27"/>
        <v>45</v>
      </c>
    </row>
    <row r="1345" spans="19:22">
      <c r="S1345" s="16">
        <v>3165</v>
      </c>
      <c r="T1345" s="16" t="s">
        <v>1868</v>
      </c>
      <c r="U1345" s="17">
        <f>COUNTIFS(WTG_BD!L:L,'Basic Data'!T1345,WTG_BD!F:F,"&gt;="&amp;O2Summary!$B$6,WTG_BD!F:F,"&lt;="&amp;O2Summary!$B$4)</f>
        <v>0</v>
      </c>
      <c r="V1345" s="18">
        <f t="shared" si="27"/>
        <v>45</v>
      </c>
    </row>
    <row r="1346" spans="19:22">
      <c r="S1346" s="16">
        <v>3166</v>
      </c>
      <c r="T1346" s="16" t="s">
        <v>1869</v>
      </c>
      <c r="U1346" s="17">
        <f>COUNTIFS(WTG_BD!L:L,'Basic Data'!T1346,WTG_BD!F:F,"&gt;="&amp;O2Summary!$B$6,WTG_BD!F:F,"&lt;="&amp;O2Summary!$B$4)</f>
        <v>0</v>
      </c>
      <c r="V1346" s="18">
        <f t="shared" si="27"/>
        <v>45</v>
      </c>
    </row>
    <row r="1347" spans="19:22">
      <c r="S1347" s="16">
        <v>3172</v>
      </c>
      <c r="T1347" s="16" t="s">
        <v>1870</v>
      </c>
      <c r="U1347" s="17">
        <f>COUNTIFS(WTG_BD!L:L,'Basic Data'!T1347,WTG_BD!F:F,"&gt;="&amp;O2Summary!$B$6,WTG_BD!F:F,"&lt;="&amp;O2Summary!$B$4)</f>
        <v>0</v>
      </c>
      <c r="V1347" s="18">
        <f t="shared" ref="V1347:V1410" si="28">RANK(U1347,$U$2:$U$3975)</f>
        <v>45</v>
      </c>
    </row>
    <row r="1348" spans="19:22">
      <c r="S1348" s="16">
        <v>3173</v>
      </c>
      <c r="T1348" s="16" t="s">
        <v>1871</v>
      </c>
      <c r="U1348" s="17">
        <f>COUNTIFS(WTG_BD!L:L,'Basic Data'!T1348,WTG_BD!F:F,"&gt;="&amp;O2Summary!$B$6,WTG_BD!F:F,"&lt;="&amp;O2Summary!$B$4)</f>
        <v>0</v>
      </c>
      <c r="V1348" s="18">
        <f t="shared" si="28"/>
        <v>45</v>
      </c>
    </row>
    <row r="1349" spans="19:22">
      <c r="S1349" s="16">
        <v>3174</v>
      </c>
      <c r="T1349" s="16" t="s">
        <v>1872</v>
      </c>
      <c r="U1349" s="17">
        <f>COUNTIFS(WTG_BD!L:L,'Basic Data'!T1349,WTG_BD!F:F,"&gt;="&amp;O2Summary!$B$6,WTG_BD!F:F,"&lt;="&amp;O2Summary!$B$4)</f>
        <v>0</v>
      </c>
      <c r="V1349" s="18">
        <f t="shared" si="28"/>
        <v>45</v>
      </c>
    </row>
    <row r="1350" spans="19:22">
      <c r="S1350" s="16">
        <v>3175</v>
      </c>
      <c r="T1350" s="16" t="s">
        <v>1873</v>
      </c>
      <c r="U1350" s="17">
        <f>COUNTIFS(WTG_BD!L:L,'Basic Data'!T1350,WTG_BD!F:F,"&gt;="&amp;O2Summary!$B$6,WTG_BD!F:F,"&lt;="&amp;O2Summary!$B$4)</f>
        <v>0</v>
      </c>
      <c r="V1350" s="18">
        <f t="shared" si="28"/>
        <v>45</v>
      </c>
    </row>
    <row r="1351" spans="19:22">
      <c r="S1351" s="16">
        <v>3178</v>
      </c>
      <c r="T1351" s="16" t="s">
        <v>1874</v>
      </c>
      <c r="U1351" s="17">
        <f>COUNTIFS(WTG_BD!L:L,'Basic Data'!T1351,WTG_BD!F:F,"&gt;="&amp;O2Summary!$B$6,WTG_BD!F:F,"&lt;="&amp;O2Summary!$B$4)</f>
        <v>0</v>
      </c>
      <c r="V1351" s="18">
        <f t="shared" si="28"/>
        <v>45</v>
      </c>
    </row>
    <row r="1352" spans="19:22">
      <c r="S1352" s="16">
        <v>3179</v>
      </c>
      <c r="T1352" s="16" t="s">
        <v>1875</v>
      </c>
      <c r="U1352" s="17">
        <f>COUNTIFS(WTG_BD!L:L,'Basic Data'!T1352,WTG_BD!F:F,"&gt;="&amp;O2Summary!$B$6,WTG_BD!F:F,"&lt;="&amp;O2Summary!$B$4)</f>
        <v>0</v>
      </c>
      <c r="V1352" s="18">
        <f t="shared" si="28"/>
        <v>45</v>
      </c>
    </row>
    <row r="1353" spans="19:22">
      <c r="S1353" s="16">
        <v>3180</v>
      </c>
      <c r="T1353" s="16" t="s">
        <v>1876</v>
      </c>
      <c r="U1353" s="17">
        <f>COUNTIFS(WTG_BD!L:L,'Basic Data'!T1353,WTG_BD!F:F,"&gt;="&amp;O2Summary!$B$6,WTG_BD!F:F,"&lt;="&amp;O2Summary!$B$4)</f>
        <v>0</v>
      </c>
      <c r="V1353" s="18">
        <f t="shared" si="28"/>
        <v>45</v>
      </c>
    </row>
    <row r="1354" spans="19:22">
      <c r="S1354" s="16">
        <v>3181</v>
      </c>
      <c r="T1354" s="16" t="s">
        <v>1876</v>
      </c>
      <c r="U1354" s="17">
        <f>COUNTIFS(WTG_BD!L:L,'Basic Data'!T1354,WTG_BD!F:F,"&gt;="&amp;O2Summary!$B$6,WTG_BD!F:F,"&lt;="&amp;O2Summary!$B$4)</f>
        <v>0</v>
      </c>
      <c r="V1354" s="18">
        <f t="shared" si="28"/>
        <v>45</v>
      </c>
    </row>
    <row r="1355" spans="19:22">
      <c r="S1355" s="16">
        <v>3182</v>
      </c>
      <c r="T1355" s="16" t="s">
        <v>1877</v>
      </c>
      <c r="U1355" s="17">
        <f>COUNTIFS(WTG_BD!L:L,'Basic Data'!T1355,WTG_BD!F:F,"&gt;="&amp;O2Summary!$B$6,WTG_BD!F:F,"&lt;="&amp;O2Summary!$B$4)</f>
        <v>0</v>
      </c>
      <c r="V1355" s="18">
        <f t="shared" si="28"/>
        <v>45</v>
      </c>
    </row>
    <row r="1356" spans="19:22">
      <c r="S1356" s="16">
        <v>3184</v>
      </c>
      <c r="T1356" s="16" t="s">
        <v>1878</v>
      </c>
      <c r="U1356" s="17">
        <f>COUNTIFS(WTG_BD!L:L,'Basic Data'!T1356,WTG_BD!F:F,"&gt;="&amp;O2Summary!$B$6,WTG_BD!F:F,"&lt;="&amp;O2Summary!$B$4)</f>
        <v>0</v>
      </c>
      <c r="V1356" s="18">
        <f t="shared" si="28"/>
        <v>45</v>
      </c>
    </row>
    <row r="1357" spans="19:22">
      <c r="S1357" s="26">
        <v>3185</v>
      </c>
      <c r="T1357" s="26" t="s">
        <v>1879</v>
      </c>
      <c r="U1357" s="17">
        <f>COUNTIFS(WTG_BD!L:L,'Basic Data'!T1357,WTG_BD!F:F,"&gt;="&amp;O2Summary!$B$6,WTG_BD!F:F,"&lt;="&amp;O2Summary!$B$4)</f>
        <v>0</v>
      </c>
      <c r="V1357" s="18">
        <f t="shared" si="28"/>
        <v>45</v>
      </c>
    </row>
    <row r="1358" spans="19:22">
      <c r="S1358" s="16">
        <v>3186</v>
      </c>
      <c r="T1358" s="16" t="s">
        <v>1880</v>
      </c>
      <c r="U1358" s="17">
        <f>COUNTIFS(WTG_BD!L:L,'Basic Data'!T1358,WTG_BD!F:F,"&gt;="&amp;O2Summary!$B$6,WTG_BD!F:F,"&lt;="&amp;O2Summary!$B$4)</f>
        <v>0</v>
      </c>
      <c r="V1358" s="18">
        <f t="shared" si="28"/>
        <v>45</v>
      </c>
    </row>
    <row r="1359" spans="19:22">
      <c r="S1359" s="16">
        <v>3187</v>
      </c>
      <c r="T1359" s="16" t="s">
        <v>1881</v>
      </c>
      <c r="U1359" s="17">
        <f>COUNTIFS(WTG_BD!L:L,'Basic Data'!T1359,WTG_BD!F:F,"&gt;="&amp;O2Summary!$B$6,WTG_BD!F:F,"&lt;="&amp;O2Summary!$B$4)</f>
        <v>0</v>
      </c>
      <c r="V1359" s="18">
        <f t="shared" si="28"/>
        <v>45</v>
      </c>
    </row>
    <row r="1360" spans="19:22">
      <c r="S1360" s="16">
        <v>3188</v>
      </c>
      <c r="T1360" s="16" t="s">
        <v>1882</v>
      </c>
      <c r="U1360" s="17">
        <f>COUNTIFS(WTG_BD!L:L,'Basic Data'!T1360,WTG_BD!F:F,"&gt;="&amp;O2Summary!$B$6,WTG_BD!F:F,"&lt;="&amp;O2Summary!$B$4)</f>
        <v>0</v>
      </c>
      <c r="V1360" s="18">
        <f t="shared" si="28"/>
        <v>45</v>
      </c>
    </row>
    <row r="1361" spans="19:22">
      <c r="S1361" s="16">
        <v>3189</v>
      </c>
      <c r="T1361" s="16" t="s">
        <v>1883</v>
      </c>
      <c r="U1361" s="17">
        <f>COUNTIFS(WTG_BD!L:L,'Basic Data'!T1361,WTG_BD!F:F,"&gt;="&amp;O2Summary!$B$6,WTG_BD!F:F,"&lt;="&amp;O2Summary!$B$4)</f>
        <v>0</v>
      </c>
      <c r="V1361" s="18">
        <f t="shared" si="28"/>
        <v>45</v>
      </c>
    </row>
    <row r="1362" spans="19:22">
      <c r="S1362" s="16">
        <v>3190</v>
      </c>
      <c r="T1362" s="16" t="s">
        <v>1884</v>
      </c>
      <c r="U1362" s="17">
        <f>COUNTIFS(WTG_BD!L:L,'Basic Data'!T1362,WTG_BD!F:F,"&gt;="&amp;O2Summary!$B$6,WTG_BD!F:F,"&lt;="&amp;O2Summary!$B$4)</f>
        <v>0</v>
      </c>
      <c r="V1362" s="18">
        <f t="shared" si="28"/>
        <v>45</v>
      </c>
    </row>
    <row r="1363" spans="19:22">
      <c r="S1363" s="16">
        <v>3191</v>
      </c>
      <c r="T1363" s="16" t="s">
        <v>1885</v>
      </c>
      <c r="U1363" s="17">
        <f>COUNTIFS(WTG_BD!L:L,'Basic Data'!T1363,WTG_BD!F:F,"&gt;="&amp;O2Summary!$B$6,WTG_BD!F:F,"&lt;="&amp;O2Summary!$B$4)</f>
        <v>0</v>
      </c>
      <c r="V1363" s="18">
        <f t="shared" si="28"/>
        <v>45</v>
      </c>
    </row>
    <row r="1364" spans="19:22">
      <c r="S1364" s="16">
        <v>3192</v>
      </c>
      <c r="T1364" s="16" t="s">
        <v>1886</v>
      </c>
      <c r="U1364" s="17">
        <f>COUNTIFS(WTG_BD!L:L,'Basic Data'!T1364,WTG_BD!F:F,"&gt;="&amp;O2Summary!$B$6,WTG_BD!F:F,"&lt;="&amp;O2Summary!$B$4)</f>
        <v>0</v>
      </c>
      <c r="V1364" s="18">
        <f t="shared" si="28"/>
        <v>45</v>
      </c>
    </row>
    <row r="1365" spans="19:22">
      <c r="S1365" s="16">
        <v>3193</v>
      </c>
      <c r="T1365" s="16" t="s">
        <v>1887</v>
      </c>
      <c r="U1365" s="17">
        <f>COUNTIFS(WTG_BD!L:L,'Basic Data'!T1365,WTG_BD!F:F,"&gt;="&amp;O2Summary!$B$6,WTG_BD!F:F,"&lt;="&amp;O2Summary!$B$4)</f>
        <v>0</v>
      </c>
      <c r="V1365" s="18">
        <f t="shared" si="28"/>
        <v>45</v>
      </c>
    </row>
    <row r="1366" spans="19:22">
      <c r="S1366" s="16">
        <v>3194</v>
      </c>
      <c r="T1366" s="16" t="s">
        <v>1888</v>
      </c>
      <c r="U1366" s="17">
        <f>COUNTIFS(WTG_BD!L:L,'Basic Data'!T1366,WTG_BD!F:F,"&gt;="&amp;O2Summary!$B$6,WTG_BD!F:F,"&lt;="&amp;O2Summary!$B$4)</f>
        <v>0</v>
      </c>
      <c r="V1366" s="18">
        <f t="shared" si="28"/>
        <v>45</v>
      </c>
    </row>
    <row r="1367" spans="19:22">
      <c r="S1367" s="16">
        <v>3195</v>
      </c>
      <c r="T1367" s="16" t="s">
        <v>1889</v>
      </c>
      <c r="U1367" s="17">
        <f>COUNTIFS(WTG_BD!L:L,'Basic Data'!T1367,WTG_BD!F:F,"&gt;="&amp;O2Summary!$B$6,WTG_BD!F:F,"&lt;="&amp;O2Summary!$B$4)</f>
        <v>0</v>
      </c>
      <c r="V1367" s="18">
        <f t="shared" si="28"/>
        <v>45</v>
      </c>
    </row>
    <row r="1368" spans="19:22">
      <c r="S1368" s="16">
        <v>3196</v>
      </c>
      <c r="T1368" s="16" t="s">
        <v>1890</v>
      </c>
      <c r="U1368" s="17">
        <f>COUNTIFS(WTG_BD!L:L,'Basic Data'!T1368,WTG_BD!F:F,"&gt;="&amp;O2Summary!$B$6,WTG_BD!F:F,"&lt;="&amp;O2Summary!$B$4)</f>
        <v>0</v>
      </c>
      <c r="V1368" s="18">
        <f t="shared" si="28"/>
        <v>45</v>
      </c>
    </row>
    <row r="1369" spans="19:22">
      <c r="S1369" s="16">
        <v>3197</v>
      </c>
      <c r="T1369" s="16" t="s">
        <v>1891</v>
      </c>
      <c r="U1369" s="17">
        <f>COUNTIFS(WTG_BD!L:L,'Basic Data'!T1369,WTG_BD!F:F,"&gt;="&amp;O2Summary!$B$6,WTG_BD!F:F,"&lt;="&amp;O2Summary!$B$4)</f>
        <v>0</v>
      </c>
      <c r="V1369" s="18">
        <f t="shared" si="28"/>
        <v>45</v>
      </c>
    </row>
    <row r="1370" spans="19:22">
      <c r="S1370" s="16">
        <v>3198</v>
      </c>
      <c r="T1370" s="16" t="s">
        <v>1892</v>
      </c>
      <c r="U1370" s="17">
        <f>COUNTIFS(WTG_BD!L:L,'Basic Data'!T1370,WTG_BD!F:F,"&gt;="&amp;O2Summary!$B$6,WTG_BD!F:F,"&lt;="&amp;O2Summary!$B$4)</f>
        <v>0</v>
      </c>
      <c r="V1370" s="18">
        <f t="shared" si="28"/>
        <v>45</v>
      </c>
    </row>
    <row r="1371" spans="19:22">
      <c r="S1371" s="16">
        <v>3199</v>
      </c>
      <c r="T1371" s="16" t="s">
        <v>1893</v>
      </c>
      <c r="U1371" s="17">
        <f>COUNTIFS(WTG_BD!L:L,'Basic Data'!T1371,WTG_BD!F:F,"&gt;="&amp;O2Summary!$B$6,WTG_BD!F:F,"&lt;="&amp;O2Summary!$B$4)</f>
        <v>0</v>
      </c>
      <c r="V1371" s="18">
        <f t="shared" si="28"/>
        <v>45</v>
      </c>
    </row>
    <row r="1372" spans="19:22">
      <c r="S1372" s="16">
        <v>3200</v>
      </c>
      <c r="T1372" s="16" t="s">
        <v>1894</v>
      </c>
      <c r="U1372" s="17">
        <f>COUNTIFS(WTG_BD!L:L,'Basic Data'!T1372,WTG_BD!F:F,"&gt;="&amp;O2Summary!$B$6,WTG_BD!F:F,"&lt;="&amp;O2Summary!$B$4)</f>
        <v>0</v>
      </c>
      <c r="V1372" s="18">
        <f t="shared" si="28"/>
        <v>45</v>
      </c>
    </row>
    <row r="1373" spans="19:22">
      <c r="S1373" s="16">
        <v>3201</v>
      </c>
      <c r="T1373" s="16" t="s">
        <v>1895</v>
      </c>
      <c r="U1373" s="17">
        <f>COUNTIFS(WTG_BD!L:L,'Basic Data'!T1373,WTG_BD!F:F,"&gt;="&amp;O2Summary!$B$6,WTG_BD!F:F,"&lt;="&amp;O2Summary!$B$4)</f>
        <v>0</v>
      </c>
      <c r="V1373" s="18">
        <f t="shared" si="28"/>
        <v>45</v>
      </c>
    </row>
    <row r="1374" spans="19:22">
      <c r="S1374" s="16">
        <v>3202</v>
      </c>
      <c r="T1374" s="16" t="s">
        <v>1896</v>
      </c>
      <c r="U1374" s="17">
        <f>COUNTIFS(WTG_BD!L:L,'Basic Data'!T1374,WTG_BD!F:F,"&gt;="&amp;O2Summary!$B$6,WTG_BD!F:F,"&lt;="&amp;O2Summary!$B$4)</f>
        <v>0</v>
      </c>
      <c r="V1374" s="18">
        <f t="shared" si="28"/>
        <v>45</v>
      </c>
    </row>
    <row r="1375" spans="19:22">
      <c r="S1375" s="16">
        <v>3203</v>
      </c>
      <c r="T1375" s="16" t="s">
        <v>1897</v>
      </c>
      <c r="U1375" s="17">
        <f>COUNTIFS(WTG_BD!L:L,'Basic Data'!T1375,WTG_BD!F:F,"&gt;="&amp;O2Summary!$B$6,WTG_BD!F:F,"&lt;="&amp;O2Summary!$B$4)</f>
        <v>0</v>
      </c>
      <c r="V1375" s="18">
        <f t="shared" si="28"/>
        <v>45</v>
      </c>
    </row>
    <row r="1376" spans="19:22">
      <c r="S1376" s="26">
        <v>3204</v>
      </c>
      <c r="T1376" s="26" t="s">
        <v>1898</v>
      </c>
      <c r="U1376" s="17">
        <f>COUNTIFS(WTG_BD!L:L,'Basic Data'!T1376,WTG_BD!F:F,"&gt;="&amp;O2Summary!$B$6,WTG_BD!F:F,"&lt;="&amp;O2Summary!$B$4)</f>
        <v>0</v>
      </c>
      <c r="V1376" s="18">
        <f t="shared" si="28"/>
        <v>45</v>
      </c>
    </row>
    <row r="1377" spans="19:22">
      <c r="S1377" s="16">
        <v>3205</v>
      </c>
      <c r="T1377" s="16" t="s">
        <v>1899</v>
      </c>
      <c r="U1377" s="17">
        <f>COUNTIFS(WTG_BD!L:L,'Basic Data'!T1377,WTG_BD!F:F,"&gt;="&amp;O2Summary!$B$6,WTG_BD!F:F,"&lt;="&amp;O2Summary!$B$4)</f>
        <v>0</v>
      </c>
      <c r="V1377" s="18">
        <f t="shared" si="28"/>
        <v>45</v>
      </c>
    </row>
    <row r="1378" spans="19:22">
      <c r="S1378" s="16">
        <v>3206</v>
      </c>
      <c r="T1378" s="16" t="s">
        <v>1900</v>
      </c>
      <c r="U1378" s="17">
        <f>COUNTIFS(WTG_BD!L:L,'Basic Data'!T1378,WTG_BD!F:F,"&gt;="&amp;O2Summary!$B$6,WTG_BD!F:F,"&lt;="&amp;O2Summary!$B$4)</f>
        <v>0</v>
      </c>
      <c r="V1378" s="18">
        <f t="shared" si="28"/>
        <v>45</v>
      </c>
    </row>
    <row r="1379" spans="19:22">
      <c r="S1379" s="26">
        <v>3207</v>
      </c>
      <c r="T1379" s="26" t="s">
        <v>1901</v>
      </c>
      <c r="U1379" s="17">
        <f>COUNTIFS(WTG_BD!L:L,'Basic Data'!T1379,WTG_BD!F:F,"&gt;="&amp;O2Summary!$B$6,WTG_BD!F:F,"&lt;="&amp;O2Summary!$B$4)</f>
        <v>0</v>
      </c>
      <c r="V1379" s="18">
        <f t="shared" si="28"/>
        <v>45</v>
      </c>
    </row>
    <row r="1380" spans="19:22">
      <c r="S1380" s="26">
        <v>3208</v>
      </c>
      <c r="T1380" s="26" t="s">
        <v>1902</v>
      </c>
      <c r="U1380" s="17">
        <f>COUNTIFS(WTG_BD!L:L,'Basic Data'!T1380,WTG_BD!F:F,"&gt;="&amp;O2Summary!$B$6,WTG_BD!F:F,"&lt;="&amp;O2Summary!$B$4)</f>
        <v>0</v>
      </c>
      <c r="V1380" s="18">
        <f t="shared" si="28"/>
        <v>45</v>
      </c>
    </row>
    <row r="1381" spans="19:22">
      <c r="S1381" s="16">
        <v>3209</v>
      </c>
      <c r="T1381" s="16" t="s">
        <v>353</v>
      </c>
      <c r="U1381" s="17">
        <f>COUNTIFS(WTG_BD!L:L,'Basic Data'!T1381,WTG_BD!F:F,"&gt;="&amp;O2Summary!$B$6,WTG_BD!F:F,"&lt;="&amp;O2Summary!$B$4)</f>
        <v>0</v>
      </c>
      <c r="V1381" s="18">
        <f t="shared" si="28"/>
        <v>45</v>
      </c>
    </row>
    <row r="1382" spans="19:22">
      <c r="S1382" s="16">
        <v>3210</v>
      </c>
      <c r="T1382" s="16" t="s">
        <v>1903</v>
      </c>
      <c r="U1382" s="17">
        <f>COUNTIFS(WTG_BD!L:L,'Basic Data'!T1382,WTG_BD!F:F,"&gt;="&amp;O2Summary!$B$6,WTG_BD!F:F,"&lt;="&amp;O2Summary!$B$4)</f>
        <v>0</v>
      </c>
      <c r="V1382" s="18">
        <f t="shared" si="28"/>
        <v>45</v>
      </c>
    </row>
    <row r="1383" spans="19:22">
      <c r="S1383" s="16">
        <v>3211</v>
      </c>
      <c r="T1383" s="16" t="s">
        <v>1904</v>
      </c>
      <c r="U1383" s="17">
        <f>COUNTIFS(WTG_BD!L:L,'Basic Data'!T1383,WTG_BD!F:F,"&gt;="&amp;O2Summary!$B$6,WTG_BD!F:F,"&lt;="&amp;O2Summary!$B$4)</f>
        <v>0</v>
      </c>
      <c r="V1383" s="18">
        <f t="shared" si="28"/>
        <v>45</v>
      </c>
    </row>
    <row r="1384" spans="19:22">
      <c r="S1384" s="16">
        <v>3212</v>
      </c>
      <c r="T1384" s="16" t="s">
        <v>1905</v>
      </c>
      <c r="U1384" s="17">
        <f>COUNTIFS(WTG_BD!L:L,'Basic Data'!T1384,WTG_BD!F:F,"&gt;="&amp;O2Summary!$B$6,WTG_BD!F:F,"&lt;="&amp;O2Summary!$B$4)</f>
        <v>0</v>
      </c>
      <c r="V1384" s="18">
        <f t="shared" si="28"/>
        <v>45</v>
      </c>
    </row>
    <row r="1385" spans="19:22">
      <c r="S1385" s="16">
        <v>3213</v>
      </c>
      <c r="T1385" s="16" t="s">
        <v>1906</v>
      </c>
      <c r="U1385" s="17">
        <f>COUNTIFS(WTG_BD!L:L,'Basic Data'!T1385,WTG_BD!F:F,"&gt;="&amp;O2Summary!$B$6,WTG_BD!F:F,"&lt;="&amp;O2Summary!$B$4)</f>
        <v>0</v>
      </c>
      <c r="V1385" s="18">
        <f t="shared" si="28"/>
        <v>45</v>
      </c>
    </row>
    <row r="1386" spans="19:22">
      <c r="S1386" s="16">
        <v>3214</v>
      </c>
      <c r="T1386" s="16" t="s">
        <v>1907</v>
      </c>
      <c r="U1386" s="17">
        <f>COUNTIFS(WTG_BD!L:L,'Basic Data'!T1386,WTG_BD!F:F,"&gt;="&amp;O2Summary!$B$6,WTG_BD!F:F,"&lt;="&amp;O2Summary!$B$4)</f>
        <v>0</v>
      </c>
      <c r="V1386" s="18">
        <f t="shared" si="28"/>
        <v>45</v>
      </c>
    </row>
    <row r="1387" spans="19:22">
      <c r="S1387" s="16">
        <v>3215</v>
      </c>
      <c r="T1387" s="16" t="s">
        <v>1908</v>
      </c>
      <c r="U1387" s="17">
        <f>COUNTIFS(WTG_BD!L:L,'Basic Data'!T1387,WTG_BD!F:F,"&gt;="&amp;O2Summary!$B$6,WTG_BD!F:F,"&lt;="&amp;O2Summary!$B$4)</f>
        <v>0</v>
      </c>
      <c r="V1387" s="18">
        <f t="shared" si="28"/>
        <v>45</v>
      </c>
    </row>
    <row r="1388" spans="19:22">
      <c r="S1388" s="16">
        <v>3216</v>
      </c>
      <c r="T1388" s="16" t="s">
        <v>1909</v>
      </c>
      <c r="U1388" s="17">
        <f>COUNTIFS(WTG_BD!L:L,'Basic Data'!T1388,WTG_BD!F:F,"&gt;="&amp;O2Summary!$B$6,WTG_BD!F:F,"&lt;="&amp;O2Summary!$B$4)</f>
        <v>0</v>
      </c>
      <c r="V1388" s="18">
        <f t="shared" si="28"/>
        <v>45</v>
      </c>
    </row>
    <row r="1389" spans="19:22">
      <c r="S1389" s="16">
        <v>3217</v>
      </c>
      <c r="T1389" s="16" t="s">
        <v>1910</v>
      </c>
      <c r="U1389" s="17">
        <f>COUNTIFS(WTG_BD!L:L,'Basic Data'!T1389,WTG_BD!F:F,"&gt;="&amp;O2Summary!$B$6,WTG_BD!F:F,"&lt;="&amp;O2Summary!$B$4)</f>
        <v>0</v>
      </c>
      <c r="V1389" s="18">
        <f t="shared" si="28"/>
        <v>45</v>
      </c>
    </row>
    <row r="1390" spans="19:22">
      <c r="S1390" s="16">
        <v>3218</v>
      </c>
      <c r="T1390" s="16" t="s">
        <v>1911</v>
      </c>
      <c r="U1390" s="17">
        <f>COUNTIFS(WTG_BD!L:L,'Basic Data'!T1390,WTG_BD!F:F,"&gt;="&amp;O2Summary!$B$6,WTG_BD!F:F,"&lt;="&amp;O2Summary!$B$4)</f>
        <v>0</v>
      </c>
      <c r="V1390" s="18">
        <f t="shared" si="28"/>
        <v>45</v>
      </c>
    </row>
    <row r="1391" spans="19:22">
      <c r="S1391" s="16">
        <v>3219</v>
      </c>
      <c r="T1391" s="16" t="s">
        <v>1912</v>
      </c>
      <c r="U1391" s="17">
        <f>COUNTIFS(WTG_BD!L:L,'Basic Data'!T1391,WTG_BD!F:F,"&gt;="&amp;O2Summary!$B$6,WTG_BD!F:F,"&lt;="&amp;O2Summary!$B$4)</f>
        <v>0</v>
      </c>
      <c r="V1391" s="18">
        <f t="shared" si="28"/>
        <v>45</v>
      </c>
    </row>
    <row r="1392" spans="19:22">
      <c r="S1392" s="26">
        <v>3220</v>
      </c>
      <c r="T1392" s="26" t="s">
        <v>1913</v>
      </c>
      <c r="U1392" s="17">
        <f>COUNTIFS(WTG_BD!L:L,'Basic Data'!T1392,WTG_BD!F:F,"&gt;="&amp;O2Summary!$B$6,WTG_BD!F:F,"&lt;="&amp;O2Summary!$B$4)</f>
        <v>0</v>
      </c>
      <c r="V1392" s="18">
        <f t="shared" si="28"/>
        <v>45</v>
      </c>
    </row>
    <row r="1393" spans="19:22">
      <c r="S1393" s="16">
        <v>3221</v>
      </c>
      <c r="T1393" s="16" t="s">
        <v>1914</v>
      </c>
      <c r="U1393" s="17">
        <f>COUNTIFS(WTG_BD!L:L,'Basic Data'!T1393,WTG_BD!F:F,"&gt;="&amp;O2Summary!$B$6,WTG_BD!F:F,"&lt;="&amp;O2Summary!$B$4)</f>
        <v>0</v>
      </c>
      <c r="V1393" s="18">
        <f t="shared" si="28"/>
        <v>45</v>
      </c>
    </row>
    <row r="1394" spans="19:22">
      <c r="S1394" s="16">
        <v>3222</v>
      </c>
      <c r="T1394" s="16" t="s">
        <v>1915</v>
      </c>
      <c r="U1394" s="17">
        <f>COUNTIFS(WTG_BD!L:L,'Basic Data'!T1394,WTG_BD!F:F,"&gt;="&amp;O2Summary!$B$6,WTG_BD!F:F,"&lt;="&amp;O2Summary!$B$4)</f>
        <v>0</v>
      </c>
      <c r="V1394" s="18">
        <f t="shared" si="28"/>
        <v>45</v>
      </c>
    </row>
    <row r="1395" spans="19:22">
      <c r="S1395" s="16">
        <v>3223</v>
      </c>
      <c r="T1395" s="16" t="s">
        <v>1916</v>
      </c>
      <c r="U1395" s="17">
        <f>COUNTIFS(WTG_BD!L:L,'Basic Data'!T1395,WTG_BD!F:F,"&gt;="&amp;O2Summary!$B$6,WTG_BD!F:F,"&lt;="&amp;O2Summary!$B$4)</f>
        <v>0</v>
      </c>
      <c r="V1395" s="18">
        <f t="shared" si="28"/>
        <v>45</v>
      </c>
    </row>
    <row r="1396" spans="19:22">
      <c r="S1396" s="16">
        <v>3224</v>
      </c>
      <c r="T1396" s="16" t="s">
        <v>1917</v>
      </c>
      <c r="U1396" s="17">
        <f>COUNTIFS(WTG_BD!L:L,'Basic Data'!T1396,WTG_BD!F:F,"&gt;="&amp;O2Summary!$B$6,WTG_BD!F:F,"&lt;="&amp;O2Summary!$B$4)</f>
        <v>0</v>
      </c>
      <c r="V1396" s="18">
        <f t="shared" si="28"/>
        <v>45</v>
      </c>
    </row>
    <row r="1397" spans="19:22">
      <c r="S1397" s="16">
        <v>3225</v>
      </c>
      <c r="T1397" s="16" t="s">
        <v>1918</v>
      </c>
      <c r="U1397" s="17">
        <f>COUNTIFS(WTG_BD!L:L,'Basic Data'!T1397,WTG_BD!F:F,"&gt;="&amp;O2Summary!$B$6,WTG_BD!F:F,"&lt;="&amp;O2Summary!$B$4)</f>
        <v>0</v>
      </c>
      <c r="V1397" s="18">
        <f t="shared" si="28"/>
        <v>45</v>
      </c>
    </row>
    <row r="1398" spans="19:22">
      <c r="S1398" s="16">
        <v>3226</v>
      </c>
      <c r="T1398" s="16" t="s">
        <v>1919</v>
      </c>
      <c r="U1398" s="17">
        <f>COUNTIFS(WTG_BD!L:L,'Basic Data'!T1398,WTG_BD!F:F,"&gt;="&amp;O2Summary!$B$6,WTG_BD!F:F,"&lt;="&amp;O2Summary!$B$4)</f>
        <v>0</v>
      </c>
      <c r="V1398" s="18">
        <f t="shared" si="28"/>
        <v>45</v>
      </c>
    </row>
    <row r="1399" spans="19:22">
      <c r="S1399" s="16">
        <v>3228</v>
      </c>
      <c r="T1399" s="16" t="s">
        <v>1920</v>
      </c>
      <c r="U1399" s="17">
        <f>COUNTIFS(WTG_BD!L:L,'Basic Data'!T1399,WTG_BD!F:F,"&gt;="&amp;O2Summary!$B$6,WTG_BD!F:F,"&lt;="&amp;O2Summary!$B$4)</f>
        <v>0</v>
      </c>
      <c r="V1399" s="18">
        <f t="shared" si="28"/>
        <v>45</v>
      </c>
    </row>
    <row r="1400" spans="19:22">
      <c r="S1400" s="16">
        <v>3229</v>
      </c>
      <c r="T1400" s="16" t="s">
        <v>1921</v>
      </c>
      <c r="U1400" s="17">
        <f>COUNTIFS(WTG_BD!L:L,'Basic Data'!T1400,WTG_BD!F:F,"&gt;="&amp;O2Summary!$B$6,WTG_BD!F:F,"&lt;="&amp;O2Summary!$B$4)</f>
        <v>0</v>
      </c>
      <c r="V1400" s="18">
        <f t="shared" si="28"/>
        <v>45</v>
      </c>
    </row>
    <row r="1401" spans="19:22">
      <c r="S1401" s="16">
        <v>3230</v>
      </c>
      <c r="T1401" s="16" t="s">
        <v>1922</v>
      </c>
      <c r="U1401" s="17">
        <f>COUNTIFS(WTG_BD!L:L,'Basic Data'!T1401,WTG_BD!F:F,"&gt;="&amp;O2Summary!$B$6,WTG_BD!F:F,"&lt;="&amp;O2Summary!$B$4)</f>
        <v>0</v>
      </c>
      <c r="V1401" s="18">
        <f t="shared" si="28"/>
        <v>45</v>
      </c>
    </row>
    <row r="1402" spans="19:22">
      <c r="S1402" s="26">
        <v>3231</v>
      </c>
      <c r="T1402" s="26" t="s">
        <v>1923</v>
      </c>
      <c r="U1402" s="17">
        <f>COUNTIFS(WTG_BD!L:L,'Basic Data'!T1402,WTG_BD!F:F,"&gt;="&amp;O2Summary!$B$6,WTG_BD!F:F,"&lt;="&amp;O2Summary!$B$4)</f>
        <v>0</v>
      </c>
      <c r="V1402" s="18">
        <f t="shared" si="28"/>
        <v>45</v>
      </c>
    </row>
    <row r="1403" spans="19:22">
      <c r="S1403" s="16">
        <v>3232</v>
      </c>
      <c r="T1403" s="16" t="s">
        <v>1924</v>
      </c>
      <c r="U1403" s="17">
        <f>COUNTIFS(WTG_BD!L:L,'Basic Data'!T1403,WTG_BD!F:F,"&gt;="&amp;O2Summary!$B$6,WTG_BD!F:F,"&lt;="&amp;O2Summary!$B$4)</f>
        <v>0</v>
      </c>
      <c r="V1403" s="18">
        <f t="shared" si="28"/>
        <v>45</v>
      </c>
    </row>
    <row r="1404" spans="19:22">
      <c r="S1404" s="16">
        <v>3233</v>
      </c>
      <c r="T1404" s="16" t="s">
        <v>1925</v>
      </c>
      <c r="U1404" s="17">
        <f>COUNTIFS(WTG_BD!L:L,'Basic Data'!T1404,WTG_BD!F:F,"&gt;="&amp;O2Summary!$B$6,WTG_BD!F:F,"&lt;="&amp;O2Summary!$B$4)</f>
        <v>0</v>
      </c>
      <c r="V1404" s="18">
        <f t="shared" si="28"/>
        <v>45</v>
      </c>
    </row>
    <row r="1405" spans="19:22">
      <c r="S1405" s="16">
        <v>3234</v>
      </c>
      <c r="T1405" s="16" t="s">
        <v>1926</v>
      </c>
      <c r="U1405" s="17">
        <f>COUNTIFS(WTG_BD!L:L,'Basic Data'!T1405,WTG_BD!F:F,"&gt;="&amp;O2Summary!$B$6,WTG_BD!F:F,"&lt;="&amp;O2Summary!$B$4)</f>
        <v>0</v>
      </c>
      <c r="V1405" s="18">
        <f t="shared" si="28"/>
        <v>45</v>
      </c>
    </row>
    <row r="1406" spans="19:22">
      <c r="S1406" s="16">
        <v>3235</v>
      </c>
      <c r="T1406" s="16" t="s">
        <v>1927</v>
      </c>
      <c r="U1406" s="17">
        <f>COUNTIFS(WTG_BD!L:L,'Basic Data'!T1406,WTG_BD!F:F,"&gt;="&amp;O2Summary!$B$6,WTG_BD!F:F,"&lt;="&amp;O2Summary!$B$4)</f>
        <v>0</v>
      </c>
      <c r="V1406" s="18">
        <f t="shared" si="28"/>
        <v>45</v>
      </c>
    </row>
    <row r="1407" spans="19:22">
      <c r="S1407" s="16">
        <v>3236</v>
      </c>
      <c r="T1407" s="16" t="s">
        <v>1928</v>
      </c>
      <c r="U1407" s="17">
        <f>COUNTIFS(WTG_BD!L:L,'Basic Data'!T1407,WTG_BD!F:F,"&gt;="&amp;O2Summary!$B$6,WTG_BD!F:F,"&lt;="&amp;O2Summary!$B$4)</f>
        <v>0</v>
      </c>
      <c r="V1407" s="18">
        <f t="shared" si="28"/>
        <v>45</v>
      </c>
    </row>
    <row r="1408" spans="19:22">
      <c r="S1408" s="26">
        <v>3237</v>
      </c>
      <c r="T1408" s="26" t="s">
        <v>1929</v>
      </c>
      <c r="U1408" s="17">
        <f>COUNTIFS(WTG_BD!L:L,'Basic Data'!T1408,WTG_BD!F:F,"&gt;="&amp;O2Summary!$B$6,WTG_BD!F:F,"&lt;="&amp;O2Summary!$B$4)</f>
        <v>0</v>
      </c>
      <c r="V1408" s="18">
        <f t="shared" si="28"/>
        <v>45</v>
      </c>
    </row>
    <row r="1409" spans="19:22">
      <c r="S1409" s="16">
        <v>3238</v>
      </c>
      <c r="T1409" s="16" t="s">
        <v>1930</v>
      </c>
      <c r="U1409" s="17">
        <f>COUNTIFS(WTG_BD!L:L,'Basic Data'!T1409,WTG_BD!F:F,"&gt;="&amp;O2Summary!$B$6,WTG_BD!F:F,"&lt;="&amp;O2Summary!$B$4)</f>
        <v>0</v>
      </c>
      <c r="V1409" s="18">
        <f t="shared" si="28"/>
        <v>45</v>
      </c>
    </row>
    <row r="1410" spans="19:22">
      <c r="S1410" s="16">
        <v>3239</v>
      </c>
      <c r="T1410" s="16" t="s">
        <v>1931</v>
      </c>
      <c r="U1410" s="17">
        <f>COUNTIFS(WTG_BD!L:L,'Basic Data'!T1410,WTG_BD!F:F,"&gt;="&amp;O2Summary!$B$6,WTG_BD!F:F,"&lt;="&amp;O2Summary!$B$4)</f>
        <v>0</v>
      </c>
      <c r="V1410" s="18">
        <f t="shared" si="28"/>
        <v>45</v>
      </c>
    </row>
    <row r="1411" spans="19:22">
      <c r="S1411" s="26">
        <v>3240</v>
      </c>
      <c r="T1411" s="26" t="s">
        <v>1932</v>
      </c>
      <c r="U1411" s="17">
        <f>COUNTIFS(WTG_BD!L:L,'Basic Data'!T1411,WTG_BD!F:F,"&gt;="&amp;O2Summary!$B$6,WTG_BD!F:F,"&lt;="&amp;O2Summary!$B$4)</f>
        <v>0</v>
      </c>
      <c r="V1411" s="18">
        <f t="shared" ref="V1411:V1474" si="29">RANK(U1411,$U$2:$U$3975)</f>
        <v>45</v>
      </c>
    </row>
    <row r="1412" spans="19:22">
      <c r="S1412" s="16">
        <v>3241</v>
      </c>
      <c r="T1412" s="16" t="s">
        <v>1933</v>
      </c>
      <c r="U1412" s="17">
        <f>COUNTIFS(WTG_BD!L:L,'Basic Data'!T1412,WTG_BD!F:F,"&gt;="&amp;O2Summary!$B$6,WTG_BD!F:F,"&lt;="&amp;O2Summary!$B$4)</f>
        <v>0</v>
      </c>
      <c r="V1412" s="18">
        <f t="shared" si="29"/>
        <v>45</v>
      </c>
    </row>
    <row r="1413" spans="19:22">
      <c r="S1413" s="26">
        <v>3242</v>
      </c>
      <c r="T1413" s="26" t="s">
        <v>1934</v>
      </c>
      <c r="U1413" s="17">
        <f>COUNTIFS(WTG_BD!L:L,'Basic Data'!T1413,WTG_BD!F:F,"&gt;="&amp;O2Summary!$B$6,WTG_BD!F:F,"&lt;="&amp;O2Summary!$B$4)</f>
        <v>0</v>
      </c>
      <c r="V1413" s="18">
        <f t="shared" si="29"/>
        <v>45</v>
      </c>
    </row>
    <row r="1414" spans="19:22">
      <c r="S1414" s="16">
        <v>3243</v>
      </c>
      <c r="T1414" s="16" t="s">
        <v>1935</v>
      </c>
      <c r="U1414" s="17">
        <f>COUNTIFS(WTG_BD!L:L,'Basic Data'!T1414,WTG_BD!F:F,"&gt;="&amp;O2Summary!$B$6,WTG_BD!F:F,"&lt;="&amp;O2Summary!$B$4)</f>
        <v>0</v>
      </c>
      <c r="V1414" s="18">
        <f t="shared" si="29"/>
        <v>45</v>
      </c>
    </row>
    <row r="1415" spans="19:22">
      <c r="S1415" s="16">
        <v>3244</v>
      </c>
      <c r="T1415" s="16" t="s">
        <v>1936</v>
      </c>
      <c r="U1415" s="17">
        <f>COUNTIFS(WTG_BD!L:L,'Basic Data'!T1415,WTG_BD!F:F,"&gt;="&amp;O2Summary!$B$6,WTG_BD!F:F,"&lt;="&amp;O2Summary!$B$4)</f>
        <v>0</v>
      </c>
      <c r="V1415" s="18">
        <f t="shared" si="29"/>
        <v>45</v>
      </c>
    </row>
    <row r="1416" spans="19:22">
      <c r="S1416" s="16">
        <v>3245</v>
      </c>
      <c r="T1416" s="16" t="s">
        <v>1937</v>
      </c>
      <c r="U1416" s="17">
        <f>COUNTIFS(WTG_BD!L:L,'Basic Data'!T1416,WTG_BD!F:F,"&gt;="&amp;O2Summary!$B$6,WTG_BD!F:F,"&lt;="&amp;O2Summary!$B$4)</f>
        <v>0</v>
      </c>
      <c r="V1416" s="18">
        <f t="shared" si="29"/>
        <v>45</v>
      </c>
    </row>
    <row r="1417" spans="19:22">
      <c r="S1417" s="16">
        <v>3246</v>
      </c>
      <c r="T1417" s="16" t="s">
        <v>1938</v>
      </c>
      <c r="U1417" s="17">
        <f>COUNTIFS(WTG_BD!L:L,'Basic Data'!T1417,WTG_BD!F:F,"&gt;="&amp;O2Summary!$B$6,WTG_BD!F:F,"&lt;="&amp;O2Summary!$B$4)</f>
        <v>0</v>
      </c>
      <c r="V1417" s="18">
        <f t="shared" si="29"/>
        <v>45</v>
      </c>
    </row>
    <row r="1418" spans="19:22">
      <c r="S1418" s="16">
        <v>3247</v>
      </c>
      <c r="T1418" s="16" t="s">
        <v>1939</v>
      </c>
      <c r="U1418" s="17">
        <f>COUNTIFS(WTG_BD!L:L,'Basic Data'!T1418,WTG_BD!F:F,"&gt;="&amp;O2Summary!$B$6,WTG_BD!F:F,"&lt;="&amp;O2Summary!$B$4)</f>
        <v>0</v>
      </c>
      <c r="V1418" s="18">
        <f t="shared" si="29"/>
        <v>45</v>
      </c>
    </row>
    <row r="1419" spans="19:22">
      <c r="S1419" s="26">
        <v>3248</v>
      </c>
      <c r="T1419" s="26" t="s">
        <v>1940</v>
      </c>
      <c r="U1419" s="17">
        <f>COUNTIFS(WTG_BD!L:L,'Basic Data'!T1419,WTG_BD!F:F,"&gt;="&amp;O2Summary!$B$6,WTG_BD!F:F,"&lt;="&amp;O2Summary!$B$4)</f>
        <v>0</v>
      </c>
      <c r="V1419" s="18">
        <f t="shared" si="29"/>
        <v>45</v>
      </c>
    </row>
    <row r="1420" spans="19:22">
      <c r="S1420" s="16">
        <v>3249</v>
      </c>
      <c r="T1420" s="16" t="s">
        <v>1941</v>
      </c>
      <c r="U1420" s="17">
        <f>COUNTIFS(WTG_BD!L:L,'Basic Data'!T1420,WTG_BD!F:F,"&gt;="&amp;O2Summary!$B$6,WTG_BD!F:F,"&lt;="&amp;O2Summary!$B$4)</f>
        <v>0</v>
      </c>
      <c r="V1420" s="18">
        <f t="shared" si="29"/>
        <v>45</v>
      </c>
    </row>
    <row r="1421" spans="19:22">
      <c r="S1421" s="16">
        <v>3250</v>
      </c>
      <c r="T1421" s="16" t="s">
        <v>1942</v>
      </c>
      <c r="U1421" s="17">
        <f>COUNTIFS(WTG_BD!L:L,'Basic Data'!T1421,WTG_BD!F:F,"&gt;="&amp;O2Summary!$B$6,WTG_BD!F:F,"&lt;="&amp;O2Summary!$B$4)</f>
        <v>0</v>
      </c>
      <c r="V1421" s="18">
        <f t="shared" si="29"/>
        <v>45</v>
      </c>
    </row>
    <row r="1422" spans="19:22">
      <c r="S1422" s="26">
        <v>3251</v>
      </c>
      <c r="T1422" s="26" t="s">
        <v>1943</v>
      </c>
      <c r="U1422" s="17">
        <f>COUNTIFS(WTG_BD!L:L,'Basic Data'!T1422,WTG_BD!F:F,"&gt;="&amp;O2Summary!$B$6,WTG_BD!F:F,"&lt;="&amp;O2Summary!$B$4)</f>
        <v>0</v>
      </c>
      <c r="V1422" s="18">
        <f t="shared" si="29"/>
        <v>45</v>
      </c>
    </row>
    <row r="1423" spans="19:22">
      <c r="S1423" s="16">
        <v>3252</v>
      </c>
      <c r="T1423" s="16" t="s">
        <v>1944</v>
      </c>
      <c r="U1423" s="17">
        <f>COUNTIFS(WTG_BD!L:L,'Basic Data'!T1423,WTG_BD!F:F,"&gt;="&amp;O2Summary!$B$6,WTG_BD!F:F,"&lt;="&amp;O2Summary!$B$4)</f>
        <v>0</v>
      </c>
      <c r="V1423" s="18">
        <f t="shared" si="29"/>
        <v>45</v>
      </c>
    </row>
    <row r="1424" spans="19:22">
      <c r="S1424" s="16">
        <v>3253</v>
      </c>
      <c r="T1424" s="16" t="s">
        <v>1945</v>
      </c>
      <c r="U1424" s="17">
        <f>COUNTIFS(WTG_BD!L:L,'Basic Data'!T1424,WTG_BD!F:F,"&gt;="&amp;O2Summary!$B$6,WTG_BD!F:F,"&lt;="&amp;O2Summary!$B$4)</f>
        <v>0</v>
      </c>
      <c r="V1424" s="18">
        <f t="shared" si="29"/>
        <v>45</v>
      </c>
    </row>
    <row r="1425" spans="19:22">
      <c r="S1425" s="16">
        <v>3254</v>
      </c>
      <c r="T1425" s="16" t="s">
        <v>1946</v>
      </c>
      <c r="U1425" s="17">
        <f>COUNTIFS(WTG_BD!L:L,'Basic Data'!T1425,WTG_BD!F:F,"&gt;="&amp;O2Summary!$B$6,WTG_BD!F:F,"&lt;="&amp;O2Summary!$B$4)</f>
        <v>0</v>
      </c>
      <c r="V1425" s="18">
        <f t="shared" si="29"/>
        <v>45</v>
      </c>
    </row>
    <row r="1426" spans="19:22">
      <c r="S1426" s="16">
        <v>3255</v>
      </c>
      <c r="T1426" s="16" t="s">
        <v>1947</v>
      </c>
      <c r="U1426" s="17">
        <f>COUNTIFS(WTG_BD!L:L,'Basic Data'!T1426,WTG_BD!F:F,"&gt;="&amp;O2Summary!$B$6,WTG_BD!F:F,"&lt;="&amp;O2Summary!$B$4)</f>
        <v>0</v>
      </c>
      <c r="V1426" s="18">
        <f t="shared" si="29"/>
        <v>45</v>
      </c>
    </row>
    <row r="1427" spans="19:22">
      <c r="S1427" s="16">
        <v>3256</v>
      </c>
      <c r="T1427" s="16" t="s">
        <v>1948</v>
      </c>
      <c r="U1427" s="17">
        <f>COUNTIFS(WTG_BD!L:L,'Basic Data'!T1427,WTG_BD!F:F,"&gt;="&amp;O2Summary!$B$6,WTG_BD!F:F,"&lt;="&amp;O2Summary!$B$4)</f>
        <v>0</v>
      </c>
      <c r="V1427" s="18">
        <f t="shared" si="29"/>
        <v>45</v>
      </c>
    </row>
    <row r="1428" spans="19:22">
      <c r="S1428" s="16">
        <v>3257</v>
      </c>
      <c r="T1428" s="16" t="s">
        <v>1949</v>
      </c>
      <c r="U1428" s="17">
        <f>COUNTIFS(WTG_BD!L:L,'Basic Data'!T1428,WTG_BD!F:F,"&gt;="&amp;O2Summary!$B$6,WTG_BD!F:F,"&lt;="&amp;O2Summary!$B$4)</f>
        <v>0</v>
      </c>
      <c r="V1428" s="18">
        <f t="shared" si="29"/>
        <v>45</v>
      </c>
    </row>
    <row r="1429" spans="19:22">
      <c r="S1429" s="16">
        <v>3258</v>
      </c>
      <c r="T1429" s="16" t="s">
        <v>1950</v>
      </c>
      <c r="U1429" s="17">
        <f>COUNTIFS(WTG_BD!L:L,'Basic Data'!T1429,WTG_BD!F:F,"&gt;="&amp;O2Summary!$B$6,WTG_BD!F:F,"&lt;="&amp;O2Summary!$B$4)</f>
        <v>0</v>
      </c>
      <c r="V1429" s="18">
        <f t="shared" si="29"/>
        <v>45</v>
      </c>
    </row>
    <row r="1430" spans="19:22">
      <c r="S1430" s="16">
        <v>3259</v>
      </c>
      <c r="T1430" s="16" t="s">
        <v>1951</v>
      </c>
      <c r="U1430" s="17">
        <f>COUNTIFS(WTG_BD!L:L,'Basic Data'!T1430,WTG_BD!F:F,"&gt;="&amp;O2Summary!$B$6,WTG_BD!F:F,"&lt;="&amp;O2Summary!$B$4)</f>
        <v>0</v>
      </c>
      <c r="V1430" s="18">
        <f t="shared" si="29"/>
        <v>45</v>
      </c>
    </row>
    <row r="1431" spans="19:22">
      <c r="S1431" s="16">
        <v>3260</v>
      </c>
      <c r="T1431" s="16" t="s">
        <v>1952</v>
      </c>
      <c r="U1431" s="17">
        <f>COUNTIFS(WTG_BD!L:L,'Basic Data'!T1431,WTG_BD!F:F,"&gt;="&amp;O2Summary!$B$6,WTG_BD!F:F,"&lt;="&amp;O2Summary!$B$4)</f>
        <v>0</v>
      </c>
      <c r="V1431" s="18">
        <f t="shared" si="29"/>
        <v>45</v>
      </c>
    </row>
    <row r="1432" spans="19:22">
      <c r="S1432" s="16">
        <v>3261</v>
      </c>
      <c r="T1432" s="16" t="s">
        <v>1953</v>
      </c>
      <c r="U1432" s="17">
        <f>COUNTIFS(WTG_BD!L:L,'Basic Data'!T1432,WTG_BD!F:F,"&gt;="&amp;O2Summary!$B$6,WTG_BD!F:F,"&lt;="&amp;O2Summary!$B$4)</f>
        <v>0</v>
      </c>
      <c r="V1432" s="18">
        <f t="shared" si="29"/>
        <v>45</v>
      </c>
    </row>
    <row r="1433" spans="19:22">
      <c r="S1433" s="16">
        <v>3262</v>
      </c>
      <c r="T1433" s="16" t="s">
        <v>1954</v>
      </c>
      <c r="U1433" s="17">
        <f>COUNTIFS(WTG_BD!L:L,'Basic Data'!T1433,WTG_BD!F:F,"&gt;="&amp;O2Summary!$B$6,WTG_BD!F:F,"&lt;="&amp;O2Summary!$B$4)</f>
        <v>0</v>
      </c>
      <c r="V1433" s="18">
        <f t="shared" si="29"/>
        <v>45</v>
      </c>
    </row>
    <row r="1434" spans="19:22">
      <c r="S1434" s="16">
        <v>3263</v>
      </c>
      <c r="T1434" s="16" t="s">
        <v>1955</v>
      </c>
      <c r="U1434" s="17">
        <f>COUNTIFS(WTG_BD!L:L,'Basic Data'!T1434,WTG_BD!F:F,"&gt;="&amp;O2Summary!$B$6,WTG_BD!F:F,"&lt;="&amp;O2Summary!$B$4)</f>
        <v>0</v>
      </c>
      <c r="V1434" s="18">
        <f t="shared" si="29"/>
        <v>45</v>
      </c>
    </row>
    <row r="1435" spans="19:22">
      <c r="S1435" s="16">
        <v>3264</v>
      </c>
      <c r="T1435" s="16" t="s">
        <v>1956</v>
      </c>
      <c r="U1435" s="17">
        <f>COUNTIFS(WTG_BD!L:L,'Basic Data'!T1435,WTG_BD!F:F,"&gt;="&amp;O2Summary!$B$6,WTG_BD!F:F,"&lt;="&amp;O2Summary!$B$4)</f>
        <v>0</v>
      </c>
      <c r="V1435" s="18">
        <f t="shared" si="29"/>
        <v>45</v>
      </c>
    </row>
    <row r="1436" spans="19:22">
      <c r="S1436" s="16">
        <v>3265</v>
      </c>
      <c r="T1436" s="16" t="s">
        <v>1957</v>
      </c>
      <c r="U1436" s="17">
        <f>COUNTIFS(WTG_BD!L:L,'Basic Data'!T1436,WTG_BD!F:F,"&gt;="&amp;O2Summary!$B$6,WTG_BD!F:F,"&lt;="&amp;O2Summary!$B$4)</f>
        <v>0</v>
      </c>
      <c r="V1436" s="18">
        <f t="shared" si="29"/>
        <v>45</v>
      </c>
    </row>
    <row r="1437" spans="19:22">
      <c r="S1437" s="16">
        <v>3266</v>
      </c>
      <c r="T1437" s="16" t="s">
        <v>1958</v>
      </c>
      <c r="U1437" s="17">
        <f>COUNTIFS(WTG_BD!L:L,'Basic Data'!T1437,WTG_BD!F:F,"&gt;="&amp;O2Summary!$B$6,WTG_BD!F:F,"&lt;="&amp;O2Summary!$B$4)</f>
        <v>0</v>
      </c>
      <c r="V1437" s="18">
        <f t="shared" si="29"/>
        <v>45</v>
      </c>
    </row>
    <row r="1438" spans="19:22">
      <c r="S1438" s="16">
        <v>3267</v>
      </c>
      <c r="T1438" s="16" t="s">
        <v>1959</v>
      </c>
      <c r="U1438" s="17">
        <f>COUNTIFS(WTG_BD!L:L,'Basic Data'!T1438,WTG_BD!F:F,"&gt;="&amp;O2Summary!$B$6,WTG_BD!F:F,"&lt;="&amp;O2Summary!$B$4)</f>
        <v>0</v>
      </c>
      <c r="V1438" s="18">
        <f t="shared" si="29"/>
        <v>45</v>
      </c>
    </row>
    <row r="1439" spans="19:22">
      <c r="S1439" s="16">
        <v>3268</v>
      </c>
      <c r="T1439" s="16" t="s">
        <v>1960</v>
      </c>
      <c r="U1439" s="17">
        <f>COUNTIFS(WTG_BD!L:L,'Basic Data'!T1439,WTG_BD!F:F,"&gt;="&amp;O2Summary!$B$6,WTG_BD!F:F,"&lt;="&amp;O2Summary!$B$4)</f>
        <v>0</v>
      </c>
      <c r="V1439" s="18">
        <f t="shared" si="29"/>
        <v>45</v>
      </c>
    </row>
    <row r="1440" spans="19:22">
      <c r="S1440" s="16">
        <v>3269</v>
      </c>
      <c r="T1440" s="16" t="s">
        <v>1961</v>
      </c>
      <c r="U1440" s="17">
        <f>COUNTIFS(WTG_BD!L:L,'Basic Data'!T1440,WTG_BD!F:F,"&gt;="&amp;O2Summary!$B$6,WTG_BD!F:F,"&lt;="&amp;O2Summary!$B$4)</f>
        <v>0</v>
      </c>
      <c r="V1440" s="18">
        <f t="shared" si="29"/>
        <v>45</v>
      </c>
    </row>
    <row r="1441" spans="19:22">
      <c r="S1441" s="16">
        <v>3270</v>
      </c>
      <c r="T1441" s="16" t="s">
        <v>329</v>
      </c>
      <c r="U1441" s="17">
        <f>COUNTIFS(WTG_BD!L:L,'Basic Data'!T1441,WTG_BD!F:F,"&gt;="&amp;O2Summary!$B$6,WTG_BD!F:F,"&lt;="&amp;O2Summary!$B$4)</f>
        <v>0</v>
      </c>
      <c r="V1441" s="18">
        <f t="shared" si="29"/>
        <v>45</v>
      </c>
    </row>
    <row r="1442" spans="19:22">
      <c r="S1442" s="16">
        <v>3271</v>
      </c>
      <c r="T1442" s="16" t="s">
        <v>1962</v>
      </c>
      <c r="U1442" s="17">
        <f>COUNTIFS(WTG_BD!L:L,'Basic Data'!T1442,WTG_BD!F:F,"&gt;="&amp;O2Summary!$B$6,WTG_BD!F:F,"&lt;="&amp;O2Summary!$B$4)</f>
        <v>0</v>
      </c>
      <c r="V1442" s="18">
        <f t="shared" si="29"/>
        <v>45</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45</v>
      </c>
    </row>
    <row r="1446" spans="19:22">
      <c r="S1446" s="26">
        <v>3275</v>
      </c>
      <c r="T1446" s="26" t="s">
        <v>1965</v>
      </c>
      <c r="U1446" s="17">
        <f>COUNTIFS(WTG_BD!L:L,'Basic Data'!T1446,WTG_BD!F:F,"&gt;="&amp;O2Summary!$B$6,WTG_BD!F:F,"&lt;="&amp;O2Summary!$B$4)</f>
        <v>0</v>
      </c>
      <c r="V1446" s="18">
        <f t="shared" si="29"/>
        <v>45</v>
      </c>
    </row>
    <row r="1447" spans="19:22">
      <c r="S1447" s="16">
        <v>3276</v>
      </c>
      <c r="T1447" s="16" t="s">
        <v>1966</v>
      </c>
      <c r="U1447" s="17">
        <f>COUNTIFS(WTG_BD!L:L,'Basic Data'!T1447,WTG_BD!F:F,"&gt;="&amp;O2Summary!$B$6,WTG_BD!F:F,"&lt;="&amp;O2Summary!$B$4)</f>
        <v>0</v>
      </c>
      <c r="V1447" s="18">
        <f t="shared" si="29"/>
        <v>45</v>
      </c>
    </row>
    <row r="1448" spans="19:22">
      <c r="S1448" s="16">
        <v>3277</v>
      </c>
      <c r="T1448" s="16" t="s">
        <v>1967</v>
      </c>
      <c r="U1448" s="17">
        <f>COUNTIFS(WTG_BD!L:L,'Basic Data'!T1448,WTG_BD!F:F,"&gt;="&amp;O2Summary!$B$6,WTG_BD!F:F,"&lt;="&amp;O2Summary!$B$4)</f>
        <v>0</v>
      </c>
      <c r="V1448" s="18">
        <f t="shared" si="29"/>
        <v>45</v>
      </c>
    </row>
    <row r="1449" spans="19:22">
      <c r="S1449" s="16">
        <v>3278</v>
      </c>
      <c r="T1449" s="16" t="s">
        <v>1905</v>
      </c>
      <c r="U1449" s="17">
        <f>COUNTIFS(WTG_BD!L:L,'Basic Data'!T1449,WTG_BD!F:F,"&gt;="&amp;O2Summary!$B$6,WTG_BD!F:F,"&lt;="&amp;O2Summary!$B$4)</f>
        <v>0</v>
      </c>
      <c r="V1449" s="18">
        <f t="shared" si="29"/>
        <v>45</v>
      </c>
    </row>
    <row r="1450" spans="19:22">
      <c r="S1450" s="16">
        <v>3279</v>
      </c>
      <c r="T1450" s="16" t="s">
        <v>1968</v>
      </c>
      <c r="U1450" s="17">
        <f>COUNTIFS(WTG_BD!L:L,'Basic Data'!T1450,WTG_BD!F:F,"&gt;="&amp;O2Summary!$B$6,WTG_BD!F:F,"&lt;="&amp;O2Summary!$B$4)</f>
        <v>0</v>
      </c>
      <c r="V1450" s="18">
        <f t="shared" si="29"/>
        <v>45</v>
      </c>
    </row>
    <row r="1451" spans="19:22">
      <c r="S1451" s="16">
        <v>3280</v>
      </c>
      <c r="T1451" s="16" t="s">
        <v>1969</v>
      </c>
      <c r="U1451" s="17">
        <f>COUNTIFS(WTG_BD!L:L,'Basic Data'!T1451,WTG_BD!F:F,"&gt;="&amp;O2Summary!$B$6,WTG_BD!F:F,"&lt;="&amp;O2Summary!$B$4)</f>
        <v>0</v>
      </c>
      <c r="V1451" s="18">
        <f t="shared" si="29"/>
        <v>45</v>
      </c>
    </row>
    <row r="1452" spans="19:22">
      <c r="S1452" s="16">
        <v>3281</v>
      </c>
      <c r="T1452" s="16" t="s">
        <v>1970</v>
      </c>
      <c r="U1452" s="17">
        <f>COUNTIFS(WTG_BD!L:L,'Basic Data'!T1452,WTG_BD!F:F,"&gt;="&amp;O2Summary!$B$6,WTG_BD!F:F,"&lt;="&amp;O2Summary!$B$4)</f>
        <v>0</v>
      </c>
      <c r="V1452" s="18">
        <f t="shared" si="29"/>
        <v>45</v>
      </c>
    </row>
    <row r="1453" spans="19:22">
      <c r="S1453" s="16">
        <v>3282</v>
      </c>
      <c r="T1453" s="16" t="s">
        <v>1971</v>
      </c>
      <c r="U1453" s="17">
        <f>COUNTIFS(WTG_BD!L:L,'Basic Data'!T1453,WTG_BD!F:F,"&gt;="&amp;O2Summary!$B$6,WTG_BD!F:F,"&lt;="&amp;O2Summary!$B$4)</f>
        <v>0</v>
      </c>
      <c r="V1453" s="18">
        <f t="shared" si="29"/>
        <v>45</v>
      </c>
    </row>
    <row r="1454" spans="19:22">
      <c r="S1454" s="16">
        <v>3283</v>
      </c>
      <c r="T1454" s="16" t="s">
        <v>1972</v>
      </c>
      <c r="U1454" s="17">
        <f>COUNTIFS(WTG_BD!L:L,'Basic Data'!T1454,WTG_BD!F:F,"&gt;="&amp;O2Summary!$B$6,WTG_BD!F:F,"&lt;="&amp;O2Summary!$B$4)</f>
        <v>0</v>
      </c>
      <c r="V1454" s="18">
        <f t="shared" si="29"/>
        <v>45</v>
      </c>
    </row>
    <row r="1455" spans="19:22">
      <c r="S1455" s="16">
        <v>3284</v>
      </c>
      <c r="T1455" s="16" t="s">
        <v>1973</v>
      </c>
      <c r="U1455" s="17">
        <f>COUNTIFS(WTG_BD!L:L,'Basic Data'!T1455,WTG_BD!F:F,"&gt;="&amp;O2Summary!$B$6,WTG_BD!F:F,"&lt;="&amp;O2Summary!$B$4)</f>
        <v>0</v>
      </c>
      <c r="V1455" s="18">
        <f t="shared" si="29"/>
        <v>45</v>
      </c>
    </row>
    <row r="1456" spans="19:22">
      <c r="S1456" s="16">
        <v>3285</v>
      </c>
      <c r="T1456" s="16" t="s">
        <v>1974</v>
      </c>
      <c r="U1456" s="17">
        <f>COUNTIFS(WTG_BD!L:L,'Basic Data'!T1456,WTG_BD!F:F,"&gt;="&amp;O2Summary!$B$6,WTG_BD!F:F,"&lt;="&amp;O2Summary!$B$4)</f>
        <v>0</v>
      </c>
      <c r="V1456" s="18">
        <f t="shared" si="29"/>
        <v>45</v>
      </c>
    </row>
    <row r="1457" spans="19:22">
      <c r="S1457" s="16">
        <v>3286</v>
      </c>
      <c r="T1457" s="16" t="s">
        <v>1975</v>
      </c>
      <c r="U1457" s="17">
        <f>COUNTIFS(WTG_BD!L:L,'Basic Data'!T1457,WTG_BD!F:F,"&gt;="&amp;O2Summary!$B$6,WTG_BD!F:F,"&lt;="&amp;O2Summary!$B$4)</f>
        <v>0</v>
      </c>
      <c r="V1457" s="18">
        <f t="shared" si="29"/>
        <v>45</v>
      </c>
    </row>
    <row r="1458" spans="19:22">
      <c r="S1458" s="16">
        <v>3287</v>
      </c>
      <c r="T1458" s="16" t="s">
        <v>1976</v>
      </c>
      <c r="U1458" s="17">
        <f>COUNTIFS(WTG_BD!L:L,'Basic Data'!T1458,WTG_BD!F:F,"&gt;="&amp;O2Summary!$B$6,WTG_BD!F:F,"&lt;="&amp;O2Summary!$B$4)</f>
        <v>0</v>
      </c>
      <c r="V1458" s="18">
        <f t="shared" si="29"/>
        <v>45</v>
      </c>
    </row>
    <row r="1459" spans="19:22">
      <c r="S1459" s="16">
        <v>3288</v>
      </c>
      <c r="T1459" s="16" t="s">
        <v>1977</v>
      </c>
      <c r="U1459" s="17">
        <f>COUNTIFS(WTG_BD!L:L,'Basic Data'!T1459,WTG_BD!F:F,"&gt;="&amp;O2Summary!$B$6,WTG_BD!F:F,"&lt;="&amp;O2Summary!$B$4)</f>
        <v>0</v>
      </c>
      <c r="V1459" s="18">
        <f t="shared" si="29"/>
        <v>45</v>
      </c>
    </row>
    <row r="1460" spans="19:22">
      <c r="S1460" s="16">
        <v>3289</v>
      </c>
      <c r="T1460" s="16" t="s">
        <v>1978</v>
      </c>
      <c r="U1460" s="17">
        <f>COUNTIFS(WTG_BD!L:L,'Basic Data'!T1460,WTG_BD!F:F,"&gt;="&amp;O2Summary!$B$6,WTG_BD!F:F,"&lt;="&amp;O2Summary!$B$4)</f>
        <v>0</v>
      </c>
      <c r="V1460" s="18">
        <f t="shared" si="29"/>
        <v>45</v>
      </c>
    </row>
    <row r="1461" spans="19:22">
      <c r="S1461" s="16">
        <v>3290</v>
      </c>
      <c r="T1461" s="16" t="s">
        <v>1979</v>
      </c>
      <c r="U1461" s="17">
        <f>COUNTIFS(WTG_BD!L:L,'Basic Data'!T1461,WTG_BD!F:F,"&gt;="&amp;O2Summary!$B$6,WTG_BD!F:F,"&lt;="&amp;O2Summary!$B$4)</f>
        <v>0</v>
      </c>
      <c r="V1461" s="18">
        <f t="shared" si="29"/>
        <v>45</v>
      </c>
    </row>
    <row r="1462" spans="19:22">
      <c r="S1462" s="16">
        <v>3291</v>
      </c>
      <c r="T1462" s="16" t="s">
        <v>1980</v>
      </c>
      <c r="U1462" s="17">
        <f>COUNTIFS(WTG_BD!L:L,'Basic Data'!T1462,WTG_BD!F:F,"&gt;="&amp;O2Summary!$B$6,WTG_BD!F:F,"&lt;="&amp;O2Summary!$B$4)</f>
        <v>0</v>
      </c>
      <c r="V1462" s="18">
        <f t="shared" si="29"/>
        <v>45</v>
      </c>
    </row>
    <row r="1463" spans="19:22">
      <c r="S1463" s="16">
        <v>3292</v>
      </c>
      <c r="T1463" s="16" t="s">
        <v>1981</v>
      </c>
      <c r="U1463" s="17">
        <f>COUNTIFS(WTG_BD!L:L,'Basic Data'!T1463,WTG_BD!F:F,"&gt;="&amp;O2Summary!$B$6,WTG_BD!F:F,"&lt;="&amp;O2Summary!$B$4)</f>
        <v>0</v>
      </c>
      <c r="V1463" s="18">
        <f t="shared" si="29"/>
        <v>45</v>
      </c>
    </row>
    <row r="1464" spans="19:22">
      <c r="S1464" s="16">
        <v>3293</v>
      </c>
      <c r="T1464" s="16" t="s">
        <v>1982</v>
      </c>
      <c r="U1464" s="17">
        <f>COUNTIFS(WTG_BD!L:L,'Basic Data'!T1464,WTG_BD!F:F,"&gt;="&amp;O2Summary!$B$6,WTG_BD!F:F,"&lt;="&amp;O2Summary!$B$4)</f>
        <v>0</v>
      </c>
      <c r="V1464" s="18">
        <f t="shared" si="29"/>
        <v>45</v>
      </c>
    </row>
    <row r="1465" spans="19:22">
      <c r="S1465" s="16">
        <v>3294</v>
      </c>
      <c r="T1465" s="16" t="s">
        <v>1983</v>
      </c>
      <c r="U1465" s="17">
        <f>COUNTIFS(WTG_BD!L:L,'Basic Data'!T1465,WTG_BD!F:F,"&gt;="&amp;O2Summary!$B$6,WTG_BD!F:F,"&lt;="&amp;O2Summary!$B$4)</f>
        <v>0</v>
      </c>
      <c r="V1465" s="18">
        <f t="shared" si="29"/>
        <v>45</v>
      </c>
    </row>
    <row r="1466" spans="19:22">
      <c r="S1466" s="16">
        <v>3295</v>
      </c>
      <c r="T1466" s="16" t="s">
        <v>1984</v>
      </c>
      <c r="U1466" s="17">
        <f>COUNTIFS(WTG_BD!L:L,'Basic Data'!T1466,WTG_BD!F:F,"&gt;="&amp;O2Summary!$B$6,WTG_BD!F:F,"&lt;="&amp;O2Summary!$B$4)</f>
        <v>0</v>
      </c>
      <c r="V1466" s="18">
        <f t="shared" si="29"/>
        <v>45</v>
      </c>
    </row>
    <row r="1467" spans="19:22">
      <c r="S1467" s="16">
        <v>3296</v>
      </c>
      <c r="T1467" s="16" t="s">
        <v>300</v>
      </c>
      <c r="U1467" s="17">
        <f>COUNTIFS(WTG_BD!L:L,'Basic Data'!T1467,WTG_BD!F:F,"&gt;="&amp;O2Summary!$B$6,WTG_BD!F:F,"&lt;="&amp;O2Summary!$B$4)</f>
        <v>0</v>
      </c>
      <c r="V1467" s="18">
        <f t="shared" si="29"/>
        <v>45</v>
      </c>
    </row>
    <row r="1468" spans="19:22">
      <c r="S1468" s="26">
        <v>3297</v>
      </c>
      <c r="T1468" s="26" t="s">
        <v>1985</v>
      </c>
      <c r="U1468" s="17">
        <f>COUNTIFS(WTG_BD!L:L,'Basic Data'!T1468,WTG_BD!F:F,"&gt;="&amp;O2Summary!$B$6,WTG_BD!F:F,"&lt;="&amp;O2Summary!$B$4)</f>
        <v>0</v>
      </c>
      <c r="V1468" s="18">
        <f t="shared" si="29"/>
        <v>45</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45</v>
      </c>
    </row>
    <row r="1471" spans="19:22">
      <c r="S1471" s="26">
        <v>3313</v>
      </c>
      <c r="T1471" s="26" t="s">
        <v>1987</v>
      </c>
      <c r="U1471" s="17">
        <f>COUNTIFS(WTG_BD!L:L,'Basic Data'!T1471,WTG_BD!F:F,"&gt;="&amp;O2Summary!$B$6,WTG_BD!F:F,"&lt;="&amp;O2Summary!$B$4)</f>
        <v>0</v>
      </c>
      <c r="V1471" s="18">
        <f t="shared" si="29"/>
        <v>45</v>
      </c>
    </row>
    <row r="1472" spans="19:22">
      <c r="S1472" s="16">
        <v>3315</v>
      </c>
      <c r="T1472" s="16" t="s">
        <v>1988</v>
      </c>
      <c r="U1472" s="17">
        <f>COUNTIFS(WTG_BD!L:L,'Basic Data'!T1472,WTG_BD!F:F,"&gt;="&amp;O2Summary!$B$6,WTG_BD!F:F,"&lt;="&amp;O2Summary!$B$4)</f>
        <v>0</v>
      </c>
      <c r="V1472" s="18">
        <f t="shared" si="29"/>
        <v>45</v>
      </c>
    </row>
    <row r="1473" spans="19:22">
      <c r="S1473" s="16">
        <v>3316</v>
      </c>
      <c r="T1473" s="16" t="s">
        <v>1989</v>
      </c>
      <c r="U1473" s="17">
        <f>COUNTIFS(WTG_BD!L:L,'Basic Data'!T1473,WTG_BD!F:F,"&gt;="&amp;O2Summary!$B$6,WTG_BD!F:F,"&lt;="&amp;O2Summary!$B$4)</f>
        <v>0</v>
      </c>
      <c r="V1473" s="18">
        <f t="shared" si="29"/>
        <v>45</v>
      </c>
    </row>
    <row r="1474" spans="19:22">
      <c r="S1474" s="16">
        <v>3317</v>
      </c>
      <c r="T1474" s="16" t="s">
        <v>1990</v>
      </c>
      <c r="U1474" s="17">
        <f>COUNTIFS(WTG_BD!L:L,'Basic Data'!T1474,WTG_BD!F:F,"&gt;="&amp;O2Summary!$B$6,WTG_BD!F:F,"&lt;="&amp;O2Summary!$B$4)</f>
        <v>0</v>
      </c>
      <c r="V1474" s="18">
        <f t="shared" si="29"/>
        <v>45</v>
      </c>
    </row>
    <row r="1475" spans="19:22">
      <c r="S1475" s="16">
        <v>3318</v>
      </c>
      <c r="T1475" s="16" t="s">
        <v>1991</v>
      </c>
      <c r="U1475" s="17">
        <f>COUNTIFS(WTG_BD!L:L,'Basic Data'!T1475,WTG_BD!F:F,"&gt;="&amp;O2Summary!$B$6,WTG_BD!F:F,"&lt;="&amp;O2Summary!$B$4)</f>
        <v>0</v>
      </c>
      <c r="V1475" s="18">
        <f t="shared" ref="V1475:V1538" si="30">RANK(U1475,$U$2:$U$3975)</f>
        <v>45</v>
      </c>
    </row>
    <row r="1476" spans="19:22">
      <c r="S1476" s="16">
        <v>3323</v>
      </c>
      <c r="T1476" s="16" t="s">
        <v>1992</v>
      </c>
      <c r="U1476" s="17">
        <f>COUNTIFS(WTG_BD!L:L,'Basic Data'!T1476,WTG_BD!F:F,"&gt;="&amp;O2Summary!$B$6,WTG_BD!F:F,"&lt;="&amp;O2Summary!$B$4)</f>
        <v>0</v>
      </c>
      <c r="V1476" s="18">
        <f t="shared" si="30"/>
        <v>45</v>
      </c>
    </row>
    <row r="1477" spans="19:22">
      <c r="S1477" s="16">
        <v>3324</v>
      </c>
      <c r="T1477" s="16" t="s">
        <v>1993</v>
      </c>
      <c r="U1477" s="17">
        <f>COUNTIFS(WTG_BD!L:L,'Basic Data'!T1477,WTG_BD!F:F,"&gt;="&amp;O2Summary!$B$6,WTG_BD!F:F,"&lt;="&amp;O2Summary!$B$4)</f>
        <v>0</v>
      </c>
      <c r="V1477" s="18">
        <f t="shared" si="30"/>
        <v>45</v>
      </c>
    </row>
    <row r="1478" spans="19:22">
      <c r="S1478" s="26">
        <v>3325</v>
      </c>
      <c r="T1478" s="26" t="s">
        <v>1994</v>
      </c>
      <c r="U1478" s="17">
        <f>COUNTIFS(WTG_BD!L:L,'Basic Data'!T1478,WTG_BD!F:F,"&gt;="&amp;O2Summary!$B$6,WTG_BD!F:F,"&lt;="&amp;O2Summary!$B$4)</f>
        <v>0</v>
      </c>
      <c r="V1478" s="18">
        <f t="shared" si="30"/>
        <v>45</v>
      </c>
    </row>
    <row r="1479" spans="19:22">
      <c r="S1479" s="16">
        <v>3326</v>
      </c>
      <c r="T1479" s="16" t="s">
        <v>1995</v>
      </c>
      <c r="U1479" s="17">
        <f>COUNTIFS(WTG_BD!L:L,'Basic Data'!T1479,WTG_BD!F:F,"&gt;="&amp;O2Summary!$B$6,WTG_BD!F:F,"&lt;="&amp;O2Summary!$B$4)</f>
        <v>0</v>
      </c>
      <c r="V1479" s="18">
        <f t="shared" si="30"/>
        <v>45</v>
      </c>
    </row>
    <row r="1480" spans="19:22">
      <c r="S1480" s="16">
        <v>3327</v>
      </c>
      <c r="T1480" s="16" t="s">
        <v>1996</v>
      </c>
      <c r="U1480" s="17">
        <f>COUNTIFS(WTG_BD!L:L,'Basic Data'!T1480,WTG_BD!F:F,"&gt;="&amp;O2Summary!$B$6,WTG_BD!F:F,"&lt;="&amp;O2Summary!$B$4)</f>
        <v>0</v>
      </c>
      <c r="V1480" s="18">
        <f t="shared" si="30"/>
        <v>45</v>
      </c>
    </row>
    <row r="1481" spans="19:22">
      <c r="S1481" s="16">
        <v>3328</v>
      </c>
      <c r="T1481" s="16" t="s">
        <v>1997</v>
      </c>
      <c r="U1481" s="17">
        <f>COUNTIFS(WTG_BD!L:L,'Basic Data'!T1481,WTG_BD!F:F,"&gt;="&amp;O2Summary!$B$6,WTG_BD!F:F,"&lt;="&amp;O2Summary!$B$4)</f>
        <v>0</v>
      </c>
      <c r="V1481" s="18">
        <f t="shared" si="30"/>
        <v>45</v>
      </c>
    </row>
    <row r="1482" spans="19:22">
      <c r="S1482" s="16">
        <v>3329</v>
      </c>
      <c r="T1482" s="16" t="s">
        <v>1998</v>
      </c>
      <c r="U1482" s="17">
        <f>COUNTIFS(WTG_BD!L:L,'Basic Data'!T1482,WTG_BD!F:F,"&gt;="&amp;O2Summary!$B$6,WTG_BD!F:F,"&lt;="&amp;O2Summary!$B$4)</f>
        <v>0</v>
      </c>
      <c r="V1482" s="18">
        <f t="shared" si="30"/>
        <v>45</v>
      </c>
    </row>
    <row r="1483" spans="19:22">
      <c r="S1483" s="16">
        <v>3330</v>
      </c>
      <c r="T1483" s="16" t="s">
        <v>1999</v>
      </c>
      <c r="U1483" s="17">
        <f>COUNTIFS(WTG_BD!L:L,'Basic Data'!T1483,WTG_BD!F:F,"&gt;="&amp;O2Summary!$B$6,WTG_BD!F:F,"&lt;="&amp;O2Summary!$B$4)</f>
        <v>0</v>
      </c>
      <c r="V1483" s="18">
        <f t="shared" si="30"/>
        <v>45</v>
      </c>
    </row>
    <row r="1484" spans="19:22">
      <c r="S1484" s="16">
        <v>3331</v>
      </c>
      <c r="T1484" s="16" t="s">
        <v>2000</v>
      </c>
      <c r="U1484" s="17">
        <f>COUNTIFS(WTG_BD!L:L,'Basic Data'!T1484,WTG_BD!F:F,"&gt;="&amp;O2Summary!$B$6,WTG_BD!F:F,"&lt;="&amp;O2Summary!$B$4)</f>
        <v>0</v>
      </c>
      <c r="V1484" s="18">
        <f t="shared" si="30"/>
        <v>45</v>
      </c>
    </row>
    <row r="1485" spans="19:22">
      <c r="S1485" s="16">
        <v>3332</v>
      </c>
      <c r="T1485" s="16" t="s">
        <v>2001</v>
      </c>
      <c r="U1485" s="17">
        <f>COUNTIFS(WTG_BD!L:L,'Basic Data'!T1485,WTG_BD!F:F,"&gt;="&amp;O2Summary!$B$6,WTG_BD!F:F,"&lt;="&amp;O2Summary!$B$4)</f>
        <v>0</v>
      </c>
      <c r="V1485" s="18">
        <f t="shared" si="30"/>
        <v>45</v>
      </c>
    </row>
    <row r="1486" spans="19:22">
      <c r="S1486" s="16">
        <v>3333</v>
      </c>
      <c r="T1486" s="16" t="s">
        <v>2002</v>
      </c>
      <c r="U1486" s="17">
        <f>COUNTIFS(WTG_BD!L:L,'Basic Data'!T1486,WTG_BD!F:F,"&gt;="&amp;O2Summary!$B$6,WTG_BD!F:F,"&lt;="&amp;O2Summary!$B$4)</f>
        <v>0</v>
      </c>
      <c r="V1486" s="18">
        <f t="shared" si="30"/>
        <v>45</v>
      </c>
    </row>
    <row r="1487" spans="19:22">
      <c r="S1487" s="16">
        <v>3334</v>
      </c>
      <c r="T1487" s="16" t="s">
        <v>2003</v>
      </c>
      <c r="U1487" s="17">
        <f>COUNTIFS(WTG_BD!L:L,'Basic Data'!T1487,WTG_BD!F:F,"&gt;="&amp;O2Summary!$B$6,WTG_BD!F:F,"&lt;="&amp;O2Summary!$B$4)</f>
        <v>0</v>
      </c>
      <c r="V1487" s="18">
        <f t="shared" si="30"/>
        <v>45</v>
      </c>
    </row>
    <row r="1488" spans="19:22">
      <c r="S1488" s="16">
        <v>3335</v>
      </c>
      <c r="T1488" s="16" t="s">
        <v>2004</v>
      </c>
      <c r="U1488" s="17">
        <f>COUNTIFS(WTG_BD!L:L,'Basic Data'!T1488,WTG_BD!F:F,"&gt;="&amp;O2Summary!$B$6,WTG_BD!F:F,"&lt;="&amp;O2Summary!$B$4)</f>
        <v>0</v>
      </c>
      <c r="V1488" s="18">
        <f t="shared" si="30"/>
        <v>45</v>
      </c>
    </row>
    <row r="1489" spans="19:22">
      <c r="S1489" s="16">
        <v>3336</v>
      </c>
      <c r="T1489" s="16" t="s">
        <v>2005</v>
      </c>
      <c r="U1489" s="17">
        <f>COUNTIFS(WTG_BD!L:L,'Basic Data'!T1489,WTG_BD!F:F,"&gt;="&amp;O2Summary!$B$6,WTG_BD!F:F,"&lt;="&amp;O2Summary!$B$4)</f>
        <v>0</v>
      </c>
      <c r="V1489" s="18">
        <f t="shared" si="30"/>
        <v>45</v>
      </c>
    </row>
    <row r="1490" spans="19:22">
      <c r="S1490" s="16">
        <v>3337</v>
      </c>
      <c r="T1490" s="16" t="s">
        <v>2006</v>
      </c>
      <c r="U1490" s="17">
        <f>COUNTIFS(WTG_BD!L:L,'Basic Data'!T1490,WTG_BD!F:F,"&gt;="&amp;O2Summary!$B$6,WTG_BD!F:F,"&lt;="&amp;O2Summary!$B$4)</f>
        <v>0</v>
      </c>
      <c r="V1490" s="18">
        <f t="shared" si="30"/>
        <v>45</v>
      </c>
    </row>
    <row r="1491" spans="19:22">
      <c r="S1491" s="16">
        <v>3338</v>
      </c>
      <c r="T1491" s="16" t="s">
        <v>2007</v>
      </c>
      <c r="U1491" s="17">
        <f>COUNTIFS(WTG_BD!L:L,'Basic Data'!T1491,WTG_BD!F:F,"&gt;="&amp;O2Summary!$B$6,WTG_BD!F:F,"&lt;="&amp;O2Summary!$B$4)</f>
        <v>0</v>
      </c>
      <c r="V1491" s="18">
        <f t="shared" si="30"/>
        <v>45</v>
      </c>
    </row>
    <row r="1492" spans="19:22">
      <c r="S1492" s="16">
        <v>3339</v>
      </c>
      <c r="T1492" s="16" t="s">
        <v>2008</v>
      </c>
      <c r="U1492" s="17">
        <f>COUNTIFS(WTG_BD!L:L,'Basic Data'!T1492,WTG_BD!F:F,"&gt;="&amp;O2Summary!$B$6,WTG_BD!F:F,"&lt;="&amp;O2Summary!$B$4)</f>
        <v>0</v>
      </c>
      <c r="V1492" s="18">
        <f t="shared" si="30"/>
        <v>45</v>
      </c>
    </row>
    <row r="1493" spans="19:22">
      <c r="S1493" s="16">
        <v>3340</v>
      </c>
      <c r="T1493" s="16" t="s">
        <v>2009</v>
      </c>
      <c r="U1493" s="17">
        <f>COUNTIFS(WTG_BD!L:L,'Basic Data'!T1493,WTG_BD!F:F,"&gt;="&amp;O2Summary!$B$6,WTG_BD!F:F,"&lt;="&amp;O2Summary!$B$4)</f>
        <v>0</v>
      </c>
      <c r="V1493" s="18">
        <f t="shared" si="30"/>
        <v>45</v>
      </c>
    </row>
    <row r="1494" spans="19:22">
      <c r="S1494" s="16">
        <v>3341</v>
      </c>
      <c r="T1494" s="16" t="s">
        <v>2010</v>
      </c>
      <c r="U1494" s="17">
        <f>COUNTIFS(WTG_BD!L:L,'Basic Data'!T1494,WTG_BD!F:F,"&gt;="&amp;O2Summary!$B$6,WTG_BD!F:F,"&lt;="&amp;O2Summary!$B$4)</f>
        <v>0</v>
      </c>
      <c r="V1494" s="18">
        <f t="shared" si="30"/>
        <v>45</v>
      </c>
    </row>
    <row r="1495" spans="19:22">
      <c r="S1495" s="16">
        <v>3342</v>
      </c>
      <c r="T1495" s="16" t="s">
        <v>2011</v>
      </c>
      <c r="U1495" s="17">
        <f>COUNTIFS(WTG_BD!L:L,'Basic Data'!T1495,WTG_BD!F:F,"&gt;="&amp;O2Summary!$B$6,WTG_BD!F:F,"&lt;="&amp;O2Summary!$B$4)</f>
        <v>0</v>
      </c>
      <c r="V1495" s="18">
        <f t="shared" si="30"/>
        <v>45</v>
      </c>
    </row>
    <row r="1496" spans="19:22">
      <c r="S1496" s="16">
        <v>3343</v>
      </c>
      <c r="T1496" s="16" t="s">
        <v>2012</v>
      </c>
      <c r="U1496" s="17">
        <f>COUNTIFS(WTG_BD!L:L,'Basic Data'!T1496,WTG_BD!F:F,"&gt;="&amp;O2Summary!$B$6,WTG_BD!F:F,"&lt;="&amp;O2Summary!$B$4)</f>
        <v>0</v>
      </c>
      <c r="V1496" s="18">
        <f t="shared" si="30"/>
        <v>45</v>
      </c>
    </row>
    <row r="1497" spans="19:22">
      <c r="S1497" s="16">
        <v>3344</v>
      </c>
      <c r="T1497" s="16" t="s">
        <v>2013</v>
      </c>
      <c r="U1497" s="17">
        <f>COUNTIFS(WTG_BD!L:L,'Basic Data'!T1497,WTG_BD!F:F,"&gt;="&amp;O2Summary!$B$6,WTG_BD!F:F,"&lt;="&amp;O2Summary!$B$4)</f>
        <v>0</v>
      </c>
      <c r="V1497" s="18">
        <f t="shared" si="30"/>
        <v>45</v>
      </c>
    </row>
    <row r="1498" spans="19:22">
      <c r="S1498" s="16">
        <v>3345</v>
      </c>
      <c r="T1498" s="16" t="s">
        <v>2014</v>
      </c>
      <c r="U1498" s="17">
        <f>COUNTIFS(WTG_BD!L:L,'Basic Data'!T1498,WTG_BD!F:F,"&gt;="&amp;O2Summary!$B$6,WTG_BD!F:F,"&lt;="&amp;O2Summary!$B$4)</f>
        <v>0</v>
      </c>
      <c r="V1498" s="18">
        <f t="shared" si="30"/>
        <v>45</v>
      </c>
    </row>
    <row r="1499" spans="19:22">
      <c r="S1499" s="16">
        <v>3347</v>
      </c>
      <c r="T1499" s="16" t="s">
        <v>2015</v>
      </c>
      <c r="U1499" s="17">
        <f>COUNTIFS(WTG_BD!L:L,'Basic Data'!T1499,WTG_BD!F:F,"&gt;="&amp;O2Summary!$B$6,WTG_BD!F:F,"&lt;="&amp;O2Summary!$B$4)</f>
        <v>0</v>
      </c>
      <c r="V1499" s="18">
        <f t="shared" si="30"/>
        <v>45</v>
      </c>
    </row>
    <row r="1500" spans="19:22">
      <c r="S1500" s="16">
        <v>3348</v>
      </c>
      <c r="T1500" s="16" t="s">
        <v>2016</v>
      </c>
      <c r="U1500" s="17">
        <f>COUNTIFS(WTG_BD!L:L,'Basic Data'!T1500,WTG_BD!F:F,"&gt;="&amp;O2Summary!$B$6,WTG_BD!F:F,"&lt;="&amp;O2Summary!$B$4)</f>
        <v>0</v>
      </c>
      <c r="V1500" s="18">
        <f t="shared" si="30"/>
        <v>45</v>
      </c>
    </row>
    <row r="1501" spans="19:22">
      <c r="S1501" s="26">
        <v>3349</v>
      </c>
      <c r="T1501" s="26" t="s">
        <v>2017</v>
      </c>
      <c r="U1501" s="17">
        <f>COUNTIFS(WTG_BD!L:L,'Basic Data'!T1501,WTG_BD!F:F,"&gt;="&amp;O2Summary!$B$6,WTG_BD!F:F,"&lt;="&amp;O2Summary!$B$4)</f>
        <v>0</v>
      </c>
      <c r="V1501" s="18">
        <f t="shared" si="30"/>
        <v>45</v>
      </c>
    </row>
    <row r="1502" spans="19:22">
      <c r="S1502" s="26">
        <v>3350</v>
      </c>
      <c r="T1502" s="26" t="s">
        <v>2018</v>
      </c>
      <c r="U1502" s="17">
        <f>COUNTIFS(WTG_BD!L:L,'Basic Data'!T1502,WTG_BD!F:F,"&gt;="&amp;O2Summary!$B$6,WTG_BD!F:F,"&lt;="&amp;O2Summary!$B$4)</f>
        <v>0</v>
      </c>
      <c r="V1502" s="18">
        <f t="shared" si="30"/>
        <v>45</v>
      </c>
    </row>
    <row r="1503" spans="19:22">
      <c r="S1503" s="16">
        <v>3351</v>
      </c>
      <c r="T1503" s="16" t="s">
        <v>2019</v>
      </c>
      <c r="U1503" s="17">
        <f>COUNTIFS(WTG_BD!L:L,'Basic Data'!T1503,WTG_BD!F:F,"&gt;="&amp;O2Summary!$B$6,WTG_BD!F:F,"&lt;="&amp;O2Summary!$B$4)</f>
        <v>0</v>
      </c>
      <c r="V1503" s="18">
        <f t="shared" si="30"/>
        <v>45</v>
      </c>
    </row>
    <row r="1504" spans="19:22">
      <c r="S1504" s="16">
        <v>3352</v>
      </c>
      <c r="T1504" s="16" t="s">
        <v>2020</v>
      </c>
      <c r="U1504" s="17">
        <f>COUNTIFS(WTG_BD!L:L,'Basic Data'!T1504,WTG_BD!F:F,"&gt;="&amp;O2Summary!$B$6,WTG_BD!F:F,"&lt;="&amp;O2Summary!$B$4)</f>
        <v>0</v>
      </c>
      <c r="V1504" s="18">
        <f t="shared" si="30"/>
        <v>45</v>
      </c>
    </row>
    <row r="1505" spans="19:22">
      <c r="S1505" s="16">
        <v>3353</v>
      </c>
      <c r="T1505" s="16" t="s">
        <v>2020</v>
      </c>
      <c r="U1505" s="17">
        <f>COUNTIFS(WTG_BD!L:L,'Basic Data'!T1505,WTG_BD!F:F,"&gt;="&amp;O2Summary!$B$6,WTG_BD!F:F,"&lt;="&amp;O2Summary!$B$4)</f>
        <v>0</v>
      </c>
      <c r="V1505" s="18">
        <f t="shared" si="30"/>
        <v>45</v>
      </c>
    </row>
    <row r="1506" spans="19:22">
      <c r="S1506" s="16">
        <v>3354</v>
      </c>
      <c r="T1506" s="16" t="s">
        <v>2021</v>
      </c>
      <c r="U1506" s="17">
        <f>COUNTIFS(WTG_BD!L:L,'Basic Data'!T1506,WTG_BD!F:F,"&gt;="&amp;O2Summary!$B$6,WTG_BD!F:F,"&lt;="&amp;O2Summary!$B$4)</f>
        <v>0</v>
      </c>
      <c r="V1506" s="18">
        <f t="shared" si="30"/>
        <v>45</v>
      </c>
    </row>
    <row r="1507" spans="19:22">
      <c r="S1507" s="16">
        <v>3355</v>
      </c>
      <c r="T1507" s="16" t="s">
        <v>2022</v>
      </c>
      <c r="U1507" s="17">
        <f>COUNTIFS(WTG_BD!L:L,'Basic Data'!T1507,WTG_BD!F:F,"&gt;="&amp;O2Summary!$B$6,WTG_BD!F:F,"&lt;="&amp;O2Summary!$B$4)</f>
        <v>0</v>
      </c>
      <c r="V1507" s="18">
        <f t="shared" si="30"/>
        <v>45</v>
      </c>
    </row>
    <row r="1508" spans="19:22">
      <c r="S1508" s="16">
        <v>3356</v>
      </c>
      <c r="T1508" s="16" t="s">
        <v>2023</v>
      </c>
      <c r="U1508" s="17">
        <f>COUNTIFS(WTG_BD!L:L,'Basic Data'!T1508,WTG_BD!F:F,"&gt;="&amp;O2Summary!$B$6,WTG_BD!F:F,"&lt;="&amp;O2Summary!$B$4)</f>
        <v>0</v>
      </c>
      <c r="V1508" s="18">
        <f t="shared" si="30"/>
        <v>45</v>
      </c>
    </row>
    <row r="1509" spans="19:22">
      <c r="S1509" s="16">
        <v>3361</v>
      </c>
      <c r="T1509" s="16" t="s">
        <v>2024</v>
      </c>
      <c r="U1509" s="17">
        <f>COUNTIFS(WTG_BD!L:L,'Basic Data'!T1509,WTG_BD!F:F,"&gt;="&amp;O2Summary!$B$6,WTG_BD!F:F,"&lt;="&amp;O2Summary!$B$4)</f>
        <v>0</v>
      </c>
      <c r="V1509" s="18">
        <f t="shared" si="30"/>
        <v>45</v>
      </c>
    </row>
    <row r="1510" spans="19:22">
      <c r="S1510" s="16">
        <v>3362</v>
      </c>
      <c r="T1510" s="16" t="s">
        <v>2025</v>
      </c>
      <c r="U1510" s="17">
        <f>COUNTIFS(WTG_BD!L:L,'Basic Data'!T1510,WTG_BD!F:F,"&gt;="&amp;O2Summary!$B$6,WTG_BD!F:F,"&lt;="&amp;O2Summary!$B$4)</f>
        <v>0</v>
      </c>
      <c r="V1510" s="18">
        <f t="shared" si="30"/>
        <v>45</v>
      </c>
    </row>
    <row r="1511" spans="19:22">
      <c r="S1511" s="16">
        <v>3363</v>
      </c>
      <c r="T1511" s="16" t="s">
        <v>2026</v>
      </c>
      <c r="U1511" s="17">
        <f>COUNTIFS(WTG_BD!L:L,'Basic Data'!T1511,WTG_BD!F:F,"&gt;="&amp;O2Summary!$B$6,WTG_BD!F:F,"&lt;="&amp;O2Summary!$B$4)</f>
        <v>0</v>
      </c>
      <c r="V1511" s="18">
        <f t="shared" si="30"/>
        <v>45</v>
      </c>
    </row>
    <row r="1512" spans="19:22">
      <c r="S1512" s="16">
        <v>3364</v>
      </c>
      <c r="T1512" s="16" t="s">
        <v>2027</v>
      </c>
      <c r="U1512" s="17">
        <f>COUNTIFS(WTG_BD!L:L,'Basic Data'!T1512,WTG_BD!F:F,"&gt;="&amp;O2Summary!$B$6,WTG_BD!F:F,"&lt;="&amp;O2Summary!$B$4)</f>
        <v>0</v>
      </c>
      <c r="V1512" s="18">
        <f t="shared" si="30"/>
        <v>45</v>
      </c>
    </row>
    <row r="1513" spans="19:22">
      <c r="S1513" s="16">
        <v>3365</v>
      </c>
      <c r="T1513" s="16" t="s">
        <v>2028</v>
      </c>
      <c r="U1513" s="17">
        <f>COUNTIFS(WTG_BD!L:L,'Basic Data'!T1513,WTG_BD!F:F,"&gt;="&amp;O2Summary!$B$6,WTG_BD!F:F,"&lt;="&amp;O2Summary!$B$4)</f>
        <v>0</v>
      </c>
      <c r="V1513" s="18">
        <f t="shared" si="30"/>
        <v>45</v>
      </c>
    </row>
    <row r="1514" spans="19:22">
      <c r="S1514" s="16">
        <v>3366</v>
      </c>
      <c r="T1514" s="16" t="s">
        <v>2029</v>
      </c>
      <c r="U1514" s="17">
        <f>COUNTIFS(WTG_BD!L:L,'Basic Data'!T1514,WTG_BD!F:F,"&gt;="&amp;O2Summary!$B$6,WTG_BD!F:F,"&lt;="&amp;O2Summary!$B$4)</f>
        <v>0</v>
      </c>
      <c r="V1514" s="18">
        <f t="shared" si="30"/>
        <v>45</v>
      </c>
    </row>
    <row r="1515" spans="19:22">
      <c r="S1515" s="16">
        <v>3368</v>
      </c>
      <c r="T1515" s="16" t="s">
        <v>2030</v>
      </c>
      <c r="U1515" s="17">
        <f>COUNTIFS(WTG_BD!L:L,'Basic Data'!T1515,WTG_BD!F:F,"&gt;="&amp;O2Summary!$B$6,WTG_BD!F:F,"&lt;="&amp;O2Summary!$B$4)</f>
        <v>0</v>
      </c>
      <c r="V1515" s="18">
        <f t="shared" si="30"/>
        <v>45</v>
      </c>
    </row>
    <row r="1516" spans="19:22">
      <c r="S1516" s="16">
        <v>3369</v>
      </c>
      <c r="T1516" s="16" t="s">
        <v>2031</v>
      </c>
      <c r="U1516" s="17">
        <f>COUNTIFS(WTG_BD!L:L,'Basic Data'!T1516,WTG_BD!F:F,"&gt;="&amp;O2Summary!$B$6,WTG_BD!F:F,"&lt;="&amp;O2Summary!$B$4)</f>
        <v>0</v>
      </c>
      <c r="V1516" s="18">
        <f t="shared" si="30"/>
        <v>45</v>
      </c>
    </row>
    <row r="1517" spans="19:22">
      <c r="S1517" s="16">
        <v>3370</v>
      </c>
      <c r="T1517" s="16" t="s">
        <v>2032</v>
      </c>
      <c r="U1517" s="17">
        <f>COUNTIFS(WTG_BD!L:L,'Basic Data'!T1517,WTG_BD!F:F,"&gt;="&amp;O2Summary!$B$6,WTG_BD!F:F,"&lt;="&amp;O2Summary!$B$4)</f>
        <v>0</v>
      </c>
      <c r="V1517" s="18">
        <f t="shared" si="30"/>
        <v>45</v>
      </c>
    </row>
    <row r="1518" spans="19:22">
      <c r="S1518" s="16">
        <v>3371</v>
      </c>
      <c r="T1518" s="16" t="s">
        <v>2033</v>
      </c>
      <c r="U1518" s="17">
        <f>COUNTIFS(WTG_BD!L:L,'Basic Data'!T1518,WTG_BD!F:F,"&gt;="&amp;O2Summary!$B$6,WTG_BD!F:F,"&lt;="&amp;O2Summary!$B$4)</f>
        <v>0</v>
      </c>
      <c r="V1518" s="18">
        <f t="shared" si="30"/>
        <v>45</v>
      </c>
    </row>
    <row r="1519" spans="19:22">
      <c r="S1519" s="16">
        <v>3372</v>
      </c>
      <c r="T1519" s="16" t="s">
        <v>2034</v>
      </c>
      <c r="U1519" s="17">
        <f>COUNTIFS(WTG_BD!L:L,'Basic Data'!T1519,WTG_BD!F:F,"&gt;="&amp;O2Summary!$B$6,WTG_BD!F:F,"&lt;="&amp;O2Summary!$B$4)</f>
        <v>0</v>
      </c>
      <c r="V1519" s="18">
        <f t="shared" si="30"/>
        <v>45</v>
      </c>
    </row>
    <row r="1520" spans="19:22">
      <c r="S1520" s="16">
        <v>3375</v>
      </c>
      <c r="T1520" s="16" t="s">
        <v>2035</v>
      </c>
      <c r="U1520" s="17">
        <f>COUNTIFS(WTG_BD!L:L,'Basic Data'!T1520,WTG_BD!F:F,"&gt;="&amp;O2Summary!$B$6,WTG_BD!F:F,"&lt;="&amp;O2Summary!$B$4)</f>
        <v>0</v>
      </c>
      <c r="V1520" s="18">
        <f t="shared" si="30"/>
        <v>45</v>
      </c>
    </row>
    <row r="1521" spans="19:22">
      <c r="S1521" s="16">
        <v>3376</v>
      </c>
      <c r="T1521" s="16" t="s">
        <v>2036</v>
      </c>
      <c r="U1521" s="17">
        <f>COUNTIFS(WTG_BD!L:L,'Basic Data'!T1521,WTG_BD!F:F,"&gt;="&amp;O2Summary!$B$6,WTG_BD!F:F,"&lt;="&amp;O2Summary!$B$4)</f>
        <v>0</v>
      </c>
      <c r="V1521" s="18">
        <f t="shared" si="30"/>
        <v>45</v>
      </c>
    </row>
    <row r="1522" spans="19:22">
      <c r="S1522" s="16">
        <v>3377</v>
      </c>
      <c r="T1522" s="16" t="s">
        <v>2037</v>
      </c>
      <c r="U1522" s="17">
        <f>COUNTIFS(WTG_BD!L:L,'Basic Data'!T1522,WTG_BD!F:F,"&gt;="&amp;O2Summary!$B$6,WTG_BD!F:F,"&lt;="&amp;O2Summary!$B$4)</f>
        <v>0</v>
      </c>
      <c r="V1522" s="18">
        <f t="shared" si="30"/>
        <v>45</v>
      </c>
    </row>
    <row r="1523" spans="19:22">
      <c r="S1523" s="16">
        <v>3378</v>
      </c>
      <c r="T1523" s="16" t="s">
        <v>2038</v>
      </c>
      <c r="U1523" s="17">
        <f>COUNTIFS(WTG_BD!L:L,'Basic Data'!T1523,WTG_BD!F:F,"&gt;="&amp;O2Summary!$B$6,WTG_BD!F:F,"&lt;="&amp;O2Summary!$B$4)</f>
        <v>0</v>
      </c>
      <c r="V1523" s="18">
        <f t="shared" si="30"/>
        <v>45</v>
      </c>
    </row>
    <row r="1524" spans="19:22">
      <c r="S1524" s="16">
        <v>3379</v>
      </c>
      <c r="T1524" s="16" t="s">
        <v>2039</v>
      </c>
      <c r="U1524" s="17">
        <f>COUNTIFS(WTG_BD!L:L,'Basic Data'!T1524,WTG_BD!F:F,"&gt;="&amp;O2Summary!$B$6,WTG_BD!F:F,"&lt;="&amp;O2Summary!$B$4)</f>
        <v>0</v>
      </c>
      <c r="V1524" s="18">
        <f t="shared" si="30"/>
        <v>45</v>
      </c>
    </row>
    <row r="1525" spans="19:22">
      <c r="S1525" s="16">
        <v>3380</v>
      </c>
      <c r="T1525" s="16" t="s">
        <v>2040</v>
      </c>
      <c r="U1525" s="17">
        <f>COUNTIFS(WTG_BD!L:L,'Basic Data'!T1525,WTG_BD!F:F,"&gt;="&amp;O2Summary!$B$6,WTG_BD!F:F,"&lt;="&amp;O2Summary!$B$4)</f>
        <v>0</v>
      </c>
      <c r="V1525" s="18">
        <f t="shared" si="30"/>
        <v>45</v>
      </c>
    </row>
    <row r="1526" spans="19:22">
      <c r="S1526" s="16">
        <v>3381</v>
      </c>
      <c r="T1526" s="16" t="s">
        <v>2041</v>
      </c>
      <c r="U1526" s="17">
        <f>COUNTIFS(WTG_BD!L:L,'Basic Data'!T1526,WTG_BD!F:F,"&gt;="&amp;O2Summary!$B$6,WTG_BD!F:F,"&lt;="&amp;O2Summary!$B$4)</f>
        <v>0</v>
      </c>
      <c r="V1526" s="18">
        <f t="shared" si="30"/>
        <v>45</v>
      </c>
    </row>
    <row r="1527" spans="19:22">
      <c r="S1527" s="16">
        <v>3382</v>
      </c>
      <c r="T1527" s="16" t="s">
        <v>2042</v>
      </c>
      <c r="U1527" s="17">
        <f>COUNTIFS(WTG_BD!L:L,'Basic Data'!T1527,WTG_BD!F:F,"&gt;="&amp;O2Summary!$B$6,WTG_BD!F:F,"&lt;="&amp;O2Summary!$B$4)</f>
        <v>0</v>
      </c>
      <c r="V1527" s="18">
        <f t="shared" si="30"/>
        <v>45</v>
      </c>
    </row>
    <row r="1528" spans="19:22">
      <c r="S1528" s="16">
        <v>3383</v>
      </c>
      <c r="T1528" s="16" t="s">
        <v>2043</v>
      </c>
      <c r="U1528" s="17">
        <f>COUNTIFS(WTG_BD!L:L,'Basic Data'!T1528,WTG_BD!F:F,"&gt;="&amp;O2Summary!$B$6,WTG_BD!F:F,"&lt;="&amp;O2Summary!$B$4)</f>
        <v>0</v>
      </c>
      <c r="V1528" s="18">
        <f t="shared" si="30"/>
        <v>45</v>
      </c>
    </row>
    <row r="1529" spans="19:22">
      <c r="S1529" s="16">
        <v>3384</v>
      </c>
      <c r="T1529" s="16" t="s">
        <v>2044</v>
      </c>
      <c r="U1529" s="17">
        <f>COUNTIFS(WTG_BD!L:L,'Basic Data'!T1529,WTG_BD!F:F,"&gt;="&amp;O2Summary!$B$6,WTG_BD!F:F,"&lt;="&amp;O2Summary!$B$4)</f>
        <v>0</v>
      </c>
      <c r="V1529" s="18">
        <f t="shared" si="30"/>
        <v>45</v>
      </c>
    </row>
    <row r="1530" spans="19:22">
      <c r="S1530" s="16">
        <v>3385</v>
      </c>
      <c r="T1530" s="16" t="s">
        <v>2045</v>
      </c>
      <c r="U1530" s="17">
        <f>COUNTIFS(WTG_BD!L:L,'Basic Data'!T1530,WTG_BD!F:F,"&gt;="&amp;O2Summary!$B$6,WTG_BD!F:F,"&lt;="&amp;O2Summary!$B$4)</f>
        <v>0</v>
      </c>
      <c r="V1530" s="18">
        <f t="shared" si="30"/>
        <v>45</v>
      </c>
    </row>
    <row r="1531" spans="19:22">
      <c r="S1531" s="16">
        <v>3386</v>
      </c>
      <c r="T1531" s="16" t="s">
        <v>2046</v>
      </c>
      <c r="U1531" s="17">
        <f>COUNTIFS(WTG_BD!L:L,'Basic Data'!T1531,WTG_BD!F:F,"&gt;="&amp;O2Summary!$B$6,WTG_BD!F:F,"&lt;="&amp;O2Summary!$B$4)</f>
        <v>0</v>
      </c>
      <c r="V1531" s="18">
        <f t="shared" si="30"/>
        <v>45</v>
      </c>
    </row>
    <row r="1532" spans="19:22">
      <c r="S1532" s="26">
        <v>3387</v>
      </c>
      <c r="T1532" s="26" t="s">
        <v>2047</v>
      </c>
      <c r="U1532" s="17">
        <f>COUNTIFS(WTG_BD!L:L,'Basic Data'!T1532,WTG_BD!F:F,"&gt;="&amp;O2Summary!$B$6,WTG_BD!F:F,"&lt;="&amp;O2Summary!$B$4)</f>
        <v>0</v>
      </c>
      <c r="V1532" s="18">
        <f t="shared" si="30"/>
        <v>45</v>
      </c>
    </row>
    <row r="1533" spans="19:22">
      <c r="S1533" s="16">
        <v>3388</v>
      </c>
      <c r="T1533" s="16" t="s">
        <v>2048</v>
      </c>
      <c r="U1533" s="17">
        <f>COUNTIFS(WTG_BD!L:L,'Basic Data'!T1533,WTG_BD!F:F,"&gt;="&amp;O2Summary!$B$6,WTG_BD!F:F,"&lt;="&amp;O2Summary!$B$4)</f>
        <v>0</v>
      </c>
      <c r="V1533" s="18">
        <f t="shared" si="30"/>
        <v>45</v>
      </c>
    </row>
    <row r="1534" spans="19:22">
      <c r="S1534" s="16">
        <v>3411</v>
      </c>
      <c r="T1534" s="16" t="s">
        <v>2049</v>
      </c>
      <c r="U1534" s="17">
        <f>COUNTIFS(WTG_BD!L:L,'Basic Data'!T1534,WTG_BD!F:F,"&gt;="&amp;O2Summary!$B$6,WTG_BD!F:F,"&lt;="&amp;O2Summary!$B$4)</f>
        <v>0</v>
      </c>
      <c r="V1534" s="18">
        <f t="shared" si="30"/>
        <v>45</v>
      </c>
    </row>
    <row r="1535" spans="19:22">
      <c r="S1535" s="16">
        <v>3412</v>
      </c>
      <c r="T1535" s="16" t="s">
        <v>2050</v>
      </c>
      <c r="U1535" s="17">
        <f>COUNTIFS(WTG_BD!L:L,'Basic Data'!T1535,WTG_BD!F:F,"&gt;="&amp;O2Summary!$B$6,WTG_BD!F:F,"&lt;="&amp;O2Summary!$B$4)</f>
        <v>0</v>
      </c>
      <c r="V1535" s="18">
        <f t="shared" si="30"/>
        <v>45</v>
      </c>
    </row>
    <row r="1536" spans="19:22">
      <c r="S1536" s="16">
        <v>3415</v>
      </c>
      <c r="T1536" s="16" t="s">
        <v>2051</v>
      </c>
      <c r="U1536" s="17">
        <f>COUNTIFS(WTG_BD!L:L,'Basic Data'!T1536,WTG_BD!F:F,"&gt;="&amp;O2Summary!$B$6,WTG_BD!F:F,"&lt;="&amp;O2Summary!$B$4)</f>
        <v>0</v>
      </c>
      <c r="V1536" s="18">
        <f t="shared" si="30"/>
        <v>45</v>
      </c>
    </row>
    <row r="1537" spans="19:22">
      <c r="S1537" s="16">
        <v>3416</v>
      </c>
      <c r="T1537" s="16" t="s">
        <v>2052</v>
      </c>
      <c r="U1537" s="17">
        <f>COUNTIFS(WTG_BD!L:L,'Basic Data'!T1537,WTG_BD!F:F,"&gt;="&amp;O2Summary!$B$6,WTG_BD!F:F,"&lt;="&amp;O2Summary!$B$4)</f>
        <v>0</v>
      </c>
      <c r="V1537" s="18">
        <f t="shared" si="30"/>
        <v>45</v>
      </c>
    </row>
    <row r="1538" spans="19:22">
      <c r="S1538" s="16">
        <v>3417</v>
      </c>
      <c r="T1538" s="16" t="s">
        <v>2053</v>
      </c>
      <c r="U1538" s="17">
        <f>COUNTIFS(WTG_BD!L:L,'Basic Data'!T1538,WTG_BD!F:F,"&gt;="&amp;O2Summary!$B$6,WTG_BD!F:F,"&lt;="&amp;O2Summary!$B$4)</f>
        <v>0</v>
      </c>
      <c r="V1538" s="18">
        <f t="shared" si="30"/>
        <v>45</v>
      </c>
    </row>
    <row r="1539" spans="19:22">
      <c r="S1539" s="16">
        <v>3419</v>
      </c>
      <c r="T1539" s="16" t="s">
        <v>2054</v>
      </c>
      <c r="U1539" s="17">
        <f>COUNTIFS(WTG_BD!L:L,'Basic Data'!T1539,WTG_BD!F:F,"&gt;="&amp;O2Summary!$B$6,WTG_BD!F:F,"&lt;="&amp;O2Summary!$B$4)</f>
        <v>0</v>
      </c>
      <c r="V1539" s="18">
        <f t="shared" ref="V1539:V1602" si="31">RANK(U1539,$U$2:$U$3975)</f>
        <v>45</v>
      </c>
    </row>
    <row r="1540" spans="19:22">
      <c r="S1540" s="26">
        <v>3420</v>
      </c>
      <c r="T1540" s="26" t="s">
        <v>2055</v>
      </c>
      <c r="U1540" s="17">
        <f>COUNTIFS(WTG_BD!L:L,'Basic Data'!T1540,WTG_BD!F:F,"&gt;="&amp;O2Summary!$B$6,WTG_BD!F:F,"&lt;="&amp;O2Summary!$B$4)</f>
        <v>0</v>
      </c>
      <c r="V1540" s="18">
        <f t="shared" si="31"/>
        <v>45</v>
      </c>
    </row>
    <row r="1541" spans="19:22">
      <c r="S1541" s="16">
        <v>3421</v>
      </c>
      <c r="T1541" s="16" t="s">
        <v>2056</v>
      </c>
      <c r="U1541" s="17">
        <f>COUNTIFS(WTG_BD!L:L,'Basic Data'!T1541,WTG_BD!F:F,"&gt;="&amp;O2Summary!$B$6,WTG_BD!F:F,"&lt;="&amp;O2Summary!$B$4)</f>
        <v>0</v>
      </c>
      <c r="V1541" s="18">
        <f t="shared" si="31"/>
        <v>45</v>
      </c>
    </row>
    <row r="1542" spans="19:22">
      <c r="S1542" s="16">
        <v>3422</v>
      </c>
      <c r="T1542" s="16" t="s">
        <v>2057</v>
      </c>
      <c r="U1542" s="17">
        <f>COUNTIFS(WTG_BD!L:L,'Basic Data'!T1542,WTG_BD!F:F,"&gt;="&amp;O2Summary!$B$6,WTG_BD!F:F,"&lt;="&amp;O2Summary!$B$4)</f>
        <v>0</v>
      </c>
      <c r="V1542" s="18">
        <f t="shared" si="31"/>
        <v>45</v>
      </c>
    </row>
    <row r="1543" spans="19:22">
      <c r="S1543" s="16">
        <v>3423</v>
      </c>
      <c r="T1543" s="16" t="s">
        <v>1502</v>
      </c>
      <c r="U1543" s="17">
        <f>COUNTIFS(WTG_BD!L:L,'Basic Data'!T1543,WTG_BD!F:F,"&gt;="&amp;O2Summary!$B$6,WTG_BD!F:F,"&lt;="&amp;O2Summary!$B$4)</f>
        <v>0</v>
      </c>
      <c r="V1543" s="18">
        <f t="shared" si="31"/>
        <v>45</v>
      </c>
    </row>
    <row r="1544" spans="19:22">
      <c r="S1544" s="16">
        <v>3424</v>
      </c>
      <c r="T1544" s="16" t="s">
        <v>1376</v>
      </c>
      <c r="U1544" s="17">
        <f>COUNTIFS(WTG_BD!L:L,'Basic Data'!T1544,WTG_BD!F:F,"&gt;="&amp;O2Summary!$B$6,WTG_BD!F:F,"&lt;="&amp;O2Summary!$B$4)</f>
        <v>0</v>
      </c>
      <c r="V1544" s="18">
        <f t="shared" si="31"/>
        <v>45</v>
      </c>
    </row>
    <row r="1545" spans="19:22">
      <c r="S1545" s="16">
        <v>3425</v>
      </c>
      <c r="T1545" s="16" t="s">
        <v>2058</v>
      </c>
      <c r="U1545" s="17">
        <f>COUNTIFS(WTG_BD!L:L,'Basic Data'!T1545,WTG_BD!F:F,"&gt;="&amp;O2Summary!$B$6,WTG_BD!F:F,"&lt;="&amp;O2Summary!$B$4)</f>
        <v>0</v>
      </c>
      <c r="V1545" s="18">
        <f t="shared" si="31"/>
        <v>45</v>
      </c>
    </row>
    <row r="1546" spans="19:22">
      <c r="S1546" s="16">
        <v>3426</v>
      </c>
      <c r="T1546" s="16" t="s">
        <v>2059</v>
      </c>
      <c r="U1546" s="17">
        <f>COUNTIFS(WTG_BD!L:L,'Basic Data'!T1546,WTG_BD!F:F,"&gt;="&amp;O2Summary!$B$6,WTG_BD!F:F,"&lt;="&amp;O2Summary!$B$4)</f>
        <v>0</v>
      </c>
      <c r="V1546" s="18">
        <f t="shared" si="31"/>
        <v>45</v>
      </c>
    </row>
    <row r="1547" spans="19:22">
      <c r="S1547" s="16">
        <v>3427</v>
      </c>
      <c r="T1547" s="16" t="s">
        <v>2060</v>
      </c>
      <c r="U1547" s="17">
        <f>COUNTIFS(WTG_BD!L:L,'Basic Data'!T1547,WTG_BD!F:F,"&gt;="&amp;O2Summary!$B$6,WTG_BD!F:F,"&lt;="&amp;O2Summary!$B$4)</f>
        <v>0</v>
      </c>
      <c r="V1547" s="18">
        <f t="shared" si="31"/>
        <v>45</v>
      </c>
    </row>
    <row r="1548" spans="19:22">
      <c r="S1548" s="16">
        <v>3428</v>
      </c>
      <c r="T1548" s="16" t="s">
        <v>2061</v>
      </c>
      <c r="U1548" s="17">
        <f>COUNTIFS(WTG_BD!L:L,'Basic Data'!T1548,WTG_BD!F:F,"&gt;="&amp;O2Summary!$B$6,WTG_BD!F:F,"&lt;="&amp;O2Summary!$B$4)</f>
        <v>0</v>
      </c>
      <c r="V1548" s="18">
        <f t="shared" si="31"/>
        <v>45</v>
      </c>
    </row>
    <row r="1549" spans="19:22">
      <c r="S1549" s="16">
        <v>3429</v>
      </c>
      <c r="T1549" s="16" t="s">
        <v>2062</v>
      </c>
      <c r="U1549" s="17">
        <f>COUNTIFS(WTG_BD!L:L,'Basic Data'!T1549,WTG_BD!F:F,"&gt;="&amp;O2Summary!$B$6,WTG_BD!F:F,"&lt;="&amp;O2Summary!$B$4)</f>
        <v>0</v>
      </c>
      <c r="V1549" s="18">
        <f t="shared" si="31"/>
        <v>45</v>
      </c>
    </row>
    <row r="1550" spans="19:22">
      <c r="S1550" s="16">
        <v>3430</v>
      </c>
      <c r="T1550" s="16" t="s">
        <v>2063</v>
      </c>
      <c r="U1550" s="17">
        <f>COUNTIFS(WTG_BD!L:L,'Basic Data'!T1550,WTG_BD!F:F,"&gt;="&amp;O2Summary!$B$6,WTG_BD!F:F,"&lt;="&amp;O2Summary!$B$4)</f>
        <v>0</v>
      </c>
      <c r="V1550" s="18">
        <f t="shared" si="31"/>
        <v>45</v>
      </c>
    </row>
    <row r="1551" spans="19:22">
      <c r="S1551" s="16">
        <v>3431</v>
      </c>
      <c r="T1551" s="16" t="s">
        <v>2064</v>
      </c>
      <c r="U1551" s="17">
        <f>COUNTIFS(WTG_BD!L:L,'Basic Data'!T1551,WTG_BD!F:F,"&gt;="&amp;O2Summary!$B$6,WTG_BD!F:F,"&lt;="&amp;O2Summary!$B$4)</f>
        <v>0</v>
      </c>
      <c r="V1551" s="18">
        <f t="shared" si="31"/>
        <v>45</v>
      </c>
    </row>
    <row r="1552" spans="19:22">
      <c r="S1552" s="16">
        <v>3432</v>
      </c>
      <c r="T1552" s="16" t="s">
        <v>2065</v>
      </c>
      <c r="U1552" s="17">
        <f>COUNTIFS(WTG_BD!L:L,'Basic Data'!T1552,WTG_BD!F:F,"&gt;="&amp;O2Summary!$B$6,WTG_BD!F:F,"&lt;="&amp;O2Summary!$B$4)</f>
        <v>0</v>
      </c>
      <c r="V1552" s="18">
        <f t="shared" si="31"/>
        <v>45</v>
      </c>
    </row>
    <row r="1553" spans="19:22">
      <c r="S1553" s="16">
        <v>3433</v>
      </c>
      <c r="T1553" s="16" t="s">
        <v>2066</v>
      </c>
      <c r="U1553" s="17">
        <f>COUNTIFS(WTG_BD!L:L,'Basic Data'!T1553,WTG_BD!F:F,"&gt;="&amp;O2Summary!$B$6,WTG_BD!F:F,"&lt;="&amp;O2Summary!$B$4)</f>
        <v>0</v>
      </c>
      <c r="V1553" s="18">
        <f t="shared" si="31"/>
        <v>45</v>
      </c>
    </row>
    <row r="1554" spans="19:22">
      <c r="S1554" s="16">
        <v>3434</v>
      </c>
      <c r="T1554" s="16" t="s">
        <v>2067</v>
      </c>
      <c r="U1554" s="17">
        <f>COUNTIFS(WTG_BD!L:L,'Basic Data'!T1554,WTG_BD!F:F,"&gt;="&amp;O2Summary!$B$6,WTG_BD!F:F,"&lt;="&amp;O2Summary!$B$4)</f>
        <v>0</v>
      </c>
      <c r="V1554" s="18">
        <f t="shared" si="31"/>
        <v>45</v>
      </c>
    </row>
    <row r="1555" spans="19:22">
      <c r="S1555" s="16">
        <v>3435</v>
      </c>
      <c r="T1555" s="16" t="s">
        <v>2068</v>
      </c>
      <c r="U1555" s="17">
        <f>COUNTIFS(WTG_BD!L:L,'Basic Data'!T1555,WTG_BD!F:F,"&gt;="&amp;O2Summary!$B$6,WTG_BD!F:F,"&lt;="&amp;O2Summary!$B$4)</f>
        <v>0</v>
      </c>
      <c r="V1555" s="18">
        <f t="shared" si="31"/>
        <v>45</v>
      </c>
    </row>
    <row r="1556" spans="19:22">
      <c r="S1556" s="16">
        <v>3436</v>
      </c>
      <c r="T1556" s="16" t="s">
        <v>2069</v>
      </c>
      <c r="U1556" s="17">
        <f>COUNTIFS(WTG_BD!L:L,'Basic Data'!T1556,WTG_BD!F:F,"&gt;="&amp;O2Summary!$B$6,WTG_BD!F:F,"&lt;="&amp;O2Summary!$B$4)</f>
        <v>0</v>
      </c>
      <c r="V1556" s="18">
        <f t="shared" si="31"/>
        <v>45</v>
      </c>
    </row>
    <row r="1557" spans="19:22">
      <c r="S1557" s="16">
        <v>3437</v>
      </c>
      <c r="T1557" s="16" t="s">
        <v>2070</v>
      </c>
      <c r="U1557" s="17">
        <f>COUNTIFS(WTG_BD!L:L,'Basic Data'!T1557,WTG_BD!F:F,"&gt;="&amp;O2Summary!$B$6,WTG_BD!F:F,"&lt;="&amp;O2Summary!$B$4)</f>
        <v>0</v>
      </c>
      <c r="V1557" s="18">
        <f t="shared" si="31"/>
        <v>45</v>
      </c>
    </row>
    <row r="1558" spans="19:22">
      <c r="S1558" s="16">
        <v>3438</v>
      </c>
      <c r="T1558" s="16" t="s">
        <v>2071</v>
      </c>
      <c r="U1558" s="17">
        <f>COUNTIFS(WTG_BD!L:L,'Basic Data'!T1558,WTG_BD!F:F,"&gt;="&amp;O2Summary!$B$6,WTG_BD!F:F,"&lt;="&amp;O2Summary!$B$4)</f>
        <v>0</v>
      </c>
      <c r="V1558" s="18">
        <f t="shared" si="31"/>
        <v>45</v>
      </c>
    </row>
    <row r="1559" spans="19:22">
      <c r="S1559" s="16">
        <v>3439</v>
      </c>
      <c r="T1559" s="16" t="s">
        <v>2072</v>
      </c>
      <c r="U1559" s="17">
        <f>COUNTIFS(WTG_BD!L:L,'Basic Data'!T1559,WTG_BD!F:F,"&gt;="&amp;O2Summary!$B$6,WTG_BD!F:F,"&lt;="&amp;O2Summary!$B$4)</f>
        <v>0</v>
      </c>
      <c r="V1559" s="18">
        <f t="shared" si="31"/>
        <v>45</v>
      </c>
    </row>
    <row r="1560" spans="19:22">
      <c r="S1560" s="16">
        <v>3440</v>
      </c>
      <c r="T1560" s="16" t="s">
        <v>2073</v>
      </c>
      <c r="U1560" s="17">
        <f>COUNTIFS(WTG_BD!L:L,'Basic Data'!T1560,WTG_BD!F:F,"&gt;="&amp;O2Summary!$B$6,WTG_BD!F:F,"&lt;="&amp;O2Summary!$B$4)</f>
        <v>0</v>
      </c>
      <c r="V1560" s="18">
        <f t="shared" si="31"/>
        <v>45</v>
      </c>
    </row>
    <row r="1561" spans="19:22">
      <c r="S1561" s="16">
        <v>3441</v>
      </c>
      <c r="T1561" s="16" t="s">
        <v>2074</v>
      </c>
      <c r="U1561" s="17">
        <f>COUNTIFS(WTG_BD!L:L,'Basic Data'!T1561,WTG_BD!F:F,"&gt;="&amp;O2Summary!$B$6,WTG_BD!F:F,"&lt;="&amp;O2Summary!$B$4)</f>
        <v>0</v>
      </c>
      <c r="V1561" s="18">
        <f t="shared" si="31"/>
        <v>45</v>
      </c>
    </row>
    <row r="1562" spans="19:22">
      <c r="S1562" s="16">
        <v>3442</v>
      </c>
      <c r="T1562" s="16" t="s">
        <v>2075</v>
      </c>
      <c r="U1562" s="17">
        <f>COUNTIFS(WTG_BD!L:L,'Basic Data'!T1562,WTG_BD!F:F,"&gt;="&amp;O2Summary!$B$6,WTG_BD!F:F,"&lt;="&amp;O2Summary!$B$4)</f>
        <v>0</v>
      </c>
      <c r="V1562" s="18">
        <f t="shared" si="31"/>
        <v>45</v>
      </c>
    </row>
    <row r="1563" spans="19:22">
      <c r="S1563" s="16">
        <v>3443</v>
      </c>
      <c r="T1563" s="16" t="s">
        <v>2076</v>
      </c>
      <c r="U1563" s="17">
        <f>COUNTIFS(WTG_BD!L:L,'Basic Data'!T1563,WTG_BD!F:F,"&gt;="&amp;O2Summary!$B$6,WTG_BD!F:F,"&lt;="&amp;O2Summary!$B$4)</f>
        <v>0</v>
      </c>
      <c r="V1563" s="18">
        <f t="shared" si="31"/>
        <v>45</v>
      </c>
    </row>
    <row r="1564" spans="19:22">
      <c r="S1564" s="16">
        <v>3444</v>
      </c>
      <c r="T1564" s="16" t="s">
        <v>2077</v>
      </c>
      <c r="U1564" s="17">
        <f>COUNTIFS(WTG_BD!L:L,'Basic Data'!T1564,WTG_BD!F:F,"&gt;="&amp;O2Summary!$B$6,WTG_BD!F:F,"&lt;="&amp;O2Summary!$B$4)</f>
        <v>0</v>
      </c>
      <c r="V1564" s="18">
        <f t="shared" si="31"/>
        <v>45</v>
      </c>
    </row>
    <row r="1565" spans="19:22">
      <c r="S1565" s="16">
        <v>3445</v>
      </c>
      <c r="T1565" s="16" t="s">
        <v>2078</v>
      </c>
      <c r="U1565" s="17">
        <f>COUNTIFS(WTG_BD!L:L,'Basic Data'!T1565,WTG_BD!F:F,"&gt;="&amp;O2Summary!$B$6,WTG_BD!F:F,"&lt;="&amp;O2Summary!$B$4)</f>
        <v>0</v>
      </c>
      <c r="V1565" s="18">
        <f t="shared" si="31"/>
        <v>45</v>
      </c>
    </row>
    <row r="1566" spans="19:22">
      <c r="S1566" s="16">
        <v>3446</v>
      </c>
      <c r="T1566" s="16" t="s">
        <v>2079</v>
      </c>
      <c r="U1566" s="17">
        <f>COUNTIFS(WTG_BD!L:L,'Basic Data'!T1566,WTG_BD!F:F,"&gt;="&amp;O2Summary!$B$6,WTG_BD!F:F,"&lt;="&amp;O2Summary!$B$4)</f>
        <v>0</v>
      </c>
      <c r="V1566" s="18">
        <f t="shared" si="31"/>
        <v>45</v>
      </c>
    </row>
    <row r="1567" spans="19:22">
      <c r="S1567" s="16">
        <v>3450</v>
      </c>
      <c r="T1567" s="16" t="s">
        <v>2080</v>
      </c>
      <c r="U1567" s="17">
        <f>COUNTIFS(WTG_BD!L:L,'Basic Data'!T1567,WTG_BD!F:F,"&gt;="&amp;O2Summary!$B$6,WTG_BD!F:F,"&lt;="&amp;O2Summary!$B$4)</f>
        <v>0</v>
      </c>
      <c r="V1567" s="18">
        <f t="shared" si="31"/>
        <v>45</v>
      </c>
    </row>
    <row r="1568" spans="19:22">
      <c r="S1568" s="16">
        <v>3451</v>
      </c>
      <c r="T1568" s="16" t="s">
        <v>2081</v>
      </c>
      <c r="U1568" s="17">
        <f>COUNTIFS(WTG_BD!L:L,'Basic Data'!T1568,WTG_BD!F:F,"&gt;="&amp;O2Summary!$B$6,WTG_BD!F:F,"&lt;="&amp;O2Summary!$B$4)</f>
        <v>0</v>
      </c>
      <c r="V1568" s="18">
        <f t="shared" si="31"/>
        <v>45</v>
      </c>
    </row>
    <row r="1569" spans="19:22">
      <c r="S1569" s="16">
        <v>3452</v>
      </c>
      <c r="T1569" s="16" t="s">
        <v>2082</v>
      </c>
      <c r="U1569" s="17">
        <f>COUNTIFS(WTG_BD!L:L,'Basic Data'!T1569,WTG_BD!F:F,"&gt;="&amp;O2Summary!$B$6,WTG_BD!F:F,"&lt;="&amp;O2Summary!$B$4)</f>
        <v>0</v>
      </c>
      <c r="V1569" s="18">
        <f t="shared" si="31"/>
        <v>45</v>
      </c>
    </row>
    <row r="1570" spans="19:22">
      <c r="S1570" s="16">
        <v>3453</v>
      </c>
      <c r="T1570" s="16" t="s">
        <v>2083</v>
      </c>
      <c r="U1570" s="17">
        <f>COUNTIFS(WTG_BD!L:L,'Basic Data'!T1570,WTG_BD!F:F,"&gt;="&amp;O2Summary!$B$6,WTG_BD!F:F,"&lt;="&amp;O2Summary!$B$4)</f>
        <v>0</v>
      </c>
      <c r="V1570" s="18">
        <f t="shared" si="31"/>
        <v>45</v>
      </c>
    </row>
    <row r="1571" spans="19:22">
      <c r="S1571" s="16">
        <v>3455</v>
      </c>
      <c r="T1571" s="16" t="s">
        <v>2084</v>
      </c>
      <c r="U1571" s="17">
        <f>COUNTIFS(WTG_BD!L:L,'Basic Data'!T1571,WTG_BD!F:F,"&gt;="&amp;O2Summary!$B$6,WTG_BD!F:F,"&lt;="&amp;O2Summary!$B$4)</f>
        <v>0</v>
      </c>
      <c r="V1571" s="18">
        <f t="shared" si="31"/>
        <v>45</v>
      </c>
    </row>
    <row r="1572" spans="19:22">
      <c r="S1572" s="16">
        <v>3456</v>
      </c>
      <c r="T1572" s="16" t="s">
        <v>2085</v>
      </c>
      <c r="U1572" s="17">
        <f>COUNTIFS(WTG_BD!L:L,'Basic Data'!T1572,WTG_BD!F:F,"&gt;="&amp;O2Summary!$B$6,WTG_BD!F:F,"&lt;="&amp;O2Summary!$B$4)</f>
        <v>0</v>
      </c>
      <c r="V1572" s="18">
        <f t="shared" si="31"/>
        <v>45</v>
      </c>
    </row>
    <row r="1573" spans="19:22">
      <c r="S1573" s="16">
        <v>3457</v>
      </c>
      <c r="T1573" s="16" t="s">
        <v>2086</v>
      </c>
      <c r="U1573" s="17">
        <f>COUNTIFS(WTG_BD!L:L,'Basic Data'!T1573,WTG_BD!F:F,"&gt;="&amp;O2Summary!$B$6,WTG_BD!F:F,"&lt;="&amp;O2Summary!$B$4)</f>
        <v>0</v>
      </c>
      <c r="V1573" s="18">
        <f t="shared" si="31"/>
        <v>45</v>
      </c>
    </row>
    <row r="1574" spans="19:22">
      <c r="S1574" s="16">
        <v>3458</v>
      </c>
      <c r="T1574" s="16" t="s">
        <v>2087</v>
      </c>
      <c r="U1574" s="17">
        <f>COUNTIFS(WTG_BD!L:L,'Basic Data'!T1574,WTG_BD!F:F,"&gt;="&amp;O2Summary!$B$6,WTG_BD!F:F,"&lt;="&amp;O2Summary!$B$4)</f>
        <v>0</v>
      </c>
      <c r="V1574" s="18">
        <f t="shared" si="31"/>
        <v>45</v>
      </c>
    </row>
    <row r="1575" spans="19:22">
      <c r="S1575" s="16">
        <v>3459</v>
      </c>
      <c r="T1575" s="16" t="s">
        <v>2088</v>
      </c>
      <c r="U1575" s="17">
        <f>COUNTIFS(WTG_BD!L:L,'Basic Data'!T1575,WTG_BD!F:F,"&gt;="&amp;O2Summary!$B$6,WTG_BD!F:F,"&lt;="&amp;O2Summary!$B$4)</f>
        <v>0</v>
      </c>
      <c r="V1575" s="18">
        <f t="shared" si="31"/>
        <v>45</v>
      </c>
    </row>
    <row r="1576" spans="19:22">
      <c r="S1576" s="16">
        <v>3460</v>
      </c>
      <c r="T1576" s="16" t="s">
        <v>2089</v>
      </c>
      <c r="U1576" s="17">
        <f>COUNTIFS(WTG_BD!L:L,'Basic Data'!T1576,WTG_BD!F:F,"&gt;="&amp;O2Summary!$B$6,WTG_BD!F:F,"&lt;="&amp;O2Summary!$B$4)</f>
        <v>0</v>
      </c>
      <c r="V1576" s="18">
        <f t="shared" si="31"/>
        <v>45</v>
      </c>
    </row>
    <row r="1577" spans="19:22">
      <c r="S1577" s="16">
        <v>3461</v>
      </c>
      <c r="T1577" s="16" t="s">
        <v>2090</v>
      </c>
      <c r="U1577" s="17">
        <f>COUNTIFS(WTG_BD!L:L,'Basic Data'!T1577,WTG_BD!F:F,"&gt;="&amp;O2Summary!$B$6,WTG_BD!F:F,"&lt;="&amp;O2Summary!$B$4)</f>
        <v>0</v>
      </c>
      <c r="V1577" s="18">
        <f t="shared" si="31"/>
        <v>45</v>
      </c>
    </row>
    <row r="1578" spans="19:22">
      <c r="S1578" s="16">
        <v>3462</v>
      </c>
      <c r="T1578" s="16" t="s">
        <v>2091</v>
      </c>
      <c r="U1578" s="17">
        <f>COUNTIFS(WTG_BD!L:L,'Basic Data'!T1578,WTG_BD!F:F,"&gt;="&amp;O2Summary!$B$6,WTG_BD!F:F,"&lt;="&amp;O2Summary!$B$4)</f>
        <v>0</v>
      </c>
      <c r="V1578" s="18">
        <f t="shared" si="31"/>
        <v>45</v>
      </c>
    </row>
    <row r="1579" spans="19:22">
      <c r="S1579" s="16">
        <v>3463</v>
      </c>
      <c r="T1579" s="16" t="s">
        <v>2092</v>
      </c>
      <c r="U1579" s="17">
        <f>COUNTIFS(WTG_BD!L:L,'Basic Data'!T1579,WTG_BD!F:F,"&gt;="&amp;O2Summary!$B$6,WTG_BD!F:F,"&lt;="&amp;O2Summary!$B$4)</f>
        <v>0</v>
      </c>
      <c r="V1579" s="18">
        <f t="shared" si="31"/>
        <v>45</v>
      </c>
    </row>
    <row r="1580" spans="19:22">
      <c r="S1580" s="16">
        <v>3464</v>
      </c>
      <c r="T1580" s="16" t="s">
        <v>2093</v>
      </c>
      <c r="U1580" s="17">
        <f>COUNTIFS(WTG_BD!L:L,'Basic Data'!T1580,WTG_BD!F:F,"&gt;="&amp;O2Summary!$B$6,WTG_BD!F:F,"&lt;="&amp;O2Summary!$B$4)</f>
        <v>0</v>
      </c>
      <c r="V1580" s="18">
        <f t="shared" si="31"/>
        <v>45</v>
      </c>
    </row>
    <row r="1581" spans="19:22">
      <c r="S1581" s="16">
        <v>3465</v>
      </c>
      <c r="T1581" s="16" t="s">
        <v>2094</v>
      </c>
      <c r="U1581" s="17">
        <f>COUNTIFS(WTG_BD!L:L,'Basic Data'!T1581,WTG_BD!F:F,"&gt;="&amp;O2Summary!$B$6,WTG_BD!F:F,"&lt;="&amp;O2Summary!$B$4)</f>
        <v>0</v>
      </c>
      <c r="V1581" s="18">
        <f t="shared" si="31"/>
        <v>45</v>
      </c>
    </row>
    <row r="1582" spans="19:22">
      <c r="S1582" s="16">
        <v>3466</v>
      </c>
      <c r="T1582" s="16" t="s">
        <v>2095</v>
      </c>
      <c r="U1582" s="17">
        <f>COUNTIFS(WTG_BD!L:L,'Basic Data'!T1582,WTG_BD!F:F,"&gt;="&amp;O2Summary!$B$6,WTG_BD!F:F,"&lt;="&amp;O2Summary!$B$4)</f>
        <v>0</v>
      </c>
      <c r="V1582" s="18">
        <f t="shared" si="31"/>
        <v>45</v>
      </c>
    </row>
    <row r="1583" spans="19:22">
      <c r="S1583" s="16">
        <v>3467</v>
      </c>
      <c r="T1583" s="16" t="s">
        <v>2096</v>
      </c>
      <c r="U1583" s="17">
        <f>COUNTIFS(WTG_BD!L:L,'Basic Data'!T1583,WTG_BD!F:F,"&gt;="&amp;O2Summary!$B$6,WTG_BD!F:F,"&lt;="&amp;O2Summary!$B$4)</f>
        <v>0</v>
      </c>
      <c r="V1583" s="18">
        <f t="shared" si="31"/>
        <v>45</v>
      </c>
    </row>
    <row r="1584" spans="19:22">
      <c r="S1584" s="16">
        <v>3468</v>
      </c>
      <c r="T1584" s="16" t="s">
        <v>2097</v>
      </c>
      <c r="U1584" s="17">
        <f>COUNTIFS(WTG_BD!L:L,'Basic Data'!T1584,WTG_BD!F:F,"&gt;="&amp;O2Summary!$B$6,WTG_BD!F:F,"&lt;="&amp;O2Summary!$B$4)</f>
        <v>0</v>
      </c>
      <c r="V1584" s="18">
        <f t="shared" si="31"/>
        <v>45</v>
      </c>
    </row>
    <row r="1585" spans="19:22">
      <c r="S1585" s="16">
        <v>3469</v>
      </c>
      <c r="T1585" s="16" t="s">
        <v>2098</v>
      </c>
      <c r="U1585" s="17">
        <f>COUNTIFS(WTG_BD!L:L,'Basic Data'!T1585,WTG_BD!F:F,"&gt;="&amp;O2Summary!$B$6,WTG_BD!F:F,"&lt;="&amp;O2Summary!$B$4)</f>
        <v>0</v>
      </c>
      <c r="V1585" s="18">
        <f t="shared" si="31"/>
        <v>45</v>
      </c>
    </row>
    <row r="1586" spans="19:22">
      <c r="S1586" s="16">
        <v>3470</v>
      </c>
      <c r="T1586" s="16" t="s">
        <v>2099</v>
      </c>
      <c r="U1586" s="17">
        <f>COUNTIFS(WTG_BD!L:L,'Basic Data'!T1586,WTG_BD!F:F,"&gt;="&amp;O2Summary!$B$6,WTG_BD!F:F,"&lt;="&amp;O2Summary!$B$4)</f>
        <v>0</v>
      </c>
      <c r="V1586" s="18">
        <f t="shared" si="31"/>
        <v>45</v>
      </c>
    </row>
    <row r="1587" spans="19:22">
      <c r="S1587" s="16">
        <v>3471</v>
      </c>
      <c r="T1587" s="16" t="s">
        <v>2100</v>
      </c>
      <c r="U1587" s="17">
        <f>COUNTIFS(WTG_BD!L:L,'Basic Data'!T1587,WTG_BD!F:F,"&gt;="&amp;O2Summary!$B$6,WTG_BD!F:F,"&lt;="&amp;O2Summary!$B$4)</f>
        <v>0</v>
      </c>
      <c r="V1587" s="18">
        <f t="shared" si="31"/>
        <v>45</v>
      </c>
    </row>
    <row r="1588" spans="19:22">
      <c r="S1588" s="16">
        <v>3472</v>
      </c>
      <c r="T1588" s="16" t="s">
        <v>2101</v>
      </c>
      <c r="U1588" s="17">
        <f>COUNTIFS(WTG_BD!L:L,'Basic Data'!T1588,WTG_BD!F:F,"&gt;="&amp;O2Summary!$B$6,WTG_BD!F:F,"&lt;="&amp;O2Summary!$B$4)</f>
        <v>0</v>
      </c>
      <c r="V1588" s="18">
        <f t="shared" si="31"/>
        <v>45</v>
      </c>
    </row>
    <row r="1589" spans="19:22">
      <c r="S1589" s="16">
        <v>3473</v>
      </c>
      <c r="T1589" s="16" t="s">
        <v>2102</v>
      </c>
      <c r="U1589" s="17">
        <f>COUNTIFS(WTG_BD!L:L,'Basic Data'!T1589,WTG_BD!F:F,"&gt;="&amp;O2Summary!$B$6,WTG_BD!F:F,"&lt;="&amp;O2Summary!$B$4)</f>
        <v>0</v>
      </c>
      <c r="V1589" s="18">
        <f t="shared" si="31"/>
        <v>45</v>
      </c>
    </row>
    <row r="1590" spans="19:22">
      <c r="S1590" s="16">
        <v>3475</v>
      </c>
      <c r="T1590" s="16" t="s">
        <v>2103</v>
      </c>
      <c r="U1590" s="17">
        <f>COUNTIFS(WTG_BD!L:L,'Basic Data'!T1590,WTG_BD!F:F,"&gt;="&amp;O2Summary!$B$6,WTG_BD!F:F,"&lt;="&amp;O2Summary!$B$4)</f>
        <v>0</v>
      </c>
      <c r="V1590" s="18">
        <f t="shared" si="31"/>
        <v>45</v>
      </c>
    </row>
    <row r="1591" spans="19:22">
      <c r="S1591" s="16">
        <v>3476</v>
      </c>
      <c r="T1591" s="16" t="s">
        <v>2104</v>
      </c>
      <c r="U1591" s="17">
        <f>COUNTIFS(WTG_BD!L:L,'Basic Data'!T1591,WTG_BD!F:F,"&gt;="&amp;O2Summary!$B$6,WTG_BD!F:F,"&lt;="&amp;O2Summary!$B$4)</f>
        <v>0</v>
      </c>
      <c r="V1591" s="18">
        <f t="shared" si="31"/>
        <v>45</v>
      </c>
    </row>
    <row r="1592" spans="19:22">
      <c r="S1592" s="16">
        <v>3477</v>
      </c>
      <c r="T1592" s="16" t="s">
        <v>2105</v>
      </c>
      <c r="U1592" s="17">
        <f>COUNTIFS(WTG_BD!L:L,'Basic Data'!T1592,WTG_BD!F:F,"&gt;="&amp;O2Summary!$B$6,WTG_BD!F:F,"&lt;="&amp;O2Summary!$B$4)</f>
        <v>0</v>
      </c>
      <c r="V1592" s="18">
        <f t="shared" si="31"/>
        <v>45</v>
      </c>
    </row>
    <row r="1593" spans="19:22">
      <c r="S1593" s="16">
        <v>3478</v>
      </c>
      <c r="T1593" s="16" t="s">
        <v>2106</v>
      </c>
      <c r="U1593" s="17">
        <f>COUNTIFS(WTG_BD!L:L,'Basic Data'!T1593,WTG_BD!F:F,"&gt;="&amp;O2Summary!$B$6,WTG_BD!F:F,"&lt;="&amp;O2Summary!$B$4)</f>
        <v>0</v>
      </c>
      <c r="V1593" s="18">
        <f t="shared" si="31"/>
        <v>45</v>
      </c>
    </row>
    <row r="1594" spans="19:22">
      <c r="S1594" s="16">
        <v>3479</v>
      </c>
      <c r="T1594" s="16" t="s">
        <v>2107</v>
      </c>
      <c r="U1594" s="17">
        <f>COUNTIFS(WTG_BD!L:L,'Basic Data'!T1594,WTG_BD!F:F,"&gt;="&amp;O2Summary!$B$6,WTG_BD!F:F,"&lt;="&amp;O2Summary!$B$4)</f>
        <v>0</v>
      </c>
      <c r="V1594" s="18">
        <f t="shared" si="31"/>
        <v>45</v>
      </c>
    </row>
    <row r="1595" spans="19:22">
      <c r="S1595" s="16">
        <v>3480</v>
      </c>
      <c r="T1595" s="16" t="s">
        <v>2108</v>
      </c>
      <c r="U1595" s="17">
        <f>COUNTIFS(WTG_BD!L:L,'Basic Data'!T1595,WTG_BD!F:F,"&gt;="&amp;O2Summary!$B$6,WTG_BD!F:F,"&lt;="&amp;O2Summary!$B$4)</f>
        <v>0</v>
      </c>
      <c r="V1595" s="18">
        <f t="shared" si="31"/>
        <v>45</v>
      </c>
    </row>
    <row r="1596" spans="19:22">
      <c r="S1596" s="16">
        <v>3481</v>
      </c>
      <c r="T1596" s="16" t="s">
        <v>2109</v>
      </c>
      <c r="U1596" s="17">
        <f>COUNTIFS(WTG_BD!L:L,'Basic Data'!T1596,WTG_BD!F:F,"&gt;="&amp;O2Summary!$B$6,WTG_BD!F:F,"&lt;="&amp;O2Summary!$B$4)</f>
        <v>0</v>
      </c>
      <c r="V1596" s="18">
        <f t="shared" si="31"/>
        <v>45</v>
      </c>
    </row>
    <row r="1597" spans="19:22">
      <c r="S1597" s="16">
        <v>3482</v>
      </c>
      <c r="T1597" s="16" t="s">
        <v>2110</v>
      </c>
      <c r="U1597" s="17">
        <f>COUNTIFS(WTG_BD!L:L,'Basic Data'!T1597,WTG_BD!F:F,"&gt;="&amp;O2Summary!$B$6,WTG_BD!F:F,"&lt;="&amp;O2Summary!$B$4)</f>
        <v>0</v>
      </c>
      <c r="V1597" s="18">
        <f t="shared" si="31"/>
        <v>45</v>
      </c>
    </row>
    <row r="1598" spans="19:22">
      <c r="S1598" s="16">
        <v>3483</v>
      </c>
      <c r="T1598" s="16" t="s">
        <v>2111</v>
      </c>
      <c r="U1598" s="17">
        <f>COUNTIFS(WTG_BD!L:L,'Basic Data'!T1598,WTG_BD!F:F,"&gt;="&amp;O2Summary!$B$6,WTG_BD!F:F,"&lt;="&amp;O2Summary!$B$4)</f>
        <v>2</v>
      </c>
      <c r="V1598" s="18">
        <f t="shared" si="31"/>
        <v>20</v>
      </c>
    </row>
    <row r="1599" spans="19:22">
      <c r="S1599" s="16">
        <v>3484</v>
      </c>
      <c r="T1599" s="16" t="s">
        <v>1665</v>
      </c>
      <c r="U1599" s="17">
        <f>COUNTIFS(WTG_BD!L:L,'Basic Data'!T1599,WTG_BD!F:F,"&gt;="&amp;O2Summary!$B$6,WTG_BD!F:F,"&lt;="&amp;O2Summary!$B$4)</f>
        <v>0</v>
      </c>
      <c r="V1599" s="18">
        <f t="shared" si="31"/>
        <v>45</v>
      </c>
    </row>
    <row r="1600" spans="19:22">
      <c r="S1600" s="16">
        <v>3485</v>
      </c>
      <c r="T1600" s="16" t="s">
        <v>2112</v>
      </c>
      <c r="U1600" s="17">
        <f>COUNTIFS(WTG_BD!L:L,'Basic Data'!T1600,WTG_BD!F:F,"&gt;="&amp;O2Summary!$B$6,WTG_BD!F:F,"&lt;="&amp;O2Summary!$B$4)</f>
        <v>0</v>
      </c>
      <c r="V1600" s="18">
        <f t="shared" si="31"/>
        <v>45</v>
      </c>
    </row>
    <row r="1601" spans="19:22">
      <c r="S1601" s="16">
        <v>3486</v>
      </c>
      <c r="T1601" s="16" t="s">
        <v>2113</v>
      </c>
      <c r="U1601" s="17">
        <f>COUNTIFS(WTG_BD!L:L,'Basic Data'!T1601,WTG_BD!F:F,"&gt;="&amp;O2Summary!$B$6,WTG_BD!F:F,"&lt;="&amp;O2Summary!$B$4)</f>
        <v>0</v>
      </c>
      <c r="V1601" s="18">
        <f t="shared" si="31"/>
        <v>45</v>
      </c>
    </row>
    <row r="1602" spans="19:22">
      <c r="S1602" s="16">
        <v>3487</v>
      </c>
      <c r="T1602" s="16" t="s">
        <v>2114</v>
      </c>
      <c r="U1602" s="17">
        <f>COUNTIFS(WTG_BD!L:L,'Basic Data'!T1602,WTG_BD!F:F,"&gt;="&amp;O2Summary!$B$6,WTG_BD!F:F,"&lt;="&amp;O2Summary!$B$4)</f>
        <v>2</v>
      </c>
      <c r="V1602" s="18">
        <f t="shared" si="31"/>
        <v>20</v>
      </c>
    </row>
    <row r="1603" spans="19:22">
      <c r="S1603" s="16">
        <v>3488</v>
      </c>
      <c r="T1603" s="16" t="s">
        <v>2115</v>
      </c>
      <c r="U1603" s="17">
        <f>COUNTIFS(WTG_BD!L:L,'Basic Data'!T1603,WTG_BD!F:F,"&gt;="&amp;O2Summary!$B$6,WTG_BD!F:F,"&lt;="&amp;O2Summary!$B$4)</f>
        <v>0</v>
      </c>
      <c r="V1603" s="18">
        <f t="shared" ref="V1603:V1666" si="32">RANK(U1603,$U$2:$U$3975)</f>
        <v>45</v>
      </c>
    </row>
    <row r="1604" spans="19:22">
      <c r="S1604" s="16">
        <v>3489</v>
      </c>
      <c r="T1604" s="16" t="s">
        <v>2116</v>
      </c>
      <c r="U1604" s="17">
        <f>COUNTIFS(WTG_BD!L:L,'Basic Data'!T1604,WTG_BD!F:F,"&gt;="&amp;O2Summary!$B$6,WTG_BD!F:F,"&lt;="&amp;O2Summary!$B$4)</f>
        <v>0</v>
      </c>
      <c r="V1604" s="18">
        <f t="shared" si="32"/>
        <v>45</v>
      </c>
    </row>
    <row r="1605" spans="19:22">
      <c r="S1605" s="16">
        <v>3490</v>
      </c>
      <c r="T1605" s="16" t="s">
        <v>2117</v>
      </c>
      <c r="U1605" s="17">
        <f>COUNTIFS(WTG_BD!L:L,'Basic Data'!T1605,WTG_BD!F:F,"&gt;="&amp;O2Summary!$B$6,WTG_BD!F:F,"&lt;="&amp;O2Summary!$B$4)</f>
        <v>0</v>
      </c>
      <c r="V1605" s="18">
        <f t="shared" si="32"/>
        <v>45</v>
      </c>
    </row>
    <row r="1606" spans="19:22">
      <c r="S1606" s="16">
        <v>3491</v>
      </c>
      <c r="T1606" s="16" t="s">
        <v>2118</v>
      </c>
      <c r="U1606" s="17">
        <f>COUNTIFS(WTG_BD!L:L,'Basic Data'!T1606,WTG_BD!F:F,"&gt;="&amp;O2Summary!$B$6,WTG_BD!F:F,"&lt;="&amp;O2Summary!$B$4)</f>
        <v>0</v>
      </c>
      <c r="V1606" s="18">
        <f t="shared" si="32"/>
        <v>45</v>
      </c>
    </row>
    <row r="1607" spans="19:22">
      <c r="S1607" s="16">
        <v>3492</v>
      </c>
      <c r="T1607" s="16" t="s">
        <v>2119</v>
      </c>
      <c r="U1607" s="17">
        <f>COUNTIFS(WTG_BD!L:L,'Basic Data'!T1607,WTG_BD!F:F,"&gt;="&amp;O2Summary!$B$6,WTG_BD!F:F,"&lt;="&amp;O2Summary!$B$4)</f>
        <v>0</v>
      </c>
      <c r="V1607" s="18">
        <f t="shared" si="32"/>
        <v>45</v>
      </c>
    </row>
    <row r="1608" spans="19:22">
      <c r="S1608" s="16">
        <v>3493</v>
      </c>
      <c r="T1608" s="16" t="s">
        <v>2120</v>
      </c>
      <c r="U1608" s="17">
        <f>COUNTIFS(WTG_BD!L:L,'Basic Data'!T1608,WTG_BD!F:F,"&gt;="&amp;O2Summary!$B$6,WTG_BD!F:F,"&lt;="&amp;O2Summary!$B$4)</f>
        <v>0</v>
      </c>
      <c r="V1608" s="18">
        <f t="shared" si="32"/>
        <v>45</v>
      </c>
    </row>
    <row r="1609" spans="19:22">
      <c r="S1609" s="16">
        <v>3494</v>
      </c>
      <c r="T1609" s="16" t="s">
        <v>2121</v>
      </c>
      <c r="U1609" s="17">
        <f>COUNTIFS(WTG_BD!L:L,'Basic Data'!T1609,WTG_BD!F:F,"&gt;="&amp;O2Summary!$B$6,WTG_BD!F:F,"&lt;="&amp;O2Summary!$B$4)</f>
        <v>0</v>
      </c>
      <c r="V1609" s="18">
        <f t="shared" si="32"/>
        <v>45</v>
      </c>
    </row>
    <row r="1610" spans="19:22">
      <c r="S1610" s="16">
        <v>3495</v>
      </c>
      <c r="T1610" s="16" t="s">
        <v>2122</v>
      </c>
      <c r="U1610" s="17">
        <f>COUNTIFS(WTG_BD!L:L,'Basic Data'!T1610,WTG_BD!F:F,"&gt;="&amp;O2Summary!$B$6,WTG_BD!F:F,"&lt;="&amp;O2Summary!$B$4)</f>
        <v>0</v>
      </c>
      <c r="V1610" s="18">
        <f t="shared" si="32"/>
        <v>45</v>
      </c>
    </row>
    <row r="1611" spans="19:22">
      <c r="S1611" s="16">
        <v>3496</v>
      </c>
      <c r="T1611" s="16" t="s">
        <v>2123</v>
      </c>
      <c r="U1611" s="17">
        <f>COUNTIFS(WTG_BD!L:L,'Basic Data'!T1611,WTG_BD!F:F,"&gt;="&amp;O2Summary!$B$6,WTG_BD!F:F,"&lt;="&amp;O2Summary!$B$4)</f>
        <v>0</v>
      </c>
      <c r="V1611" s="18">
        <f t="shared" si="32"/>
        <v>45</v>
      </c>
    </row>
    <row r="1612" spans="19:22">
      <c r="S1612" s="16">
        <v>3497</v>
      </c>
      <c r="T1612" s="16" t="s">
        <v>2124</v>
      </c>
      <c r="U1612" s="17">
        <f>COUNTIFS(WTG_BD!L:L,'Basic Data'!T1612,WTG_BD!F:F,"&gt;="&amp;O2Summary!$B$6,WTG_BD!F:F,"&lt;="&amp;O2Summary!$B$4)</f>
        <v>0</v>
      </c>
      <c r="V1612" s="18">
        <f t="shared" si="32"/>
        <v>45</v>
      </c>
    </row>
    <row r="1613" spans="19:22">
      <c r="S1613" s="16">
        <v>3498</v>
      </c>
      <c r="T1613" s="16" t="s">
        <v>2125</v>
      </c>
      <c r="U1613" s="17">
        <f>COUNTIFS(WTG_BD!L:L,'Basic Data'!T1613,WTG_BD!F:F,"&gt;="&amp;O2Summary!$B$6,WTG_BD!F:F,"&lt;="&amp;O2Summary!$B$4)</f>
        <v>0</v>
      </c>
      <c r="V1613" s="18">
        <f t="shared" si="32"/>
        <v>45</v>
      </c>
    </row>
    <row r="1614" spans="19:22">
      <c r="S1614" s="16">
        <v>3501</v>
      </c>
      <c r="T1614" s="16" t="s">
        <v>2126</v>
      </c>
      <c r="U1614" s="17">
        <f>COUNTIFS(WTG_BD!L:L,'Basic Data'!T1614,WTG_BD!F:F,"&gt;="&amp;O2Summary!$B$6,WTG_BD!F:F,"&lt;="&amp;O2Summary!$B$4)</f>
        <v>0</v>
      </c>
      <c r="V1614" s="18">
        <f t="shared" si="32"/>
        <v>45</v>
      </c>
    </row>
    <row r="1615" spans="19:22">
      <c r="S1615" s="16">
        <v>3502</v>
      </c>
      <c r="T1615" s="16" t="s">
        <v>2127</v>
      </c>
      <c r="U1615" s="17">
        <f>COUNTIFS(WTG_BD!L:L,'Basic Data'!T1615,WTG_BD!F:F,"&gt;="&amp;O2Summary!$B$6,WTG_BD!F:F,"&lt;="&amp;O2Summary!$B$4)</f>
        <v>0</v>
      </c>
      <c r="V1615" s="18">
        <f t="shared" si="32"/>
        <v>45</v>
      </c>
    </row>
    <row r="1616" spans="19:22">
      <c r="S1616" s="16">
        <v>3510</v>
      </c>
      <c r="T1616" s="16" t="s">
        <v>2128</v>
      </c>
      <c r="U1616" s="17">
        <f>COUNTIFS(WTG_BD!L:L,'Basic Data'!T1616,WTG_BD!F:F,"&gt;="&amp;O2Summary!$B$6,WTG_BD!F:F,"&lt;="&amp;O2Summary!$B$4)</f>
        <v>0</v>
      </c>
      <c r="V1616" s="18">
        <f t="shared" si="32"/>
        <v>45</v>
      </c>
    </row>
    <row r="1617" spans="19:22">
      <c r="S1617" s="16">
        <v>3511</v>
      </c>
      <c r="T1617" s="16" t="s">
        <v>2129</v>
      </c>
      <c r="U1617" s="17">
        <f>COUNTIFS(WTG_BD!L:L,'Basic Data'!T1617,WTG_BD!F:F,"&gt;="&amp;O2Summary!$B$6,WTG_BD!F:F,"&lt;="&amp;O2Summary!$B$4)</f>
        <v>0</v>
      </c>
      <c r="V1617" s="18">
        <f t="shared" si="32"/>
        <v>45</v>
      </c>
    </row>
    <row r="1618" spans="19:22">
      <c r="S1618" s="16">
        <v>3512</v>
      </c>
      <c r="T1618" s="16" t="s">
        <v>2130</v>
      </c>
      <c r="U1618" s="17">
        <f>COUNTIFS(WTG_BD!L:L,'Basic Data'!T1618,WTG_BD!F:F,"&gt;="&amp;O2Summary!$B$6,WTG_BD!F:F,"&lt;="&amp;O2Summary!$B$4)</f>
        <v>0</v>
      </c>
      <c r="V1618" s="18">
        <f t="shared" si="32"/>
        <v>45</v>
      </c>
    </row>
    <row r="1619" spans="19:22">
      <c r="S1619" s="16">
        <v>3513</v>
      </c>
      <c r="T1619" s="16" t="s">
        <v>2131</v>
      </c>
      <c r="U1619" s="17">
        <f>COUNTIFS(WTG_BD!L:L,'Basic Data'!T1619,WTG_BD!F:F,"&gt;="&amp;O2Summary!$B$6,WTG_BD!F:F,"&lt;="&amp;O2Summary!$B$4)</f>
        <v>0</v>
      </c>
      <c r="V1619" s="18">
        <f t="shared" si="32"/>
        <v>45</v>
      </c>
    </row>
    <row r="1620" spans="19:22">
      <c r="S1620" s="16">
        <v>3514</v>
      </c>
      <c r="T1620" s="16" t="s">
        <v>2132</v>
      </c>
      <c r="U1620" s="17">
        <f>COUNTIFS(WTG_BD!L:L,'Basic Data'!T1620,WTG_BD!F:F,"&gt;="&amp;O2Summary!$B$6,WTG_BD!F:F,"&lt;="&amp;O2Summary!$B$4)</f>
        <v>0</v>
      </c>
      <c r="V1620" s="18">
        <f t="shared" si="32"/>
        <v>45</v>
      </c>
    </row>
    <row r="1621" spans="19:22">
      <c r="S1621" s="16">
        <v>3515</v>
      </c>
      <c r="T1621" s="16" t="s">
        <v>2133</v>
      </c>
      <c r="U1621" s="17">
        <f>COUNTIFS(WTG_BD!L:L,'Basic Data'!T1621,WTG_BD!F:F,"&gt;="&amp;O2Summary!$B$6,WTG_BD!F:F,"&lt;="&amp;O2Summary!$B$4)</f>
        <v>0</v>
      </c>
      <c r="V1621" s="18">
        <f t="shared" si="32"/>
        <v>45</v>
      </c>
    </row>
    <row r="1622" spans="19:22">
      <c r="S1622" s="16">
        <v>3516</v>
      </c>
      <c r="T1622" s="16" t="s">
        <v>2134</v>
      </c>
      <c r="U1622" s="17">
        <f>COUNTIFS(WTG_BD!L:L,'Basic Data'!T1622,WTG_BD!F:F,"&gt;="&amp;O2Summary!$B$6,WTG_BD!F:F,"&lt;="&amp;O2Summary!$B$4)</f>
        <v>0</v>
      </c>
      <c r="V1622" s="18">
        <f t="shared" si="32"/>
        <v>45</v>
      </c>
    </row>
    <row r="1623" spans="19:22">
      <c r="S1623" s="16">
        <v>3517</v>
      </c>
      <c r="T1623" s="16" t="s">
        <v>2135</v>
      </c>
      <c r="U1623" s="17">
        <f>COUNTIFS(WTG_BD!L:L,'Basic Data'!T1623,WTG_BD!F:F,"&gt;="&amp;O2Summary!$B$6,WTG_BD!F:F,"&lt;="&amp;O2Summary!$B$4)</f>
        <v>0</v>
      </c>
      <c r="V1623" s="18">
        <f t="shared" si="32"/>
        <v>45</v>
      </c>
    </row>
    <row r="1624" spans="19:22">
      <c r="S1624" s="16">
        <v>3518</v>
      </c>
      <c r="T1624" s="16" t="s">
        <v>2136</v>
      </c>
      <c r="U1624" s="17">
        <f>COUNTIFS(WTG_BD!L:L,'Basic Data'!T1624,WTG_BD!F:F,"&gt;="&amp;O2Summary!$B$6,WTG_BD!F:F,"&lt;="&amp;O2Summary!$B$4)</f>
        <v>0</v>
      </c>
      <c r="V1624" s="18">
        <f t="shared" si="32"/>
        <v>45</v>
      </c>
    </row>
    <row r="1625" spans="19:22">
      <c r="S1625" s="16">
        <v>3519</v>
      </c>
      <c r="T1625" s="16" t="s">
        <v>2137</v>
      </c>
      <c r="U1625" s="17">
        <f>COUNTIFS(WTG_BD!L:L,'Basic Data'!T1625,WTG_BD!F:F,"&gt;="&amp;O2Summary!$B$6,WTG_BD!F:F,"&lt;="&amp;O2Summary!$B$4)</f>
        <v>0</v>
      </c>
      <c r="V1625" s="18">
        <f t="shared" si="32"/>
        <v>45</v>
      </c>
    </row>
    <row r="1626" spans="19:22">
      <c r="S1626" s="16">
        <v>3520</v>
      </c>
      <c r="T1626" s="16" t="s">
        <v>2138</v>
      </c>
      <c r="U1626" s="17">
        <f>COUNTIFS(WTG_BD!L:L,'Basic Data'!T1626,WTG_BD!F:F,"&gt;="&amp;O2Summary!$B$6,WTG_BD!F:F,"&lt;="&amp;O2Summary!$B$4)</f>
        <v>0</v>
      </c>
      <c r="V1626" s="18">
        <f t="shared" si="32"/>
        <v>45</v>
      </c>
    </row>
    <row r="1627" spans="19:22">
      <c r="S1627" s="16">
        <v>3521</v>
      </c>
      <c r="T1627" s="16" t="s">
        <v>2139</v>
      </c>
      <c r="U1627" s="17">
        <f>COUNTIFS(WTG_BD!L:L,'Basic Data'!T1627,WTG_BD!F:F,"&gt;="&amp;O2Summary!$B$6,WTG_BD!F:F,"&lt;="&amp;O2Summary!$B$4)</f>
        <v>0</v>
      </c>
      <c r="V1627" s="18">
        <f t="shared" si="32"/>
        <v>45</v>
      </c>
    </row>
    <row r="1628" spans="19:22">
      <c r="S1628" s="16">
        <v>3522</v>
      </c>
      <c r="T1628" s="16" t="s">
        <v>2140</v>
      </c>
      <c r="U1628" s="17">
        <f>COUNTIFS(WTG_BD!L:L,'Basic Data'!T1628,WTG_BD!F:F,"&gt;="&amp;O2Summary!$B$6,WTG_BD!F:F,"&lt;="&amp;O2Summary!$B$4)</f>
        <v>0</v>
      </c>
      <c r="V1628" s="18">
        <f t="shared" si="32"/>
        <v>45</v>
      </c>
    </row>
    <row r="1629" spans="19:22">
      <c r="S1629" s="16">
        <v>3523</v>
      </c>
      <c r="T1629" s="16" t="s">
        <v>2141</v>
      </c>
      <c r="U1629" s="17">
        <f>COUNTIFS(WTG_BD!L:L,'Basic Data'!T1629,WTG_BD!F:F,"&gt;="&amp;O2Summary!$B$6,WTG_BD!F:F,"&lt;="&amp;O2Summary!$B$4)</f>
        <v>0</v>
      </c>
      <c r="V1629" s="18">
        <f t="shared" si="32"/>
        <v>45</v>
      </c>
    </row>
    <row r="1630" spans="19:22">
      <c r="S1630" s="16">
        <v>3524</v>
      </c>
      <c r="T1630" s="16" t="s">
        <v>2142</v>
      </c>
      <c r="U1630" s="17">
        <f>COUNTIFS(WTG_BD!L:L,'Basic Data'!T1630,WTG_BD!F:F,"&gt;="&amp;O2Summary!$B$6,WTG_BD!F:F,"&lt;="&amp;O2Summary!$B$4)</f>
        <v>0</v>
      </c>
      <c r="V1630" s="18">
        <f t="shared" si="32"/>
        <v>45</v>
      </c>
    </row>
    <row r="1631" spans="19:22">
      <c r="S1631" s="16">
        <v>3525</v>
      </c>
      <c r="T1631" s="16" t="s">
        <v>2143</v>
      </c>
      <c r="U1631" s="17">
        <f>COUNTIFS(WTG_BD!L:L,'Basic Data'!T1631,WTG_BD!F:F,"&gt;="&amp;O2Summary!$B$6,WTG_BD!F:F,"&lt;="&amp;O2Summary!$B$4)</f>
        <v>0</v>
      </c>
      <c r="V1631" s="18">
        <f t="shared" si="32"/>
        <v>45</v>
      </c>
    </row>
    <row r="1632" spans="19:22">
      <c r="S1632" s="16">
        <v>3526</v>
      </c>
      <c r="T1632" s="16" t="s">
        <v>2144</v>
      </c>
      <c r="U1632" s="17">
        <f>COUNTIFS(WTG_BD!L:L,'Basic Data'!T1632,WTG_BD!F:F,"&gt;="&amp;O2Summary!$B$6,WTG_BD!F:F,"&lt;="&amp;O2Summary!$B$4)</f>
        <v>0</v>
      </c>
      <c r="V1632" s="18">
        <f t="shared" si="32"/>
        <v>45</v>
      </c>
    </row>
    <row r="1633" spans="19:22">
      <c r="S1633" s="16">
        <v>3527</v>
      </c>
      <c r="T1633" s="16" t="s">
        <v>2145</v>
      </c>
      <c r="U1633" s="17">
        <f>COUNTIFS(WTG_BD!L:L,'Basic Data'!T1633,WTG_BD!F:F,"&gt;="&amp;O2Summary!$B$6,WTG_BD!F:F,"&lt;="&amp;O2Summary!$B$4)</f>
        <v>0</v>
      </c>
      <c r="V1633" s="18">
        <f t="shared" si="32"/>
        <v>45</v>
      </c>
    </row>
    <row r="1634" spans="19:22">
      <c r="S1634" s="16">
        <v>3537</v>
      </c>
      <c r="T1634" s="16" t="s">
        <v>2146</v>
      </c>
      <c r="U1634" s="17">
        <f>COUNTIFS(WTG_BD!L:L,'Basic Data'!T1634,WTG_BD!F:F,"&gt;="&amp;O2Summary!$B$6,WTG_BD!F:F,"&lt;="&amp;O2Summary!$B$4)</f>
        <v>0</v>
      </c>
      <c r="V1634" s="18">
        <f t="shared" si="32"/>
        <v>45</v>
      </c>
    </row>
    <row r="1635" spans="19:22">
      <c r="S1635" s="16">
        <v>3538</v>
      </c>
      <c r="T1635" s="16" t="s">
        <v>2147</v>
      </c>
      <c r="U1635" s="17">
        <f>COUNTIFS(WTG_BD!L:L,'Basic Data'!T1635,WTG_BD!F:F,"&gt;="&amp;O2Summary!$B$6,WTG_BD!F:F,"&lt;="&amp;O2Summary!$B$4)</f>
        <v>0</v>
      </c>
      <c r="V1635" s="18">
        <f t="shared" si="32"/>
        <v>45</v>
      </c>
    </row>
    <row r="1636" spans="19:22">
      <c r="S1636" s="16">
        <v>3539</v>
      </c>
      <c r="T1636" s="16" t="s">
        <v>2148</v>
      </c>
      <c r="U1636" s="17">
        <f>COUNTIFS(WTG_BD!L:L,'Basic Data'!T1636,WTG_BD!F:F,"&gt;="&amp;O2Summary!$B$6,WTG_BD!F:F,"&lt;="&amp;O2Summary!$B$4)</f>
        <v>0</v>
      </c>
      <c r="V1636" s="18">
        <f t="shared" si="32"/>
        <v>45</v>
      </c>
    </row>
    <row r="1637" spans="19:22">
      <c r="S1637" s="16">
        <v>3540</v>
      </c>
      <c r="T1637" s="16" t="s">
        <v>2149</v>
      </c>
      <c r="U1637" s="17">
        <f>COUNTIFS(WTG_BD!L:L,'Basic Data'!T1637,WTG_BD!F:F,"&gt;="&amp;O2Summary!$B$6,WTG_BD!F:F,"&lt;="&amp;O2Summary!$B$4)</f>
        <v>0</v>
      </c>
      <c r="V1637" s="18">
        <f t="shared" si="32"/>
        <v>45</v>
      </c>
    </row>
    <row r="1638" spans="19:22">
      <c r="S1638" s="16">
        <v>3541</v>
      </c>
      <c r="T1638" s="16" t="s">
        <v>2149</v>
      </c>
      <c r="U1638" s="17">
        <f>COUNTIFS(WTG_BD!L:L,'Basic Data'!T1638,WTG_BD!F:F,"&gt;="&amp;O2Summary!$B$6,WTG_BD!F:F,"&lt;="&amp;O2Summary!$B$4)</f>
        <v>0</v>
      </c>
      <c r="V1638" s="18">
        <f t="shared" si="32"/>
        <v>45</v>
      </c>
    </row>
    <row r="1639" spans="19:22">
      <c r="S1639" s="16">
        <v>3542</v>
      </c>
      <c r="T1639" s="16" t="s">
        <v>2150</v>
      </c>
      <c r="U1639" s="17">
        <f>COUNTIFS(WTG_BD!L:L,'Basic Data'!T1639,WTG_BD!F:F,"&gt;="&amp;O2Summary!$B$6,WTG_BD!F:F,"&lt;="&amp;O2Summary!$B$4)</f>
        <v>0</v>
      </c>
      <c r="V1639" s="18">
        <f t="shared" si="32"/>
        <v>45</v>
      </c>
    </row>
    <row r="1640" spans="19:22">
      <c r="S1640" s="16">
        <v>3543</v>
      </c>
      <c r="T1640" s="16" t="s">
        <v>2151</v>
      </c>
      <c r="U1640" s="17">
        <f>COUNTIFS(WTG_BD!L:L,'Basic Data'!T1640,WTG_BD!F:F,"&gt;="&amp;O2Summary!$B$6,WTG_BD!F:F,"&lt;="&amp;O2Summary!$B$4)</f>
        <v>0</v>
      </c>
      <c r="V1640" s="18">
        <f t="shared" si="32"/>
        <v>45</v>
      </c>
    </row>
    <row r="1641" spans="19:22">
      <c r="S1641" s="16">
        <v>3544</v>
      </c>
      <c r="T1641" s="16" t="s">
        <v>2150</v>
      </c>
      <c r="U1641" s="17">
        <f>COUNTIFS(WTG_BD!L:L,'Basic Data'!T1641,WTG_BD!F:F,"&gt;="&amp;O2Summary!$B$6,WTG_BD!F:F,"&lt;="&amp;O2Summary!$B$4)</f>
        <v>0</v>
      </c>
      <c r="V1641" s="18">
        <f t="shared" si="32"/>
        <v>45</v>
      </c>
    </row>
    <row r="1642" spans="19:22">
      <c r="S1642" s="16">
        <v>3545</v>
      </c>
      <c r="T1642" s="16" t="s">
        <v>2152</v>
      </c>
      <c r="U1642" s="17">
        <f>COUNTIFS(WTG_BD!L:L,'Basic Data'!T1642,WTG_BD!F:F,"&gt;="&amp;O2Summary!$B$6,WTG_BD!F:F,"&lt;="&amp;O2Summary!$B$4)</f>
        <v>0</v>
      </c>
      <c r="V1642" s="18">
        <f t="shared" si="32"/>
        <v>45</v>
      </c>
    </row>
    <row r="1643" spans="19:22">
      <c r="S1643" s="16">
        <v>3546</v>
      </c>
      <c r="T1643" s="16" t="s">
        <v>2153</v>
      </c>
      <c r="U1643" s="17">
        <f>COUNTIFS(WTG_BD!L:L,'Basic Data'!T1643,WTG_BD!F:F,"&gt;="&amp;O2Summary!$B$6,WTG_BD!F:F,"&lt;="&amp;O2Summary!$B$4)</f>
        <v>0</v>
      </c>
      <c r="V1643" s="18">
        <f t="shared" si="32"/>
        <v>45</v>
      </c>
    </row>
    <row r="1644" spans="19:22">
      <c r="S1644" s="16">
        <v>3547</v>
      </c>
      <c r="T1644" s="16" t="s">
        <v>2154</v>
      </c>
      <c r="U1644" s="17">
        <f>COUNTIFS(WTG_BD!L:L,'Basic Data'!T1644,WTG_BD!F:F,"&gt;="&amp;O2Summary!$B$6,WTG_BD!F:F,"&lt;="&amp;O2Summary!$B$4)</f>
        <v>0</v>
      </c>
      <c r="V1644" s="18">
        <f t="shared" si="32"/>
        <v>45</v>
      </c>
    </row>
    <row r="1645" spans="19:22">
      <c r="S1645" s="16">
        <v>3548</v>
      </c>
      <c r="T1645" s="16" t="s">
        <v>2155</v>
      </c>
      <c r="U1645" s="17">
        <f>COUNTIFS(WTG_BD!L:L,'Basic Data'!T1645,WTG_BD!F:F,"&gt;="&amp;O2Summary!$B$6,WTG_BD!F:F,"&lt;="&amp;O2Summary!$B$4)</f>
        <v>0</v>
      </c>
      <c r="V1645" s="18">
        <f t="shared" si="32"/>
        <v>45</v>
      </c>
    </row>
    <row r="1646" spans="19:22">
      <c r="S1646" s="16">
        <v>3549</v>
      </c>
      <c r="T1646" s="16" t="s">
        <v>2156</v>
      </c>
      <c r="U1646" s="17">
        <f>COUNTIFS(WTG_BD!L:L,'Basic Data'!T1646,WTG_BD!F:F,"&gt;="&amp;O2Summary!$B$6,WTG_BD!F:F,"&lt;="&amp;O2Summary!$B$4)</f>
        <v>0</v>
      </c>
      <c r="V1646" s="18">
        <f t="shared" si="32"/>
        <v>45</v>
      </c>
    </row>
    <row r="1647" spans="19:22">
      <c r="S1647" s="16">
        <v>3550</v>
      </c>
      <c r="T1647" s="16" t="s">
        <v>2157</v>
      </c>
      <c r="U1647" s="17">
        <f>COUNTIFS(WTG_BD!L:L,'Basic Data'!T1647,WTG_BD!F:F,"&gt;="&amp;O2Summary!$B$6,WTG_BD!F:F,"&lt;="&amp;O2Summary!$B$4)</f>
        <v>0</v>
      </c>
      <c r="V1647" s="18">
        <f t="shared" si="32"/>
        <v>45</v>
      </c>
    </row>
    <row r="1648" spans="19:22">
      <c r="S1648" s="16">
        <v>3551</v>
      </c>
      <c r="T1648" s="16" t="s">
        <v>1666</v>
      </c>
      <c r="U1648" s="17">
        <f>COUNTIFS(WTG_BD!L:L,'Basic Data'!T1648,WTG_BD!F:F,"&gt;="&amp;O2Summary!$B$6,WTG_BD!F:F,"&lt;="&amp;O2Summary!$B$4)</f>
        <v>0</v>
      </c>
      <c r="V1648" s="18">
        <f t="shared" si="32"/>
        <v>45</v>
      </c>
    </row>
    <row r="1649" spans="19:22">
      <c r="S1649" s="16">
        <v>3552</v>
      </c>
      <c r="T1649" s="16" t="s">
        <v>2158</v>
      </c>
      <c r="U1649" s="17">
        <f>COUNTIFS(WTG_BD!L:L,'Basic Data'!T1649,WTG_BD!F:F,"&gt;="&amp;O2Summary!$B$6,WTG_BD!F:F,"&lt;="&amp;O2Summary!$B$4)</f>
        <v>0</v>
      </c>
      <c r="V1649" s="18">
        <f t="shared" si="32"/>
        <v>45</v>
      </c>
    </row>
    <row r="1650" spans="19:22">
      <c r="S1650" s="16">
        <v>3555</v>
      </c>
      <c r="T1650" s="16" t="s">
        <v>2159</v>
      </c>
      <c r="U1650" s="17">
        <f>COUNTIFS(WTG_BD!L:L,'Basic Data'!T1650,WTG_BD!F:F,"&gt;="&amp;O2Summary!$B$6,WTG_BD!F:F,"&lt;="&amp;O2Summary!$B$4)</f>
        <v>0</v>
      </c>
      <c r="V1650" s="18">
        <f t="shared" si="32"/>
        <v>45</v>
      </c>
    </row>
    <row r="1651" spans="19:22">
      <c r="S1651" s="16">
        <v>3556</v>
      </c>
      <c r="T1651" s="16" t="s">
        <v>2160</v>
      </c>
      <c r="U1651" s="17">
        <f>COUNTIFS(WTG_BD!L:L,'Basic Data'!T1651,WTG_BD!F:F,"&gt;="&amp;O2Summary!$B$6,WTG_BD!F:F,"&lt;="&amp;O2Summary!$B$4)</f>
        <v>0</v>
      </c>
      <c r="V1651" s="18">
        <f t="shared" si="32"/>
        <v>45</v>
      </c>
    </row>
    <row r="1652" spans="19:22">
      <c r="S1652" s="16">
        <v>3557</v>
      </c>
      <c r="T1652" s="16" t="s">
        <v>2161</v>
      </c>
      <c r="U1652" s="17">
        <f>COUNTIFS(WTG_BD!L:L,'Basic Data'!T1652,WTG_BD!F:F,"&gt;="&amp;O2Summary!$B$6,WTG_BD!F:F,"&lt;="&amp;O2Summary!$B$4)</f>
        <v>0</v>
      </c>
      <c r="V1652" s="18">
        <f t="shared" si="32"/>
        <v>45</v>
      </c>
    </row>
    <row r="1653" spans="19:22">
      <c r="S1653" s="16">
        <v>3558</v>
      </c>
      <c r="T1653" s="16" t="s">
        <v>2162</v>
      </c>
      <c r="U1653" s="17">
        <f>COUNTIFS(WTG_BD!L:L,'Basic Data'!T1653,WTG_BD!F:F,"&gt;="&amp;O2Summary!$B$6,WTG_BD!F:F,"&lt;="&amp;O2Summary!$B$4)</f>
        <v>0</v>
      </c>
      <c r="V1653" s="18">
        <f t="shared" si="32"/>
        <v>45</v>
      </c>
    </row>
    <row r="1654" spans="19:22">
      <c r="S1654" s="16">
        <v>3559</v>
      </c>
      <c r="T1654" s="16" t="s">
        <v>2163</v>
      </c>
      <c r="U1654" s="17">
        <f>COUNTIFS(WTG_BD!L:L,'Basic Data'!T1654,WTG_BD!F:F,"&gt;="&amp;O2Summary!$B$6,WTG_BD!F:F,"&lt;="&amp;O2Summary!$B$4)</f>
        <v>0</v>
      </c>
      <c r="V1654" s="18">
        <f t="shared" si="32"/>
        <v>45</v>
      </c>
    </row>
    <row r="1655" spans="19:22">
      <c r="S1655" s="16">
        <v>3562</v>
      </c>
      <c r="T1655" s="16" t="s">
        <v>2164</v>
      </c>
      <c r="U1655" s="17">
        <f>COUNTIFS(WTG_BD!L:L,'Basic Data'!T1655,WTG_BD!F:F,"&gt;="&amp;O2Summary!$B$6,WTG_BD!F:F,"&lt;="&amp;O2Summary!$B$4)</f>
        <v>0</v>
      </c>
      <c r="V1655" s="18">
        <f t="shared" si="32"/>
        <v>45</v>
      </c>
    </row>
    <row r="1656" spans="19:22">
      <c r="S1656" s="16">
        <v>3563</v>
      </c>
      <c r="T1656" s="16" t="s">
        <v>2165</v>
      </c>
      <c r="U1656" s="17">
        <f>COUNTIFS(WTG_BD!L:L,'Basic Data'!T1656,WTG_BD!F:F,"&gt;="&amp;O2Summary!$B$6,WTG_BD!F:F,"&lt;="&amp;O2Summary!$B$4)</f>
        <v>0</v>
      </c>
      <c r="V1656" s="18">
        <f t="shared" si="32"/>
        <v>45</v>
      </c>
    </row>
    <row r="1657" spans="19:22">
      <c r="S1657" s="16">
        <v>3564</v>
      </c>
      <c r="T1657" s="16" t="s">
        <v>2166</v>
      </c>
      <c r="U1657" s="17">
        <f>COUNTIFS(WTG_BD!L:L,'Basic Data'!T1657,WTG_BD!F:F,"&gt;="&amp;O2Summary!$B$6,WTG_BD!F:F,"&lt;="&amp;O2Summary!$B$4)</f>
        <v>0</v>
      </c>
      <c r="V1657" s="18">
        <f t="shared" si="32"/>
        <v>45</v>
      </c>
    </row>
    <row r="1658" spans="19:22">
      <c r="S1658" s="16">
        <v>3565</v>
      </c>
      <c r="T1658" s="16" t="s">
        <v>2167</v>
      </c>
      <c r="U1658" s="17">
        <f>COUNTIFS(WTG_BD!L:L,'Basic Data'!T1658,WTG_BD!F:F,"&gt;="&amp;O2Summary!$B$6,WTG_BD!F:F,"&lt;="&amp;O2Summary!$B$4)</f>
        <v>0</v>
      </c>
      <c r="V1658" s="18">
        <f t="shared" si="32"/>
        <v>45</v>
      </c>
    </row>
    <row r="1659" spans="19:22">
      <c r="S1659" s="16">
        <v>3566</v>
      </c>
      <c r="T1659" s="16" t="s">
        <v>2168</v>
      </c>
      <c r="U1659" s="17">
        <f>COUNTIFS(WTG_BD!L:L,'Basic Data'!T1659,WTG_BD!F:F,"&gt;="&amp;O2Summary!$B$6,WTG_BD!F:F,"&lt;="&amp;O2Summary!$B$4)</f>
        <v>0</v>
      </c>
      <c r="V1659" s="18">
        <f t="shared" si="32"/>
        <v>45</v>
      </c>
    </row>
    <row r="1660" spans="19:22">
      <c r="S1660" s="16">
        <v>3567</v>
      </c>
      <c r="T1660" s="16" t="s">
        <v>2169</v>
      </c>
      <c r="U1660" s="17">
        <f>COUNTIFS(WTG_BD!L:L,'Basic Data'!T1660,WTG_BD!F:F,"&gt;="&amp;O2Summary!$B$6,WTG_BD!F:F,"&lt;="&amp;O2Summary!$B$4)</f>
        <v>0</v>
      </c>
      <c r="V1660" s="18">
        <f t="shared" si="32"/>
        <v>45</v>
      </c>
    </row>
    <row r="1661" spans="19:22">
      <c r="S1661" s="16">
        <v>3568</v>
      </c>
      <c r="T1661" s="16" t="s">
        <v>2170</v>
      </c>
      <c r="U1661" s="17">
        <f>COUNTIFS(WTG_BD!L:L,'Basic Data'!T1661,WTG_BD!F:F,"&gt;="&amp;O2Summary!$B$6,WTG_BD!F:F,"&lt;="&amp;O2Summary!$B$4)</f>
        <v>0</v>
      </c>
      <c r="V1661" s="18">
        <f t="shared" si="32"/>
        <v>45</v>
      </c>
    </row>
    <row r="1662" spans="19:22">
      <c r="S1662" s="16">
        <v>3569</v>
      </c>
      <c r="T1662" s="16" t="s">
        <v>2171</v>
      </c>
      <c r="U1662" s="17">
        <f>COUNTIFS(WTG_BD!L:L,'Basic Data'!T1662,WTG_BD!F:F,"&gt;="&amp;O2Summary!$B$6,WTG_BD!F:F,"&lt;="&amp;O2Summary!$B$4)</f>
        <v>0</v>
      </c>
      <c r="V1662" s="18">
        <f t="shared" si="32"/>
        <v>45</v>
      </c>
    </row>
    <row r="1663" spans="19:22">
      <c r="S1663" s="16">
        <v>3570</v>
      </c>
      <c r="T1663" s="16" t="s">
        <v>2172</v>
      </c>
      <c r="U1663" s="17">
        <f>COUNTIFS(WTG_BD!L:L,'Basic Data'!T1663,WTG_BD!F:F,"&gt;="&amp;O2Summary!$B$6,WTG_BD!F:F,"&lt;="&amp;O2Summary!$B$4)</f>
        <v>0</v>
      </c>
      <c r="V1663" s="18">
        <f t="shared" si="32"/>
        <v>45</v>
      </c>
    </row>
    <row r="1664" spans="19:22">
      <c r="S1664" s="16">
        <v>3571</v>
      </c>
      <c r="T1664" s="16" t="s">
        <v>2173</v>
      </c>
      <c r="U1664" s="17">
        <f>COUNTIFS(WTG_BD!L:L,'Basic Data'!T1664,WTG_BD!F:F,"&gt;="&amp;O2Summary!$B$6,WTG_BD!F:F,"&lt;="&amp;O2Summary!$B$4)</f>
        <v>0</v>
      </c>
      <c r="V1664" s="18">
        <f t="shared" si="32"/>
        <v>45</v>
      </c>
    </row>
    <row r="1665" spans="19:22">
      <c r="S1665" s="16">
        <v>3572</v>
      </c>
      <c r="T1665" s="16" t="s">
        <v>2174</v>
      </c>
      <c r="U1665" s="17">
        <f>COUNTIFS(WTG_BD!L:L,'Basic Data'!T1665,WTG_BD!F:F,"&gt;="&amp;O2Summary!$B$6,WTG_BD!F:F,"&lt;="&amp;O2Summary!$B$4)</f>
        <v>0</v>
      </c>
      <c r="V1665" s="18">
        <f t="shared" si="32"/>
        <v>45</v>
      </c>
    </row>
    <row r="1666" spans="19:22">
      <c r="S1666" s="16">
        <v>3573</v>
      </c>
      <c r="T1666" s="16" t="s">
        <v>2175</v>
      </c>
      <c r="U1666" s="17">
        <f>COUNTIFS(WTG_BD!L:L,'Basic Data'!T1666,WTG_BD!F:F,"&gt;="&amp;O2Summary!$B$6,WTG_BD!F:F,"&lt;="&amp;O2Summary!$B$4)</f>
        <v>0</v>
      </c>
      <c r="V1666" s="18">
        <f t="shared" si="32"/>
        <v>45</v>
      </c>
    </row>
    <row r="1667" spans="19:22">
      <c r="S1667" s="16">
        <v>3574</v>
      </c>
      <c r="T1667" s="16" t="s">
        <v>2176</v>
      </c>
      <c r="U1667" s="17">
        <f>COUNTIFS(WTG_BD!L:L,'Basic Data'!T1667,WTG_BD!F:F,"&gt;="&amp;O2Summary!$B$6,WTG_BD!F:F,"&lt;="&amp;O2Summary!$B$4)</f>
        <v>0</v>
      </c>
      <c r="V1667" s="18">
        <f t="shared" ref="V1667:V1730" si="33">RANK(U1667,$U$2:$U$3975)</f>
        <v>45</v>
      </c>
    </row>
    <row r="1668" spans="19:22">
      <c r="S1668" s="16">
        <v>3575</v>
      </c>
      <c r="T1668" s="16" t="s">
        <v>2177</v>
      </c>
      <c r="U1668" s="17">
        <f>COUNTIFS(WTG_BD!L:L,'Basic Data'!T1668,WTG_BD!F:F,"&gt;="&amp;O2Summary!$B$6,WTG_BD!F:F,"&lt;="&amp;O2Summary!$B$4)</f>
        <v>0</v>
      </c>
      <c r="V1668" s="18">
        <f t="shared" si="33"/>
        <v>45</v>
      </c>
    </row>
    <row r="1669" spans="19:22">
      <c r="S1669" s="16">
        <v>3576</v>
      </c>
      <c r="T1669" s="16" t="s">
        <v>2178</v>
      </c>
      <c r="U1669" s="17">
        <f>COUNTIFS(WTG_BD!L:L,'Basic Data'!T1669,WTG_BD!F:F,"&gt;="&amp;O2Summary!$B$6,WTG_BD!F:F,"&lt;="&amp;O2Summary!$B$4)</f>
        <v>0</v>
      </c>
      <c r="V1669" s="18">
        <f t="shared" si="33"/>
        <v>45</v>
      </c>
    </row>
    <row r="1670" spans="19:22">
      <c r="S1670" s="16">
        <v>3577</v>
      </c>
      <c r="T1670" s="16" t="s">
        <v>2179</v>
      </c>
      <c r="U1670" s="17">
        <f>COUNTIFS(WTG_BD!L:L,'Basic Data'!T1670,WTG_BD!F:F,"&gt;="&amp;O2Summary!$B$6,WTG_BD!F:F,"&lt;="&amp;O2Summary!$B$4)</f>
        <v>0</v>
      </c>
      <c r="V1670" s="18">
        <f t="shared" si="33"/>
        <v>45</v>
      </c>
    </row>
    <row r="1671" spans="19:22">
      <c r="S1671" s="16">
        <v>3578</v>
      </c>
      <c r="T1671" s="16" t="s">
        <v>2180</v>
      </c>
      <c r="U1671" s="17">
        <f>COUNTIFS(WTG_BD!L:L,'Basic Data'!T1671,WTG_BD!F:F,"&gt;="&amp;O2Summary!$B$6,WTG_BD!F:F,"&lt;="&amp;O2Summary!$B$4)</f>
        <v>0</v>
      </c>
      <c r="V1671" s="18">
        <f t="shared" si="33"/>
        <v>45</v>
      </c>
    </row>
    <row r="1672" spans="19:22">
      <c r="S1672" s="16">
        <v>3579</v>
      </c>
      <c r="T1672" s="16" t="s">
        <v>2181</v>
      </c>
      <c r="U1672" s="17">
        <f>COUNTIFS(WTG_BD!L:L,'Basic Data'!T1672,WTG_BD!F:F,"&gt;="&amp;O2Summary!$B$6,WTG_BD!F:F,"&lt;="&amp;O2Summary!$B$4)</f>
        <v>0</v>
      </c>
      <c r="V1672" s="18">
        <f t="shared" si="33"/>
        <v>45</v>
      </c>
    </row>
    <row r="1673" spans="19:22">
      <c r="S1673" s="16">
        <v>3580</v>
      </c>
      <c r="T1673" s="16" t="s">
        <v>2182</v>
      </c>
      <c r="U1673" s="17">
        <f>COUNTIFS(WTG_BD!L:L,'Basic Data'!T1673,WTG_BD!F:F,"&gt;="&amp;O2Summary!$B$6,WTG_BD!F:F,"&lt;="&amp;O2Summary!$B$4)</f>
        <v>0</v>
      </c>
      <c r="V1673" s="18">
        <f t="shared" si="33"/>
        <v>45</v>
      </c>
    </row>
    <row r="1674" spans="19:22">
      <c r="S1674" s="16">
        <v>3581</v>
      </c>
      <c r="T1674" s="16" t="s">
        <v>2183</v>
      </c>
      <c r="U1674" s="17">
        <f>COUNTIFS(WTG_BD!L:L,'Basic Data'!T1674,WTG_BD!F:F,"&gt;="&amp;O2Summary!$B$6,WTG_BD!F:F,"&lt;="&amp;O2Summary!$B$4)</f>
        <v>0</v>
      </c>
      <c r="V1674" s="18">
        <f t="shared" si="33"/>
        <v>45</v>
      </c>
    </row>
    <row r="1675" spans="19:22">
      <c r="S1675" s="16">
        <v>3582</v>
      </c>
      <c r="T1675" s="16" t="s">
        <v>2184</v>
      </c>
      <c r="U1675" s="17">
        <f>COUNTIFS(WTG_BD!L:L,'Basic Data'!T1675,WTG_BD!F:F,"&gt;="&amp;O2Summary!$B$6,WTG_BD!F:F,"&lt;="&amp;O2Summary!$B$4)</f>
        <v>0</v>
      </c>
      <c r="V1675" s="18">
        <f t="shared" si="33"/>
        <v>45</v>
      </c>
    </row>
    <row r="1676" spans="19:22">
      <c r="S1676" s="16">
        <v>3583</v>
      </c>
      <c r="T1676" s="16" t="s">
        <v>2185</v>
      </c>
      <c r="U1676" s="17">
        <f>COUNTIFS(WTG_BD!L:L,'Basic Data'!T1676,WTG_BD!F:F,"&gt;="&amp;O2Summary!$B$6,WTG_BD!F:F,"&lt;="&amp;O2Summary!$B$4)</f>
        <v>0</v>
      </c>
      <c r="V1676" s="18">
        <f t="shared" si="33"/>
        <v>45</v>
      </c>
    </row>
    <row r="1677" spans="19:22">
      <c r="S1677" s="26">
        <v>3584</v>
      </c>
      <c r="T1677" s="26" t="s">
        <v>2186</v>
      </c>
      <c r="U1677" s="17">
        <f>COUNTIFS(WTG_BD!L:L,'Basic Data'!T1677,WTG_BD!F:F,"&gt;="&amp;O2Summary!$B$6,WTG_BD!F:F,"&lt;="&amp;O2Summary!$B$4)</f>
        <v>0</v>
      </c>
      <c r="V1677" s="18">
        <f t="shared" si="33"/>
        <v>45</v>
      </c>
    </row>
    <row r="1678" spans="19:22">
      <c r="S1678" s="16">
        <v>3585</v>
      </c>
      <c r="T1678" s="16" t="s">
        <v>2187</v>
      </c>
      <c r="U1678" s="17">
        <f>COUNTIFS(WTG_BD!L:L,'Basic Data'!T1678,WTG_BD!F:F,"&gt;="&amp;O2Summary!$B$6,WTG_BD!F:F,"&lt;="&amp;O2Summary!$B$4)</f>
        <v>0</v>
      </c>
      <c r="V1678" s="18">
        <f t="shared" si="33"/>
        <v>45</v>
      </c>
    </row>
    <row r="1679" spans="19:22">
      <c r="S1679" s="16">
        <v>3586</v>
      </c>
      <c r="T1679" s="16" t="s">
        <v>2188</v>
      </c>
      <c r="U1679" s="17">
        <f>COUNTIFS(WTG_BD!L:L,'Basic Data'!T1679,WTG_BD!F:F,"&gt;="&amp;O2Summary!$B$6,WTG_BD!F:F,"&lt;="&amp;O2Summary!$B$4)</f>
        <v>0</v>
      </c>
      <c r="V1679" s="18">
        <f t="shared" si="33"/>
        <v>45</v>
      </c>
    </row>
    <row r="1680" spans="19:22">
      <c r="S1680" s="16">
        <v>3587</v>
      </c>
      <c r="T1680" s="16" t="s">
        <v>2189</v>
      </c>
      <c r="U1680" s="17">
        <f>COUNTIFS(WTG_BD!L:L,'Basic Data'!T1680,WTG_BD!F:F,"&gt;="&amp;O2Summary!$B$6,WTG_BD!F:F,"&lt;="&amp;O2Summary!$B$4)</f>
        <v>0</v>
      </c>
      <c r="V1680" s="18">
        <f t="shared" si="33"/>
        <v>45</v>
      </c>
    </row>
    <row r="1681" spans="19:22">
      <c r="S1681" s="16">
        <v>3588</v>
      </c>
      <c r="T1681" s="16" t="s">
        <v>2190</v>
      </c>
      <c r="U1681" s="17">
        <f>COUNTIFS(WTG_BD!L:L,'Basic Data'!T1681,WTG_BD!F:F,"&gt;="&amp;O2Summary!$B$6,WTG_BD!F:F,"&lt;="&amp;O2Summary!$B$4)</f>
        <v>0</v>
      </c>
      <c r="V1681" s="18">
        <f t="shared" si="33"/>
        <v>45</v>
      </c>
    </row>
    <row r="1682" spans="19:22">
      <c r="S1682" s="16">
        <v>3589</v>
      </c>
      <c r="T1682" s="16" t="s">
        <v>2187</v>
      </c>
      <c r="U1682" s="17">
        <f>COUNTIFS(WTG_BD!L:L,'Basic Data'!T1682,WTG_BD!F:F,"&gt;="&amp;O2Summary!$B$6,WTG_BD!F:F,"&lt;="&amp;O2Summary!$B$4)</f>
        <v>0</v>
      </c>
      <c r="V1682" s="18">
        <f t="shared" si="33"/>
        <v>45</v>
      </c>
    </row>
    <row r="1683" spans="19:22">
      <c r="S1683" s="16">
        <v>3590</v>
      </c>
      <c r="T1683" s="16" t="s">
        <v>2191</v>
      </c>
      <c r="U1683" s="17">
        <f>COUNTIFS(WTG_BD!L:L,'Basic Data'!T1683,WTG_BD!F:F,"&gt;="&amp;O2Summary!$B$6,WTG_BD!F:F,"&lt;="&amp;O2Summary!$B$4)</f>
        <v>0</v>
      </c>
      <c r="V1683" s="18">
        <f t="shared" si="33"/>
        <v>45</v>
      </c>
    </row>
    <row r="1684" spans="19:22">
      <c r="S1684" s="16">
        <v>3591</v>
      </c>
      <c r="T1684" s="16" t="s">
        <v>2188</v>
      </c>
      <c r="U1684" s="17">
        <f>COUNTIFS(WTG_BD!L:L,'Basic Data'!T1684,WTG_BD!F:F,"&gt;="&amp;O2Summary!$B$6,WTG_BD!F:F,"&lt;="&amp;O2Summary!$B$4)</f>
        <v>0</v>
      </c>
      <c r="V1684" s="18">
        <f t="shared" si="33"/>
        <v>45</v>
      </c>
    </row>
    <row r="1685" spans="19:22">
      <c r="S1685" s="16">
        <v>3592</v>
      </c>
      <c r="T1685" s="16" t="s">
        <v>2189</v>
      </c>
      <c r="U1685" s="17">
        <f>COUNTIFS(WTG_BD!L:L,'Basic Data'!T1685,WTG_BD!F:F,"&gt;="&amp;O2Summary!$B$6,WTG_BD!F:F,"&lt;="&amp;O2Summary!$B$4)</f>
        <v>0</v>
      </c>
      <c r="V1685" s="18">
        <f t="shared" si="33"/>
        <v>45</v>
      </c>
    </row>
    <row r="1686" spans="19:22">
      <c r="S1686" s="16">
        <v>3593</v>
      </c>
      <c r="T1686" s="16" t="s">
        <v>2190</v>
      </c>
      <c r="U1686" s="17">
        <f>COUNTIFS(WTG_BD!L:L,'Basic Data'!T1686,WTG_BD!F:F,"&gt;="&amp;O2Summary!$B$6,WTG_BD!F:F,"&lt;="&amp;O2Summary!$B$4)</f>
        <v>0</v>
      </c>
      <c r="V1686" s="18">
        <f t="shared" si="33"/>
        <v>45</v>
      </c>
    </row>
    <row r="1687" spans="19:22">
      <c r="S1687" s="16">
        <v>3595</v>
      </c>
      <c r="T1687" s="16" t="s">
        <v>2192</v>
      </c>
      <c r="U1687" s="17">
        <f>COUNTIFS(WTG_BD!L:L,'Basic Data'!T1687,WTG_BD!F:F,"&gt;="&amp;O2Summary!$B$6,WTG_BD!F:F,"&lt;="&amp;O2Summary!$B$4)</f>
        <v>0</v>
      </c>
      <c r="V1687" s="18">
        <f t="shared" si="33"/>
        <v>45</v>
      </c>
    </row>
    <row r="1688" spans="19:22">
      <c r="S1688" s="16">
        <v>3596</v>
      </c>
      <c r="T1688" s="16" t="s">
        <v>2193</v>
      </c>
      <c r="U1688" s="17">
        <f>COUNTIFS(WTG_BD!L:L,'Basic Data'!T1688,WTG_BD!F:F,"&gt;="&amp;O2Summary!$B$6,WTG_BD!F:F,"&lt;="&amp;O2Summary!$B$4)</f>
        <v>0</v>
      </c>
      <c r="V1688" s="18">
        <f t="shared" si="33"/>
        <v>45</v>
      </c>
    </row>
    <row r="1689" spans="19:22">
      <c r="S1689" s="16">
        <v>3599</v>
      </c>
      <c r="T1689" s="16" t="s">
        <v>2194</v>
      </c>
      <c r="U1689" s="17">
        <f>COUNTIFS(WTG_BD!L:L,'Basic Data'!T1689,WTG_BD!F:F,"&gt;="&amp;O2Summary!$B$6,WTG_BD!F:F,"&lt;="&amp;O2Summary!$B$4)</f>
        <v>0</v>
      </c>
      <c r="V1689" s="18">
        <f t="shared" si="33"/>
        <v>45</v>
      </c>
    </row>
    <row r="1690" spans="19:22">
      <c r="S1690" s="16">
        <v>3600</v>
      </c>
      <c r="T1690" s="16" t="s">
        <v>2195</v>
      </c>
      <c r="U1690" s="17">
        <f>COUNTIFS(WTG_BD!L:L,'Basic Data'!T1690,WTG_BD!F:F,"&gt;="&amp;O2Summary!$B$6,WTG_BD!F:F,"&lt;="&amp;O2Summary!$B$4)</f>
        <v>0</v>
      </c>
      <c r="V1690" s="18">
        <f t="shared" si="33"/>
        <v>45</v>
      </c>
    </row>
    <row r="1691" spans="19:22">
      <c r="S1691" s="16">
        <v>3601</v>
      </c>
      <c r="T1691" s="16" t="s">
        <v>377</v>
      </c>
      <c r="U1691" s="17">
        <f>COUNTIFS(WTG_BD!L:L,'Basic Data'!T1691,WTG_BD!F:F,"&gt;="&amp;O2Summary!$B$6,WTG_BD!F:F,"&lt;="&amp;O2Summary!$B$4)</f>
        <v>0</v>
      </c>
      <c r="V1691" s="18">
        <f t="shared" si="33"/>
        <v>45</v>
      </c>
    </row>
    <row r="1692" spans="19:22">
      <c r="S1692" s="16">
        <v>3604</v>
      </c>
      <c r="T1692" s="16" t="s">
        <v>2196</v>
      </c>
      <c r="U1692" s="17">
        <f>COUNTIFS(WTG_BD!L:L,'Basic Data'!T1692,WTG_BD!F:F,"&gt;="&amp;O2Summary!$B$6,WTG_BD!F:F,"&lt;="&amp;O2Summary!$B$4)</f>
        <v>0</v>
      </c>
      <c r="V1692" s="18">
        <f t="shared" si="33"/>
        <v>45</v>
      </c>
    </row>
    <row r="1693" spans="19:22">
      <c r="S1693" s="16">
        <v>3605</v>
      </c>
      <c r="T1693" s="16" t="s">
        <v>2197</v>
      </c>
      <c r="U1693" s="17">
        <f>COUNTIFS(WTG_BD!L:L,'Basic Data'!T1693,WTG_BD!F:F,"&gt;="&amp;O2Summary!$B$6,WTG_BD!F:F,"&lt;="&amp;O2Summary!$B$4)</f>
        <v>0</v>
      </c>
      <c r="V1693" s="18">
        <f t="shared" si="33"/>
        <v>45</v>
      </c>
    </row>
    <row r="1694" spans="19:22">
      <c r="S1694" s="16">
        <v>3606</v>
      </c>
      <c r="T1694" s="16" t="s">
        <v>1619</v>
      </c>
      <c r="U1694" s="17">
        <f>COUNTIFS(WTG_BD!L:L,'Basic Data'!T1694,WTG_BD!F:F,"&gt;="&amp;O2Summary!$B$6,WTG_BD!F:F,"&lt;="&amp;O2Summary!$B$4)</f>
        <v>0</v>
      </c>
      <c r="V1694" s="18">
        <f t="shared" si="33"/>
        <v>45</v>
      </c>
    </row>
    <row r="1695" spans="19:22">
      <c r="S1695" s="16">
        <v>3608</v>
      </c>
      <c r="T1695" s="16" t="s">
        <v>2198</v>
      </c>
      <c r="U1695" s="17">
        <f>COUNTIFS(WTG_BD!L:L,'Basic Data'!T1695,WTG_BD!F:F,"&gt;="&amp;O2Summary!$B$6,WTG_BD!F:F,"&lt;="&amp;O2Summary!$B$4)</f>
        <v>0</v>
      </c>
      <c r="V1695" s="18">
        <f t="shared" si="33"/>
        <v>45</v>
      </c>
    </row>
    <row r="1696" spans="19:22">
      <c r="S1696" s="16">
        <v>3609</v>
      </c>
      <c r="T1696" s="16" t="s">
        <v>2199</v>
      </c>
      <c r="U1696" s="17">
        <f>COUNTIFS(WTG_BD!L:L,'Basic Data'!T1696,WTG_BD!F:F,"&gt;="&amp;O2Summary!$B$6,WTG_BD!F:F,"&lt;="&amp;O2Summary!$B$4)</f>
        <v>0</v>
      </c>
      <c r="V1696" s="18">
        <f t="shared" si="33"/>
        <v>45</v>
      </c>
    </row>
    <row r="1697" spans="19:22">
      <c r="S1697" s="16">
        <v>3610</v>
      </c>
      <c r="T1697" s="16" t="s">
        <v>2200</v>
      </c>
      <c r="U1697" s="17">
        <f>COUNTIFS(WTG_BD!L:L,'Basic Data'!T1697,WTG_BD!F:F,"&gt;="&amp;O2Summary!$B$6,WTG_BD!F:F,"&lt;="&amp;O2Summary!$B$4)</f>
        <v>0</v>
      </c>
      <c r="V1697" s="18">
        <f t="shared" si="33"/>
        <v>45</v>
      </c>
    </row>
    <row r="1698" spans="19:22">
      <c r="S1698" s="16">
        <v>3611</v>
      </c>
      <c r="T1698" s="16" t="s">
        <v>2201</v>
      </c>
      <c r="U1698" s="17">
        <f>COUNTIFS(WTG_BD!L:L,'Basic Data'!T1698,WTG_BD!F:F,"&gt;="&amp;O2Summary!$B$6,WTG_BD!F:F,"&lt;="&amp;O2Summary!$B$4)</f>
        <v>0</v>
      </c>
      <c r="V1698" s="18">
        <f t="shared" si="33"/>
        <v>45</v>
      </c>
    </row>
    <row r="1699" spans="19:22">
      <c r="S1699" s="16">
        <v>3612</v>
      </c>
      <c r="T1699" s="16" t="s">
        <v>2202</v>
      </c>
      <c r="U1699" s="17">
        <f>COUNTIFS(WTG_BD!L:L,'Basic Data'!T1699,WTG_BD!F:F,"&gt;="&amp;O2Summary!$B$6,WTG_BD!F:F,"&lt;="&amp;O2Summary!$B$4)</f>
        <v>0</v>
      </c>
      <c r="V1699" s="18">
        <f t="shared" si="33"/>
        <v>45</v>
      </c>
    </row>
    <row r="1700" spans="19:22">
      <c r="S1700" s="16">
        <v>3613</v>
      </c>
      <c r="T1700" s="16" t="s">
        <v>2203</v>
      </c>
      <c r="U1700" s="17">
        <f>COUNTIFS(WTG_BD!L:L,'Basic Data'!T1700,WTG_BD!F:F,"&gt;="&amp;O2Summary!$B$6,WTG_BD!F:F,"&lt;="&amp;O2Summary!$B$4)</f>
        <v>0</v>
      </c>
      <c r="V1700" s="18">
        <f t="shared" si="33"/>
        <v>45</v>
      </c>
    </row>
    <row r="1701" spans="19:22">
      <c r="S1701" s="16">
        <v>3614</v>
      </c>
      <c r="T1701" s="16" t="s">
        <v>2204</v>
      </c>
      <c r="U1701" s="17">
        <f>COUNTIFS(WTG_BD!L:L,'Basic Data'!T1701,WTG_BD!F:F,"&gt;="&amp;O2Summary!$B$6,WTG_BD!F:F,"&lt;="&amp;O2Summary!$B$4)</f>
        <v>0</v>
      </c>
      <c r="V1701" s="18">
        <f t="shared" si="33"/>
        <v>45</v>
      </c>
    </row>
    <row r="1702" spans="19:22">
      <c r="S1702" s="16">
        <v>3615</v>
      </c>
      <c r="T1702" s="16" t="s">
        <v>2205</v>
      </c>
      <c r="U1702" s="17">
        <f>COUNTIFS(WTG_BD!L:L,'Basic Data'!T1702,WTG_BD!F:F,"&gt;="&amp;O2Summary!$B$6,WTG_BD!F:F,"&lt;="&amp;O2Summary!$B$4)</f>
        <v>0</v>
      </c>
      <c r="V1702" s="18">
        <f t="shared" si="33"/>
        <v>45</v>
      </c>
    </row>
    <row r="1703" spans="19:22">
      <c r="S1703" s="16">
        <v>3616</v>
      </c>
      <c r="T1703" s="16" t="s">
        <v>2206</v>
      </c>
      <c r="U1703" s="17">
        <f>COUNTIFS(WTG_BD!L:L,'Basic Data'!T1703,WTG_BD!F:F,"&gt;="&amp;O2Summary!$B$6,WTG_BD!F:F,"&lt;="&amp;O2Summary!$B$4)</f>
        <v>0</v>
      </c>
      <c r="V1703" s="18">
        <f t="shared" si="33"/>
        <v>45</v>
      </c>
    </row>
    <row r="1704" spans="19:22">
      <c r="S1704" s="16">
        <v>3617</v>
      </c>
      <c r="T1704" s="16" t="s">
        <v>2207</v>
      </c>
      <c r="U1704" s="17">
        <f>COUNTIFS(WTG_BD!L:L,'Basic Data'!T1704,WTG_BD!F:F,"&gt;="&amp;O2Summary!$B$6,WTG_BD!F:F,"&lt;="&amp;O2Summary!$B$4)</f>
        <v>0</v>
      </c>
      <c r="V1704" s="18">
        <f t="shared" si="33"/>
        <v>45</v>
      </c>
    </row>
    <row r="1705" spans="19:22">
      <c r="S1705" s="16">
        <v>3618</v>
      </c>
      <c r="T1705" s="16" t="s">
        <v>2208</v>
      </c>
      <c r="U1705" s="17">
        <f>COUNTIFS(WTG_BD!L:L,'Basic Data'!T1705,WTG_BD!F:F,"&gt;="&amp;O2Summary!$B$6,WTG_BD!F:F,"&lt;="&amp;O2Summary!$B$4)</f>
        <v>0</v>
      </c>
      <c r="V1705" s="18">
        <f t="shared" si="33"/>
        <v>45</v>
      </c>
    </row>
    <row r="1706" spans="19:22">
      <c r="S1706" s="16">
        <v>3619</v>
      </c>
      <c r="T1706" s="16" t="s">
        <v>2209</v>
      </c>
      <c r="U1706" s="17">
        <f>COUNTIFS(WTG_BD!L:L,'Basic Data'!T1706,WTG_BD!F:F,"&gt;="&amp;O2Summary!$B$6,WTG_BD!F:F,"&lt;="&amp;O2Summary!$B$4)</f>
        <v>0</v>
      </c>
      <c r="V1706" s="18">
        <f t="shared" si="33"/>
        <v>45</v>
      </c>
    </row>
    <row r="1707" spans="19:22">
      <c r="S1707" s="16">
        <v>3620</v>
      </c>
      <c r="T1707" s="16" t="s">
        <v>2210</v>
      </c>
      <c r="U1707" s="17">
        <f>COUNTIFS(WTG_BD!L:L,'Basic Data'!T1707,WTG_BD!F:F,"&gt;="&amp;O2Summary!$B$6,WTG_BD!F:F,"&lt;="&amp;O2Summary!$B$4)</f>
        <v>0</v>
      </c>
      <c r="V1707" s="18">
        <f t="shared" si="33"/>
        <v>45</v>
      </c>
    </row>
    <row r="1708" spans="19:22">
      <c r="S1708" s="16">
        <v>3621</v>
      </c>
      <c r="T1708" s="16" t="s">
        <v>2211</v>
      </c>
      <c r="U1708" s="17">
        <f>COUNTIFS(WTG_BD!L:L,'Basic Data'!T1708,WTG_BD!F:F,"&gt;="&amp;O2Summary!$B$6,WTG_BD!F:F,"&lt;="&amp;O2Summary!$B$4)</f>
        <v>0</v>
      </c>
      <c r="V1708" s="18">
        <f t="shared" si="33"/>
        <v>45</v>
      </c>
    </row>
    <row r="1709" spans="19:22">
      <c r="S1709" s="16">
        <v>3622</v>
      </c>
      <c r="T1709" s="16" t="s">
        <v>2212</v>
      </c>
      <c r="U1709" s="17">
        <f>COUNTIFS(WTG_BD!L:L,'Basic Data'!T1709,WTG_BD!F:F,"&gt;="&amp;O2Summary!$B$6,WTG_BD!F:F,"&lt;="&amp;O2Summary!$B$4)</f>
        <v>0</v>
      </c>
      <c r="V1709" s="18">
        <f t="shared" si="33"/>
        <v>45</v>
      </c>
    </row>
    <row r="1710" spans="19:22">
      <c r="S1710" s="16">
        <v>3623</v>
      </c>
      <c r="T1710" s="16" t="s">
        <v>2213</v>
      </c>
      <c r="U1710" s="17">
        <f>COUNTIFS(WTG_BD!L:L,'Basic Data'!T1710,WTG_BD!F:F,"&gt;="&amp;O2Summary!$B$6,WTG_BD!F:F,"&lt;="&amp;O2Summary!$B$4)</f>
        <v>0</v>
      </c>
      <c r="V1710" s="18">
        <f t="shared" si="33"/>
        <v>45</v>
      </c>
    </row>
    <row r="1711" spans="19:22">
      <c r="S1711" s="26">
        <v>3624</v>
      </c>
      <c r="T1711" s="26" t="s">
        <v>2214</v>
      </c>
      <c r="U1711" s="17">
        <f>COUNTIFS(WTG_BD!L:L,'Basic Data'!T1711,WTG_BD!F:F,"&gt;="&amp;O2Summary!$B$6,WTG_BD!F:F,"&lt;="&amp;O2Summary!$B$4)</f>
        <v>0</v>
      </c>
      <c r="V1711" s="18">
        <f t="shared" si="33"/>
        <v>45</v>
      </c>
    </row>
    <row r="1712" spans="19:22">
      <c r="S1712" s="26">
        <v>3625</v>
      </c>
      <c r="T1712" s="26" t="s">
        <v>2215</v>
      </c>
      <c r="U1712" s="17">
        <f>COUNTIFS(WTG_BD!L:L,'Basic Data'!T1712,WTG_BD!F:F,"&gt;="&amp;O2Summary!$B$6,WTG_BD!F:F,"&lt;="&amp;O2Summary!$B$4)</f>
        <v>0</v>
      </c>
      <c r="V1712" s="18">
        <f t="shared" si="33"/>
        <v>45</v>
      </c>
    </row>
    <row r="1713" spans="19:22">
      <c r="S1713" s="16">
        <v>3626</v>
      </c>
      <c r="T1713" s="16" t="s">
        <v>2216</v>
      </c>
      <c r="U1713" s="17">
        <f>COUNTIFS(WTG_BD!L:L,'Basic Data'!T1713,WTG_BD!F:F,"&gt;="&amp;O2Summary!$B$6,WTG_BD!F:F,"&lt;="&amp;O2Summary!$B$4)</f>
        <v>0</v>
      </c>
      <c r="V1713" s="18">
        <f t="shared" si="33"/>
        <v>45</v>
      </c>
    </row>
    <row r="1714" spans="19:22">
      <c r="S1714" s="16">
        <v>3627</v>
      </c>
      <c r="T1714" s="16" t="s">
        <v>2217</v>
      </c>
      <c r="U1714" s="17">
        <f>COUNTIFS(WTG_BD!L:L,'Basic Data'!T1714,WTG_BD!F:F,"&gt;="&amp;O2Summary!$B$6,WTG_BD!F:F,"&lt;="&amp;O2Summary!$B$4)</f>
        <v>0</v>
      </c>
      <c r="V1714" s="18">
        <f t="shared" si="33"/>
        <v>45</v>
      </c>
    </row>
    <row r="1715" spans="19:22">
      <c r="S1715" s="16">
        <v>3628</v>
      </c>
      <c r="T1715" s="16" t="s">
        <v>2218</v>
      </c>
      <c r="U1715" s="17">
        <f>COUNTIFS(WTG_BD!L:L,'Basic Data'!T1715,WTG_BD!F:F,"&gt;="&amp;O2Summary!$B$6,WTG_BD!F:F,"&lt;="&amp;O2Summary!$B$4)</f>
        <v>0</v>
      </c>
      <c r="V1715" s="18">
        <f t="shared" si="33"/>
        <v>45</v>
      </c>
    </row>
    <row r="1716" spans="19:22">
      <c r="S1716" s="16">
        <v>3629</v>
      </c>
      <c r="T1716" s="16" t="s">
        <v>2219</v>
      </c>
      <c r="U1716" s="17">
        <f>COUNTIFS(WTG_BD!L:L,'Basic Data'!T1716,WTG_BD!F:F,"&gt;="&amp;O2Summary!$B$6,WTG_BD!F:F,"&lt;="&amp;O2Summary!$B$4)</f>
        <v>0</v>
      </c>
      <c r="V1716" s="18">
        <f t="shared" si="33"/>
        <v>45</v>
      </c>
    </row>
    <row r="1717" spans="19:22">
      <c r="S1717" s="16">
        <v>3630</v>
      </c>
      <c r="T1717" s="16" t="s">
        <v>2220</v>
      </c>
      <c r="U1717" s="17">
        <f>COUNTIFS(WTG_BD!L:L,'Basic Data'!T1717,WTG_BD!F:F,"&gt;="&amp;O2Summary!$B$6,WTG_BD!F:F,"&lt;="&amp;O2Summary!$B$4)</f>
        <v>0</v>
      </c>
      <c r="V1717" s="18">
        <f t="shared" si="33"/>
        <v>45</v>
      </c>
    </row>
    <row r="1718" spans="19:22">
      <c r="S1718" s="16">
        <v>3631</v>
      </c>
      <c r="T1718" s="16" t="s">
        <v>2221</v>
      </c>
      <c r="U1718" s="17">
        <f>COUNTIFS(WTG_BD!L:L,'Basic Data'!T1718,WTG_BD!F:F,"&gt;="&amp;O2Summary!$B$6,WTG_BD!F:F,"&lt;="&amp;O2Summary!$B$4)</f>
        <v>0</v>
      </c>
      <c r="V1718" s="18">
        <f t="shared" si="33"/>
        <v>45</v>
      </c>
    </row>
    <row r="1719" spans="19:22">
      <c r="S1719" s="16">
        <v>3632</v>
      </c>
      <c r="T1719" s="16" t="s">
        <v>337</v>
      </c>
      <c r="U1719" s="17">
        <f>COUNTIFS(WTG_BD!L:L,'Basic Data'!T1719,WTG_BD!F:F,"&gt;="&amp;O2Summary!$B$6,WTG_BD!F:F,"&lt;="&amp;O2Summary!$B$4)</f>
        <v>0</v>
      </c>
      <c r="V1719" s="18">
        <f t="shared" si="33"/>
        <v>45</v>
      </c>
    </row>
    <row r="1720" spans="19:22">
      <c r="S1720" s="16">
        <v>3633</v>
      </c>
      <c r="T1720" s="16" t="s">
        <v>279</v>
      </c>
      <c r="U1720" s="17">
        <f>COUNTIFS(WTG_BD!L:L,'Basic Data'!T1720,WTG_BD!F:F,"&gt;="&amp;O2Summary!$B$6,WTG_BD!F:F,"&lt;="&amp;O2Summary!$B$4)</f>
        <v>0</v>
      </c>
      <c r="V1720" s="18">
        <f t="shared" si="33"/>
        <v>45</v>
      </c>
    </row>
    <row r="1721" spans="19:22">
      <c r="S1721" s="16">
        <v>3634</v>
      </c>
      <c r="T1721" s="16" t="s">
        <v>2222</v>
      </c>
      <c r="U1721" s="17">
        <f>COUNTIFS(WTG_BD!L:L,'Basic Data'!T1721,WTG_BD!F:F,"&gt;="&amp;O2Summary!$B$6,WTG_BD!F:F,"&lt;="&amp;O2Summary!$B$4)</f>
        <v>0</v>
      </c>
      <c r="V1721" s="18">
        <f t="shared" si="33"/>
        <v>45</v>
      </c>
    </row>
    <row r="1722" spans="19:22">
      <c r="S1722" s="16">
        <v>3635</v>
      </c>
      <c r="T1722" s="16" t="s">
        <v>2223</v>
      </c>
      <c r="U1722" s="17">
        <f>COUNTIFS(WTG_BD!L:L,'Basic Data'!T1722,WTG_BD!F:F,"&gt;="&amp;O2Summary!$B$6,WTG_BD!F:F,"&lt;="&amp;O2Summary!$B$4)</f>
        <v>0</v>
      </c>
      <c r="V1722" s="18">
        <f t="shared" si="33"/>
        <v>45</v>
      </c>
    </row>
    <row r="1723" spans="19:22">
      <c r="S1723" s="16">
        <v>3636</v>
      </c>
      <c r="T1723" s="16" t="s">
        <v>2224</v>
      </c>
      <c r="U1723" s="17">
        <f>COUNTIFS(WTG_BD!L:L,'Basic Data'!T1723,WTG_BD!F:F,"&gt;="&amp;O2Summary!$B$6,WTG_BD!F:F,"&lt;="&amp;O2Summary!$B$4)</f>
        <v>0</v>
      </c>
      <c r="V1723" s="18">
        <f t="shared" si="33"/>
        <v>45</v>
      </c>
    </row>
    <row r="1724" spans="19:22">
      <c r="S1724" s="16">
        <v>3637</v>
      </c>
      <c r="T1724" s="16" t="s">
        <v>2225</v>
      </c>
      <c r="U1724" s="17">
        <f>COUNTIFS(WTG_BD!L:L,'Basic Data'!T1724,WTG_BD!F:F,"&gt;="&amp;O2Summary!$B$6,WTG_BD!F:F,"&lt;="&amp;O2Summary!$B$4)</f>
        <v>0</v>
      </c>
      <c r="V1724" s="18">
        <f t="shared" si="33"/>
        <v>45</v>
      </c>
    </row>
    <row r="1725" spans="19:22">
      <c r="S1725" s="16">
        <v>3638</v>
      </c>
      <c r="T1725" s="16" t="s">
        <v>2226</v>
      </c>
      <c r="U1725" s="17">
        <f>COUNTIFS(WTG_BD!L:L,'Basic Data'!T1725,WTG_BD!F:F,"&gt;="&amp;O2Summary!$B$6,WTG_BD!F:F,"&lt;="&amp;O2Summary!$B$4)</f>
        <v>0</v>
      </c>
      <c r="V1725" s="18">
        <f t="shared" si="33"/>
        <v>45</v>
      </c>
    </row>
    <row r="1726" spans="19:22">
      <c r="S1726" s="16">
        <v>3639</v>
      </c>
      <c r="T1726" s="16" t="s">
        <v>2227</v>
      </c>
      <c r="U1726" s="17">
        <f>COUNTIFS(WTG_BD!L:L,'Basic Data'!T1726,WTG_BD!F:F,"&gt;="&amp;O2Summary!$B$6,WTG_BD!F:F,"&lt;="&amp;O2Summary!$B$4)</f>
        <v>0</v>
      </c>
      <c r="V1726" s="18">
        <f t="shared" si="33"/>
        <v>45</v>
      </c>
    </row>
    <row r="1727" spans="19:22">
      <c r="S1727" s="16">
        <v>3640</v>
      </c>
      <c r="T1727" s="16" t="s">
        <v>2228</v>
      </c>
      <c r="U1727" s="17">
        <f>COUNTIFS(WTG_BD!L:L,'Basic Data'!T1727,WTG_BD!F:F,"&gt;="&amp;O2Summary!$B$6,WTG_BD!F:F,"&lt;="&amp;O2Summary!$B$4)</f>
        <v>0</v>
      </c>
      <c r="V1727" s="18">
        <f t="shared" si="33"/>
        <v>45</v>
      </c>
    </row>
    <row r="1728" spans="19:22">
      <c r="S1728" s="16">
        <v>3641</v>
      </c>
      <c r="T1728" s="16" t="s">
        <v>2229</v>
      </c>
      <c r="U1728" s="17">
        <f>COUNTIFS(WTG_BD!L:L,'Basic Data'!T1728,WTG_BD!F:F,"&gt;="&amp;O2Summary!$B$6,WTG_BD!F:F,"&lt;="&amp;O2Summary!$B$4)</f>
        <v>0</v>
      </c>
      <c r="V1728" s="18">
        <f t="shared" si="33"/>
        <v>45</v>
      </c>
    </row>
    <row r="1729" spans="19:22">
      <c r="S1729" s="16">
        <v>3642</v>
      </c>
      <c r="T1729" s="16" t="s">
        <v>2230</v>
      </c>
      <c r="U1729" s="17">
        <f>COUNTIFS(WTG_BD!L:L,'Basic Data'!T1729,WTG_BD!F:F,"&gt;="&amp;O2Summary!$B$6,WTG_BD!F:F,"&lt;="&amp;O2Summary!$B$4)</f>
        <v>0</v>
      </c>
      <c r="V1729" s="18">
        <f t="shared" si="33"/>
        <v>45</v>
      </c>
    </row>
    <row r="1730" spans="19:22">
      <c r="S1730" s="16">
        <v>3643</v>
      </c>
      <c r="T1730" s="16" t="s">
        <v>2231</v>
      </c>
      <c r="U1730" s="17">
        <f>COUNTIFS(WTG_BD!L:L,'Basic Data'!T1730,WTG_BD!F:F,"&gt;="&amp;O2Summary!$B$6,WTG_BD!F:F,"&lt;="&amp;O2Summary!$B$4)</f>
        <v>0</v>
      </c>
      <c r="V1730" s="18">
        <f t="shared" si="33"/>
        <v>45</v>
      </c>
    </row>
    <row r="1731" spans="19:22">
      <c r="S1731" s="16">
        <v>3644</v>
      </c>
      <c r="T1731" s="16" t="s">
        <v>2232</v>
      </c>
      <c r="U1731" s="17">
        <f>COUNTIFS(WTG_BD!L:L,'Basic Data'!T1731,WTG_BD!F:F,"&gt;="&amp;O2Summary!$B$6,WTG_BD!F:F,"&lt;="&amp;O2Summary!$B$4)</f>
        <v>0</v>
      </c>
      <c r="V1731" s="18">
        <f t="shared" ref="V1731:V1794" si="34">RANK(U1731,$U$2:$U$3975)</f>
        <v>45</v>
      </c>
    </row>
    <row r="1732" spans="19:22">
      <c r="S1732" s="16">
        <v>3645</v>
      </c>
      <c r="T1732" s="16" t="s">
        <v>2233</v>
      </c>
      <c r="U1732" s="17">
        <f>COUNTIFS(WTG_BD!L:L,'Basic Data'!T1732,WTG_BD!F:F,"&gt;="&amp;O2Summary!$B$6,WTG_BD!F:F,"&lt;="&amp;O2Summary!$B$4)</f>
        <v>0</v>
      </c>
      <c r="V1732" s="18">
        <f t="shared" si="34"/>
        <v>45</v>
      </c>
    </row>
    <row r="1733" spans="19:22">
      <c r="S1733" s="16">
        <v>3646</v>
      </c>
      <c r="T1733" s="16" t="s">
        <v>2234</v>
      </c>
      <c r="U1733" s="17">
        <f>COUNTIFS(WTG_BD!L:L,'Basic Data'!T1733,WTG_BD!F:F,"&gt;="&amp;O2Summary!$B$6,WTG_BD!F:F,"&lt;="&amp;O2Summary!$B$4)</f>
        <v>0</v>
      </c>
      <c r="V1733" s="18">
        <f t="shared" si="34"/>
        <v>45</v>
      </c>
    </row>
    <row r="1734" spans="19:22">
      <c r="S1734" s="16">
        <v>3647</v>
      </c>
      <c r="T1734" s="16" t="s">
        <v>2235</v>
      </c>
      <c r="U1734" s="17">
        <f>COUNTIFS(WTG_BD!L:L,'Basic Data'!T1734,WTG_BD!F:F,"&gt;="&amp;O2Summary!$B$6,WTG_BD!F:F,"&lt;="&amp;O2Summary!$B$4)</f>
        <v>0</v>
      </c>
      <c r="V1734" s="18">
        <f t="shared" si="34"/>
        <v>45</v>
      </c>
    </row>
    <row r="1735" spans="19:22">
      <c r="S1735" s="16">
        <v>3648</v>
      </c>
      <c r="T1735" s="16" t="s">
        <v>2236</v>
      </c>
      <c r="U1735" s="17">
        <f>COUNTIFS(WTG_BD!L:L,'Basic Data'!T1735,WTG_BD!F:F,"&gt;="&amp;O2Summary!$B$6,WTG_BD!F:F,"&lt;="&amp;O2Summary!$B$4)</f>
        <v>0</v>
      </c>
      <c r="V1735" s="18">
        <f t="shared" si="34"/>
        <v>45</v>
      </c>
    </row>
    <row r="1736" spans="19:22">
      <c r="S1736" s="16">
        <v>3649</v>
      </c>
      <c r="T1736" s="16" t="s">
        <v>2237</v>
      </c>
      <c r="U1736" s="17">
        <f>COUNTIFS(WTG_BD!L:L,'Basic Data'!T1736,WTG_BD!F:F,"&gt;="&amp;O2Summary!$B$6,WTG_BD!F:F,"&lt;="&amp;O2Summary!$B$4)</f>
        <v>0</v>
      </c>
      <c r="V1736" s="18">
        <f t="shared" si="34"/>
        <v>45</v>
      </c>
    </row>
    <row r="1737" spans="19:22">
      <c r="S1737" s="16">
        <v>3650</v>
      </c>
      <c r="T1737" s="16" t="s">
        <v>2238</v>
      </c>
      <c r="U1737" s="17">
        <f>COUNTIFS(WTG_BD!L:L,'Basic Data'!T1737,WTG_BD!F:F,"&gt;="&amp;O2Summary!$B$6,WTG_BD!F:F,"&lt;="&amp;O2Summary!$B$4)</f>
        <v>0</v>
      </c>
      <c r="V1737" s="18">
        <f t="shared" si="34"/>
        <v>45</v>
      </c>
    </row>
    <row r="1738" spans="19:22">
      <c r="S1738" s="16">
        <v>3651</v>
      </c>
      <c r="T1738" s="16" t="s">
        <v>2239</v>
      </c>
      <c r="U1738" s="17">
        <f>COUNTIFS(WTG_BD!L:L,'Basic Data'!T1738,WTG_BD!F:F,"&gt;="&amp;O2Summary!$B$6,WTG_BD!F:F,"&lt;="&amp;O2Summary!$B$4)</f>
        <v>0</v>
      </c>
      <c r="V1738" s="18">
        <f t="shared" si="34"/>
        <v>45</v>
      </c>
    </row>
    <row r="1739" spans="19:22">
      <c r="S1739" s="26">
        <v>3652</v>
      </c>
      <c r="T1739" s="26" t="s">
        <v>2240</v>
      </c>
      <c r="U1739" s="17">
        <f>COUNTIFS(WTG_BD!L:L,'Basic Data'!T1739,WTG_BD!F:F,"&gt;="&amp;O2Summary!$B$6,WTG_BD!F:F,"&lt;="&amp;O2Summary!$B$4)</f>
        <v>0</v>
      </c>
      <c r="V1739" s="18">
        <f t="shared" si="34"/>
        <v>45</v>
      </c>
    </row>
    <row r="1740" spans="19:22">
      <c r="S1740" s="16">
        <v>3653</v>
      </c>
      <c r="T1740" s="16" t="s">
        <v>2241</v>
      </c>
      <c r="U1740" s="17">
        <f>COUNTIFS(WTG_BD!L:L,'Basic Data'!T1740,WTG_BD!F:F,"&gt;="&amp;O2Summary!$B$6,WTG_BD!F:F,"&lt;="&amp;O2Summary!$B$4)</f>
        <v>0</v>
      </c>
      <c r="V1740" s="18">
        <f t="shared" si="34"/>
        <v>45</v>
      </c>
    </row>
    <row r="1741" spans="19:22">
      <c r="S1741" s="16">
        <v>3654</v>
      </c>
      <c r="T1741" s="16" t="s">
        <v>2242</v>
      </c>
      <c r="U1741" s="17">
        <f>COUNTIFS(WTG_BD!L:L,'Basic Data'!T1741,WTG_BD!F:F,"&gt;="&amp;O2Summary!$B$6,WTG_BD!F:F,"&lt;="&amp;O2Summary!$B$4)</f>
        <v>0</v>
      </c>
      <c r="V1741" s="18">
        <f t="shared" si="34"/>
        <v>45</v>
      </c>
    </row>
    <row r="1742" spans="19:22">
      <c r="S1742" s="16">
        <v>3655</v>
      </c>
      <c r="T1742" s="16" t="s">
        <v>2243</v>
      </c>
      <c r="U1742" s="17">
        <f>COUNTIFS(WTG_BD!L:L,'Basic Data'!T1742,WTG_BD!F:F,"&gt;="&amp;O2Summary!$B$6,WTG_BD!F:F,"&lt;="&amp;O2Summary!$B$4)</f>
        <v>0</v>
      </c>
      <c r="V1742" s="18">
        <f t="shared" si="34"/>
        <v>45</v>
      </c>
    </row>
    <row r="1743" spans="19:22">
      <c r="S1743" s="16">
        <v>3656</v>
      </c>
      <c r="T1743" s="16" t="s">
        <v>2244</v>
      </c>
      <c r="U1743" s="17">
        <f>COUNTIFS(WTG_BD!L:L,'Basic Data'!T1743,WTG_BD!F:F,"&gt;="&amp;O2Summary!$B$6,WTG_BD!F:F,"&lt;="&amp;O2Summary!$B$4)</f>
        <v>0</v>
      </c>
      <c r="V1743" s="18">
        <f t="shared" si="34"/>
        <v>45</v>
      </c>
    </row>
    <row r="1744" spans="19:22">
      <c r="S1744" s="16">
        <v>3657</v>
      </c>
      <c r="T1744" s="16" t="s">
        <v>2245</v>
      </c>
      <c r="U1744" s="17">
        <f>COUNTIFS(WTG_BD!L:L,'Basic Data'!T1744,WTG_BD!F:F,"&gt;="&amp;O2Summary!$B$6,WTG_BD!F:F,"&lt;="&amp;O2Summary!$B$4)</f>
        <v>0</v>
      </c>
      <c r="V1744" s="18">
        <f t="shared" si="34"/>
        <v>45</v>
      </c>
    </row>
    <row r="1745" spans="19:22">
      <c r="S1745" s="16">
        <v>3658</v>
      </c>
      <c r="T1745" s="16" t="s">
        <v>2246</v>
      </c>
      <c r="U1745" s="17">
        <f>COUNTIFS(WTG_BD!L:L,'Basic Data'!T1745,WTG_BD!F:F,"&gt;="&amp;O2Summary!$B$6,WTG_BD!F:F,"&lt;="&amp;O2Summary!$B$4)</f>
        <v>0</v>
      </c>
      <c r="V1745" s="18">
        <f t="shared" si="34"/>
        <v>45</v>
      </c>
    </row>
    <row r="1746" spans="19:22">
      <c r="S1746" s="16">
        <v>3659</v>
      </c>
      <c r="T1746" s="16" t="s">
        <v>380</v>
      </c>
      <c r="U1746" s="17">
        <f>COUNTIFS(WTG_BD!L:L,'Basic Data'!T1746,WTG_BD!F:F,"&gt;="&amp;O2Summary!$B$6,WTG_BD!F:F,"&lt;="&amp;O2Summary!$B$4)</f>
        <v>0</v>
      </c>
      <c r="V1746" s="18">
        <f t="shared" si="34"/>
        <v>45</v>
      </c>
    </row>
    <row r="1747" spans="19:22">
      <c r="S1747" s="16">
        <v>3660</v>
      </c>
      <c r="T1747" s="16" t="s">
        <v>2247</v>
      </c>
      <c r="U1747" s="17">
        <f>COUNTIFS(WTG_BD!L:L,'Basic Data'!T1747,WTG_BD!F:F,"&gt;="&amp;O2Summary!$B$6,WTG_BD!F:F,"&lt;="&amp;O2Summary!$B$4)</f>
        <v>0</v>
      </c>
      <c r="V1747" s="18">
        <f t="shared" si="34"/>
        <v>45</v>
      </c>
    </row>
    <row r="1748" spans="19:22">
      <c r="S1748" s="16">
        <v>3661</v>
      </c>
      <c r="T1748" s="16" t="s">
        <v>379</v>
      </c>
      <c r="U1748" s="17">
        <f>COUNTIFS(WTG_BD!L:L,'Basic Data'!T1748,WTG_BD!F:F,"&gt;="&amp;O2Summary!$B$6,WTG_BD!F:F,"&lt;="&amp;O2Summary!$B$4)</f>
        <v>0</v>
      </c>
      <c r="V1748" s="18">
        <f t="shared" si="34"/>
        <v>45</v>
      </c>
    </row>
    <row r="1749" spans="19:22">
      <c r="S1749" s="16">
        <v>3662</v>
      </c>
      <c r="T1749" s="16" t="s">
        <v>2248</v>
      </c>
      <c r="U1749" s="17">
        <f>COUNTIFS(WTG_BD!L:L,'Basic Data'!T1749,WTG_BD!F:F,"&gt;="&amp;O2Summary!$B$6,WTG_BD!F:F,"&lt;="&amp;O2Summary!$B$4)</f>
        <v>0</v>
      </c>
      <c r="V1749" s="18">
        <f t="shared" si="34"/>
        <v>45</v>
      </c>
    </row>
    <row r="1750" spans="19:22">
      <c r="S1750" s="16">
        <v>3663</v>
      </c>
      <c r="T1750" s="16" t="s">
        <v>2249</v>
      </c>
      <c r="U1750" s="17">
        <f>COUNTIFS(WTG_BD!L:L,'Basic Data'!T1750,WTG_BD!F:F,"&gt;="&amp;O2Summary!$B$6,WTG_BD!F:F,"&lt;="&amp;O2Summary!$B$4)</f>
        <v>0</v>
      </c>
      <c r="V1750" s="18">
        <f t="shared" si="34"/>
        <v>45</v>
      </c>
    </row>
    <row r="1751" spans="19:22">
      <c r="S1751" s="16">
        <v>3664</v>
      </c>
      <c r="T1751" s="16" t="s">
        <v>2250</v>
      </c>
      <c r="U1751" s="17">
        <f>COUNTIFS(WTG_BD!L:L,'Basic Data'!T1751,WTG_BD!F:F,"&gt;="&amp;O2Summary!$B$6,WTG_BD!F:F,"&lt;="&amp;O2Summary!$B$4)</f>
        <v>0</v>
      </c>
      <c r="V1751" s="18">
        <f t="shared" si="34"/>
        <v>45</v>
      </c>
    </row>
    <row r="1752" spans="19:22">
      <c r="S1752" s="16">
        <v>3665</v>
      </c>
      <c r="T1752" s="16" t="s">
        <v>2251</v>
      </c>
      <c r="U1752" s="17">
        <f>COUNTIFS(WTG_BD!L:L,'Basic Data'!T1752,WTG_BD!F:F,"&gt;="&amp;O2Summary!$B$6,WTG_BD!F:F,"&lt;="&amp;O2Summary!$B$4)</f>
        <v>0</v>
      </c>
      <c r="V1752" s="18">
        <f t="shared" si="34"/>
        <v>45</v>
      </c>
    </row>
    <row r="1753" spans="19:22">
      <c r="S1753" s="16">
        <v>3666</v>
      </c>
      <c r="T1753" s="16" t="s">
        <v>2252</v>
      </c>
      <c r="U1753" s="17">
        <f>COUNTIFS(WTG_BD!L:L,'Basic Data'!T1753,WTG_BD!F:F,"&gt;="&amp;O2Summary!$B$6,WTG_BD!F:F,"&lt;="&amp;O2Summary!$B$4)</f>
        <v>0</v>
      </c>
      <c r="V1753" s="18">
        <f t="shared" si="34"/>
        <v>45</v>
      </c>
    </row>
    <row r="1754" spans="19:22">
      <c r="S1754" s="16">
        <v>3667</v>
      </c>
      <c r="T1754" s="16" t="s">
        <v>2253</v>
      </c>
      <c r="U1754" s="17">
        <f>COUNTIFS(WTG_BD!L:L,'Basic Data'!T1754,WTG_BD!F:F,"&gt;="&amp;O2Summary!$B$6,WTG_BD!F:F,"&lt;="&amp;O2Summary!$B$4)</f>
        <v>0</v>
      </c>
      <c r="V1754" s="18">
        <f t="shared" si="34"/>
        <v>45</v>
      </c>
    </row>
    <row r="1755" spans="19:22">
      <c r="S1755" s="16">
        <v>3668</v>
      </c>
      <c r="T1755" s="16" t="s">
        <v>2254</v>
      </c>
      <c r="U1755" s="17">
        <f>COUNTIFS(WTG_BD!L:L,'Basic Data'!T1755,WTG_BD!F:F,"&gt;="&amp;O2Summary!$B$6,WTG_BD!F:F,"&lt;="&amp;O2Summary!$B$4)</f>
        <v>0</v>
      </c>
      <c r="V1755" s="18">
        <f t="shared" si="34"/>
        <v>45</v>
      </c>
    </row>
    <row r="1756" spans="19:22">
      <c r="S1756" s="16">
        <v>3669</v>
      </c>
      <c r="T1756" s="16" t="s">
        <v>2255</v>
      </c>
      <c r="U1756" s="17">
        <f>COUNTIFS(WTG_BD!L:L,'Basic Data'!T1756,WTG_BD!F:F,"&gt;="&amp;O2Summary!$B$6,WTG_BD!F:F,"&lt;="&amp;O2Summary!$B$4)</f>
        <v>0</v>
      </c>
      <c r="V1756" s="18">
        <f t="shared" si="34"/>
        <v>45</v>
      </c>
    </row>
    <row r="1757" spans="19:22">
      <c r="S1757" s="16">
        <v>3670</v>
      </c>
      <c r="T1757" s="16" t="s">
        <v>2256</v>
      </c>
      <c r="U1757" s="17">
        <f>COUNTIFS(WTG_BD!L:L,'Basic Data'!T1757,WTG_BD!F:F,"&gt;="&amp;O2Summary!$B$6,WTG_BD!F:F,"&lt;="&amp;O2Summary!$B$4)</f>
        <v>0</v>
      </c>
      <c r="V1757" s="18">
        <f t="shared" si="34"/>
        <v>45</v>
      </c>
    </row>
    <row r="1758" spans="19:22">
      <c r="S1758" s="16">
        <v>3671</v>
      </c>
      <c r="T1758" s="16" t="s">
        <v>2257</v>
      </c>
      <c r="U1758" s="17">
        <f>COUNTIFS(WTG_BD!L:L,'Basic Data'!T1758,WTG_BD!F:F,"&gt;="&amp;O2Summary!$B$6,WTG_BD!F:F,"&lt;="&amp;O2Summary!$B$4)</f>
        <v>0</v>
      </c>
      <c r="V1758" s="18">
        <f t="shared" si="34"/>
        <v>45</v>
      </c>
    </row>
    <row r="1759" spans="19:22">
      <c r="S1759" s="16">
        <v>3672</v>
      </c>
      <c r="T1759" s="16" t="s">
        <v>2258</v>
      </c>
      <c r="U1759" s="17">
        <f>COUNTIFS(WTG_BD!L:L,'Basic Data'!T1759,WTG_BD!F:F,"&gt;="&amp;O2Summary!$B$6,WTG_BD!F:F,"&lt;="&amp;O2Summary!$B$4)</f>
        <v>0</v>
      </c>
      <c r="V1759" s="18">
        <f t="shared" si="34"/>
        <v>45</v>
      </c>
    </row>
    <row r="1760" spans="19:22">
      <c r="S1760" s="16">
        <v>3673</v>
      </c>
      <c r="T1760" s="16" t="s">
        <v>2259</v>
      </c>
      <c r="U1760" s="17">
        <f>COUNTIFS(WTG_BD!L:L,'Basic Data'!T1760,WTG_BD!F:F,"&gt;="&amp;O2Summary!$B$6,WTG_BD!F:F,"&lt;="&amp;O2Summary!$B$4)</f>
        <v>0</v>
      </c>
      <c r="V1760" s="18">
        <f t="shared" si="34"/>
        <v>45</v>
      </c>
    </row>
    <row r="1761" spans="19:22">
      <c r="S1761" s="16">
        <v>3674</v>
      </c>
      <c r="T1761" s="16" t="s">
        <v>2260</v>
      </c>
      <c r="U1761" s="17">
        <f>COUNTIFS(WTG_BD!L:L,'Basic Data'!T1761,WTG_BD!F:F,"&gt;="&amp;O2Summary!$B$6,WTG_BD!F:F,"&lt;="&amp;O2Summary!$B$4)</f>
        <v>0</v>
      </c>
      <c r="V1761" s="18">
        <f t="shared" si="34"/>
        <v>45</v>
      </c>
    </row>
    <row r="1762" spans="19:22">
      <c r="S1762" s="26">
        <v>3675</v>
      </c>
      <c r="T1762" s="26" t="s">
        <v>2261</v>
      </c>
      <c r="U1762" s="17">
        <f>COUNTIFS(WTG_BD!L:L,'Basic Data'!T1762,WTG_BD!F:F,"&gt;="&amp;O2Summary!$B$6,WTG_BD!F:F,"&lt;="&amp;O2Summary!$B$4)</f>
        <v>0</v>
      </c>
      <c r="V1762" s="18">
        <f t="shared" si="34"/>
        <v>45</v>
      </c>
    </row>
    <row r="1763" spans="19:22">
      <c r="S1763" s="26">
        <v>3676</v>
      </c>
      <c r="T1763" s="26" t="s">
        <v>2262</v>
      </c>
      <c r="U1763" s="17">
        <f>COUNTIFS(WTG_BD!L:L,'Basic Data'!T1763,WTG_BD!F:F,"&gt;="&amp;O2Summary!$B$6,WTG_BD!F:F,"&lt;="&amp;O2Summary!$B$4)</f>
        <v>0</v>
      </c>
      <c r="V1763" s="18">
        <f t="shared" si="34"/>
        <v>45</v>
      </c>
    </row>
    <row r="1764" spans="19:22">
      <c r="S1764" s="26">
        <v>3677</v>
      </c>
      <c r="T1764" s="26" t="s">
        <v>2263</v>
      </c>
      <c r="U1764" s="17">
        <f>COUNTIFS(WTG_BD!L:L,'Basic Data'!T1764,WTG_BD!F:F,"&gt;="&amp;O2Summary!$B$6,WTG_BD!F:F,"&lt;="&amp;O2Summary!$B$4)</f>
        <v>0</v>
      </c>
      <c r="V1764" s="18">
        <f t="shared" si="34"/>
        <v>45</v>
      </c>
    </row>
    <row r="1765" spans="19:22">
      <c r="S1765" s="16">
        <v>3678</v>
      </c>
      <c r="T1765" s="16" t="s">
        <v>2264</v>
      </c>
      <c r="U1765" s="17">
        <f>COUNTIFS(WTG_BD!L:L,'Basic Data'!T1765,WTG_BD!F:F,"&gt;="&amp;O2Summary!$B$6,WTG_BD!F:F,"&lt;="&amp;O2Summary!$B$4)</f>
        <v>0</v>
      </c>
      <c r="V1765" s="18">
        <f t="shared" si="34"/>
        <v>45</v>
      </c>
    </row>
    <row r="1766" spans="19:22">
      <c r="S1766" s="26">
        <v>3679</v>
      </c>
      <c r="T1766" s="26" t="s">
        <v>2265</v>
      </c>
      <c r="U1766" s="17">
        <f>COUNTIFS(WTG_BD!L:L,'Basic Data'!T1766,WTG_BD!F:F,"&gt;="&amp;O2Summary!$B$6,WTG_BD!F:F,"&lt;="&amp;O2Summary!$B$4)</f>
        <v>0</v>
      </c>
      <c r="V1766" s="18">
        <f t="shared" si="34"/>
        <v>45</v>
      </c>
    </row>
    <row r="1767" spans="19:22">
      <c r="S1767" s="16">
        <v>3680</v>
      </c>
      <c r="T1767" s="16" t="s">
        <v>2266</v>
      </c>
      <c r="U1767" s="17">
        <f>COUNTIFS(WTG_BD!L:L,'Basic Data'!T1767,WTG_BD!F:F,"&gt;="&amp;O2Summary!$B$6,WTG_BD!F:F,"&lt;="&amp;O2Summary!$B$4)</f>
        <v>0</v>
      </c>
      <c r="V1767" s="18">
        <f t="shared" si="34"/>
        <v>45</v>
      </c>
    </row>
    <row r="1768" spans="19:22">
      <c r="S1768" s="16">
        <v>3681</v>
      </c>
      <c r="T1768" s="16" t="s">
        <v>2267</v>
      </c>
      <c r="U1768" s="17">
        <f>COUNTIFS(WTG_BD!L:L,'Basic Data'!T1768,WTG_BD!F:F,"&gt;="&amp;O2Summary!$B$6,WTG_BD!F:F,"&lt;="&amp;O2Summary!$B$4)</f>
        <v>0</v>
      </c>
      <c r="V1768" s="18">
        <f t="shared" si="34"/>
        <v>45</v>
      </c>
    </row>
    <row r="1769" spans="19:22">
      <c r="S1769" s="16">
        <v>3682</v>
      </c>
      <c r="T1769" s="16" t="s">
        <v>2268</v>
      </c>
      <c r="U1769" s="17">
        <f>COUNTIFS(WTG_BD!L:L,'Basic Data'!T1769,WTG_BD!F:F,"&gt;="&amp;O2Summary!$B$6,WTG_BD!F:F,"&lt;="&amp;O2Summary!$B$4)</f>
        <v>0</v>
      </c>
      <c r="V1769" s="18">
        <f t="shared" si="34"/>
        <v>45</v>
      </c>
    </row>
    <row r="1770" spans="19:22">
      <c r="S1770" s="16">
        <v>3683</v>
      </c>
      <c r="T1770" s="16" t="s">
        <v>2269</v>
      </c>
      <c r="U1770" s="17">
        <f>COUNTIFS(WTG_BD!L:L,'Basic Data'!T1770,WTG_BD!F:F,"&gt;="&amp;O2Summary!$B$6,WTG_BD!F:F,"&lt;="&amp;O2Summary!$B$4)</f>
        <v>0</v>
      </c>
      <c r="V1770" s="18">
        <f t="shared" si="34"/>
        <v>45</v>
      </c>
    </row>
    <row r="1771" spans="19:22">
      <c r="S1771" s="16">
        <v>3684</v>
      </c>
      <c r="T1771" s="16" t="s">
        <v>2270</v>
      </c>
      <c r="U1771" s="17">
        <f>COUNTIFS(WTG_BD!L:L,'Basic Data'!T1771,WTG_BD!F:F,"&gt;="&amp;O2Summary!$B$6,WTG_BD!F:F,"&lt;="&amp;O2Summary!$B$4)</f>
        <v>0</v>
      </c>
      <c r="V1771" s="18">
        <f t="shared" si="34"/>
        <v>45</v>
      </c>
    </row>
    <row r="1772" spans="19:22">
      <c r="S1772" s="16">
        <v>3685</v>
      </c>
      <c r="T1772" s="16" t="s">
        <v>2024</v>
      </c>
      <c r="U1772" s="17">
        <f>COUNTIFS(WTG_BD!L:L,'Basic Data'!T1772,WTG_BD!F:F,"&gt;="&amp;O2Summary!$B$6,WTG_BD!F:F,"&lt;="&amp;O2Summary!$B$4)</f>
        <v>0</v>
      </c>
      <c r="V1772" s="18">
        <f t="shared" si="34"/>
        <v>45</v>
      </c>
    </row>
    <row r="1773" spans="19:22">
      <c r="S1773" s="16">
        <v>3686</v>
      </c>
      <c r="T1773" s="16" t="s">
        <v>2271</v>
      </c>
      <c r="U1773" s="17">
        <f>COUNTIFS(WTG_BD!L:L,'Basic Data'!T1773,WTG_BD!F:F,"&gt;="&amp;O2Summary!$B$6,WTG_BD!F:F,"&lt;="&amp;O2Summary!$B$4)</f>
        <v>0</v>
      </c>
      <c r="V1773" s="18">
        <f t="shared" si="34"/>
        <v>45</v>
      </c>
    </row>
    <row r="1774" spans="19:22">
      <c r="S1774" s="16">
        <v>3687</v>
      </c>
      <c r="T1774" s="16" t="s">
        <v>2272</v>
      </c>
      <c r="U1774" s="17">
        <f>COUNTIFS(WTG_BD!L:L,'Basic Data'!T1774,WTG_BD!F:F,"&gt;="&amp;O2Summary!$B$6,WTG_BD!F:F,"&lt;="&amp;O2Summary!$B$4)</f>
        <v>0</v>
      </c>
      <c r="V1774" s="18">
        <f t="shared" si="34"/>
        <v>45</v>
      </c>
    </row>
    <row r="1775" spans="19:22">
      <c r="S1775" s="16">
        <v>3688</v>
      </c>
      <c r="T1775" s="16" t="s">
        <v>2273</v>
      </c>
      <c r="U1775" s="17">
        <f>COUNTIFS(WTG_BD!L:L,'Basic Data'!T1775,WTG_BD!F:F,"&gt;="&amp;O2Summary!$B$6,WTG_BD!F:F,"&lt;="&amp;O2Summary!$B$4)</f>
        <v>0</v>
      </c>
      <c r="V1775" s="18">
        <f t="shared" si="34"/>
        <v>45</v>
      </c>
    </row>
    <row r="1776" spans="19:22">
      <c r="S1776" s="16">
        <v>3690</v>
      </c>
      <c r="T1776" s="16" t="s">
        <v>2274</v>
      </c>
      <c r="U1776" s="17">
        <f>COUNTIFS(WTG_BD!L:L,'Basic Data'!T1776,WTG_BD!F:F,"&gt;="&amp;O2Summary!$B$6,WTG_BD!F:F,"&lt;="&amp;O2Summary!$B$4)</f>
        <v>0</v>
      </c>
      <c r="V1776" s="18">
        <f t="shared" si="34"/>
        <v>45</v>
      </c>
    </row>
    <row r="1777" spans="19:22">
      <c r="S1777" s="16">
        <v>3691</v>
      </c>
      <c r="T1777" s="16" t="s">
        <v>2275</v>
      </c>
      <c r="U1777" s="17">
        <f>COUNTIFS(WTG_BD!L:L,'Basic Data'!T1777,WTG_BD!F:F,"&gt;="&amp;O2Summary!$B$6,WTG_BD!F:F,"&lt;="&amp;O2Summary!$B$4)</f>
        <v>0</v>
      </c>
      <c r="V1777" s="18">
        <f t="shared" si="34"/>
        <v>45</v>
      </c>
    </row>
    <row r="1778" spans="19:22">
      <c r="S1778" s="16">
        <v>3692</v>
      </c>
      <c r="T1778" s="16" t="s">
        <v>2276</v>
      </c>
      <c r="U1778" s="17">
        <f>COUNTIFS(WTG_BD!L:L,'Basic Data'!T1778,WTG_BD!F:F,"&gt;="&amp;O2Summary!$B$6,WTG_BD!F:F,"&lt;="&amp;O2Summary!$B$4)</f>
        <v>0</v>
      </c>
      <c r="V1778" s="18">
        <f t="shared" si="34"/>
        <v>45</v>
      </c>
    </row>
    <row r="1779" spans="19:22">
      <c r="S1779" s="16">
        <v>3693</v>
      </c>
      <c r="T1779" s="16" t="s">
        <v>2277</v>
      </c>
      <c r="U1779" s="17">
        <f>COUNTIFS(WTG_BD!L:L,'Basic Data'!T1779,WTG_BD!F:F,"&gt;="&amp;O2Summary!$B$6,WTG_BD!F:F,"&lt;="&amp;O2Summary!$B$4)</f>
        <v>0</v>
      </c>
      <c r="V1779" s="18">
        <f t="shared" si="34"/>
        <v>45</v>
      </c>
    </row>
    <row r="1780" spans="19:22">
      <c r="S1780" s="16">
        <v>3694</v>
      </c>
      <c r="T1780" s="16" t="s">
        <v>2278</v>
      </c>
      <c r="U1780" s="17">
        <f>COUNTIFS(WTG_BD!L:L,'Basic Data'!T1780,WTG_BD!F:F,"&gt;="&amp;O2Summary!$B$6,WTG_BD!F:F,"&lt;="&amp;O2Summary!$B$4)</f>
        <v>0</v>
      </c>
      <c r="V1780" s="18">
        <f t="shared" si="34"/>
        <v>45</v>
      </c>
    </row>
    <row r="1781" spans="19:22">
      <c r="S1781" s="16">
        <v>3695</v>
      </c>
      <c r="T1781" s="16" t="s">
        <v>2279</v>
      </c>
      <c r="U1781" s="17">
        <f>COUNTIFS(WTG_BD!L:L,'Basic Data'!T1781,WTG_BD!F:F,"&gt;="&amp;O2Summary!$B$6,WTG_BD!F:F,"&lt;="&amp;O2Summary!$B$4)</f>
        <v>0</v>
      </c>
      <c r="V1781" s="18">
        <f t="shared" si="34"/>
        <v>45</v>
      </c>
    </row>
    <row r="1782" spans="19:22">
      <c r="S1782" s="16">
        <v>3696</v>
      </c>
      <c r="T1782" s="16" t="s">
        <v>2280</v>
      </c>
      <c r="U1782" s="17">
        <f>COUNTIFS(WTG_BD!L:L,'Basic Data'!T1782,WTG_BD!F:F,"&gt;="&amp;O2Summary!$B$6,WTG_BD!F:F,"&lt;="&amp;O2Summary!$B$4)</f>
        <v>0</v>
      </c>
      <c r="V1782" s="18">
        <f t="shared" si="34"/>
        <v>45</v>
      </c>
    </row>
    <row r="1783" spans="19:22">
      <c r="S1783" s="16">
        <v>3699</v>
      </c>
      <c r="T1783" s="16" t="s">
        <v>2281</v>
      </c>
      <c r="U1783" s="17">
        <f>COUNTIFS(WTG_BD!L:L,'Basic Data'!T1783,WTG_BD!F:F,"&gt;="&amp;O2Summary!$B$6,WTG_BD!F:F,"&lt;="&amp;O2Summary!$B$4)</f>
        <v>0</v>
      </c>
      <c r="V1783" s="18">
        <f t="shared" si="34"/>
        <v>45</v>
      </c>
    </row>
    <row r="1784" spans="19:22">
      <c r="S1784" s="16">
        <v>3700</v>
      </c>
      <c r="T1784" s="16" t="s">
        <v>2282</v>
      </c>
      <c r="U1784" s="17">
        <f>COUNTIFS(WTG_BD!L:L,'Basic Data'!T1784,WTG_BD!F:F,"&gt;="&amp;O2Summary!$B$6,WTG_BD!F:F,"&lt;="&amp;O2Summary!$B$4)</f>
        <v>0</v>
      </c>
      <c r="V1784" s="18">
        <f t="shared" si="34"/>
        <v>45</v>
      </c>
    </row>
    <row r="1785" spans="19:22">
      <c r="S1785" s="16">
        <v>3701</v>
      </c>
      <c r="T1785" s="16" t="s">
        <v>2283</v>
      </c>
      <c r="U1785" s="17">
        <f>COUNTIFS(WTG_BD!L:L,'Basic Data'!T1785,WTG_BD!F:F,"&gt;="&amp;O2Summary!$B$6,WTG_BD!F:F,"&lt;="&amp;O2Summary!$B$4)</f>
        <v>0</v>
      </c>
      <c r="V1785" s="18">
        <f t="shared" si="34"/>
        <v>45</v>
      </c>
    </row>
    <row r="1786" spans="19:22">
      <c r="S1786" s="16">
        <v>3702</v>
      </c>
      <c r="T1786" s="16" t="s">
        <v>2284</v>
      </c>
      <c r="U1786" s="17">
        <f>COUNTIFS(WTG_BD!L:L,'Basic Data'!T1786,WTG_BD!F:F,"&gt;="&amp;O2Summary!$B$6,WTG_BD!F:F,"&lt;="&amp;O2Summary!$B$4)</f>
        <v>0</v>
      </c>
      <c r="V1786" s="18">
        <f t="shared" si="34"/>
        <v>45</v>
      </c>
    </row>
    <row r="1787" spans="19:22">
      <c r="S1787" s="26">
        <v>3703</v>
      </c>
      <c r="T1787" s="26" t="s">
        <v>2285</v>
      </c>
      <c r="U1787" s="17">
        <f>COUNTIFS(WTG_BD!L:L,'Basic Data'!T1787,WTG_BD!F:F,"&gt;="&amp;O2Summary!$B$6,WTG_BD!F:F,"&lt;="&amp;O2Summary!$B$4)</f>
        <v>0</v>
      </c>
      <c r="V1787" s="18">
        <f t="shared" si="34"/>
        <v>45</v>
      </c>
    </row>
    <row r="1788" spans="19:22">
      <c r="S1788" s="26">
        <v>3704</v>
      </c>
      <c r="T1788" s="26" t="s">
        <v>2286</v>
      </c>
      <c r="U1788" s="17">
        <f>COUNTIFS(WTG_BD!L:L,'Basic Data'!T1788,WTG_BD!F:F,"&gt;="&amp;O2Summary!$B$6,WTG_BD!F:F,"&lt;="&amp;O2Summary!$B$4)</f>
        <v>0</v>
      </c>
      <c r="V1788" s="18">
        <f t="shared" si="34"/>
        <v>45</v>
      </c>
    </row>
    <row r="1789" spans="19:22">
      <c r="S1789" s="26">
        <v>3705</v>
      </c>
      <c r="T1789" s="26" t="s">
        <v>2287</v>
      </c>
      <c r="U1789" s="17">
        <f>COUNTIFS(WTG_BD!L:L,'Basic Data'!T1789,WTG_BD!F:F,"&gt;="&amp;O2Summary!$B$6,WTG_BD!F:F,"&lt;="&amp;O2Summary!$B$4)</f>
        <v>0</v>
      </c>
      <c r="V1789" s="18">
        <f t="shared" si="34"/>
        <v>45</v>
      </c>
    </row>
    <row r="1790" spans="19:22">
      <c r="S1790" s="26">
        <v>3706</v>
      </c>
      <c r="T1790" s="26" t="s">
        <v>2288</v>
      </c>
      <c r="U1790" s="17">
        <f>COUNTIFS(WTG_BD!L:L,'Basic Data'!T1790,WTG_BD!F:F,"&gt;="&amp;O2Summary!$B$6,WTG_BD!F:F,"&lt;="&amp;O2Summary!$B$4)</f>
        <v>0</v>
      </c>
      <c r="V1790" s="18">
        <f t="shared" si="34"/>
        <v>45</v>
      </c>
    </row>
    <row r="1791" spans="19:22">
      <c r="S1791" s="26">
        <v>3707</v>
      </c>
      <c r="T1791" s="26" t="s">
        <v>2289</v>
      </c>
      <c r="U1791" s="17">
        <f>COUNTIFS(WTG_BD!L:L,'Basic Data'!T1791,WTG_BD!F:F,"&gt;="&amp;O2Summary!$B$6,WTG_BD!F:F,"&lt;="&amp;O2Summary!$B$4)</f>
        <v>0</v>
      </c>
      <c r="V1791" s="18">
        <f t="shared" si="34"/>
        <v>45</v>
      </c>
    </row>
    <row r="1792" spans="19:22">
      <c r="S1792" s="26">
        <v>3708</v>
      </c>
      <c r="T1792" s="26" t="s">
        <v>2290</v>
      </c>
      <c r="U1792" s="17">
        <f>COUNTIFS(WTG_BD!L:L,'Basic Data'!T1792,WTG_BD!F:F,"&gt;="&amp;O2Summary!$B$6,WTG_BD!F:F,"&lt;="&amp;O2Summary!$B$4)</f>
        <v>0</v>
      </c>
      <c r="V1792" s="18">
        <f t="shared" si="34"/>
        <v>45</v>
      </c>
    </row>
    <row r="1793" spans="19:22">
      <c r="S1793" s="16">
        <v>3709</v>
      </c>
      <c r="T1793" s="16" t="s">
        <v>2291</v>
      </c>
      <c r="U1793" s="17">
        <f>COUNTIFS(WTG_BD!L:L,'Basic Data'!T1793,WTG_BD!F:F,"&gt;="&amp;O2Summary!$B$6,WTG_BD!F:F,"&lt;="&amp;O2Summary!$B$4)</f>
        <v>0</v>
      </c>
      <c r="V1793" s="18">
        <f t="shared" si="34"/>
        <v>45</v>
      </c>
    </row>
    <row r="1794" spans="19:22">
      <c r="S1794" s="26">
        <v>3710</v>
      </c>
      <c r="T1794" s="26" t="s">
        <v>2292</v>
      </c>
      <c r="U1794" s="17">
        <f>COUNTIFS(WTG_BD!L:L,'Basic Data'!T1794,WTG_BD!F:F,"&gt;="&amp;O2Summary!$B$6,WTG_BD!F:F,"&lt;="&amp;O2Summary!$B$4)</f>
        <v>0</v>
      </c>
      <c r="V1794" s="18">
        <f t="shared" si="34"/>
        <v>45</v>
      </c>
    </row>
    <row r="1795" spans="19:22">
      <c r="S1795" s="26">
        <v>3711</v>
      </c>
      <c r="T1795" s="26" t="s">
        <v>2293</v>
      </c>
      <c r="U1795" s="17">
        <f>COUNTIFS(WTG_BD!L:L,'Basic Data'!T1795,WTG_BD!F:F,"&gt;="&amp;O2Summary!$B$6,WTG_BD!F:F,"&lt;="&amp;O2Summary!$B$4)</f>
        <v>0</v>
      </c>
      <c r="V1795" s="18">
        <f t="shared" ref="V1795:V1858" si="35">RANK(U1795,$U$2:$U$3975)</f>
        <v>45</v>
      </c>
    </row>
    <row r="1796" spans="19:22">
      <c r="S1796" s="26">
        <v>3712</v>
      </c>
      <c r="T1796" s="26" t="s">
        <v>2292</v>
      </c>
      <c r="U1796" s="17">
        <f>COUNTIFS(WTG_BD!L:L,'Basic Data'!T1796,WTG_BD!F:F,"&gt;="&amp;O2Summary!$B$6,WTG_BD!F:F,"&lt;="&amp;O2Summary!$B$4)</f>
        <v>0</v>
      </c>
      <c r="V1796" s="18">
        <f t="shared" si="35"/>
        <v>45</v>
      </c>
    </row>
    <row r="1797" spans="19:22">
      <c r="S1797" s="26">
        <v>3713</v>
      </c>
      <c r="T1797" s="26" t="s">
        <v>2294</v>
      </c>
      <c r="U1797" s="17">
        <f>COUNTIFS(WTG_BD!L:L,'Basic Data'!T1797,WTG_BD!F:F,"&gt;="&amp;O2Summary!$B$6,WTG_BD!F:F,"&lt;="&amp;O2Summary!$B$4)</f>
        <v>0</v>
      </c>
      <c r="V1797" s="18">
        <f t="shared" si="35"/>
        <v>45</v>
      </c>
    </row>
    <row r="1798" spans="19:22">
      <c r="S1798" s="26">
        <v>3714</v>
      </c>
      <c r="T1798" s="26" t="s">
        <v>2295</v>
      </c>
      <c r="U1798" s="17">
        <f>COUNTIFS(WTG_BD!L:L,'Basic Data'!T1798,WTG_BD!F:F,"&gt;="&amp;O2Summary!$B$6,WTG_BD!F:F,"&lt;="&amp;O2Summary!$B$4)</f>
        <v>0</v>
      </c>
      <c r="V1798" s="18">
        <f t="shared" si="35"/>
        <v>45</v>
      </c>
    </row>
    <row r="1799" spans="19:22">
      <c r="S1799" s="26">
        <v>3715</v>
      </c>
      <c r="T1799" s="26" t="s">
        <v>2296</v>
      </c>
      <c r="U1799" s="17">
        <f>COUNTIFS(WTG_BD!L:L,'Basic Data'!T1799,WTG_BD!F:F,"&gt;="&amp;O2Summary!$B$6,WTG_BD!F:F,"&lt;="&amp;O2Summary!$B$4)</f>
        <v>0</v>
      </c>
      <c r="V1799" s="18">
        <f t="shared" si="35"/>
        <v>45</v>
      </c>
    </row>
    <row r="1800" spans="19:22">
      <c r="S1800" s="26">
        <v>3716</v>
      </c>
      <c r="T1800" s="26" t="s">
        <v>2297</v>
      </c>
      <c r="U1800" s="17">
        <f>COUNTIFS(WTG_BD!L:L,'Basic Data'!T1800,WTG_BD!F:F,"&gt;="&amp;O2Summary!$B$6,WTG_BD!F:F,"&lt;="&amp;O2Summary!$B$4)</f>
        <v>0</v>
      </c>
      <c r="V1800" s="18">
        <f t="shared" si="35"/>
        <v>45</v>
      </c>
    </row>
    <row r="1801" spans="19:22">
      <c r="S1801" s="16">
        <v>3717</v>
      </c>
      <c r="T1801" s="16" t="s">
        <v>2298</v>
      </c>
      <c r="U1801" s="17">
        <f>COUNTIFS(WTG_BD!L:L,'Basic Data'!T1801,WTG_BD!F:F,"&gt;="&amp;O2Summary!$B$6,WTG_BD!F:F,"&lt;="&amp;O2Summary!$B$4)</f>
        <v>0</v>
      </c>
      <c r="V1801" s="18">
        <f t="shared" si="35"/>
        <v>45</v>
      </c>
    </row>
    <row r="1802" spans="19:22">
      <c r="S1802" s="16">
        <v>3718</v>
      </c>
      <c r="T1802" s="16" t="s">
        <v>2299</v>
      </c>
      <c r="U1802" s="17">
        <f>COUNTIFS(WTG_BD!L:L,'Basic Data'!T1802,WTG_BD!F:F,"&gt;="&amp;O2Summary!$B$6,WTG_BD!F:F,"&lt;="&amp;O2Summary!$B$4)</f>
        <v>0</v>
      </c>
      <c r="V1802" s="18">
        <f t="shared" si="35"/>
        <v>45</v>
      </c>
    </row>
    <row r="1803" spans="19:22">
      <c r="S1803" s="16">
        <v>3719</v>
      </c>
      <c r="T1803" s="16" t="s">
        <v>2300</v>
      </c>
      <c r="U1803" s="17">
        <f>COUNTIFS(WTG_BD!L:L,'Basic Data'!T1803,WTG_BD!F:F,"&gt;="&amp;O2Summary!$B$6,WTG_BD!F:F,"&lt;="&amp;O2Summary!$B$4)</f>
        <v>0</v>
      </c>
      <c r="V1803" s="18">
        <f t="shared" si="35"/>
        <v>45</v>
      </c>
    </row>
    <row r="1804" spans="19:22">
      <c r="S1804" s="16">
        <v>3720</v>
      </c>
      <c r="T1804" s="16" t="s">
        <v>2301</v>
      </c>
      <c r="U1804" s="17">
        <f>COUNTIFS(WTG_BD!L:L,'Basic Data'!T1804,WTG_BD!F:F,"&gt;="&amp;O2Summary!$B$6,WTG_BD!F:F,"&lt;="&amp;O2Summary!$B$4)</f>
        <v>0</v>
      </c>
      <c r="V1804" s="18">
        <f t="shared" si="35"/>
        <v>45</v>
      </c>
    </row>
    <row r="1805" spans="19:22">
      <c r="S1805" s="16">
        <v>3721</v>
      </c>
      <c r="T1805" s="16" t="s">
        <v>2302</v>
      </c>
      <c r="U1805" s="17">
        <f>COUNTIFS(WTG_BD!L:L,'Basic Data'!T1805,WTG_BD!F:F,"&gt;="&amp;O2Summary!$B$6,WTG_BD!F:F,"&lt;="&amp;O2Summary!$B$4)</f>
        <v>0</v>
      </c>
      <c r="V1805" s="18">
        <f t="shared" si="35"/>
        <v>45</v>
      </c>
    </row>
    <row r="1806" spans="19:22">
      <c r="S1806" s="16">
        <v>3722</v>
      </c>
      <c r="T1806" s="16" t="s">
        <v>2303</v>
      </c>
      <c r="U1806" s="17">
        <f>COUNTIFS(WTG_BD!L:L,'Basic Data'!T1806,WTG_BD!F:F,"&gt;="&amp;O2Summary!$B$6,WTG_BD!F:F,"&lt;="&amp;O2Summary!$B$4)</f>
        <v>0</v>
      </c>
      <c r="V1806" s="18">
        <f t="shared" si="35"/>
        <v>45</v>
      </c>
    </row>
    <row r="1807" spans="19:22">
      <c r="S1807" s="16">
        <v>3723</v>
      </c>
      <c r="T1807" s="16" t="s">
        <v>2304</v>
      </c>
      <c r="U1807" s="17">
        <f>COUNTIFS(WTG_BD!L:L,'Basic Data'!T1807,WTG_BD!F:F,"&gt;="&amp;O2Summary!$B$6,WTG_BD!F:F,"&lt;="&amp;O2Summary!$B$4)</f>
        <v>0</v>
      </c>
      <c r="V1807" s="18">
        <f t="shared" si="35"/>
        <v>45</v>
      </c>
    </row>
    <row r="1808" spans="19:22">
      <c r="S1808" s="16">
        <v>3724</v>
      </c>
      <c r="T1808" s="16" t="s">
        <v>2305</v>
      </c>
      <c r="U1808" s="17">
        <f>COUNTIFS(WTG_BD!L:L,'Basic Data'!T1808,WTG_BD!F:F,"&gt;="&amp;O2Summary!$B$6,WTG_BD!F:F,"&lt;="&amp;O2Summary!$B$4)</f>
        <v>0</v>
      </c>
      <c r="V1808" s="18">
        <f t="shared" si="35"/>
        <v>45</v>
      </c>
    </row>
    <row r="1809" spans="19:22">
      <c r="S1809" s="16">
        <v>3725</v>
      </c>
      <c r="T1809" s="16" t="s">
        <v>2306</v>
      </c>
      <c r="U1809" s="17">
        <f>COUNTIFS(WTG_BD!L:L,'Basic Data'!T1809,WTG_BD!F:F,"&gt;="&amp;O2Summary!$B$6,WTG_BD!F:F,"&lt;="&amp;O2Summary!$B$4)</f>
        <v>0</v>
      </c>
      <c r="V1809" s="18">
        <f t="shared" si="35"/>
        <v>45</v>
      </c>
    </row>
    <row r="1810" spans="19:22">
      <c r="S1810" s="16">
        <v>3726</v>
      </c>
      <c r="T1810" s="16" t="s">
        <v>2307</v>
      </c>
      <c r="U1810" s="17">
        <f>COUNTIFS(WTG_BD!L:L,'Basic Data'!T1810,WTG_BD!F:F,"&gt;="&amp;O2Summary!$B$6,WTG_BD!F:F,"&lt;="&amp;O2Summary!$B$4)</f>
        <v>0</v>
      </c>
      <c r="V1810" s="18">
        <f t="shared" si="35"/>
        <v>45</v>
      </c>
    </row>
    <row r="1811" spans="19:22">
      <c r="S1811" s="16">
        <v>3727</v>
      </c>
      <c r="T1811" s="16" t="s">
        <v>2308</v>
      </c>
      <c r="U1811" s="17">
        <f>COUNTIFS(WTG_BD!L:L,'Basic Data'!T1811,WTG_BD!F:F,"&gt;="&amp;O2Summary!$B$6,WTG_BD!F:F,"&lt;="&amp;O2Summary!$B$4)</f>
        <v>0</v>
      </c>
      <c r="V1811" s="18">
        <f t="shared" si="35"/>
        <v>45</v>
      </c>
    </row>
    <row r="1812" spans="19:22">
      <c r="S1812" s="16">
        <v>3728</v>
      </c>
      <c r="T1812" s="16" t="s">
        <v>2309</v>
      </c>
      <c r="U1812" s="17">
        <f>COUNTIFS(WTG_BD!L:L,'Basic Data'!T1812,WTG_BD!F:F,"&gt;="&amp;O2Summary!$B$6,WTG_BD!F:F,"&lt;="&amp;O2Summary!$B$4)</f>
        <v>0</v>
      </c>
      <c r="V1812" s="18">
        <f t="shared" si="35"/>
        <v>45</v>
      </c>
    </row>
    <row r="1813" spans="19:22">
      <c r="S1813" s="16">
        <v>3729</v>
      </c>
      <c r="T1813" s="16" t="s">
        <v>2310</v>
      </c>
      <c r="U1813" s="17">
        <f>COUNTIFS(WTG_BD!L:L,'Basic Data'!T1813,WTG_BD!F:F,"&gt;="&amp;O2Summary!$B$6,WTG_BD!F:F,"&lt;="&amp;O2Summary!$B$4)</f>
        <v>0</v>
      </c>
      <c r="V1813" s="18">
        <f t="shared" si="35"/>
        <v>45</v>
      </c>
    </row>
    <row r="1814" spans="19:22">
      <c r="S1814" s="16">
        <v>3730</v>
      </c>
      <c r="T1814" s="16" t="s">
        <v>2311</v>
      </c>
      <c r="U1814" s="17">
        <f>COUNTIFS(WTG_BD!L:L,'Basic Data'!T1814,WTG_BD!F:F,"&gt;="&amp;O2Summary!$B$6,WTG_BD!F:F,"&lt;="&amp;O2Summary!$B$4)</f>
        <v>0</v>
      </c>
      <c r="V1814" s="18">
        <f t="shared" si="35"/>
        <v>45</v>
      </c>
    </row>
    <row r="1815" spans="19:22">
      <c r="S1815" s="26">
        <v>3731</v>
      </c>
      <c r="T1815" s="26" t="s">
        <v>2312</v>
      </c>
      <c r="U1815" s="17">
        <f>COUNTIFS(WTG_BD!L:L,'Basic Data'!T1815,WTG_BD!F:F,"&gt;="&amp;O2Summary!$B$6,WTG_BD!F:F,"&lt;="&amp;O2Summary!$B$4)</f>
        <v>0</v>
      </c>
      <c r="V1815" s="18">
        <f t="shared" si="35"/>
        <v>45</v>
      </c>
    </row>
    <row r="1816" spans="19:22">
      <c r="S1816" s="26">
        <v>3732</v>
      </c>
      <c r="T1816" s="26" t="s">
        <v>2313</v>
      </c>
      <c r="U1816" s="17">
        <f>COUNTIFS(WTG_BD!L:L,'Basic Data'!T1816,WTG_BD!F:F,"&gt;="&amp;O2Summary!$B$6,WTG_BD!F:F,"&lt;="&amp;O2Summary!$B$4)</f>
        <v>0</v>
      </c>
      <c r="V1816" s="18">
        <f t="shared" si="35"/>
        <v>45</v>
      </c>
    </row>
    <row r="1817" spans="19:22">
      <c r="S1817" s="16">
        <v>3733</v>
      </c>
      <c r="T1817" s="16" t="s">
        <v>2314</v>
      </c>
      <c r="U1817" s="17">
        <f>COUNTIFS(WTG_BD!L:L,'Basic Data'!T1817,WTG_BD!F:F,"&gt;="&amp;O2Summary!$B$6,WTG_BD!F:F,"&lt;="&amp;O2Summary!$B$4)</f>
        <v>0</v>
      </c>
      <c r="V1817" s="18">
        <f t="shared" si="35"/>
        <v>45</v>
      </c>
    </row>
    <row r="1818" spans="19:22">
      <c r="S1818" s="16">
        <v>3734</v>
      </c>
      <c r="T1818" s="16" t="s">
        <v>2315</v>
      </c>
      <c r="U1818" s="17">
        <f>COUNTIFS(WTG_BD!L:L,'Basic Data'!T1818,WTG_BD!F:F,"&gt;="&amp;O2Summary!$B$6,WTG_BD!F:F,"&lt;="&amp;O2Summary!$B$4)</f>
        <v>0</v>
      </c>
      <c r="V1818" s="18">
        <f t="shared" si="35"/>
        <v>45</v>
      </c>
    </row>
    <row r="1819" spans="19:22">
      <c r="S1819" s="26">
        <v>3735</v>
      </c>
      <c r="T1819" s="26" t="s">
        <v>2316</v>
      </c>
      <c r="U1819" s="17">
        <f>COUNTIFS(WTG_BD!L:L,'Basic Data'!T1819,WTG_BD!F:F,"&gt;="&amp;O2Summary!$B$6,WTG_BD!F:F,"&lt;="&amp;O2Summary!$B$4)</f>
        <v>0</v>
      </c>
      <c r="V1819" s="18">
        <f t="shared" si="35"/>
        <v>45</v>
      </c>
    </row>
    <row r="1820" spans="19:22">
      <c r="S1820" s="16">
        <v>3739</v>
      </c>
      <c r="T1820" s="16" t="s">
        <v>2317</v>
      </c>
      <c r="U1820" s="17">
        <f>COUNTIFS(WTG_BD!L:L,'Basic Data'!T1820,WTG_BD!F:F,"&gt;="&amp;O2Summary!$B$6,WTG_BD!F:F,"&lt;="&amp;O2Summary!$B$4)</f>
        <v>0</v>
      </c>
      <c r="V1820" s="18">
        <f t="shared" si="35"/>
        <v>45</v>
      </c>
    </row>
    <row r="1821" spans="19:22">
      <c r="S1821" s="26">
        <v>3740</v>
      </c>
      <c r="T1821" s="26" t="s">
        <v>2318</v>
      </c>
      <c r="U1821" s="17">
        <f>COUNTIFS(WTG_BD!L:L,'Basic Data'!T1821,WTG_BD!F:F,"&gt;="&amp;O2Summary!$B$6,WTG_BD!F:F,"&lt;="&amp;O2Summary!$B$4)</f>
        <v>0</v>
      </c>
      <c r="V1821" s="18">
        <f t="shared" si="35"/>
        <v>45</v>
      </c>
    </row>
    <row r="1822" spans="19:22">
      <c r="S1822" s="16">
        <v>3741</v>
      </c>
      <c r="T1822" s="16" t="s">
        <v>2319</v>
      </c>
      <c r="U1822" s="17">
        <f>COUNTIFS(WTG_BD!L:L,'Basic Data'!T1822,WTG_BD!F:F,"&gt;="&amp;O2Summary!$B$6,WTG_BD!F:F,"&lt;="&amp;O2Summary!$B$4)</f>
        <v>0</v>
      </c>
      <c r="V1822" s="18">
        <f t="shared" si="35"/>
        <v>45</v>
      </c>
    </row>
    <row r="1823" spans="19:22">
      <c r="S1823" s="16">
        <v>3742</v>
      </c>
      <c r="T1823" s="16" t="s">
        <v>374</v>
      </c>
      <c r="U1823" s="17">
        <f>COUNTIFS(WTG_BD!L:L,'Basic Data'!T1823,WTG_BD!F:F,"&gt;="&amp;O2Summary!$B$6,WTG_BD!F:F,"&lt;="&amp;O2Summary!$B$4)</f>
        <v>0</v>
      </c>
      <c r="V1823" s="18">
        <f t="shared" si="35"/>
        <v>45</v>
      </c>
    </row>
    <row r="1824" spans="19:22">
      <c r="S1824" s="16">
        <v>3746</v>
      </c>
      <c r="T1824" s="16" t="s">
        <v>2320</v>
      </c>
      <c r="U1824" s="17">
        <f>COUNTIFS(WTG_BD!L:L,'Basic Data'!T1824,WTG_BD!F:F,"&gt;="&amp;O2Summary!$B$6,WTG_BD!F:F,"&lt;="&amp;O2Summary!$B$4)</f>
        <v>0</v>
      </c>
      <c r="V1824" s="18">
        <f t="shared" si="35"/>
        <v>45</v>
      </c>
    </row>
    <row r="1825" spans="19:22">
      <c r="S1825" s="16">
        <v>3747</v>
      </c>
      <c r="T1825" s="16" t="s">
        <v>2321</v>
      </c>
      <c r="U1825" s="17">
        <f>COUNTIFS(WTG_BD!L:L,'Basic Data'!T1825,WTG_BD!F:F,"&gt;="&amp;O2Summary!$B$6,WTG_BD!F:F,"&lt;="&amp;O2Summary!$B$4)</f>
        <v>0</v>
      </c>
      <c r="V1825" s="18">
        <f t="shared" si="35"/>
        <v>45</v>
      </c>
    </row>
    <row r="1826" spans="19:22">
      <c r="S1826" s="16">
        <v>3748</v>
      </c>
      <c r="T1826" s="16" t="s">
        <v>2322</v>
      </c>
      <c r="U1826" s="17">
        <f>COUNTIFS(WTG_BD!L:L,'Basic Data'!T1826,WTG_BD!F:F,"&gt;="&amp;O2Summary!$B$6,WTG_BD!F:F,"&lt;="&amp;O2Summary!$B$4)</f>
        <v>0</v>
      </c>
      <c r="V1826" s="18">
        <f t="shared" si="35"/>
        <v>45</v>
      </c>
    </row>
    <row r="1827" spans="19:22">
      <c r="S1827" s="16">
        <v>3749</v>
      </c>
      <c r="T1827" s="16" t="s">
        <v>2323</v>
      </c>
      <c r="U1827" s="17">
        <f>COUNTIFS(WTG_BD!L:L,'Basic Data'!T1827,WTG_BD!F:F,"&gt;="&amp;O2Summary!$B$6,WTG_BD!F:F,"&lt;="&amp;O2Summary!$B$4)</f>
        <v>0</v>
      </c>
      <c r="V1827" s="18">
        <f t="shared" si="35"/>
        <v>45</v>
      </c>
    </row>
    <row r="1828" spans="19:22">
      <c r="S1828" s="16">
        <v>3750</v>
      </c>
      <c r="T1828" s="16" t="s">
        <v>2324</v>
      </c>
      <c r="U1828" s="17">
        <f>COUNTIFS(WTG_BD!L:L,'Basic Data'!T1828,WTG_BD!F:F,"&gt;="&amp;O2Summary!$B$6,WTG_BD!F:F,"&lt;="&amp;O2Summary!$B$4)</f>
        <v>0</v>
      </c>
      <c r="V1828" s="18">
        <f t="shared" si="35"/>
        <v>45</v>
      </c>
    </row>
    <row r="1829" spans="19:22">
      <c r="S1829" s="26">
        <v>3751</v>
      </c>
      <c r="T1829" s="26" t="s">
        <v>2325</v>
      </c>
      <c r="U1829" s="17">
        <f>COUNTIFS(WTG_BD!L:L,'Basic Data'!T1829,WTG_BD!F:F,"&gt;="&amp;O2Summary!$B$6,WTG_BD!F:F,"&lt;="&amp;O2Summary!$B$4)</f>
        <v>0</v>
      </c>
      <c r="V1829" s="18">
        <f t="shared" si="35"/>
        <v>45</v>
      </c>
    </row>
    <row r="1830" spans="19:22">
      <c r="S1830" s="16">
        <v>3752</v>
      </c>
      <c r="T1830" s="16" t="s">
        <v>2326</v>
      </c>
      <c r="U1830" s="17">
        <f>COUNTIFS(WTG_BD!L:L,'Basic Data'!T1830,WTG_BD!F:F,"&gt;="&amp;O2Summary!$B$6,WTG_BD!F:F,"&lt;="&amp;O2Summary!$B$4)</f>
        <v>0</v>
      </c>
      <c r="V1830" s="18">
        <f t="shared" si="35"/>
        <v>45</v>
      </c>
    </row>
    <row r="1831" spans="19:22">
      <c r="S1831" s="26">
        <v>3753</v>
      </c>
      <c r="T1831" s="26" t="s">
        <v>2327</v>
      </c>
      <c r="U1831" s="17">
        <f>COUNTIFS(WTG_BD!L:L,'Basic Data'!T1831,WTG_BD!F:F,"&gt;="&amp;O2Summary!$B$6,WTG_BD!F:F,"&lt;="&amp;O2Summary!$B$4)</f>
        <v>0</v>
      </c>
      <c r="V1831" s="18">
        <f t="shared" si="35"/>
        <v>45</v>
      </c>
    </row>
    <row r="1832" spans="19:22">
      <c r="S1832" s="16">
        <v>3754</v>
      </c>
      <c r="T1832" s="16" t="s">
        <v>259</v>
      </c>
      <c r="U1832" s="17">
        <f>COUNTIFS(WTG_BD!L:L,'Basic Data'!T1832,WTG_BD!F:F,"&gt;="&amp;O2Summary!$B$6,WTG_BD!F:F,"&lt;="&amp;O2Summary!$B$4)</f>
        <v>0</v>
      </c>
      <c r="V1832" s="18">
        <f t="shared" si="35"/>
        <v>45</v>
      </c>
    </row>
    <row r="1833" spans="19:22">
      <c r="S1833" s="16">
        <v>3755</v>
      </c>
      <c r="T1833" s="16" t="s">
        <v>2328</v>
      </c>
      <c r="U1833" s="17">
        <f>COUNTIFS(WTG_BD!L:L,'Basic Data'!T1833,WTG_BD!F:F,"&gt;="&amp;O2Summary!$B$6,WTG_BD!F:F,"&lt;="&amp;O2Summary!$B$4)</f>
        <v>0</v>
      </c>
      <c r="V1833" s="18">
        <f t="shared" si="35"/>
        <v>45</v>
      </c>
    </row>
    <row r="1834" spans="19:22">
      <c r="S1834" s="16">
        <v>3756</v>
      </c>
      <c r="T1834" s="16" t="s">
        <v>2329</v>
      </c>
      <c r="U1834" s="17">
        <f>COUNTIFS(WTG_BD!L:L,'Basic Data'!T1834,WTG_BD!F:F,"&gt;="&amp;O2Summary!$B$6,WTG_BD!F:F,"&lt;="&amp;O2Summary!$B$4)</f>
        <v>0</v>
      </c>
      <c r="V1834" s="18">
        <f t="shared" si="35"/>
        <v>45</v>
      </c>
    </row>
    <row r="1835" spans="19:22">
      <c r="S1835" s="16">
        <v>3757</v>
      </c>
      <c r="T1835" s="16" t="s">
        <v>2330</v>
      </c>
      <c r="U1835" s="17">
        <f>COUNTIFS(WTG_BD!L:L,'Basic Data'!T1835,WTG_BD!F:F,"&gt;="&amp;O2Summary!$B$6,WTG_BD!F:F,"&lt;="&amp;O2Summary!$B$4)</f>
        <v>0</v>
      </c>
      <c r="V1835" s="18">
        <f t="shared" si="35"/>
        <v>45</v>
      </c>
    </row>
    <row r="1836" spans="19:22">
      <c r="S1836" s="16">
        <v>3758</v>
      </c>
      <c r="T1836" s="16" t="s">
        <v>2331</v>
      </c>
      <c r="U1836" s="17">
        <f>COUNTIFS(WTG_BD!L:L,'Basic Data'!T1836,WTG_BD!F:F,"&gt;="&amp;O2Summary!$B$6,WTG_BD!F:F,"&lt;="&amp;O2Summary!$B$4)</f>
        <v>0</v>
      </c>
      <c r="V1836" s="18">
        <f t="shared" si="35"/>
        <v>45</v>
      </c>
    </row>
    <row r="1837" spans="19:22">
      <c r="S1837" s="16">
        <v>3759</v>
      </c>
      <c r="T1837" s="16" t="s">
        <v>2332</v>
      </c>
      <c r="U1837" s="17">
        <f>COUNTIFS(WTG_BD!L:L,'Basic Data'!T1837,WTG_BD!F:F,"&gt;="&amp;O2Summary!$B$6,WTG_BD!F:F,"&lt;="&amp;O2Summary!$B$4)</f>
        <v>0</v>
      </c>
      <c r="V1837" s="18">
        <f t="shared" si="35"/>
        <v>45</v>
      </c>
    </row>
    <row r="1838" spans="19:22">
      <c r="S1838" s="16">
        <v>3760</v>
      </c>
      <c r="T1838" s="16" t="s">
        <v>2333</v>
      </c>
      <c r="U1838" s="17">
        <f>COUNTIFS(WTG_BD!L:L,'Basic Data'!T1838,WTG_BD!F:F,"&gt;="&amp;O2Summary!$B$6,WTG_BD!F:F,"&lt;="&amp;O2Summary!$B$4)</f>
        <v>0</v>
      </c>
      <c r="V1838" s="18">
        <f t="shared" si="35"/>
        <v>45</v>
      </c>
    </row>
    <row r="1839" spans="19:22">
      <c r="S1839" s="16">
        <v>3761</v>
      </c>
      <c r="T1839" s="16" t="s">
        <v>2334</v>
      </c>
      <c r="U1839" s="17">
        <f>COUNTIFS(WTG_BD!L:L,'Basic Data'!T1839,WTG_BD!F:F,"&gt;="&amp;O2Summary!$B$6,WTG_BD!F:F,"&lt;="&amp;O2Summary!$B$4)</f>
        <v>0</v>
      </c>
      <c r="V1839" s="18">
        <f t="shared" si="35"/>
        <v>45</v>
      </c>
    </row>
    <row r="1840" spans="19:22">
      <c r="S1840" s="16">
        <v>3762</v>
      </c>
      <c r="T1840" s="16" t="s">
        <v>2335</v>
      </c>
      <c r="U1840" s="17">
        <f>COUNTIFS(WTG_BD!L:L,'Basic Data'!T1840,WTG_BD!F:F,"&gt;="&amp;O2Summary!$B$6,WTG_BD!F:F,"&lt;="&amp;O2Summary!$B$4)</f>
        <v>0</v>
      </c>
      <c r="V1840" s="18">
        <f t="shared" si="35"/>
        <v>45</v>
      </c>
    </row>
    <row r="1841" spans="19:22">
      <c r="S1841" s="16">
        <v>3763</v>
      </c>
      <c r="T1841" s="16" t="s">
        <v>2336</v>
      </c>
      <c r="U1841" s="17">
        <f>COUNTIFS(WTG_BD!L:L,'Basic Data'!T1841,WTG_BD!F:F,"&gt;="&amp;O2Summary!$B$6,WTG_BD!F:F,"&lt;="&amp;O2Summary!$B$4)</f>
        <v>0</v>
      </c>
      <c r="V1841" s="18">
        <f t="shared" si="35"/>
        <v>45</v>
      </c>
    </row>
    <row r="1842" spans="19:22">
      <c r="S1842" s="16">
        <v>3764</v>
      </c>
      <c r="T1842" s="16" t="s">
        <v>2337</v>
      </c>
      <c r="U1842" s="17">
        <f>COUNTIFS(WTG_BD!L:L,'Basic Data'!T1842,WTG_BD!F:F,"&gt;="&amp;O2Summary!$B$6,WTG_BD!F:F,"&lt;="&amp;O2Summary!$B$4)</f>
        <v>0</v>
      </c>
      <c r="V1842" s="18">
        <f t="shared" si="35"/>
        <v>45</v>
      </c>
    </row>
    <row r="1843" spans="19:22">
      <c r="S1843" s="26">
        <v>3765</v>
      </c>
      <c r="T1843" s="26" t="s">
        <v>2338</v>
      </c>
      <c r="U1843" s="17">
        <f>COUNTIFS(WTG_BD!L:L,'Basic Data'!T1843,WTG_BD!F:F,"&gt;="&amp;O2Summary!$B$6,WTG_BD!F:F,"&lt;="&amp;O2Summary!$B$4)</f>
        <v>0</v>
      </c>
      <c r="V1843" s="18">
        <f t="shared" si="35"/>
        <v>45</v>
      </c>
    </row>
    <row r="1844" spans="19:22">
      <c r="S1844" s="16">
        <v>3766</v>
      </c>
      <c r="T1844" s="16" t="s">
        <v>2339</v>
      </c>
      <c r="U1844" s="17">
        <f>COUNTIFS(WTG_BD!L:L,'Basic Data'!T1844,WTG_BD!F:F,"&gt;="&amp;O2Summary!$B$6,WTG_BD!F:F,"&lt;="&amp;O2Summary!$B$4)</f>
        <v>0</v>
      </c>
      <c r="V1844" s="18">
        <f t="shared" si="35"/>
        <v>45</v>
      </c>
    </row>
    <row r="1845" spans="19:22">
      <c r="S1845" s="26">
        <v>3767</v>
      </c>
      <c r="T1845" s="26" t="s">
        <v>2340</v>
      </c>
      <c r="U1845" s="17">
        <f>COUNTIFS(WTG_BD!L:L,'Basic Data'!T1845,WTG_BD!F:F,"&gt;="&amp;O2Summary!$B$6,WTG_BD!F:F,"&lt;="&amp;O2Summary!$B$4)</f>
        <v>0</v>
      </c>
      <c r="V1845" s="18">
        <f t="shared" si="35"/>
        <v>45</v>
      </c>
    </row>
    <row r="1846" spans="19:22">
      <c r="S1846" s="16">
        <v>3768</v>
      </c>
      <c r="T1846" s="16" t="s">
        <v>2341</v>
      </c>
      <c r="U1846" s="17">
        <f>COUNTIFS(WTG_BD!L:L,'Basic Data'!T1846,WTG_BD!F:F,"&gt;="&amp;O2Summary!$B$6,WTG_BD!F:F,"&lt;="&amp;O2Summary!$B$4)</f>
        <v>0</v>
      </c>
      <c r="V1846" s="18">
        <f t="shared" si="35"/>
        <v>45</v>
      </c>
    </row>
    <row r="1847" spans="19:22">
      <c r="S1847" s="16">
        <v>3769</v>
      </c>
      <c r="T1847" s="16" t="s">
        <v>1725</v>
      </c>
      <c r="U1847" s="17">
        <f>COUNTIFS(WTG_BD!L:L,'Basic Data'!T1847,WTG_BD!F:F,"&gt;="&amp;O2Summary!$B$6,WTG_BD!F:F,"&lt;="&amp;O2Summary!$B$4)</f>
        <v>0</v>
      </c>
      <c r="V1847" s="18">
        <f t="shared" si="35"/>
        <v>45</v>
      </c>
    </row>
    <row r="1848" spans="19:22">
      <c r="S1848" s="16">
        <v>3770</v>
      </c>
      <c r="T1848" s="16" t="s">
        <v>2342</v>
      </c>
      <c r="U1848" s="17">
        <f>COUNTIFS(WTG_BD!L:L,'Basic Data'!T1848,WTG_BD!F:F,"&gt;="&amp;O2Summary!$B$6,WTG_BD!F:F,"&lt;="&amp;O2Summary!$B$4)</f>
        <v>0</v>
      </c>
      <c r="V1848" s="18">
        <f t="shared" si="35"/>
        <v>45</v>
      </c>
    </row>
    <row r="1849" spans="19:22">
      <c r="S1849" s="16">
        <v>3771</v>
      </c>
      <c r="T1849" s="16" t="s">
        <v>2343</v>
      </c>
      <c r="U1849" s="17">
        <f>COUNTIFS(WTG_BD!L:L,'Basic Data'!T1849,WTG_BD!F:F,"&gt;="&amp;O2Summary!$B$6,WTG_BD!F:F,"&lt;="&amp;O2Summary!$B$4)</f>
        <v>0</v>
      </c>
      <c r="V1849" s="18">
        <f t="shared" si="35"/>
        <v>45</v>
      </c>
    </row>
    <row r="1850" spans="19:22">
      <c r="S1850" s="16">
        <v>3772</v>
      </c>
      <c r="T1850" s="16" t="s">
        <v>2344</v>
      </c>
      <c r="U1850" s="17">
        <f>COUNTIFS(WTG_BD!L:L,'Basic Data'!T1850,WTG_BD!F:F,"&gt;="&amp;O2Summary!$B$6,WTG_BD!F:F,"&lt;="&amp;O2Summary!$B$4)</f>
        <v>0</v>
      </c>
      <c r="V1850" s="18">
        <f t="shared" si="35"/>
        <v>45</v>
      </c>
    </row>
    <row r="1851" spans="19:22">
      <c r="S1851" s="16">
        <v>3773</v>
      </c>
      <c r="T1851" s="16" t="s">
        <v>2345</v>
      </c>
      <c r="U1851" s="17">
        <f>COUNTIFS(WTG_BD!L:L,'Basic Data'!T1851,WTG_BD!F:F,"&gt;="&amp;O2Summary!$B$6,WTG_BD!F:F,"&lt;="&amp;O2Summary!$B$4)</f>
        <v>0</v>
      </c>
      <c r="V1851" s="18">
        <f t="shared" si="35"/>
        <v>45</v>
      </c>
    </row>
    <row r="1852" spans="19:22">
      <c r="S1852" s="16">
        <v>3774</v>
      </c>
      <c r="T1852" s="16" t="s">
        <v>2346</v>
      </c>
      <c r="U1852" s="17">
        <f>COUNTIFS(WTG_BD!L:L,'Basic Data'!T1852,WTG_BD!F:F,"&gt;="&amp;O2Summary!$B$6,WTG_BD!F:F,"&lt;="&amp;O2Summary!$B$4)</f>
        <v>0</v>
      </c>
      <c r="V1852" s="18">
        <f t="shared" si="35"/>
        <v>45</v>
      </c>
    </row>
    <row r="1853" spans="19:22">
      <c r="S1853" s="16">
        <v>3775</v>
      </c>
      <c r="T1853" s="16" t="s">
        <v>2347</v>
      </c>
      <c r="U1853" s="17">
        <f>COUNTIFS(WTG_BD!L:L,'Basic Data'!T1853,WTG_BD!F:F,"&gt;="&amp;O2Summary!$B$6,WTG_BD!F:F,"&lt;="&amp;O2Summary!$B$4)</f>
        <v>0</v>
      </c>
      <c r="V1853" s="18">
        <f t="shared" si="35"/>
        <v>45</v>
      </c>
    </row>
    <row r="1854" spans="19:22">
      <c r="S1854" s="16">
        <v>3776</v>
      </c>
      <c r="T1854" s="16" t="s">
        <v>2348</v>
      </c>
      <c r="U1854" s="17">
        <f>COUNTIFS(WTG_BD!L:L,'Basic Data'!T1854,WTG_BD!F:F,"&gt;="&amp;O2Summary!$B$6,WTG_BD!F:F,"&lt;="&amp;O2Summary!$B$4)</f>
        <v>0</v>
      </c>
      <c r="V1854" s="18">
        <f t="shared" si="35"/>
        <v>45</v>
      </c>
    </row>
    <row r="1855" spans="19:22">
      <c r="S1855" s="16">
        <v>3777</v>
      </c>
      <c r="T1855" s="16" t="s">
        <v>2349</v>
      </c>
      <c r="U1855" s="17">
        <f>COUNTIFS(WTG_BD!L:L,'Basic Data'!T1855,WTG_BD!F:F,"&gt;="&amp;O2Summary!$B$6,WTG_BD!F:F,"&lt;="&amp;O2Summary!$B$4)</f>
        <v>0</v>
      </c>
      <c r="V1855" s="18">
        <f t="shared" si="35"/>
        <v>45</v>
      </c>
    </row>
    <row r="1856" spans="19:22">
      <c r="S1856" s="16">
        <v>3778</v>
      </c>
      <c r="T1856" s="16" t="s">
        <v>2350</v>
      </c>
      <c r="U1856" s="17">
        <f>COUNTIFS(WTG_BD!L:L,'Basic Data'!T1856,WTG_BD!F:F,"&gt;="&amp;O2Summary!$B$6,WTG_BD!F:F,"&lt;="&amp;O2Summary!$B$4)</f>
        <v>0</v>
      </c>
      <c r="V1856" s="18">
        <f t="shared" si="35"/>
        <v>45</v>
      </c>
    </row>
    <row r="1857" spans="19:22">
      <c r="S1857" s="16">
        <v>3779</v>
      </c>
      <c r="T1857" s="16" t="s">
        <v>2351</v>
      </c>
      <c r="U1857" s="17">
        <f>COUNTIFS(WTG_BD!L:L,'Basic Data'!T1857,WTG_BD!F:F,"&gt;="&amp;O2Summary!$B$6,WTG_BD!F:F,"&lt;="&amp;O2Summary!$B$4)</f>
        <v>0</v>
      </c>
      <c r="V1857" s="18">
        <f t="shared" si="35"/>
        <v>45</v>
      </c>
    </row>
    <row r="1858" spans="19:22">
      <c r="S1858" s="26">
        <v>3780</v>
      </c>
      <c r="T1858" s="26" t="s">
        <v>2352</v>
      </c>
      <c r="U1858" s="17">
        <f>COUNTIFS(WTG_BD!L:L,'Basic Data'!T1858,WTG_BD!F:F,"&gt;="&amp;O2Summary!$B$6,WTG_BD!F:F,"&lt;="&amp;O2Summary!$B$4)</f>
        <v>0</v>
      </c>
      <c r="V1858" s="18">
        <f t="shared" si="35"/>
        <v>45</v>
      </c>
    </row>
    <row r="1859" spans="19:22">
      <c r="S1859" s="26">
        <v>3781</v>
      </c>
      <c r="T1859" s="26" t="s">
        <v>2353</v>
      </c>
      <c r="U1859" s="17">
        <f>COUNTIFS(WTG_BD!L:L,'Basic Data'!T1859,WTG_BD!F:F,"&gt;="&amp;O2Summary!$B$6,WTG_BD!F:F,"&lt;="&amp;O2Summary!$B$4)</f>
        <v>0</v>
      </c>
      <c r="V1859" s="18">
        <f t="shared" ref="V1859:V1922" si="36">RANK(U1859,$U$2:$U$3975)</f>
        <v>45</v>
      </c>
    </row>
    <row r="1860" spans="19:22">
      <c r="S1860" s="26">
        <v>3782</v>
      </c>
      <c r="T1860" s="26" t="s">
        <v>2354</v>
      </c>
      <c r="U1860" s="17">
        <f>COUNTIFS(WTG_BD!L:L,'Basic Data'!T1860,WTG_BD!F:F,"&gt;="&amp;O2Summary!$B$6,WTG_BD!F:F,"&lt;="&amp;O2Summary!$B$4)</f>
        <v>0</v>
      </c>
      <c r="V1860" s="18">
        <f t="shared" si="36"/>
        <v>45</v>
      </c>
    </row>
    <row r="1861" spans="19:22">
      <c r="S1861" s="26">
        <v>3783</v>
      </c>
      <c r="T1861" s="26" t="s">
        <v>2355</v>
      </c>
      <c r="U1861" s="17">
        <f>COUNTIFS(WTG_BD!L:L,'Basic Data'!T1861,WTG_BD!F:F,"&gt;="&amp;O2Summary!$B$6,WTG_BD!F:F,"&lt;="&amp;O2Summary!$B$4)</f>
        <v>0</v>
      </c>
      <c r="V1861" s="18">
        <f t="shared" si="36"/>
        <v>45</v>
      </c>
    </row>
    <row r="1862" spans="19:22">
      <c r="S1862" s="26">
        <v>3784</v>
      </c>
      <c r="T1862" s="26" t="s">
        <v>2356</v>
      </c>
      <c r="U1862" s="17">
        <f>COUNTIFS(WTG_BD!L:L,'Basic Data'!T1862,WTG_BD!F:F,"&gt;="&amp;O2Summary!$B$6,WTG_BD!F:F,"&lt;="&amp;O2Summary!$B$4)</f>
        <v>0</v>
      </c>
      <c r="V1862" s="18">
        <f t="shared" si="36"/>
        <v>45</v>
      </c>
    </row>
    <row r="1863" spans="19:22">
      <c r="S1863" s="26">
        <v>3785</v>
      </c>
      <c r="T1863" s="26" t="s">
        <v>2357</v>
      </c>
      <c r="U1863" s="17">
        <f>COUNTIFS(WTG_BD!L:L,'Basic Data'!T1863,WTG_BD!F:F,"&gt;="&amp;O2Summary!$B$6,WTG_BD!F:F,"&lt;="&amp;O2Summary!$B$4)</f>
        <v>0</v>
      </c>
      <c r="V1863" s="18">
        <f t="shared" si="36"/>
        <v>45</v>
      </c>
    </row>
    <row r="1864" spans="19:22">
      <c r="S1864" s="16">
        <v>3786</v>
      </c>
      <c r="T1864" s="16" t="s">
        <v>2358</v>
      </c>
      <c r="U1864" s="17">
        <f>COUNTIFS(WTG_BD!L:L,'Basic Data'!T1864,WTG_BD!F:F,"&gt;="&amp;O2Summary!$B$6,WTG_BD!F:F,"&lt;="&amp;O2Summary!$B$4)</f>
        <v>0</v>
      </c>
      <c r="V1864" s="18">
        <f t="shared" si="36"/>
        <v>45</v>
      </c>
    </row>
    <row r="1865" spans="19:22">
      <c r="S1865" s="16">
        <v>3787</v>
      </c>
      <c r="T1865" s="16" t="s">
        <v>2359</v>
      </c>
      <c r="U1865" s="17">
        <f>COUNTIFS(WTG_BD!L:L,'Basic Data'!T1865,WTG_BD!F:F,"&gt;="&amp;O2Summary!$B$6,WTG_BD!F:F,"&lt;="&amp;O2Summary!$B$4)</f>
        <v>0</v>
      </c>
      <c r="V1865" s="18">
        <f t="shared" si="36"/>
        <v>45</v>
      </c>
    </row>
    <row r="1866" spans="19:22">
      <c r="S1866" s="16">
        <v>3788</v>
      </c>
      <c r="T1866" s="16" t="s">
        <v>2360</v>
      </c>
      <c r="U1866" s="17">
        <f>COUNTIFS(WTG_BD!L:L,'Basic Data'!T1866,WTG_BD!F:F,"&gt;="&amp;O2Summary!$B$6,WTG_BD!F:F,"&lt;="&amp;O2Summary!$B$4)</f>
        <v>0</v>
      </c>
      <c r="V1866" s="18">
        <f t="shared" si="36"/>
        <v>45</v>
      </c>
    </row>
    <row r="1867" spans="19:22">
      <c r="S1867" s="16">
        <v>3789</v>
      </c>
      <c r="T1867" s="16" t="s">
        <v>2361</v>
      </c>
      <c r="U1867" s="17">
        <f>COUNTIFS(WTG_BD!L:L,'Basic Data'!T1867,WTG_BD!F:F,"&gt;="&amp;O2Summary!$B$6,WTG_BD!F:F,"&lt;="&amp;O2Summary!$B$4)</f>
        <v>0</v>
      </c>
      <c r="V1867" s="18">
        <f t="shared" si="36"/>
        <v>45</v>
      </c>
    </row>
    <row r="1868" spans="19:22">
      <c r="S1868" s="16">
        <v>3790</v>
      </c>
      <c r="T1868" s="16" t="s">
        <v>2362</v>
      </c>
      <c r="U1868" s="17">
        <f>COUNTIFS(WTG_BD!L:L,'Basic Data'!T1868,WTG_BD!F:F,"&gt;="&amp;O2Summary!$B$6,WTG_BD!F:F,"&lt;="&amp;O2Summary!$B$4)</f>
        <v>0</v>
      </c>
      <c r="V1868" s="18">
        <f t="shared" si="36"/>
        <v>45</v>
      </c>
    </row>
    <row r="1869" spans="19:22">
      <c r="S1869" s="16">
        <v>3791</v>
      </c>
      <c r="T1869" s="16" t="s">
        <v>2363</v>
      </c>
      <c r="U1869" s="17">
        <f>COUNTIFS(WTG_BD!L:L,'Basic Data'!T1869,WTG_BD!F:F,"&gt;="&amp;O2Summary!$B$6,WTG_BD!F:F,"&lt;="&amp;O2Summary!$B$4)</f>
        <v>0</v>
      </c>
      <c r="V1869" s="18">
        <f t="shared" si="36"/>
        <v>45</v>
      </c>
    </row>
    <row r="1870" spans="19:22">
      <c r="S1870" s="16">
        <v>3792</v>
      </c>
      <c r="T1870" s="16" t="s">
        <v>2364</v>
      </c>
      <c r="U1870" s="17">
        <f>COUNTIFS(WTG_BD!L:L,'Basic Data'!T1870,WTG_BD!F:F,"&gt;="&amp;O2Summary!$B$6,WTG_BD!F:F,"&lt;="&amp;O2Summary!$B$4)</f>
        <v>0</v>
      </c>
      <c r="V1870" s="18">
        <f t="shared" si="36"/>
        <v>45</v>
      </c>
    </row>
    <row r="1871" spans="19:22">
      <c r="S1871" s="16">
        <v>3793</v>
      </c>
      <c r="T1871" s="16" t="s">
        <v>2365</v>
      </c>
      <c r="U1871" s="17">
        <f>COUNTIFS(WTG_BD!L:L,'Basic Data'!T1871,WTG_BD!F:F,"&gt;="&amp;O2Summary!$B$6,WTG_BD!F:F,"&lt;="&amp;O2Summary!$B$4)</f>
        <v>0</v>
      </c>
      <c r="V1871" s="18">
        <f t="shared" si="36"/>
        <v>45</v>
      </c>
    </row>
    <row r="1872" spans="19:22">
      <c r="S1872" s="16">
        <v>3794</v>
      </c>
      <c r="T1872" s="16" t="s">
        <v>2366</v>
      </c>
      <c r="U1872" s="17">
        <f>COUNTIFS(WTG_BD!L:L,'Basic Data'!T1872,WTG_BD!F:F,"&gt;="&amp;O2Summary!$B$6,WTG_BD!F:F,"&lt;="&amp;O2Summary!$B$4)</f>
        <v>0</v>
      </c>
      <c r="V1872" s="18">
        <f t="shared" si="36"/>
        <v>45</v>
      </c>
    </row>
    <row r="1873" spans="19:22">
      <c r="S1873" s="16">
        <v>3795</v>
      </c>
      <c r="T1873" s="16" t="s">
        <v>2367</v>
      </c>
      <c r="U1873" s="17">
        <f>COUNTIFS(WTG_BD!L:L,'Basic Data'!T1873,WTG_BD!F:F,"&gt;="&amp;O2Summary!$B$6,WTG_BD!F:F,"&lt;="&amp;O2Summary!$B$4)</f>
        <v>0</v>
      </c>
      <c r="V1873" s="18">
        <f t="shared" si="36"/>
        <v>45</v>
      </c>
    </row>
    <row r="1874" spans="19:22">
      <c r="S1874" s="16">
        <v>3796</v>
      </c>
      <c r="T1874" s="16" t="s">
        <v>2368</v>
      </c>
      <c r="U1874" s="17">
        <f>COUNTIFS(WTG_BD!L:L,'Basic Data'!T1874,WTG_BD!F:F,"&gt;="&amp;O2Summary!$B$6,WTG_BD!F:F,"&lt;="&amp;O2Summary!$B$4)</f>
        <v>0</v>
      </c>
      <c r="V1874" s="18">
        <f t="shared" si="36"/>
        <v>45</v>
      </c>
    </row>
    <row r="1875" spans="19:22">
      <c r="S1875" s="16">
        <v>3797</v>
      </c>
      <c r="T1875" s="16" t="s">
        <v>2369</v>
      </c>
      <c r="U1875" s="17">
        <f>COUNTIFS(WTG_BD!L:L,'Basic Data'!T1875,WTG_BD!F:F,"&gt;="&amp;O2Summary!$B$6,WTG_BD!F:F,"&lt;="&amp;O2Summary!$B$4)</f>
        <v>0</v>
      </c>
      <c r="V1875" s="18">
        <f t="shared" si="36"/>
        <v>45</v>
      </c>
    </row>
    <row r="1876" spans="19:22">
      <c r="S1876" s="16">
        <v>3798</v>
      </c>
      <c r="T1876" s="16" t="s">
        <v>2370</v>
      </c>
      <c r="U1876" s="17">
        <f>COUNTIFS(WTG_BD!L:L,'Basic Data'!T1876,WTG_BD!F:F,"&gt;="&amp;O2Summary!$B$6,WTG_BD!F:F,"&lt;="&amp;O2Summary!$B$4)</f>
        <v>0</v>
      </c>
      <c r="V1876" s="18">
        <f t="shared" si="36"/>
        <v>45</v>
      </c>
    </row>
    <row r="1877" spans="19:22">
      <c r="S1877" s="16">
        <v>3799</v>
      </c>
      <c r="T1877" s="16" t="s">
        <v>2371</v>
      </c>
      <c r="U1877" s="17">
        <f>COUNTIFS(WTG_BD!L:L,'Basic Data'!T1877,WTG_BD!F:F,"&gt;="&amp;O2Summary!$B$6,WTG_BD!F:F,"&lt;="&amp;O2Summary!$B$4)</f>
        <v>0</v>
      </c>
      <c r="V1877" s="18">
        <f t="shared" si="36"/>
        <v>45</v>
      </c>
    </row>
    <row r="1878" spans="19:22">
      <c r="S1878" s="16">
        <v>3800</v>
      </c>
      <c r="T1878" s="16" t="s">
        <v>2372</v>
      </c>
      <c r="U1878" s="17">
        <f>COUNTIFS(WTG_BD!L:L,'Basic Data'!T1878,WTG_BD!F:F,"&gt;="&amp;O2Summary!$B$6,WTG_BD!F:F,"&lt;="&amp;O2Summary!$B$4)</f>
        <v>0</v>
      </c>
      <c r="V1878" s="18">
        <f t="shared" si="36"/>
        <v>45</v>
      </c>
    </row>
    <row r="1879" spans="19:22">
      <c r="S1879" s="16">
        <v>3801</v>
      </c>
      <c r="T1879" s="16" t="s">
        <v>2373</v>
      </c>
      <c r="U1879" s="17">
        <f>COUNTIFS(WTG_BD!L:L,'Basic Data'!T1879,WTG_BD!F:F,"&gt;="&amp;O2Summary!$B$6,WTG_BD!F:F,"&lt;="&amp;O2Summary!$B$4)</f>
        <v>0</v>
      </c>
      <c r="V1879" s="18">
        <f t="shared" si="36"/>
        <v>45</v>
      </c>
    </row>
    <row r="1880" spans="19:22">
      <c r="S1880" s="16">
        <v>3802</v>
      </c>
      <c r="T1880" s="16" t="s">
        <v>2374</v>
      </c>
      <c r="U1880" s="17">
        <f>COUNTIFS(WTG_BD!L:L,'Basic Data'!T1880,WTG_BD!F:F,"&gt;="&amp;O2Summary!$B$6,WTG_BD!F:F,"&lt;="&amp;O2Summary!$B$4)</f>
        <v>0</v>
      </c>
      <c r="V1880" s="18">
        <f t="shared" si="36"/>
        <v>45</v>
      </c>
    </row>
    <row r="1881" spans="19:22">
      <c r="S1881" s="16">
        <v>3803</v>
      </c>
      <c r="T1881" s="16" t="s">
        <v>2375</v>
      </c>
      <c r="U1881" s="17">
        <f>COUNTIFS(WTG_BD!L:L,'Basic Data'!T1881,WTG_BD!F:F,"&gt;="&amp;O2Summary!$B$6,WTG_BD!F:F,"&lt;="&amp;O2Summary!$B$4)</f>
        <v>0</v>
      </c>
      <c r="V1881" s="18">
        <f t="shared" si="36"/>
        <v>45</v>
      </c>
    </row>
    <row r="1882" spans="19:22">
      <c r="S1882" s="16">
        <v>3804</v>
      </c>
      <c r="T1882" s="16" t="s">
        <v>2376</v>
      </c>
      <c r="U1882" s="17">
        <f>COUNTIFS(WTG_BD!L:L,'Basic Data'!T1882,WTG_BD!F:F,"&gt;="&amp;O2Summary!$B$6,WTG_BD!F:F,"&lt;="&amp;O2Summary!$B$4)</f>
        <v>0</v>
      </c>
      <c r="V1882" s="18">
        <f t="shared" si="36"/>
        <v>45</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23</v>
      </c>
      <c r="V1884" s="18">
        <f t="shared" si="36"/>
        <v>7</v>
      </c>
    </row>
    <row r="1885" spans="19:22">
      <c r="S1885" s="16">
        <v>3807</v>
      </c>
      <c r="T1885" s="16" t="s">
        <v>2378</v>
      </c>
      <c r="U1885" s="17">
        <f>COUNTIFS(WTG_BD!L:L,'Basic Data'!T1885,WTG_BD!F:F,"&gt;="&amp;O2Summary!$B$6,WTG_BD!F:F,"&lt;="&amp;O2Summary!$B$4)</f>
        <v>2</v>
      </c>
      <c r="V1885" s="18">
        <f t="shared" si="36"/>
        <v>20</v>
      </c>
    </row>
    <row r="1886" spans="19:22">
      <c r="S1886" s="16">
        <v>3808</v>
      </c>
      <c r="T1886" s="16" t="s">
        <v>2379</v>
      </c>
      <c r="U1886" s="17">
        <f>COUNTIFS(WTG_BD!L:L,'Basic Data'!T1886,WTG_BD!F:F,"&gt;="&amp;O2Summary!$B$6,WTG_BD!F:F,"&lt;="&amp;O2Summary!$B$4)</f>
        <v>0</v>
      </c>
      <c r="V1886" s="18">
        <f t="shared" si="36"/>
        <v>45</v>
      </c>
    </row>
    <row r="1887" spans="19:22">
      <c r="S1887" s="16">
        <v>3809</v>
      </c>
      <c r="T1887" s="16" t="s">
        <v>2380</v>
      </c>
      <c r="U1887" s="17">
        <f>COUNTIFS(WTG_BD!L:L,'Basic Data'!T1887,WTG_BD!F:F,"&gt;="&amp;O2Summary!$B$6,WTG_BD!F:F,"&lt;="&amp;O2Summary!$B$4)</f>
        <v>0</v>
      </c>
      <c r="V1887" s="18">
        <f t="shared" si="36"/>
        <v>45</v>
      </c>
    </row>
    <row r="1888" spans="19:22">
      <c r="S1888" s="16">
        <v>3810</v>
      </c>
      <c r="T1888" s="16" t="s">
        <v>2381</v>
      </c>
      <c r="U1888" s="17">
        <f>COUNTIFS(WTG_BD!L:L,'Basic Data'!T1888,WTG_BD!F:F,"&gt;="&amp;O2Summary!$B$6,WTG_BD!F:F,"&lt;="&amp;O2Summary!$B$4)</f>
        <v>0</v>
      </c>
      <c r="V1888" s="18">
        <f t="shared" si="36"/>
        <v>45</v>
      </c>
    </row>
    <row r="1889" spans="19:22">
      <c r="S1889" s="16">
        <v>3811</v>
      </c>
      <c r="T1889" s="16" t="s">
        <v>2382</v>
      </c>
      <c r="U1889" s="17">
        <f>COUNTIFS(WTG_BD!L:L,'Basic Data'!T1889,WTG_BD!F:F,"&gt;="&amp;O2Summary!$B$6,WTG_BD!F:F,"&lt;="&amp;O2Summary!$B$4)</f>
        <v>0</v>
      </c>
      <c r="V1889" s="18">
        <f t="shared" si="36"/>
        <v>45</v>
      </c>
    </row>
    <row r="1890" spans="19:22">
      <c r="S1890" s="16">
        <v>3812</v>
      </c>
      <c r="T1890" s="16" t="s">
        <v>2382</v>
      </c>
      <c r="U1890" s="17">
        <f>COUNTIFS(WTG_BD!L:L,'Basic Data'!T1890,WTG_BD!F:F,"&gt;="&amp;O2Summary!$B$6,WTG_BD!F:F,"&lt;="&amp;O2Summary!$B$4)</f>
        <v>0</v>
      </c>
      <c r="V1890" s="18">
        <f t="shared" si="36"/>
        <v>45</v>
      </c>
    </row>
    <row r="1891" spans="19:22">
      <c r="S1891" s="16">
        <v>3813</v>
      </c>
      <c r="T1891" s="16" t="s">
        <v>2383</v>
      </c>
      <c r="U1891" s="17">
        <f>COUNTIFS(WTG_BD!L:L,'Basic Data'!T1891,WTG_BD!F:F,"&gt;="&amp;O2Summary!$B$6,WTG_BD!F:F,"&lt;="&amp;O2Summary!$B$4)</f>
        <v>0</v>
      </c>
      <c r="V1891" s="18">
        <f t="shared" si="36"/>
        <v>45</v>
      </c>
    </row>
    <row r="1892" spans="19:22">
      <c r="S1892" s="16">
        <v>3814</v>
      </c>
      <c r="T1892" s="16" t="s">
        <v>2384</v>
      </c>
      <c r="U1892" s="17">
        <f>COUNTIFS(WTG_BD!L:L,'Basic Data'!T1892,WTG_BD!F:F,"&gt;="&amp;O2Summary!$B$6,WTG_BD!F:F,"&lt;="&amp;O2Summary!$B$4)</f>
        <v>0</v>
      </c>
      <c r="V1892" s="18">
        <f t="shared" si="36"/>
        <v>45</v>
      </c>
    </row>
    <row r="1893" spans="19:22">
      <c r="S1893" s="16">
        <v>3815</v>
      </c>
      <c r="T1893" s="16" t="s">
        <v>2385</v>
      </c>
      <c r="U1893" s="17">
        <f>COUNTIFS(WTG_BD!L:L,'Basic Data'!T1893,WTG_BD!F:F,"&gt;="&amp;O2Summary!$B$6,WTG_BD!F:F,"&lt;="&amp;O2Summary!$B$4)</f>
        <v>0</v>
      </c>
      <c r="V1893" s="18">
        <f t="shared" si="36"/>
        <v>45</v>
      </c>
    </row>
    <row r="1894" spans="19:22">
      <c r="S1894" s="16">
        <v>3816</v>
      </c>
      <c r="T1894" s="16" t="s">
        <v>2383</v>
      </c>
      <c r="U1894" s="17">
        <f>COUNTIFS(WTG_BD!L:L,'Basic Data'!T1894,WTG_BD!F:F,"&gt;="&amp;O2Summary!$B$6,WTG_BD!F:F,"&lt;="&amp;O2Summary!$B$4)</f>
        <v>0</v>
      </c>
      <c r="V1894" s="18">
        <f t="shared" si="36"/>
        <v>45</v>
      </c>
    </row>
    <row r="1895" spans="19:22">
      <c r="S1895" s="16">
        <v>3817</v>
      </c>
      <c r="T1895" s="16" t="s">
        <v>2384</v>
      </c>
      <c r="U1895" s="17">
        <f>COUNTIFS(WTG_BD!L:L,'Basic Data'!T1895,WTG_BD!F:F,"&gt;="&amp;O2Summary!$B$6,WTG_BD!F:F,"&lt;="&amp;O2Summary!$B$4)</f>
        <v>0</v>
      </c>
      <c r="V1895" s="18">
        <f t="shared" si="36"/>
        <v>45</v>
      </c>
    </row>
    <row r="1896" spans="19:22">
      <c r="S1896" s="16">
        <v>3818</v>
      </c>
      <c r="T1896" s="16" t="s">
        <v>2385</v>
      </c>
      <c r="U1896" s="17">
        <f>COUNTIFS(WTG_BD!L:L,'Basic Data'!T1896,WTG_BD!F:F,"&gt;="&amp;O2Summary!$B$6,WTG_BD!F:F,"&lt;="&amp;O2Summary!$B$4)</f>
        <v>0</v>
      </c>
      <c r="V1896" s="18">
        <f t="shared" si="36"/>
        <v>45</v>
      </c>
    </row>
    <row r="1897" spans="19:22">
      <c r="S1897" s="16">
        <v>3819</v>
      </c>
      <c r="T1897" s="16" t="s">
        <v>2386</v>
      </c>
      <c r="U1897" s="17">
        <f>COUNTIFS(WTG_BD!L:L,'Basic Data'!T1897,WTG_BD!F:F,"&gt;="&amp;O2Summary!$B$6,WTG_BD!F:F,"&lt;="&amp;O2Summary!$B$4)</f>
        <v>0</v>
      </c>
      <c r="V1897" s="18">
        <f t="shared" si="36"/>
        <v>45</v>
      </c>
    </row>
    <row r="1898" spans="19:22">
      <c r="S1898" s="16">
        <v>3820</v>
      </c>
      <c r="T1898" s="16" t="s">
        <v>2387</v>
      </c>
      <c r="U1898" s="17">
        <f>COUNTIFS(WTG_BD!L:L,'Basic Data'!T1898,WTG_BD!F:F,"&gt;="&amp;O2Summary!$B$6,WTG_BD!F:F,"&lt;="&amp;O2Summary!$B$4)</f>
        <v>0</v>
      </c>
      <c r="V1898" s="18">
        <f t="shared" si="36"/>
        <v>45</v>
      </c>
    </row>
    <row r="1899" spans="19:22">
      <c r="S1899" s="16">
        <v>3821</v>
      </c>
      <c r="T1899" s="16" t="s">
        <v>2381</v>
      </c>
      <c r="U1899" s="17">
        <f>COUNTIFS(WTG_BD!L:L,'Basic Data'!T1899,WTG_BD!F:F,"&gt;="&amp;O2Summary!$B$6,WTG_BD!F:F,"&lt;="&amp;O2Summary!$B$4)</f>
        <v>0</v>
      </c>
      <c r="V1899" s="18">
        <f t="shared" si="36"/>
        <v>45</v>
      </c>
    </row>
    <row r="1900" spans="19:22">
      <c r="S1900" s="16">
        <v>3822</v>
      </c>
      <c r="T1900" s="16" t="s">
        <v>2381</v>
      </c>
      <c r="U1900" s="17">
        <f>COUNTIFS(WTG_BD!L:L,'Basic Data'!T1900,WTG_BD!F:F,"&gt;="&amp;O2Summary!$B$6,WTG_BD!F:F,"&lt;="&amp;O2Summary!$B$4)</f>
        <v>0</v>
      </c>
      <c r="V1900" s="18">
        <f t="shared" si="36"/>
        <v>45</v>
      </c>
    </row>
    <row r="1901" spans="19:22">
      <c r="S1901" s="16">
        <v>3823</v>
      </c>
      <c r="T1901" s="16" t="s">
        <v>2388</v>
      </c>
      <c r="U1901" s="17">
        <f>COUNTIFS(WTG_BD!L:L,'Basic Data'!T1901,WTG_BD!F:F,"&gt;="&amp;O2Summary!$B$6,WTG_BD!F:F,"&lt;="&amp;O2Summary!$B$4)</f>
        <v>0</v>
      </c>
      <c r="V1901" s="18">
        <f t="shared" si="36"/>
        <v>45</v>
      </c>
    </row>
    <row r="1902" spans="19:22">
      <c r="S1902" s="16">
        <v>3824</v>
      </c>
      <c r="T1902" s="16" t="s">
        <v>2389</v>
      </c>
      <c r="U1902" s="17">
        <f>COUNTIFS(WTG_BD!L:L,'Basic Data'!T1902,WTG_BD!F:F,"&gt;="&amp;O2Summary!$B$6,WTG_BD!F:F,"&lt;="&amp;O2Summary!$B$4)</f>
        <v>0</v>
      </c>
      <c r="V1902" s="18">
        <f t="shared" si="36"/>
        <v>45</v>
      </c>
    </row>
    <row r="1903" spans="19:22">
      <c r="S1903" s="16">
        <v>3825</v>
      </c>
      <c r="T1903" s="16" t="s">
        <v>2390</v>
      </c>
      <c r="U1903" s="17">
        <f>COUNTIFS(WTG_BD!L:L,'Basic Data'!T1903,WTG_BD!F:F,"&gt;="&amp;O2Summary!$B$6,WTG_BD!F:F,"&lt;="&amp;O2Summary!$B$4)</f>
        <v>0</v>
      </c>
      <c r="V1903" s="18">
        <f t="shared" si="36"/>
        <v>45</v>
      </c>
    </row>
    <row r="1904" spans="19:22">
      <c r="S1904" s="16">
        <v>3828</v>
      </c>
      <c r="T1904" s="16" t="s">
        <v>2391</v>
      </c>
      <c r="U1904" s="17">
        <f>COUNTIFS(WTG_BD!L:L,'Basic Data'!T1904,WTG_BD!F:F,"&gt;="&amp;O2Summary!$B$6,WTG_BD!F:F,"&lt;="&amp;O2Summary!$B$4)</f>
        <v>0</v>
      </c>
      <c r="V1904" s="18">
        <f t="shared" si="36"/>
        <v>45</v>
      </c>
    </row>
    <row r="1905" spans="19:22">
      <c r="S1905" s="16">
        <v>3833</v>
      </c>
      <c r="T1905" s="16" t="s">
        <v>2392</v>
      </c>
      <c r="U1905" s="17">
        <f>COUNTIFS(WTG_BD!L:L,'Basic Data'!T1905,WTG_BD!F:F,"&gt;="&amp;O2Summary!$B$6,WTG_BD!F:F,"&lt;="&amp;O2Summary!$B$4)</f>
        <v>0</v>
      </c>
      <c r="V1905" s="18">
        <f t="shared" si="36"/>
        <v>45</v>
      </c>
    </row>
    <row r="1906" spans="19:22">
      <c r="S1906" s="16">
        <v>3834</v>
      </c>
      <c r="T1906" s="16" t="s">
        <v>2393</v>
      </c>
      <c r="U1906" s="17">
        <f>COUNTIFS(WTG_BD!L:L,'Basic Data'!T1906,WTG_BD!F:F,"&gt;="&amp;O2Summary!$B$6,WTG_BD!F:F,"&lt;="&amp;O2Summary!$B$4)</f>
        <v>0</v>
      </c>
      <c r="V1906" s="18">
        <f t="shared" si="36"/>
        <v>45</v>
      </c>
    </row>
    <row r="1907" spans="19:22">
      <c r="S1907" s="16">
        <v>3835</v>
      </c>
      <c r="T1907" s="16" t="s">
        <v>2394</v>
      </c>
      <c r="U1907" s="17">
        <f>COUNTIFS(WTG_BD!L:L,'Basic Data'!T1907,WTG_BD!F:F,"&gt;="&amp;O2Summary!$B$6,WTG_BD!F:F,"&lt;="&amp;O2Summary!$B$4)</f>
        <v>0</v>
      </c>
      <c r="V1907" s="18">
        <f t="shared" si="36"/>
        <v>45</v>
      </c>
    </row>
    <row r="1908" spans="19:22">
      <c r="S1908" s="16">
        <v>3836</v>
      </c>
      <c r="T1908" s="16" t="s">
        <v>2395</v>
      </c>
      <c r="U1908" s="17">
        <f>COUNTIFS(WTG_BD!L:L,'Basic Data'!T1908,WTG_BD!F:F,"&gt;="&amp;O2Summary!$B$6,WTG_BD!F:F,"&lt;="&amp;O2Summary!$B$4)</f>
        <v>0</v>
      </c>
      <c r="V1908" s="18">
        <f t="shared" si="36"/>
        <v>45</v>
      </c>
    </row>
    <row r="1909" spans="19:22">
      <c r="S1909" s="16">
        <v>3837</v>
      </c>
      <c r="T1909" s="16" t="s">
        <v>2396</v>
      </c>
      <c r="U1909" s="17">
        <f>COUNTIFS(WTG_BD!L:L,'Basic Data'!T1909,WTG_BD!F:F,"&gt;="&amp;O2Summary!$B$6,WTG_BD!F:F,"&lt;="&amp;O2Summary!$B$4)</f>
        <v>0</v>
      </c>
      <c r="V1909" s="18">
        <f t="shared" si="36"/>
        <v>45</v>
      </c>
    </row>
    <row r="1910" spans="19:22">
      <c r="S1910" s="16">
        <v>3838</v>
      </c>
      <c r="T1910" s="16" t="s">
        <v>2397</v>
      </c>
      <c r="U1910" s="17">
        <f>COUNTIFS(WTG_BD!L:L,'Basic Data'!T1910,WTG_BD!F:F,"&gt;="&amp;O2Summary!$B$6,WTG_BD!F:F,"&lt;="&amp;O2Summary!$B$4)</f>
        <v>0</v>
      </c>
      <c r="V1910" s="18">
        <f t="shared" si="36"/>
        <v>45</v>
      </c>
    </row>
    <row r="1911" spans="19:22">
      <c r="S1911" s="16">
        <v>3839</v>
      </c>
      <c r="T1911" s="16" t="s">
        <v>2398</v>
      </c>
      <c r="U1911" s="17">
        <f>COUNTIFS(WTG_BD!L:L,'Basic Data'!T1911,WTG_BD!F:F,"&gt;="&amp;O2Summary!$B$6,WTG_BD!F:F,"&lt;="&amp;O2Summary!$B$4)</f>
        <v>0</v>
      </c>
      <c r="V1911" s="18">
        <f t="shared" si="36"/>
        <v>45</v>
      </c>
    </row>
    <row r="1912" spans="19:22">
      <c r="S1912" s="16">
        <v>3840</v>
      </c>
      <c r="T1912" s="16" t="s">
        <v>2399</v>
      </c>
      <c r="U1912" s="17">
        <f>COUNTIFS(WTG_BD!L:L,'Basic Data'!T1912,WTG_BD!F:F,"&gt;="&amp;O2Summary!$B$6,WTG_BD!F:F,"&lt;="&amp;O2Summary!$B$4)</f>
        <v>0</v>
      </c>
      <c r="V1912" s="18">
        <f t="shared" si="36"/>
        <v>45</v>
      </c>
    </row>
    <row r="1913" spans="19:22">
      <c r="S1913" s="16">
        <v>3841</v>
      </c>
      <c r="T1913" s="16" t="s">
        <v>2400</v>
      </c>
      <c r="U1913" s="17">
        <f>COUNTIFS(WTG_BD!L:L,'Basic Data'!T1913,WTG_BD!F:F,"&gt;="&amp;O2Summary!$B$6,WTG_BD!F:F,"&lt;="&amp;O2Summary!$B$4)</f>
        <v>0</v>
      </c>
      <c r="V1913" s="18">
        <f t="shared" si="36"/>
        <v>45</v>
      </c>
    </row>
    <row r="1914" spans="19:22">
      <c r="S1914" s="16">
        <v>3842</v>
      </c>
      <c r="T1914" s="16" t="s">
        <v>2401</v>
      </c>
      <c r="U1914" s="17">
        <f>COUNTIFS(WTG_BD!L:L,'Basic Data'!T1914,WTG_BD!F:F,"&gt;="&amp;O2Summary!$B$6,WTG_BD!F:F,"&lt;="&amp;O2Summary!$B$4)</f>
        <v>0</v>
      </c>
      <c r="V1914" s="18">
        <f t="shared" si="36"/>
        <v>45</v>
      </c>
    </row>
    <row r="1915" spans="19:22">
      <c r="S1915" s="16">
        <v>3843</v>
      </c>
      <c r="T1915" s="16" t="s">
        <v>2402</v>
      </c>
      <c r="U1915" s="17">
        <f>COUNTIFS(WTG_BD!L:L,'Basic Data'!T1915,WTG_BD!F:F,"&gt;="&amp;O2Summary!$B$6,WTG_BD!F:F,"&lt;="&amp;O2Summary!$B$4)</f>
        <v>0</v>
      </c>
      <c r="V1915" s="18">
        <f t="shared" si="36"/>
        <v>45</v>
      </c>
    </row>
    <row r="1916" spans="19:22">
      <c r="S1916" s="16">
        <v>3844</v>
      </c>
      <c r="T1916" s="16" t="s">
        <v>2403</v>
      </c>
      <c r="U1916" s="17">
        <f>COUNTIFS(WTG_BD!L:L,'Basic Data'!T1916,WTG_BD!F:F,"&gt;="&amp;O2Summary!$B$6,WTG_BD!F:F,"&lt;="&amp;O2Summary!$B$4)</f>
        <v>0</v>
      </c>
      <c r="V1916" s="18">
        <f t="shared" si="36"/>
        <v>45</v>
      </c>
    </row>
    <row r="1917" spans="19:22">
      <c r="S1917" s="16">
        <v>3845</v>
      </c>
      <c r="T1917" s="16" t="s">
        <v>2404</v>
      </c>
      <c r="U1917" s="17">
        <f>COUNTIFS(WTG_BD!L:L,'Basic Data'!T1917,WTG_BD!F:F,"&gt;="&amp;O2Summary!$B$6,WTG_BD!F:F,"&lt;="&amp;O2Summary!$B$4)</f>
        <v>0</v>
      </c>
      <c r="V1917" s="18">
        <f t="shared" si="36"/>
        <v>45</v>
      </c>
    </row>
    <row r="1918" spans="19:22">
      <c r="S1918" s="16">
        <v>3846</v>
      </c>
      <c r="T1918" s="16" t="s">
        <v>2405</v>
      </c>
      <c r="U1918" s="17">
        <f>COUNTIFS(WTG_BD!L:L,'Basic Data'!T1918,WTG_BD!F:F,"&gt;="&amp;O2Summary!$B$6,WTG_BD!F:F,"&lt;="&amp;O2Summary!$B$4)</f>
        <v>0</v>
      </c>
      <c r="V1918" s="18">
        <f t="shared" si="36"/>
        <v>45</v>
      </c>
    </row>
    <row r="1919" spans="19:22">
      <c r="S1919" s="16">
        <v>3847</v>
      </c>
      <c r="T1919" s="16" t="s">
        <v>2406</v>
      </c>
      <c r="U1919" s="17">
        <f>COUNTIFS(WTG_BD!L:L,'Basic Data'!T1919,WTG_BD!F:F,"&gt;="&amp;O2Summary!$B$6,WTG_BD!F:F,"&lt;="&amp;O2Summary!$B$4)</f>
        <v>0</v>
      </c>
      <c r="V1919" s="18">
        <f t="shared" si="36"/>
        <v>45</v>
      </c>
    </row>
    <row r="1920" spans="19:22">
      <c r="S1920" s="26">
        <v>3848</v>
      </c>
      <c r="T1920" s="26" t="s">
        <v>311</v>
      </c>
      <c r="U1920" s="17">
        <f>COUNTIFS(WTG_BD!L:L,'Basic Data'!T1920,WTG_BD!F:F,"&gt;="&amp;O2Summary!$B$6,WTG_BD!F:F,"&lt;="&amp;O2Summary!$B$4)</f>
        <v>0</v>
      </c>
      <c r="V1920" s="18">
        <f t="shared" si="36"/>
        <v>45</v>
      </c>
    </row>
    <row r="1921" spans="19:22">
      <c r="S1921" s="26">
        <v>3849</v>
      </c>
      <c r="T1921" s="26" t="s">
        <v>2407</v>
      </c>
      <c r="U1921" s="17">
        <f>COUNTIFS(WTG_BD!L:L,'Basic Data'!T1921,WTG_BD!F:F,"&gt;="&amp;O2Summary!$B$6,WTG_BD!F:F,"&lt;="&amp;O2Summary!$B$4)</f>
        <v>0</v>
      </c>
      <c r="V1921" s="18">
        <f t="shared" si="36"/>
        <v>45</v>
      </c>
    </row>
    <row r="1922" spans="19:22">
      <c r="S1922" s="26">
        <v>3850</v>
      </c>
      <c r="T1922" s="26" t="s">
        <v>2408</v>
      </c>
      <c r="U1922" s="17">
        <f>COUNTIFS(WTG_BD!L:L,'Basic Data'!T1922,WTG_BD!F:F,"&gt;="&amp;O2Summary!$B$6,WTG_BD!F:F,"&lt;="&amp;O2Summary!$B$4)</f>
        <v>0</v>
      </c>
      <c r="V1922" s="18">
        <f t="shared" si="36"/>
        <v>45</v>
      </c>
    </row>
    <row r="1923" spans="19:22">
      <c r="S1923" s="16">
        <v>3851</v>
      </c>
      <c r="T1923" s="16" t="s">
        <v>2409</v>
      </c>
      <c r="U1923" s="17">
        <f>COUNTIFS(WTG_BD!L:L,'Basic Data'!T1923,WTG_BD!F:F,"&gt;="&amp;O2Summary!$B$6,WTG_BD!F:F,"&lt;="&amp;O2Summary!$B$4)</f>
        <v>0</v>
      </c>
      <c r="V1923" s="18">
        <f t="shared" ref="V1923:V1986" si="37">RANK(U1923,$U$2:$U$3975)</f>
        <v>45</v>
      </c>
    </row>
    <row r="1924" spans="19:22">
      <c r="S1924" s="16">
        <v>3852</v>
      </c>
      <c r="T1924" s="16" t="s">
        <v>2410</v>
      </c>
      <c r="U1924" s="17">
        <f>COUNTIFS(WTG_BD!L:L,'Basic Data'!T1924,WTG_BD!F:F,"&gt;="&amp;O2Summary!$B$6,WTG_BD!F:F,"&lt;="&amp;O2Summary!$B$4)</f>
        <v>0</v>
      </c>
      <c r="V1924" s="18">
        <f t="shared" si="37"/>
        <v>45</v>
      </c>
    </row>
    <row r="1925" spans="19:22">
      <c r="S1925" s="16">
        <v>3853</v>
      </c>
      <c r="T1925" s="16" t="s">
        <v>2411</v>
      </c>
      <c r="U1925" s="17">
        <f>COUNTIFS(WTG_BD!L:L,'Basic Data'!T1925,WTG_BD!F:F,"&gt;="&amp;O2Summary!$B$6,WTG_BD!F:F,"&lt;="&amp;O2Summary!$B$4)</f>
        <v>0</v>
      </c>
      <c r="V1925" s="18">
        <f t="shared" si="37"/>
        <v>45</v>
      </c>
    </row>
    <row r="1926" spans="19:22">
      <c r="S1926" s="16">
        <v>3854</v>
      </c>
      <c r="T1926" s="16" t="s">
        <v>1829</v>
      </c>
      <c r="U1926" s="17">
        <f>COUNTIFS(WTG_BD!L:L,'Basic Data'!T1926,WTG_BD!F:F,"&gt;="&amp;O2Summary!$B$6,WTG_BD!F:F,"&lt;="&amp;O2Summary!$B$4)</f>
        <v>0</v>
      </c>
      <c r="V1926" s="18">
        <f t="shared" si="37"/>
        <v>45</v>
      </c>
    </row>
    <row r="1927" spans="19:22">
      <c r="S1927" s="16">
        <v>3855</v>
      </c>
      <c r="T1927" s="16" t="s">
        <v>2412</v>
      </c>
      <c r="U1927" s="17">
        <f>COUNTIFS(WTG_BD!L:L,'Basic Data'!T1927,WTG_BD!F:F,"&gt;="&amp;O2Summary!$B$6,WTG_BD!F:F,"&lt;="&amp;O2Summary!$B$4)</f>
        <v>0</v>
      </c>
      <c r="V1927" s="18">
        <f t="shared" si="37"/>
        <v>45</v>
      </c>
    </row>
    <row r="1928" spans="19:22">
      <c r="S1928" s="16">
        <v>3856</v>
      </c>
      <c r="T1928" s="16" t="s">
        <v>2413</v>
      </c>
      <c r="U1928" s="17">
        <f>COUNTIFS(WTG_BD!L:L,'Basic Data'!T1928,WTG_BD!F:F,"&gt;="&amp;O2Summary!$B$6,WTG_BD!F:F,"&lt;="&amp;O2Summary!$B$4)</f>
        <v>0</v>
      </c>
      <c r="V1928" s="18">
        <f t="shared" si="37"/>
        <v>45</v>
      </c>
    </row>
    <row r="1929" spans="19:22">
      <c r="S1929" s="16">
        <v>3857</v>
      </c>
      <c r="T1929" s="16" t="s">
        <v>2414</v>
      </c>
      <c r="U1929" s="17">
        <f>COUNTIFS(WTG_BD!L:L,'Basic Data'!T1929,WTG_BD!F:F,"&gt;="&amp;O2Summary!$B$6,WTG_BD!F:F,"&lt;="&amp;O2Summary!$B$4)</f>
        <v>0</v>
      </c>
      <c r="V1929" s="18">
        <f t="shared" si="37"/>
        <v>45</v>
      </c>
    </row>
    <row r="1930" spans="19:22">
      <c r="S1930" s="16">
        <v>3858</v>
      </c>
      <c r="T1930" s="16" t="s">
        <v>2415</v>
      </c>
      <c r="U1930" s="17">
        <f>COUNTIFS(WTG_BD!L:L,'Basic Data'!T1930,WTG_BD!F:F,"&gt;="&amp;O2Summary!$B$6,WTG_BD!F:F,"&lt;="&amp;O2Summary!$B$4)</f>
        <v>0</v>
      </c>
      <c r="V1930" s="18">
        <f t="shared" si="37"/>
        <v>45</v>
      </c>
    </row>
    <row r="1931" spans="19:22">
      <c r="S1931" s="16">
        <v>3859</v>
      </c>
      <c r="T1931" s="16" t="s">
        <v>2416</v>
      </c>
      <c r="U1931" s="17">
        <f>COUNTIFS(WTG_BD!L:L,'Basic Data'!T1931,WTG_BD!F:F,"&gt;="&amp;O2Summary!$B$6,WTG_BD!F:F,"&lt;="&amp;O2Summary!$B$4)</f>
        <v>0</v>
      </c>
      <c r="V1931" s="18">
        <f t="shared" si="37"/>
        <v>45</v>
      </c>
    </row>
    <row r="1932" spans="19:22">
      <c r="S1932" s="16">
        <v>3860</v>
      </c>
      <c r="T1932" s="16" t="s">
        <v>2417</v>
      </c>
      <c r="U1932" s="17">
        <f>COUNTIFS(WTG_BD!L:L,'Basic Data'!T1932,WTG_BD!F:F,"&gt;="&amp;O2Summary!$B$6,WTG_BD!F:F,"&lt;="&amp;O2Summary!$B$4)</f>
        <v>0</v>
      </c>
      <c r="V1932" s="18">
        <f t="shared" si="37"/>
        <v>45</v>
      </c>
    </row>
    <row r="1933" spans="19:22">
      <c r="S1933" s="16">
        <v>3861</v>
      </c>
      <c r="T1933" s="16" t="s">
        <v>2418</v>
      </c>
      <c r="U1933" s="17">
        <f>COUNTIFS(WTG_BD!L:L,'Basic Data'!T1933,WTG_BD!F:F,"&gt;="&amp;O2Summary!$B$6,WTG_BD!F:F,"&lt;="&amp;O2Summary!$B$4)</f>
        <v>0</v>
      </c>
      <c r="V1933" s="18">
        <f t="shared" si="37"/>
        <v>45</v>
      </c>
    </row>
    <row r="1934" spans="19:22">
      <c r="S1934" s="16">
        <v>3862</v>
      </c>
      <c r="T1934" s="16" t="s">
        <v>2101</v>
      </c>
      <c r="U1934" s="17">
        <f>COUNTIFS(WTG_BD!L:L,'Basic Data'!T1934,WTG_BD!F:F,"&gt;="&amp;O2Summary!$B$6,WTG_BD!F:F,"&lt;="&amp;O2Summary!$B$4)</f>
        <v>0</v>
      </c>
      <c r="V1934" s="18">
        <f t="shared" si="37"/>
        <v>45</v>
      </c>
    </row>
    <row r="1935" spans="19:22">
      <c r="S1935" s="16">
        <v>3863</v>
      </c>
      <c r="T1935" s="16" t="s">
        <v>2419</v>
      </c>
      <c r="U1935" s="17">
        <f>COUNTIFS(WTG_BD!L:L,'Basic Data'!T1935,WTG_BD!F:F,"&gt;="&amp;O2Summary!$B$6,WTG_BD!F:F,"&lt;="&amp;O2Summary!$B$4)</f>
        <v>0</v>
      </c>
      <c r="V1935" s="18">
        <f t="shared" si="37"/>
        <v>45</v>
      </c>
    </row>
    <row r="1936" spans="19:22">
      <c r="S1936" s="16">
        <v>3864</v>
      </c>
      <c r="T1936" s="16" t="s">
        <v>2420</v>
      </c>
      <c r="U1936" s="17">
        <f>COUNTIFS(WTG_BD!L:L,'Basic Data'!T1936,WTG_BD!F:F,"&gt;="&amp;O2Summary!$B$6,WTG_BD!F:F,"&lt;="&amp;O2Summary!$B$4)</f>
        <v>0</v>
      </c>
      <c r="V1936" s="18">
        <f t="shared" si="37"/>
        <v>45</v>
      </c>
    </row>
    <row r="1937" spans="19:22">
      <c r="S1937" s="26">
        <v>3865</v>
      </c>
      <c r="T1937" s="26" t="s">
        <v>2421</v>
      </c>
      <c r="U1937" s="17">
        <f>COUNTIFS(WTG_BD!L:L,'Basic Data'!T1937,WTG_BD!F:F,"&gt;="&amp;O2Summary!$B$6,WTG_BD!F:F,"&lt;="&amp;O2Summary!$B$4)</f>
        <v>0</v>
      </c>
      <c r="V1937" s="18">
        <f t="shared" si="37"/>
        <v>45</v>
      </c>
    </row>
    <row r="1938" spans="19:22">
      <c r="S1938" s="26">
        <v>3866</v>
      </c>
      <c r="T1938" s="26" t="s">
        <v>2422</v>
      </c>
      <c r="U1938" s="17">
        <f>COUNTIFS(WTG_BD!L:L,'Basic Data'!T1938,WTG_BD!F:F,"&gt;="&amp;O2Summary!$B$6,WTG_BD!F:F,"&lt;="&amp;O2Summary!$B$4)</f>
        <v>0</v>
      </c>
      <c r="V1938" s="18">
        <f t="shared" si="37"/>
        <v>45</v>
      </c>
    </row>
    <row r="1939" spans="19:22">
      <c r="S1939" s="26">
        <v>3867</v>
      </c>
      <c r="T1939" s="26" t="s">
        <v>2423</v>
      </c>
      <c r="U1939" s="17">
        <f>COUNTIFS(WTG_BD!L:L,'Basic Data'!T1939,WTG_BD!F:F,"&gt;="&amp;O2Summary!$B$6,WTG_BD!F:F,"&lt;="&amp;O2Summary!$B$4)</f>
        <v>0</v>
      </c>
      <c r="V1939" s="18">
        <f t="shared" si="37"/>
        <v>45</v>
      </c>
    </row>
    <row r="1940" spans="19:22">
      <c r="S1940" s="26">
        <v>3868</v>
      </c>
      <c r="T1940" s="26" t="s">
        <v>2424</v>
      </c>
      <c r="U1940" s="17">
        <f>COUNTIFS(WTG_BD!L:L,'Basic Data'!T1940,WTG_BD!F:F,"&gt;="&amp;O2Summary!$B$6,WTG_BD!F:F,"&lt;="&amp;O2Summary!$B$4)</f>
        <v>0</v>
      </c>
      <c r="V1940" s="18">
        <f t="shared" si="37"/>
        <v>45</v>
      </c>
    </row>
    <row r="1941" spans="19:22">
      <c r="S1941" s="16">
        <v>3869</v>
      </c>
      <c r="T1941" s="16" t="s">
        <v>2425</v>
      </c>
      <c r="U1941" s="17">
        <f>COUNTIFS(WTG_BD!L:L,'Basic Data'!T1941,WTG_BD!F:F,"&gt;="&amp;O2Summary!$B$6,WTG_BD!F:F,"&lt;="&amp;O2Summary!$B$4)</f>
        <v>0</v>
      </c>
      <c r="V1941" s="18">
        <f t="shared" si="37"/>
        <v>45</v>
      </c>
    </row>
    <row r="1942" spans="19:22">
      <c r="S1942" s="26">
        <v>3870</v>
      </c>
      <c r="T1942" s="26" t="s">
        <v>2426</v>
      </c>
      <c r="U1942" s="17">
        <f>COUNTIFS(WTG_BD!L:L,'Basic Data'!T1942,WTG_BD!F:F,"&gt;="&amp;O2Summary!$B$6,WTG_BD!F:F,"&lt;="&amp;O2Summary!$B$4)</f>
        <v>0</v>
      </c>
      <c r="V1942" s="18">
        <f t="shared" si="37"/>
        <v>45</v>
      </c>
    </row>
    <row r="1943" spans="19:22">
      <c r="S1943" s="26">
        <v>3871</v>
      </c>
      <c r="T1943" s="26" t="s">
        <v>2427</v>
      </c>
      <c r="U1943" s="17">
        <f>COUNTIFS(WTG_BD!L:L,'Basic Data'!T1943,WTG_BD!F:F,"&gt;="&amp;O2Summary!$B$6,WTG_BD!F:F,"&lt;="&amp;O2Summary!$B$4)</f>
        <v>0</v>
      </c>
      <c r="V1943" s="18">
        <f t="shared" si="37"/>
        <v>45</v>
      </c>
    </row>
    <row r="1944" spans="19:22">
      <c r="S1944" s="26">
        <v>3872</v>
      </c>
      <c r="T1944" s="26" t="s">
        <v>2428</v>
      </c>
      <c r="U1944" s="17">
        <f>COUNTIFS(WTG_BD!L:L,'Basic Data'!T1944,WTG_BD!F:F,"&gt;="&amp;O2Summary!$B$6,WTG_BD!F:F,"&lt;="&amp;O2Summary!$B$4)</f>
        <v>0</v>
      </c>
      <c r="V1944" s="18">
        <f t="shared" si="37"/>
        <v>45</v>
      </c>
    </row>
    <row r="1945" spans="19:22">
      <c r="S1945" s="26">
        <v>3873</v>
      </c>
      <c r="T1945" s="26" t="s">
        <v>2429</v>
      </c>
      <c r="U1945" s="17">
        <f>COUNTIFS(WTG_BD!L:L,'Basic Data'!T1945,WTG_BD!F:F,"&gt;="&amp;O2Summary!$B$6,WTG_BD!F:F,"&lt;="&amp;O2Summary!$B$4)</f>
        <v>0</v>
      </c>
      <c r="V1945" s="18">
        <f t="shared" si="37"/>
        <v>45</v>
      </c>
    </row>
    <row r="1946" spans="19:22">
      <c r="S1946" s="16">
        <v>3874</v>
      </c>
      <c r="T1946" s="16" t="s">
        <v>2430</v>
      </c>
      <c r="U1946" s="17">
        <f>COUNTIFS(WTG_BD!L:L,'Basic Data'!T1946,WTG_BD!F:F,"&gt;="&amp;O2Summary!$B$6,WTG_BD!F:F,"&lt;="&amp;O2Summary!$B$4)</f>
        <v>0</v>
      </c>
      <c r="V1946" s="18">
        <f t="shared" si="37"/>
        <v>45</v>
      </c>
    </row>
    <row r="1947" spans="19:22">
      <c r="S1947" s="26">
        <v>3875</v>
      </c>
      <c r="T1947" s="26" t="s">
        <v>2431</v>
      </c>
      <c r="U1947" s="17">
        <f>COUNTIFS(WTG_BD!L:L,'Basic Data'!T1947,WTG_BD!F:F,"&gt;="&amp;O2Summary!$B$6,WTG_BD!F:F,"&lt;="&amp;O2Summary!$B$4)</f>
        <v>0</v>
      </c>
      <c r="V1947" s="18">
        <f t="shared" si="37"/>
        <v>45</v>
      </c>
    </row>
    <row r="1948" spans="19:22">
      <c r="S1948" s="26">
        <v>3876</v>
      </c>
      <c r="T1948" s="26" t="s">
        <v>2432</v>
      </c>
      <c r="U1948" s="17">
        <f>COUNTIFS(WTG_BD!L:L,'Basic Data'!T1948,WTG_BD!F:F,"&gt;="&amp;O2Summary!$B$6,WTG_BD!F:F,"&lt;="&amp;O2Summary!$B$4)</f>
        <v>0</v>
      </c>
      <c r="V1948" s="18">
        <f t="shared" si="37"/>
        <v>45</v>
      </c>
    </row>
    <row r="1949" spans="19:22">
      <c r="S1949" s="26">
        <v>3877</v>
      </c>
      <c r="T1949" s="26" t="s">
        <v>2433</v>
      </c>
      <c r="U1949" s="17">
        <f>COUNTIFS(WTG_BD!L:L,'Basic Data'!T1949,WTG_BD!F:F,"&gt;="&amp;O2Summary!$B$6,WTG_BD!F:F,"&lt;="&amp;O2Summary!$B$4)</f>
        <v>0</v>
      </c>
      <c r="V1949" s="18">
        <f t="shared" si="37"/>
        <v>45</v>
      </c>
    </row>
    <row r="1950" spans="19:22">
      <c r="S1950" s="16">
        <v>3878</v>
      </c>
      <c r="T1950" s="16" t="s">
        <v>2430</v>
      </c>
      <c r="U1950" s="17">
        <f>COUNTIFS(WTG_BD!L:L,'Basic Data'!T1950,WTG_BD!F:F,"&gt;="&amp;O2Summary!$B$6,WTG_BD!F:F,"&lt;="&amp;O2Summary!$B$4)</f>
        <v>0</v>
      </c>
      <c r="V1950" s="18">
        <f t="shared" si="37"/>
        <v>45</v>
      </c>
    </row>
    <row r="1951" spans="19:22">
      <c r="S1951" s="16">
        <v>3879</v>
      </c>
      <c r="T1951" s="16" t="s">
        <v>2434</v>
      </c>
      <c r="U1951" s="17">
        <f>COUNTIFS(WTG_BD!L:L,'Basic Data'!T1951,WTG_BD!F:F,"&gt;="&amp;O2Summary!$B$6,WTG_BD!F:F,"&lt;="&amp;O2Summary!$B$4)</f>
        <v>0</v>
      </c>
      <c r="V1951" s="18">
        <f t="shared" si="37"/>
        <v>45</v>
      </c>
    </row>
    <row r="1952" spans="19:22">
      <c r="S1952" s="16">
        <v>3880</v>
      </c>
      <c r="T1952" s="16" t="s">
        <v>2435</v>
      </c>
      <c r="U1952" s="17">
        <f>COUNTIFS(WTG_BD!L:L,'Basic Data'!T1952,WTG_BD!F:F,"&gt;="&amp;O2Summary!$B$6,WTG_BD!F:F,"&lt;="&amp;O2Summary!$B$4)</f>
        <v>0</v>
      </c>
      <c r="V1952" s="18">
        <f t="shared" si="37"/>
        <v>45</v>
      </c>
    </row>
    <row r="1953" spans="19:22">
      <c r="S1953" s="16">
        <v>3881</v>
      </c>
      <c r="T1953" s="16" t="s">
        <v>2436</v>
      </c>
      <c r="U1953" s="17">
        <f>COUNTIFS(WTG_BD!L:L,'Basic Data'!T1953,WTG_BD!F:F,"&gt;="&amp;O2Summary!$B$6,WTG_BD!F:F,"&lt;="&amp;O2Summary!$B$4)</f>
        <v>0</v>
      </c>
      <c r="V1953" s="18">
        <f t="shared" si="37"/>
        <v>45</v>
      </c>
    </row>
    <row r="1954" spans="19:22">
      <c r="S1954" s="16">
        <v>3882</v>
      </c>
      <c r="T1954" s="16" t="s">
        <v>2437</v>
      </c>
      <c r="U1954" s="17">
        <f>COUNTIFS(WTG_BD!L:L,'Basic Data'!T1954,WTG_BD!F:F,"&gt;="&amp;O2Summary!$B$6,WTG_BD!F:F,"&lt;="&amp;O2Summary!$B$4)</f>
        <v>0</v>
      </c>
      <c r="V1954" s="18">
        <f t="shared" si="37"/>
        <v>45</v>
      </c>
    </row>
    <row r="1955" spans="19:22">
      <c r="S1955" s="16">
        <v>3883</v>
      </c>
      <c r="T1955" s="16" t="s">
        <v>2438</v>
      </c>
      <c r="U1955" s="17">
        <f>COUNTIFS(WTG_BD!L:L,'Basic Data'!T1955,WTG_BD!F:F,"&gt;="&amp;O2Summary!$B$6,WTG_BD!F:F,"&lt;="&amp;O2Summary!$B$4)</f>
        <v>0</v>
      </c>
      <c r="V1955" s="18">
        <f t="shared" si="37"/>
        <v>45</v>
      </c>
    </row>
    <row r="1956" spans="19:22">
      <c r="S1956" s="16">
        <v>3884</v>
      </c>
      <c r="T1956" s="16" t="s">
        <v>2439</v>
      </c>
      <c r="U1956" s="17">
        <f>COUNTIFS(WTG_BD!L:L,'Basic Data'!T1956,WTG_BD!F:F,"&gt;="&amp;O2Summary!$B$6,WTG_BD!F:F,"&lt;="&amp;O2Summary!$B$4)</f>
        <v>0</v>
      </c>
      <c r="V1956" s="18">
        <f t="shared" si="37"/>
        <v>45</v>
      </c>
    </row>
    <row r="1957" spans="19:22">
      <c r="S1957" s="16">
        <v>3885</v>
      </c>
      <c r="T1957" s="16" t="s">
        <v>2440</v>
      </c>
      <c r="U1957" s="17">
        <f>COUNTIFS(WTG_BD!L:L,'Basic Data'!T1957,WTG_BD!F:F,"&gt;="&amp;O2Summary!$B$6,WTG_BD!F:F,"&lt;="&amp;O2Summary!$B$4)</f>
        <v>0</v>
      </c>
      <c r="V1957" s="18">
        <f t="shared" si="37"/>
        <v>45</v>
      </c>
    </row>
    <row r="1958" spans="19:22">
      <c r="S1958" s="16">
        <v>3886</v>
      </c>
      <c r="T1958" s="16" t="s">
        <v>2441</v>
      </c>
      <c r="U1958" s="17">
        <f>COUNTIFS(WTG_BD!L:L,'Basic Data'!T1958,WTG_BD!F:F,"&gt;="&amp;O2Summary!$B$6,WTG_BD!F:F,"&lt;="&amp;O2Summary!$B$4)</f>
        <v>0</v>
      </c>
      <c r="V1958" s="18">
        <f t="shared" si="37"/>
        <v>45</v>
      </c>
    </row>
    <row r="1959" spans="19:22">
      <c r="S1959" s="16">
        <v>3887</v>
      </c>
      <c r="T1959" s="16" t="s">
        <v>2442</v>
      </c>
      <c r="U1959" s="17">
        <f>COUNTIFS(WTG_BD!L:L,'Basic Data'!T1959,WTG_BD!F:F,"&gt;="&amp;O2Summary!$B$6,WTG_BD!F:F,"&lt;="&amp;O2Summary!$B$4)</f>
        <v>0</v>
      </c>
      <c r="V1959" s="18">
        <f t="shared" si="37"/>
        <v>45</v>
      </c>
    </row>
    <row r="1960" spans="19:22">
      <c r="S1960" s="16">
        <v>3888</v>
      </c>
      <c r="T1960" s="16" t="s">
        <v>2443</v>
      </c>
      <c r="U1960" s="17">
        <f>COUNTIFS(WTG_BD!L:L,'Basic Data'!T1960,WTG_BD!F:F,"&gt;="&amp;O2Summary!$B$6,WTG_BD!F:F,"&lt;="&amp;O2Summary!$B$4)</f>
        <v>0</v>
      </c>
      <c r="V1960" s="18">
        <f t="shared" si="37"/>
        <v>45</v>
      </c>
    </row>
    <row r="1961" spans="19:22">
      <c r="S1961" s="16">
        <v>3889</v>
      </c>
      <c r="T1961" s="16" t="s">
        <v>2444</v>
      </c>
      <c r="U1961" s="17">
        <f>COUNTIFS(WTG_BD!L:L,'Basic Data'!T1961,WTG_BD!F:F,"&gt;="&amp;O2Summary!$B$6,WTG_BD!F:F,"&lt;="&amp;O2Summary!$B$4)</f>
        <v>0</v>
      </c>
      <c r="V1961" s="18">
        <f t="shared" si="37"/>
        <v>45</v>
      </c>
    </row>
    <row r="1962" spans="19:22">
      <c r="S1962" s="16">
        <v>3890</v>
      </c>
      <c r="T1962" s="16" t="s">
        <v>2445</v>
      </c>
      <c r="U1962" s="17">
        <f>COUNTIFS(WTG_BD!L:L,'Basic Data'!T1962,WTG_BD!F:F,"&gt;="&amp;O2Summary!$B$6,WTG_BD!F:F,"&lt;="&amp;O2Summary!$B$4)</f>
        <v>0</v>
      </c>
      <c r="V1962" s="18">
        <f t="shared" si="37"/>
        <v>45</v>
      </c>
    </row>
    <row r="1963" spans="19:22">
      <c r="S1963" s="16">
        <v>3891</v>
      </c>
      <c r="T1963" s="16" t="s">
        <v>2446</v>
      </c>
      <c r="U1963" s="17">
        <f>COUNTIFS(WTG_BD!L:L,'Basic Data'!T1963,WTG_BD!F:F,"&gt;="&amp;O2Summary!$B$6,WTG_BD!F:F,"&lt;="&amp;O2Summary!$B$4)</f>
        <v>0</v>
      </c>
      <c r="V1963" s="18">
        <f t="shared" si="37"/>
        <v>45</v>
      </c>
    </row>
    <row r="1964" spans="19:22">
      <c r="S1964" s="16">
        <v>3892</v>
      </c>
      <c r="T1964" s="16" t="s">
        <v>2447</v>
      </c>
      <c r="U1964" s="17">
        <f>COUNTIFS(WTG_BD!L:L,'Basic Data'!T1964,WTG_BD!F:F,"&gt;="&amp;O2Summary!$B$6,WTG_BD!F:F,"&lt;="&amp;O2Summary!$B$4)</f>
        <v>0</v>
      </c>
      <c r="V1964" s="18">
        <f t="shared" si="37"/>
        <v>45</v>
      </c>
    </row>
    <row r="1965" spans="19:22">
      <c r="S1965" s="16">
        <v>3893</v>
      </c>
      <c r="T1965" s="16" t="s">
        <v>2448</v>
      </c>
      <c r="U1965" s="17">
        <f>COUNTIFS(WTG_BD!L:L,'Basic Data'!T1965,WTG_BD!F:F,"&gt;="&amp;O2Summary!$B$6,WTG_BD!F:F,"&lt;="&amp;O2Summary!$B$4)</f>
        <v>0</v>
      </c>
      <c r="V1965" s="18">
        <f t="shared" si="37"/>
        <v>45</v>
      </c>
    </row>
    <row r="1966" spans="19:22">
      <c r="S1966" s="16">
        <v>3894</v>
      </c>
      <c r="T1966" s="16" t="s">
        <v>2449</v>
      </c>
      <c r="U1966" s="17">
        <f>COUNTIFS(WTG_BD!L:L,'Basic Data'!T1966,WTG_BD!F:F,"&gt;="&amp;O2Summary!$B$6,WTG_BD!F:F,"&lt;="&amp;O2Summary!$B$4)</f>
        <v>0</v>
      </c>
      <c r="V1966" s="18">
        <f t="shared" si="37"/>
        <v>45</v>
      </c>
    </row>
    <row r="1967" spans="19:22">
      <c r="S1967" s="16">
        <v>3895</v>
      </c>
      <c r="T1967" s="16" t="s">
        <v>2450</v>
      </c>
      <c r="U1967" s="17">
        <f>COUNTIFS(WTG_BD!L:L,'Basic Data'!T1967,WTG_BD!F:F,"&gt;="&amp;O2Summary!$B$6,WTG_BD!F:F,"&lt;="&amp;O2Summary!$B$4)</f>
        <v>0</v>
      </c>
      <c r="V1967" s="18">
        <f t="shared" si="37"/>
        <v>45</v>
      </c>
    </row>
    <row r="1968" spans="19:22">
      <c r="S1968" s="16">
        <v>3896</v>
      </c>
      <c r="T1968" s="16" t="s">
        <v>2451</v>
      </c>
      <c r="U1968" s="17">
        <f>COUNTIFS(WTG_BD!L:L,'Basic Data'!T1968,WTG_BD!F:F,"&gt;="&amp;O2Summary!$B$6,WTG_BD!F:F,"&lt;="&amp;O2Summary!$B$4)</f>
        <v>0</v>
      </c>
      <c r="V1968" s="18">
        <f t="shared" si="37"/>
        <v>45</v>
      </c>
    </row>
    <row r="1969" spans="19:22">
      <c r="S1969" s="16">
        <v>3897</v>
      </c>
      <c r="T1969" s="16" t="s">
        <v>2452</v>
      </c>
      <c r="U1969" s="17">
        <f>COUNTIFS(WTG_BD!L:L,'Basic Data'!T1969,WTG_BD!F:F,"&gt;="&amp;O2Summary!$B$6,WTG_BD!F:F,"&lt;="&amp;O2Summary!$B$4)</f>
        <v>0</v>
      </c>
      <c r="V1969" s="18">
        <f t="shared" si="37"/>
        <v>45</v>
      </c>
    </row>
    <row r="1970" spans="19:22">
      <c r="S1970" s="16">
        <v>3898</v>
      </c>
      <c r="T1970" s="16" t="s">
        <v>2453</v>
      </c>
      <c r="U1970" s="17">
        <f>COUNTIFS(WTG_BD!L:L,'Basic Data'!T1970,WTG_BD!F:F,"&gt;="&amp;O2Summary!$B$6,WTG_BD!F:F,"&lt;="&amp;O2Summary!$B$4)</f>
        <v>0</v>
      </c>
      <c r="V1970" s="18">
        <f t="shared" si="37"/>
        <v>45</v>
      </c>
    </row>
    <row r="1971" spans="19:22">
      <c r="S1971" s="16">
        <v>3899</v>
      </c>
      <c r="T1971" s="16" t="s">
        <v>2454</v>
      </c>
      <c r="U1971" s="17">
        <f>COUNTIFS(WTG_BD!L:L,'Basic Data'!T1971,WTG_BD!F:F,"&gt;="&amp;O2Summary!$B$6,WTG_BD!F:F,"&lt;="&amp;O2Summary!$B$4)</f>
        <v>0</v>
      </c>
      <c r="V1971" s="18">
        <f t="shared" si="37"/>
        <v>45</v>
      </c>
    </row>
    <row r="1972" spans="19:22">
      <c r="S1972" s="16">
        <v>3900</v>
      </c>
      <c r="T1972" s="16" t="s">
        <v>2455</v>
      </c>
      <c r="U1972" s="17">
        <f>COUNTIFS(WTG_BD!L:L,'Basic Data'!T1972,WTG_BD!F:F,"&gt;="&amp;O2Summary!$B$6,WTG_BD!F:F,"&lt;="&amp;O2Summary!$B$4)</f>
        <v>0</v>
      </c>
      <c r="V1972" s="18">
        <f t="shared" si="37"/>
        <v>45</v>
      </c>
    </row>
    <row r="1973" spans="19:22">
      <c r="S1973" s="16">
        <v>3901</v>
      </c>
      <c r="T1973" s="16" t="s">
        <v>2456</v>
      </c>
      <c r="U1973" s="17">
        <f>COUNTIFS(WTG_BD!L:L,'Basic Data'!T1973,WTG_BD!F:F,"&gt;="&amp;O2Summary!$B$6,WTG_BD!F:F,"&lt;="&amp;O2Summary!$B$4)</f>
        <v>0</v>
      </c>
      <c r="V1973" s="18">
        <f t="shared" si="37"/>
        <v>45</v>
      </c>
    </row>
    <row r="1974" spans="19:22">
      <c r="S1974" s="16">
        <v>3902</v>
      </c>
      <c r="T1974" s="16" t="s">
        <v>2457</v>
      </c>
      <c r="U1974" s="17">
        <f>COUNTIFS(WTG_BD!L:L,'Basic Data'!T1974,WTG_BD!F:F,"&gt;="&amp;O2Summary!$B$6,WTG_BD!F:F,"&lt;="&amp;O2Summary!$B$4)</f>
        <v>0</v>
      </c>
      <c r="V1974" s="18">
        <f t="shared" si="37"/>
        <v>45</v>
      </c>
    </row>
    <row r="1975" spans="19:22">
      <c r="S1975" s="16">
        <v>3903</v>
      </c>
      <c r="T1975" s="16" t="s">
        <v>2458</v>
      </c>
      <c r="U1975" s="17">
        <f>COUNTIFS(WTG_BD!L:L,'Basic Data'!T1975,WTG_BD!F:F,"&gt;="&amp;O2Summary!$B$6,WTG_BD!F:F,"&lt;="&amp;O2Summary!$B$4)</f>
        <v>0</v>
      </c>
      <c r="V1975" s="18">
        <f t="shared" si="37"/>
        <v>45</v>
      </c>
    </row>
    <row r="1976" spans="19:22">
      <c r="S1976" s="16">
        <v>3904</v>
      </c>
      <c r="T1976" s="16" t="s">
        <v>2459</v>
      </c>
      <c r="U1976" s="17">
        <f>COUNTIFS(WTG_BD!L:L,'Basic Data'!T1976,WTG_BD!F:F,"&gt;="&amp;O2Summary!$B$6,WTG_BD!F:F,"&lt;="&amp;O2Summary!$B$4)</f>
        <v>0</v>
      </c>
      <c r="V1976" s="18">
        <f t="shared" si="37"/>
        <v>45</v>
      </c>
    </row>
    <row r="1977" spans="19:22">
      <c r="S1977" s="16">
        <v>3905</v>
      </c>
      <c r="T1977" s="16" t="s">
        <v>2460</v>
      </c>
      <c r="U1977" s="17">
        <f>COUNTIFS(WTG_BD!L:L,'Basic Data'!T1977,WTG_BD!F:F,"&gt;="&amp;O2Summary!$B$6,WTG_BD!F:F,"&lt;="&amp;O2Summary!$B$4)</f>
        <v>0</v>
      </c>
      <c r="V1977" s="18">
        <f t="shared" si="37"/>
        <v>45</v>
      </c>
    </row>
    <row r="1978" spans="19:22">
      <c r="S1978" s="16">
        <v>3906</v>
      </c>
      <c r="T1978" s="16" t="s">
        <v>2461</v>
      </c>
      <c r="U1978" s="17">
        <f>COUNTIFS(WTG_BD!L:L,'Basic Data'!T1978,WTG_BD!F:F,"&gt;="&amp;O2Summary!$B$6,WTG_BD!F:F,"&lt;="&amp;O2Summary!$B$4)</f>
        <v>0</v>
      </c>
      <c r="V1978" s="18">
        <f t="shared" si="37"/>
        <v>45</v>
      </c>
    </row>
    <row r="1979" spans="19:22">
      <c r="S1979" s="16">
        <v>3907</v>
      </c>
      <c r="T1979" s="16" t="s">
        <v>2462</v>
      </c>
      <c r="U1979" s="17">
        <f>COUNTIFS(WTG_BD!L:L,'Basic Data'!T1979,WTG_BD!F:F,"&gt;="&amp;O2Summary!$B$6,WTG_BD!F:F,"&lt;="&amp;O2Summary!$B$4)</f>
        <v>2</v>
      </c>
      <c r="V1979" s="18">
        <f t="shared" si="37"/>
        <v>20</v>
      </c>
    </row>
    <row r="1980" spans="19:22">
      <c r="S1980" s="16">
        <v>3908</v>
      </c>
      <c r="T1980" s="16" t="s">
        <v>2463</v>
      </c>
      <c r="U1980" s="17">
        <f>COUNTIFS(WTG_BD!L:L,'Basic Data'!T1980,WTG_BD!F:F,"&gt;="&amp;O2Summary!$B$6,WTG_BD!F:F,"&lt;="&amp;O2Summary!$B$4)</f>
        <v>0</v>
      </c>
      <c r="V1980" s="18">
        <f t="shared" si="37"/>
        <v>45</v>
      </c>
    </row>
    <row r="1981" spans="19:22">
      <c r="S1981" s="16">
        <v>3909</v>
      </c>
      <c r="T1981" s="16" t="s">
        <v>2464</v>
      </c>
      <c r="U1981" s="17">
        <f>COUNTIFS(WTG_BD!L:L,'Basic Data'!T1981,WTG_BD!F:F,"&gt;="&amp;O2Summary!$B$6,WTG_BD!F:F,"&lt;="&amp;O2Summary!$B$4)</f>
        <v>0</v>
      </c>
      <c r="V1981" s="18">
        <f t="shared" si="37"/>
        <v>45</v>
      </c>
    </row>
    <row r="1982" spans="19:22">
      <c r="S1982" s="16">
        <v>3910</v>
      </c>
      <c r="T1982" s="16" t="s">
        <v>2465</v>
      </c>
      <c r="U1982" s="17">
        <f>COUNTIFS(WTG_BD!L:L,'Basic Data'!T1982,WTG_BD!F:F,"&gt;="&amp;O2Summary!$B$6,WTG_BD!F:F,"&lt;="&amp;O2Summary!$B$4)</f>
        <v>0</v>
      </c>
      <c r="V1982" s="18">
        <f t="shared" si="37"/>
        <v>45</v>
      </c>
    </row>
    <row r="1983" spans="19:22">
      <c r="S1983" s="16">
        <v>3911</v>
      </c>
      <c r="T1983" s="16" t="s">
        <v>2466</v>
      </c>
      <c r="U1983" s="17">
        <f>COUNTIFS(WTG_BD!L:L,'Basic Data'!T1983,WTG_BD!F:F,"&gt;="&amp;O2Summary!$B$6,WTG_BD!F:F,"&lt;="&amp;O2Summary!$B$4)</f>
        <v>0</v>
      </c>
      <c r="V1983" s="18">
        <f t="shared" si="37"/>
        <v>45</v>
      </c>
    </row>
    <row r="1984" spans="19:22">
      <c r="S1984" s="16">
        <v>3912</v>
      </c>
      <c r="T1984" s="16" t="s">
        <v>2467</v>
      </c>
      <c r="U1984" s="17">
        <f>COUNTIFS(WTG_BD!L:L,'Basic Data'!T1984,WTG_BD!F:F,"&gt;="&amp;O2Summary!$B$6,WTG_BD!F:F,"&lt;="&amp;O2Summary!$B$4)</f>
        <v>0</v>
      </c>
      <c r="V1984" s="18">
        <f t="shared" si="37"/>
        <v>45</v>
      </c>
    </row>
    <row r="1985" spans="19:22">
      <c r="S1985" s="16">
        <v>3913</v>
      </c>
      <c r="T1985" s="16" t="s">
        <v>2468</v>
      </c>
      <c r="U1985" s="17">
        <f>COUNTIFS(WTG_BD!L:L,'Basic Data'!T1985,WTG_BD!F:F,"&gt;="&amp;O2Summary!$B$6,WTG_BD!F:F,"&lt;="&amp;O2Summary!$B$4)</f>
        <v>0</v>
      </c>
      <c r="V1985" s="18">
        <f t="shared" si="37"/>
        <v>45</v>
      </c>
    </row>
    <row r="1986" spans="19:22">
      <c r="S1986" s="16">
        <v>3914</v>
      </c>
      <c r="T1986" s="16" t="s">
        <v>2469</v>
      </c>
      <c r="U1986" s="17">
        <f>COUNTIFS(WTG_BD!L:L,'Basic Data'!T1986,WTG_BD!F:F,"&gt;="&amp;O2Summary!$B$6,WTG_BD!F:F,"&lt;="&amp;O2Summary!$B$4)</f>
        <v>0</v>
      </c>
      <c r="V1986" s="18">
        <f t="shared" si="37"/>
        <v>45</v>
      </c>
    </row>
    <row r="1987" spans="19:22">
      <c r="S1987" s="16">
        <v>3915</v>
      </c>
      <c r="T1987" s="16" t="s">
        <v>2470</v>
      </c>
      <c r="U1987" s="17">
        <f>COUNTIFS(WTG_BD!L:L,'Basic Data'!T1987,WTG_BD!F:F,"&gt;="&amp;O2Summary!$B$6,WTG_BD!F:F,"&lt;="&amp;O2Summary!$B$4)</f>
        <v>0</v>
      </c>
      <c r="V1987" s="18">
        <f t="shared" ref="V1987:V2050" si="38">RANK(U1987,$U$2:$U$3975)</f>
        <v>45</v>
      </c>
    </row>
    <row r="1988" spans="19:22">
      <c r="S1988" s="16">
        <v>3916</v>
      </c>
      <c r="T1988" s="16" t="s">
        <v>2471</v>
      </c>
      <c r="U1988" s="17">
        <f>COUNTIFS(WTG_BD!L:L,'Basic Data'!T1988,WTG_BD!F:F,"&gt;="&amp;O2Summary!$B$6,WTG_BD!F:F,"&lt;="&amp;O2Summary!$B$4)</f>
        <v>0</v>
      </c>
      <c r="V1988" s="18">
        <f t="shared" si="38"/>
        <v>45</v>
      </c>
    </row>
    <row r="1989" spans="19:22">
      <c r="S1989" s="16">
        <v>3917</v>
      </c>
      <c r="T1989" s="16" t="s">
        <v>2472</v>
      </c>
      <c r="U1989" s="17">
        <f>COUNTIFS(WTG_BD!L:L,'Basic Data'!T1989,WTG_BD!F:F,"&gt;="&amp;O2Summary!$B$6,WTG_BD!F:F,"&lt;="&amp;O2Summary!$B$4)</f>
        <v>0</v>
      </c>
      <c r="V1989" s="18">
        <f t="shared" si="38"/>
        <v>45</v>
      </c>
    </row>
    <row r="1990" spans="19:22">
      <c r="S1990" s="16">
        <v>3918</v>
      </c>
      <c r="T1990" s="16" t="s">
        <v>2473</v>
      </c>
      <c r="U1990" s="17">
        <f>COUNTIFS(WTG_BD!L:L,'Basic Data'!T1990,WTG_BD!F:F,"&gt;="&amp;O2Summary!$B$6,WTG_BD!F:F,"&lt;="&amp;O2Summary!$B$4)</f>
        <v>0</v>
      </c>
      <c r="V1990" s="18">
        <f t="shared" si="38"/>
        <v>45</v>
      </c>
    </row>
    <row r="1991" spans="19:22">
      <c r="S1991" s="16">
        <v>3919</v>
      </c>
      <c r="T1991" s="16" t="s">
        <v>2474</v>
      </c>
      <c r="U1991" s="17">
        <f>COUNTIFS(WTG_BD!L:L,'Basic Data'!T1991,WTG_BD!F:F,"&gt;="&amp;O2Summary!$B$6,WTG_BD!F:F,"&lt;="&amp;O2Summary!$B$4)</f>
        <v>0</v>
      </c>
      <c r="V1991" s="18">
        <f t="shared" si="38"/>
        <v>45</v>
      </c>
    </row>
    <row r="1992" spans="19:22">
      <c r="S1992" s="16">
        <v>3920</v>
      </c>
      <c r="T1992" s="16" t="s">
        <v>2475</v>
      </c>
      <c r="U1992" s="17">
        <f>COUNTIFS(WTG_BD!L:L,'Basic Data'!T1992,WTG_BD!F:F,"&gt;="&amp;O2Summary!$B$6,WTG_BD!F:F,"&lt;="&amp;O2Summary!$B$4)</f>
        <v>0</v>
      </c>
      <c r="V1992" s="18">
        <f t="shared" si="38"/>
        <v>45</v>
      </c>
    </row>
    <row r="1993" spans="19:22">
      <c r="S1993" s="16">
        <v>3921</v>
      </c>
      <c r="T1993" s="16" t="s">
        <v>2476</v>
      </c>
      <c r="U1993" s="17">
        <f>COUNTIFS(WTG_BD!L:L,'Basic Data'!T1993,WTG_BD!F:F,"&gt;="&amp;O2Summary!$B$6,WTG_BD!F:F,"&lt;="&amp;O2Summary!$B$4)</f>
        <v>0</v>
      </c>
      <c r="V1993" s="18">
        <f t="shared" si="38"/>
        <v>45</v>
      </c>
    </row>
    <row r="1994" spans="19:22">
      <c r="S1994" s="16">
        <v>3922</v>
      </c>
      <c r="T1994" s="16" t="s">
        <v>2477</v>
      </c>
      <c r="U1994" s="17">
        <f>COUNTIFS(WTG_BD!L:L,'Basic Data'!T1994,WTG_BD!F:F,"&gt;="&amp;O2Summary!$B$6,WTG_BD!F:F,"&lt;="&amp;O2Summary!$B$4)</f>
        <v>0</v>
      </c>
      <c r="V1994" s="18">
        <f t="shared" si="38"/>
        <v>45</v>
      </c>
    </row>
    <row r="1995" spans="19:22">
      <c r="S1995" s="16">
        <v>3923</v>
      </c>
      <c r="T1995" s="16" t="s">
        <v>2478</v>
      </c>
      <c r="U1995" s="17">
        <f>COUNTIFS(WTG_BD!L:L,'Basic Data'!T1995,WTG_BD!F:F,"&gt;="&amp;O2Summary!$B$6,WTG_BD!F:F,"&lt;="&amp;O2Summary!$B$4)</f>
        <v>0</v>
      </c>
      <c r="V1995" s="18">
        <f t="shared" si="38"/>
        <v>45</v>
      </c>
    </row>
    <row r="1996" spans="19:22">
      <c r="S1996" s="16">
        <v>3924</v>
      </c>
      <c r="T1996" s="16" t="s">
        <v>2479</v>
      </c>
      <c r="U1996" s="17">
        <f>COUNTIFS(WTG_BD!L:L,'Basic Data'!T1996,WTG_BD!F:F,"&gt;="&amp;O2Summary!$B$6,WTG_BD!F:F,"&lt;="&amp;O2Summary!$B$4)</f>
        <v>0</v>
      </c>
      <c r="V1996" s="18">
        <f t="shared" si="38"/>
        <v>45</v>
      </c>
    </row>
    <row r="1997" spans="19:22">
      <c r="S1997" s="16">
        <v>3925</v>
      </c>
      <c r="T1997" s="16" t="s">
        <v>2480</v>
      </c>
      <c r="U1997" s="17">
        <f>COUNTIFS(WTG_BD!L:L,'Basic Data'!T1997,WTG_BD!F:F,"&gt;="&amp;O2Summary!$B$6,WTG_BD!F:F,"&lt;="&amp;O2Summary!$B$4)</f>
        <v>0</v>
      </c>
      <c r="V1997" s="18">
        <f t="shared" si="38"/>
        <v>45</v>
      </c>
    </row>
    <row r="1998" spans="19:22">
      <c r="S1998" s="16">
        <v>3926</v>
      </c>
      <c r="T1998" s="16" t="s">
        <v>2481</v>
      </c>
      <c r="U1998" s="17">
        <f>COUNTIFS(WTG_BD!L:L,'Basic Data'!T1998,WTG_BD!F:F,"&gt;="&amp;O2Summary!$B$6,WTG_BD!F:F,"&lt;="&amp;O2Summary!$B$4)</f>
        <v>0</v>
      </c>
      <c r="V1998" s="18">
        <f t="shared" si="38"/>
        <v>45</v>
      </c>
    </row>
    <row r="1999" spans="19:22">
      <c r="S1999" s="16">
        <v>3927</v>
      </c>
      <c r="T1999" s="16" t="s">
        <v>2482</v>
      </c>
      <c r="U1999" s="17">
        <f>COUNTIFS(WTG_BD!L:L,'Basic Data'!T1999,WTG_BD!F:F,"&gt;="&amp;O2Summary!$B$6,WTG_BD!F:F,"&lt;="&amp;O2Summary!$B$4)</f>
        <v>0</v>
      </c>
      <c r="V1999" s="18">
        <f t="shared" si="38"/>
        <v>45</v>
      </c>
    </row>
    <row r="2000" spans="19:22">
      <c r="S2000" s="16">
        <v>3928</v>
      </c>
      <c r="T2000" s="16" t="s">
        <v>2483</v>
      </c>
      <c r="U2000" s="17">
        <f>COUNTIFS(WTG_BD!L:L,'Basic Data'!T2000,WTG_BD!F:F,"&gt;="&amp;O2Summary!$B$6,WTG_BD!F:F,"&lt;="&amp;O2Summary!$B$4)</f>
        <v>0</v>
      </c>
      <c r="V2000" s="18">
        <f t="shared" si="38"/>
        <v>45</v>
      </c>
    </row>
    <row r="2001" spans="19:22">
      <c r="S2001" s="16">
        <v>3929</v>
      </c>
      <c r="T2001" s="16" t="s">
        <v>2484</v>
      </c>
      <c r="U2001" s="17">
        <f>COUNTIFS(WTG_BD!L:L,'Basic Data'!T2001,WTG_BD!F:F,"&gt;="&amp;O2Summary!$B$6,WTG_BD!F:F,"&lt;="&amp;O2Summary!$B$4)</f>
        <v>0</v>
      </c>
      <c r="V2001" s="18">
        <f t="shared" si="38"/>
        <v>45</v>
      </c>
    </row>
    <row r="2002" spans="19:22">
      <c r="S2002" s="16">
        <v>3930</v>
      </c>
      <c r="T2002" s="16" t="s">
        <v>2485</v>
      </c>
      <c r="U2002" s="17">
        <f>COUNTIFS(WTG_BD!L:L,'Basic Data'!T2002,WTG_BD!F:F,"&gt;="&amp;O2Summary!$B$6,WTG_BD!F:F,"&lt;="&amp;O2Summary!$B$4)</f>
        <v>0</v>
      </c>
      <c r="V2002" s="18">
        <f t="shared" si="38"/>
        <v>45</v>
      </c>
    </row>
    <row r="2003" spans="19:22">
      <c r="S2003" s="16">
        <v>3931</v>
      </c>
      <c r="T2003" s="16" t="s">
        <v>2486</v>
      </c>
      <c r="U2003" s="17">
        <f>COUNTIFS(WTG_BD!L:L,'Basic Data'!T2003,WTG_BD!F:F,"&gt;="&amp;O2Summary!$B$6,WTG_BD!F:F,"&lt;="&amp;O2Summary!$B$4)</f>
        <v>0</v>
      </c>
      <c r="V2003" s="18">
        <f t="shared" si="38"/>
        <v>45</v>
      </c>
    </row>
    <row r="2004" spans="19:22">
      <c r="S2004" s="16">
        <v>3932</v>
      </c>
      <c r="T2004" s="16" t="s">
        <v>2487</v>
      </c>
      <c r="U2004" s="17">
        <f>COUNTIFS(WTG_BD!L:L,'Basic Data'!T2004,WTG_BD!F:F,"&gt;="&amp;O2Summary!$B$6,WTG_BD!F:F,"&lt;="&amp;O2Summary!$B$4)</f>
        <v>0</v>
      </c>
      <c r="V2004" s="18">
        <f t="shared" si="38"/>
        <v>45</v>
      </c>
    </row>
    <row r="2005" spans="19:22">
      <c r="S2005" s="16">
        <v>3933</v>
      </c>
      <c r="T2005" s="16" t="s">
        <v>2488</v>
      </c>
      <c r="U2005" s="17">
        <f>COUNTIFS(WTG_BD!L:L,'Basic Data'!T2005,WTG_BD!F:F,"&gt;="&amp;O2Summary!$B$6,WTG_BD!F:F,"&lt;="&amp;O2Summary!$B$4)</f>
        <v>0</v>
      </c>
      <c r="V2005" s="18">
        <f t="shared" si="38"/>
        <v>45</v>
      </c>
    </row>
    <row r="2006" spans="19:22">
      <c r="S2006" s="16">
        <v>3934</v>
      </c>
      <c r="T2006" s="16" t="s">
        <v>2489</v>
      </c>
      <c r="U2006" s="17">
        <f>COUNTIFS(WTG_BD!L:L,'Basic Data'!T2006,WTG_BD!F:F,"&gt;="&amp;O2Summary!$B$6,WTG_BD!F:F,"&lt;="&amp;O2Summary!$B$4)</f>
        <v>0</v>
      </c>
      <c r="V2006" s="18">
        <f t="shared" si="38"/>
        <v>45</v>
      </c>
    </row>
    <row r="2007" spans="19:22">
      <c r="S2007" s="16">
        <v>3935</v>
      </c>
      <c r="T2007" s="16" t="s">
        <v>2490</v>
      </c>
      <c r="U2007" s="17">
        <f>COUNTIFS(WTG_BD!L:L,'Basic Data'!T2007,WTG_BD!F:F,"&gt;="&amp;O2Summary!$B$6,WTG_BD!F:F,"&lt;="&amp;O2Summary!$B$4)</f>
        <v>0</v>
      </c>
      <c r="V2007" s="18">
        <f t="shared" si="38"/>
        <v>45</v>
      </c>
    </row>
    <row r="2008" spans="19:22">
      <c r="S2008" s="16">
        <v>3936</v>
      </c>
      <c r="T2008" s="16" t="s">
        <v>2491</v>
      </c>
      <c r="U2008" s="17">
        <f>COUNTIFS(WTG_BD!L:L,'Basic Data'!T2008,WTG_BD!F:F,"&gt;="&amp;O2Summary!$B$6,WTG_BD!F:F,"&lt;="&amp;O2Summary!$B$4)</f>
        <v>0</v>
      </c>
      <c r="V2008" s="18">
        <f t="shared" si="38"/>
        <v>45</v>
      </c>
    </row>
    <row r="2009" spans="19:22">
      <c r="S2009" s="16">
        <v>3937</v>
      </c>
      <c r="T2009" s="16" t="s">
        <v>2492</v>
      </c>
      <c r="U2009" s="17">
        <f>COUNTIFS(WTG_BD!L:L,'Basic Data'!T2009,WTG_BD!F:F,"&gt;="&amp;O2Summary!$B$6,WTG_BD!F:F,"&lt;="&amp;O2Summary!$B$4)</f>
        <v>0</v>
      </c>
      <c r="V2009" s="18">
        <f t="shared" si="38"/>
        <v>45</v>
      </c>
    </row>
    <row r="2010" spans="19:22">
      <c r="S2010" s="16">
        <v>3938</v>
      </c>
      <c r="T2010" s="16" t="s">
        <v>2493</v>
      </c>
      <c r="U2010" s="17">
        <f>COUNTIFS(WTG_BD!L:L,'Basic Data'!T2010,WTG_BD!F:F,"&gt;="&amp;O2Summary!$B$6,WTG_BD!F:F,"&lt;="&amp;O2Summary!$B$4)</f>
        <v>0</v>
      </c>
      <c r="V2010" s="18">
        <f t="shared" si="38"/>
        <v>45</v>
      </c>
    </row>
    <row r="2011" spans="19:22">
      <c r="S2011" s="16">
        <v>3939</v>
      </c>
      <c r="T2011" s="16" t="s">
        <v>2494</v>
      </c>
      <c r="U2011" s="17">
        <f>COUNTIFS(WTG_BD!L:L,'Basic Data'!T2011,WTG_BD!F:F,"&gt;="&amp;O2Summary!$B$6,WTG_BD!F:F,"&lt;="&amp;O2Summary!$B$4)</f>
        <v>0</v>
      </c>
      <c r="V2011" s="18">
        <f t="shared" si="38"/>
        <v>45</v>
      </c>
    </row>
    <row r="2012" spans="19:22">
      <c r="S2012" s="16">
        <v>3940</v>
      </c>
      <c r="T2012" s="16" t="s">
        <v>2495</v>
      </c>
      <c r="U2012" s="17">
        <f>COUNTIFS(WTG_BD!L:L,'Basic Data'!T2012,WTG_BD!F:F,"&gt;="&amp;O2Summary!$B$6,WTG_BD!F:F,"&lt;="&amp;O2Summary!$B$4)</f>
        <v>0</v>
      </c>
      <c r="V2012" s="18">
        <f t="shared" si="38"/>
        <v>45</v>
      </c>
    </row>
    <row r="2013" spans="19:22">
      <c r="S2013" s="16">
        <v>3941</v>
      </c>
      <c r="T2013" s="16" t="s">
        <v>2496</v>
      </c>
      <c r="U2013" s="17">
        <f>COUNTIFS(WTG_BD!L:L,'Basic Data'!T2013,WTG_BD!F:F,"&gt;="&amp;O2Summary!$B$6,WTG_BD!F:F,"&lt;="&amp;O2Summary!$B$4)</f>
        <v>0</v>
      </c>
      <c r="V2013" s="18">
        <f t="shared" si="38"/>
        <v>45</v>
      </c>
    </row>
    <row r="2014" spans="19:22">
      <c r="S2014" s="16">
        <v>3942</v>
      </c>
      <c r="T2014" s="16" t="s">
        <v>2497</v>
      </c>
      <c r="U2014" s="17">
        <f>COUNTIFS(WTG_BD!L:L,'Basic Data'!T2014,WTG_BD!F:F,"&gt;="&amp;O2Summary!$B$6,WTG_BD!F:F,"&lt;="&amp;O2Summary!$B$4)</f>
        <v>0</v>
      </c>
      <c r="V2014" s="18">
        <f t="shared" si="38"/>
        <v>45</v>
      </c>
    </row>
    <row r="2015" spans="19:22">
      <c r="S2015" s="16">
        <v>3944</v>
      </c>
      <c r="T2015" s="16" t="s">
        <v>2498</v>
      </c>
      <c r="U2015" s="17">
        <f>COUNTIFS(WTG_BD!L:L,'Basic Data'!T2015,WTG_BD!F:F,"&gt;="&amp;O2Summary!$B$6,WTG_BD!F:F,"&lt;="&amp;O2Summary!$B$4)</f>
        <v>0</v>
      </c>
      <c r="V2015" s="18">
        <f t="shared" si="38"/>
        <v>45</v>
      </c>
    </row>
    <row r="2016" spans="19:22">
      <c r="S2016" s="16">
        <v>3945</v>
      </c>
      <c r="T2016" s="16" t="s">
        <v>2499</v>
      </c>
      <c r="U2016" s="17">
        <f>COUNTIFS(WTG_BD!L:L,'Basic Data'!T2016,WTG_BD!F:F,"&gt;="&amp;O2Summary!$B$6,WTG_BD!F:F,"&lt;="&amp;O2Summary!$B$4)</f>
        <v>0</v>
      </c>
      <c r="V2016" s="18">
        <f t="shared" si="38"/>
        <v>45</v>
      </c>
    </row>
    <row r="2017" spans="19:22">
      <c r="S2017" s="16">
        <v>3946</v>
      </c>
      <c r="T2017" s="16" t="s">
        <v>2500</v>
      </c>
      <c r="U2017" s="17">
        <f>COUNTIFS(WTG_BD!L:L,'Basic Data'!T2017,WTG_BD!F:F,"&gt;="&amp;O2Summary!$B$6,WTG_BD!F:F,"&lt;="&amp;O2Summary!$B$4)</f>
        <v>0</v>
      </c>
      <c r="V2017" s="18">
        <f t="shared" si="38"/>
        <v>45</v>
      </c>
    </row>
    <row r="2018" spans="19:22">
      <c r="S2018" s="16">
        <v>3947</v>
      </c>
      <c r="T2018" s="16" t="s">
        <v>2501</v>
      </c>
      <c r="U2018" s="17">
        <f>COUNTIFS(WTG_BD!L:L,'Basic Data'!T2018,WTG_BD!F:F,"&gt;="&amp;O2Summary!$B$6,WTG_BD!F:F,"&lt;="&amp;O2Summary!$B$4)</f>
        <v>0</v>
      </c>
      <c r="V2018" s="18">
        <f t="shared" si="38"/>
        <v>45</v>
      </c>
    </row>
    <row r="2019" spans="19:22">
      <c r="S2019" s="16">
        <v>3948</v>
      </c>
      <c r="T2019" s="16" t="s">
        <v>1793</v>
      </c>
      <c r="U2019" s="17">
        <f>COUNTIFS(WTG_BD!L:L,'Basic Data'!T2019,WTG_BD!F:F,"&gt;="&amp;O2Summary!$B$6,WTG_BD!F:F,"&lt;="&amp;O2Summary!$B$4)</f>
        <v>0</v>
      </c>
      <c r="V2019" s="18">
        <f t="shared" si="38"/>
        <v>45</v>
      </c>
    </row>
    <row r="2020" spans="19:22">
      <c r="S2020" s="16">
        <v>3949</v>
      </c>
      <c r="T2020" s="16" t="s">
        <v>2502</v>
      </c>
      <c r="U2020" s="17">
        <f>COUNTIFS(WTG_BD!L:L,'Basic Data'!T2020,WTG_BD!F:F,"&gt;="&amp;O2Summary!$B$6,WTG_BD!F:F,"&lt;="&amp;O2Summary!$B$4)</f>
        <v>0</v>
      </c>
      <c r="V2020" s="18">
        <f t="shared" si="38"/>
        <v>45</v>
      </c>
    </row>
    <row r="2021" spans="19:22">
      <c r="S2021" s="16">
        <v>3950</v>
      </c>
      <c r="T2021" s="16" t="s">
        <v>2503</v>
      </c>
      <c r="U2021" s="17">
        <f>COUNTIFS(WTG_BD!L:L,'Basic Data'!T2021,WTG_BD!F:F,"&gt;="&amp;O2Summary!$B$6,WTG_BD!F:F,"&lt;="&amp;O2Summary!$B$4)</f>
        <v>0</v>
      </c>
      <c r="V2021" s="18">
        <f t="shared" si="38"/>
        <v>45</v>
      </c>
    </row>
    <row r="2022" spans="19:22">
      <c r="S2022" s="16">
        <v>3951</v>
      </c>
      <c r="T2022" s="16" t="s">
        <v>2504</v>
      </c>
      <c r="U2022" s="17">
        <f>COUNTIFS(WTG_BD!L:L,'Basic Data'!T2022,WTG_BD!F:F,"&gt;="&amp;O2Summary!$B$6,WTG_BD!F:F,"&lt;="&amp;O2Summary!$B$4)</f>
        <v>0</v>
      </c>
      <c r="V2022" s="18">
        <f t="shared" si="38"/>
        <v>45</v>
      </c>
    </row>
    <row r="2023" spans="19:22">
      <c r="S2023" s="16">
        <v>3952</v>
      </c>
      <c r="T2023" s="16" t="s">
        <v>2505</v>
      </c>
      <c r="U2023" s="17">
        <f>COUNTIFS(WTG_BD!L:L,'Basic Data'!T2023,WTG_BD!F:F,"&gt;="&amp;O2Summary!$B$6,WTG_BD!F:F,"&lt;="&amp;O2Summary!$B$4)</f>
        <v>0</v>
      </c>
      <c r="V2023" s="18">
        <f t="shared" si="38"/>
        <v>45</v>
      </c>
    </row>
    <row r="2024" spans="19:22">
      <c r="S2024" s="16">
        <v>3953</v>
      </c>
      <c r="T2024" s="16" t="s">
        <v>2506</v>
      </c>
      <c r="U2024" s="17">
        <f>COUNTIFS(WTG_BD!L:L,'Basic Data'!T2024,WTG_BD!F:F,"&gt;="&amp;O2Summary!$B$6,WTG_BD!F:F,"&lt;="&amp;O2Summary!$B$4)</f>
        <v>0</v>
      </c>
      <c r="V2024" s="18">
        <f t="shared" si="38"/>
        <v>45</v>
      </c>
    </row>
    <row r="2025" spans="19:22">
      <c r="S2025" s="16">
        <v>3954</v>
      </c>
      <c r="T2025" s="16" t="s">
        <v>2507</v>
      </c>
      <c r="U2025" s="17">
        <f>COUNTIFS(WTG_BD!L:L,'Basic Data'!T2025,WTG_BD!F:F,"&gt;="&amp;O2Summary!$B$6,WTG_BD!F:F,"&lt;="&amp;O2Summary!$B$4)</f>
        <v>0</v>
      </c>
      <c r="V2025" s="18">
        <f t="shared" si="38"/>
        <v>45</v>
      </c>
    </row>
    <row r="2026" spans="19:22">
      <c r="S2026" s="16">
        <v>3955</v>
      </c>
      <c r="T2026" s="16" t="s">
        <v>2508</v>
      </c>
      <c r="U2026" s="17">
        <f>COUNTIFS(WTG_BD!L:L,'Basic Data'!T2026,WTG_BD!F:F,"&gt;="&amp;O2Summary!$B$6,WTG_BD!F:F,"&lt;="&amp;O2Summary!$B$4)</f>
        <v>0</v>
      </c>
      <c r="V2026" s="18">
        <f t="shared" si="38"/>
        <v>45</v>
      </c>
    </row>
    <row r="2027" spans="19:22">
      <c r="S2027" s="16">
        <v>3956</v>
      </c>
      <c r="T2027" s="16" t="s">
        <v>2509</v>
      </c>
      <c r="U2027" s="17">
        <f>COUNTIFS(WTG_BD!L:L,'Basic Data'!T2027,WTG_BD!F:F,"&gt;="&amp;O2Summary!$B$6,WTG_BD!F:F,"&lt;="&amp;O2Summary!$B$4)</f>
        <v>0</v>
      </c>
      <c r="V2027" s="18">
        <f t="shared" si="38"/>
        <v>45</v>
      </c>
    </row>
    <row r="2028" spans="19:22">
      <c r="S2028" s="16">
        <v>3957</v>
      </c>
      <c r="T2028" s="16" t="s">
        <v>2510</v>
      </c>
      <c r="U2028" s="17">
        <f>COUNTIFS(WTG_BD!L:L,'Basic Data'!T2028,WTG_BD!F:F,"&gt;="&amp;O2Summary!$B$6,WTG_BD!F:F,"&lt;="&amp;O2Summary!$B$4)</f>
        <v>0</v>
      </c>
      <c r="V2028" s="18">
        <f t="shared" si="38"/>
        <v>45</v>
      </c>
    </row>
    <row r="2029" spans="19:22">
      <c r="S2029" s="16">
        <v>3958</v>
      </c>
      <c r="T2029" s="16" t="s">
        <v>2511</v>
      </c>
      <c r="U2029" s="17">
        <f>COUNTIFS(WTG_BD!L:L,'Basic Data'!T2029,WTG_BD!F:F,"&gt;="&amp;O2Summary!$B$6,WTG_BD!F:F,"&lt;="&amp;O2Summary!$B$4)</f>
        <v>0</v>
      </c>
      <c r="V2029" s="18">
        <f t="shared" si="38"/>
        <v>45</v>
      </c>
    </row>
    <row r="2030" spans="19:22">
      <c r="S2030" s="16">
        <v>3959</v>
      </c>
      <c r="T2030" s="16" t="s">
        <v>2512</v>
      </c>
      <c r="U2030" s="17">
        <f>COUNTIFS(WTG_BD!L:L,'Basic Data'!T2030,WTG_BD!F:F,"&gt;="&amp;O2Summary!$B$6,WTG_BD!F:F,"&lt;="&amp;O2Summary!$B$4)</f>
        <v>0</v>
      </c>
      <c r="V2030" s="18">
        <f t="shared" si="38"/>
        <v>45</v>
      </c>
    </row>
    <row r="2031" spans="19:22">
      <c r="S2031" s="16">
        <v>3960</v>
      </c>
      <c r="T2031" s="16" t="s">
        <v>1666</v>
      </c>
      <c r="U2031" s="17">
        <f>COUNTIFS(WTG_BD!L:L,'Basic Data'!T2031,WTG_BD!F:F,"&gt;="&amp;O2Summary!$B$6,WTG_BD!F:F,"&lt;="&amp;O2Summary!$B$4)</f>
        <v>0</v>
      </c>
      <c r="V2031" s="18">
        <f t="shared" si="38"/>
        <v>45</v>
      </c>
    </row>
    <row r="2032" spans="19:22">
      <c r="S2032" s="16">
        <v>3961</v>
      </c>
      <c r="T2032" s="16" t="s">
        <v>2513</v>
      </c>
      <c r="U2032" s="17">
        <f>COUNTIFS(WTG_BD!L:L,'Basic Data'!T2032,WTG_BD!F:F,"&gt;="&amp;O2Summary!$B$6,WTG_BD!F:F,"&lt;="&amp;O2Summary!$B$4)</f>
        <v>0</v>
      </c>
      <c r="V2032" s="18">
        <f t="shared" si="38"/>
        <v>45</v>
      </c>
    </row>
    <row r="2033" spans="19:22">
      <c r="S2033" s="16">
        <v>3962</v>
      </c>
      <c r="T2033" s="16" t="s">
        <v>2514</v>
      </c>
      <c r="U2033" s="17">
        <f>COUNTIFS(WTG_BD!L:L,'Basic Data'!T2033,WTG_BD!F:F,"&gt;="&amp;O2Summary!$B$6,WTG_BD!F:F,"&lt;="&amp;O2Summary!$B$4)</f>
        <v>0</v>
      </c>
      <c r="V2033" s="18">
        <f t="shared" si="38"/>
        <v>45</v>
      </c>
    </row>
    <row r="2034" spans="19:22">
      <c r="S2034" s="16">
        <v>3963</v>
      </c>
      <c r="T2034" s="16" t="s">
        <v>2515</v>
      </c>
      <c r="U2034" s="17">
        <f>COUNTIFS(WTG_BD!L:L,'Basic Data'!T2034,WTG_BD!F:F,"&gt;="&amp;O2Summary!$B$6,WTG_BD!F:F,"&lt;="&amp;O2Summary!$B$4)</f>
        <v>0</v>
      </c>
      <c r="V2034" s="18">
        <f t="shared" si="38"/>
        <v>45</v>
      </c>
    </row>
    <row r="2035" spans="19:22">
      <c r="S2035" s="16">
        <v>3964</v>
      </c>
      <c r="T2035" s="16" t="s">
        <v>2516</v>
      </c>
      <c r="U2035" s="17">
        <f>COUNTIFS(WTG_BD!L:L,'Basic Data'!T2035,WTG_BD!F:F,"&gt;="&amp;O2Summary!$B$6,WTG_BD!F:F,"&lt;="&amp;O2Summary!$B$4)</f>
        <v>0</v>
      </c>
      <c r="V2035" s="18">
        <f t="shared" si="38"/>
        <v>45</v>
      </c>
    </row>
    <row r="2036" spans="19:22">
      <c r="S2036" s="16">
        <v>3965</v>
      </c>
      <c r="T2036" s="16" t="s">
        <v>2517</v>
      </c>
      <c r="U2036" s="17">
        <f>COUNTIFS(WTG_BD!L:L,'Basic Data'!T2036,WTG_BD!F:F,"&gt;="&amp;O2Summary!$B$6,WTG_BD!F:F,"&lt;="&amp;O2Summary!$B$4)</f>
        <v>0</v>
      </c>
      <c r="V2036" s="18">
        <f t="shared" si="38"/>
        <v>45</v>
      </c>
    </row>
    <row r="2037" spans="19:22">
      <c r="S2037" s="16">
        <v>3966</v>
      </c>
      <c r="T2037" s="16" t="s">
        <v>2518</v>
      </c>
      <c r="U2037" s="17">
        <f>COUNTIFS(WTG_BD!L:L,'Basic Data'!T2037,WTG_BD!F:F,"&gt;="&amp;O2Summary!$B$6,WTG_BD!F:F,"&lt;="&amp;O2Summary!$B$4)</f>
        <v>0</v>
      </c>
      <c r="V2037" s="18">
        <f t="shared" si="38"/>
        <v>45</v>
      </c>
    </row>
    <row r="2038" spans="19:22">
      <c r="S2038" s="16">
        <v>3967</v>
      </c>
      <c r="T2038" s="16" t="s">
        <v>2519</v>
      </c>
      <c r="U2038" s="17">
        <f>COUNTIFS(WTG_BD!L:L,'Basic Data'!T2038,WTG_BD!F:F,"&gt;="&amp;O2Summary!$B$6,WTG_BD!F:F,"&lt;="&amp;O2Summary!$B$4)</f>
        <v>0</v>
      </c>
      <c r="V2038" s="18">
        <f t="shared" si="38"/>
        <v>45</v>
      </c>
    </row>
    <row r="2039" spans="19:22">
      <c r="S2039" s="16">
        <v>3968</v>
      </c>
      <c r="T2039" s="16" t="s">
        <v>2520</v>
      </c>
      <c r="U2039" s="17">
        <f>COUNTIFS(WTG_BD!L:L,'Basic Data'!T2039,WTG_BD!F:F,"&gt;="&amp;O2Summary!$B$6,WTG_BD!F:F,"&lt;="&amp;O2Summary!$B$4)</f>
        <v>0</v>
      </c>
      <c r="V2039" s="18">
        <f t="shared" si="38"/>
        <v>45</v>
      </c>
    </row>
    <row r="2040" spans="19:22">
      <c r="S2040" s="16">
        <v>3969</v>
      </c>
      <c r="T2040" s="16" t="s">
        <v>2521</v>
      </c>
      <c r="U2040" s="17">
        <f>COUNTIFS(WTG_BD!L:L,'Basic Data'!T2040,WTG_BD!F:F,"&gt;="&amp;O2Summary!$B$6,WTG_BD!F:F,"&lt;="&amp;O2Summary!$B$4)</f>
        <v>0</v>
      </c>
      <c r="V2040" s="18">
        <f t="shared" si="38"/>
        <v>45</v>
      </c>
    </row>
    <row r="2041" spans="19:22">
      <c r="S2041" s="16">
        <v>3970</v>
      </c>
      <c r="T2041" s="16" t="s">
        <v>2522</v>
      </c>
      <c r="U2041" s="17">
        <f>COUNTIFS(WTG_BD!L:L,'Basic Data'!T2041,WTG_BD!F:F,"&gt;="&amp;O2Summary!$B$6,WTG_BD!F:F,"&lt;="&amp;O2Summary!$B$4)</f>
        <v>0</v>
      </c>
      <c r="V2041" s="18">
        <f t="shared" si="38"/>
        <v>45</v>
      </c>
    </row>
    <row r="2042" spans="19:22">
      <c r="S2042" s="16">
        <v>3971</v>
      </c>
      <c r="T2042" s="16" t="s">
        <v>2523</v>
      </c>
      <c r="U2042" s="17">
        <f>COUNTIFS(WTG_BD!L:L,'Basic Data'!T2042,WTG_BD!F:F,"&gt;="&amp;O2Summary!$B$6,WTG_BD!F:F,"&lt;="&amp;O2Summary!$B$4)</f>
        <v>0</v>
      </c>
      <c r="V2042" s="18">
        <f t="shared" si="38"/>
        <v>45</v>
      </c>
    </row>
    <row r="2043" spans="19:22">
      <c r="S2043" s="16">
        <v>3972</v>
      </c>
      <c r="T2043" s="16" t="s">
        <v>2524</v>
      </c>
      <c r="U2043" s="17">
        <f>COUNTIFS(WTG_BD!L:L,'Basic Data'!T2043,WTG_BD!F:F,"&gt;="&amp;O2Summary!$B$6,WTG_BD!F:F,"&lt;="&amp;O2Summary!$B$4)</f>
        <v>0</v>
      </c>
      <c r="V2043" s="18">
        <f t="shared" si="38"/>
        <v>45</v>
      </c>
    </row>
    <row r="2044" spans="19:22">
      <c r="S2044" s="16">
        <v>3973</v>
      </c>
      <c r="T2044" s="16" t="s">
        <v>2525</v>
      </c>
      <c r="U2044" s="17">
        <f>COUNTIFS(WTG_BD!L:L,'Basic Data'!T2044,WTG_BD!F:F,"&gt;="&amp;O2Summary!$B$6,WTG_BD!F:F,"&lt;="&amp;O2Summary!$B$4)</f>
        <v>0</v>
      </c>
      <c r="V2044" s="18">
        <f t="shared" si="38"/>
        <v>45</v>
      </c>
    </row>
    <row r="2045" spans="19:22">
      <c r="S2045" s="16">
        <v>3974</v>
      </c>
      <c r="T2045" s="16" t="s">
        <v>2526</v>
      </c>
      <c r="U2045" s="17">
        <f>COUNTIFS(WTG_BD!L:L,'Basic Data'!T2045,WTG_BD!F:F,"&gt;="&amp;O2Summary!$B$6,WTG_BD!F:F,"&lt;="&amp;O2Summary!$B$4)</f>
        <v>0</v>
      </c>
      <c r="V2045" s="18">
        <f t="shared" si="38"/>
        <v>45</v>
      </c>
    </row>
    <row r="2046" spans="19:22">
      <c r="S2046" s="16">
        <v>3975</v>
      </c>
      <c r="T2046" s="16" t="s">
        <v>2527</v>
      </c>
      <c r="U2046" s="17">
        <f>COUNTIFS(WTG_BD!L:L,'Basic Data'!T2046,WTG_BD!F:F,"&gt;="&amp;O2Summary!$B$6,WTG_BD!F:F,"&lt;="&amp;O2Summary!$B$4)</f>
        <v>0</v>
      </c>
      <c r="V2046" s="18">
        <f t="shared" si="38"/>
        <v>45</v>
      </c>
    </row>
    <row r="2047" spans="19:22">
      <c r="S2047" s="16">
        <v>3976</v>
      </c>
      <c r="T2047" s="16" t="s">
        <v>2528</v>
      </c>
      <c r="U2047" s="17">
        <f>COUNTIFS(WTG_BD!L:L,'Basic Data'!T2047,WTG_BD!F:F,"&gt;="&amp;O2Summary!$B$6,WTG_BD!F:F,"&lt;="&amp;O2Summary!$B$4)</f>
        <v>0</v>
      </c>
      <c r="V2047" s="18">
        <f t="shared" si="38"/>
        <v>45</v>
      </c>
    </row>
    <row r="2048" spans="19:22">
      <c r="S2048" s="16">
        <v>3977</v>
      </c>
      <c r="T2048" s="16" t="s">
        <v>2529</v>
      </c>
      <c r="U2048" s="17">
        <f>COUNTIFS(WTG_BD!L:L,'Basic Data'!T2048,WTG_BD!F:F,"&gt;="&amp;O2Summary!$B$6,WTG_BD!F:F,"&lt;="&amp;O2Summary!$B$4)</f>
        <v>0</v>
      </c>
      <c r="V2048" s="18">
        <f t="shared" si="38"/>
        <v>45</v>
      </c>
    </row>
    <row r="2049" spans="19:22">
      <c r="S2049" s="16">
        <v>3978</v>
      </c>
      <c r="T2049" s="16" t="s">
        <v>2530</v>
      </c>
      <c r="U2049" s="17">
        <f>COUNTIFS(WTG_BD!L:L,'Basic Data'!T2049,WTG_BD!F:F,"&gt;="&amp;O2Summary!$B$6,WTG_BD!F:F,"&lt;="&amp;O2Summary!$B$4)</f>
        <v>0</v>
      </c>
      <c r="V2049" s="18">
        <f t="shared" si="38"/>
        <v>45</v>
      </c>
    </row>
    <row r="2050" spans="19:22">
      <c r="S2050" s="16">
        <v>3979</v>
      </c>
      <c r="T2050" s="16" t="s">
        <v>2531</v>
      </c>
      <c r="U2050" s="17">
        <f>COUNTIFS(WTG_BD!L:L,'Basic Data'!T2050,WTG_BD!F:F,"&gt;="&amp;O2Summary!$B$6,WTG_BD!F:F,"&lt;="&amp;O2Summary!$B$4)</f>
        <v>0</v>
      </c>
      <c r="V2050" s="18">
        <f t="shared" si="38"/>
        <v>45</v>
      </c>
    </row>
    <row r="2051" spans="19:22">
      <c r="S2051" s="16">
        <v>3980</v>
      </c>
      <c r="T2051" s="16" t="s">
        <v>2532</v>
      </c>
      <c r="U2051" s="17">
        <f>COUNTIFS(WTG_BD!L:L,'Basic Data'!T2051,WTG_BD!F:F,"&gt;="&amp;O2Summary!$B$6,WTG_BD!F:F,"&lt;="&amp;O2Summary!$B$4)</f>
        <v>0</v>
      </c>
      <c r="V2051" s="18">
        <f t="shared" ref="V2051:V2114" si="39">RANK(U2051,$U$2:$U$3975)</f>
        <v>45</v>
      </c>
    </row>
    <row r="2052" spans="19:22">
      <c r="S2052" s="16">
        <v>3981</v>
      </c>
      <c r="T2052" s="16" t="s">
        <v>2533</v>
      </c>
      <c r="U2052" s="17">
        <f>COUNTIFS(WTG_BD!L:L,'Basic Data'!T2052,WTG_BD!F:F,"&gt;="&amp;O2Summary!$B$6,WTG_BD!F:F,"&lt;="&amp;O2Summary!$B$4)</f>
        <v>0</v>
      </c>
      <c r="V2052" s="18">
        <f t="shared" si="39"/>
        <v>45</v>
      </c>
    </row>
    <row r="2053" spans="19:22">
      <c r="S2053" s="16">
        <v>3982</v>
      </c>
      <c r="T2053" s="16" t="s">
        <v>2534</v>
      </c>
      <c r="U2053" s="17">
        <f>COUNTIFS(WTG_BD!L:L,'Basic Data'!T2053,WTG_BD!F:F,"&gt;="&amp;O2Summary!$B$6,WTG_BD!F:F,"&lt;="&amp;O2Summary!$B$4)</f>
        <v>0</v>
      </c>
      <c r="V2053" s="18">
        <f t="shared" si="39"/>
        <v>45</v>
      </c>
    </row>
    <row r="2054" spans="19:22">
      <c r="S2054" s="16">
        <v>3983</v>
      </c>
      <c r="T2054" s="16" t="s">
        <v>2535</v>
      </c>
      <c r="U2054" s="17">
        <f>COUNTIFS(WTG_BD!L:L,'Basic Data'!T2054,WTG_BD!F:F,"&gt;="&amp;O2Summary!$B$6,WTG_BD!F:F,"&lt;="&amp;O2Summary!$B$4)</f>
        <v>0</v>
      </c>
      <c r="V2054" s="18">
        <f t="shared" si="39"/>
        <v>45</v>
      </c>
    </row>
    <row r="2055" spans="19:22">
      <c r="S2055" s="16">
        <v>3984</v>
      </c>
      <c r="T2055" s="16" t="s">
        <v>2536</v>
      </c>
      <c r="U2055" s="17">
        <f>COUNTIFS(WTG_BD!L:L,'Basic Data'!T2055,WTG_BD!F:F,"&gt;="&amp;O2Summary!$B$6,WTG_BD!F:F,"&lt;="&amp;O2Summary!$B$4)</f>
        <v>0</v>
      </c>
      <c r="V2055" s="18">
        <f t="shared" si="39"/>
        <v>45</v>
      </c>
    </row>
    <row r="2056" spans="19:22">
      <c r="S2056" s="16">
        <v>3985</v>
      </c>
      <c r="T2056" s="16" t="s">
        <v>2537</v>
      </c>
      <c r="U2056" s="17">
        <f>COUNTIFS(WTG_BD!L:L,'Basic Data'!T2056,WTG_BD!F:F,"&gt;="&amp;O2Summary!$B$6,WTG_BD!F:F,"&lt;="&amp;O2Summary!$B$4)</f>
        <v>0</v>
      </c>
      <c r="V2056" s="18">
        <f t="shared" si="39"/>
        <v>45</v>
      </c>
    </row>
    <row r="2057" spans="19:22">
      <c r="S2057" s="16">
        <v>3986</v>
      </c>
      <c r="T2057" s="16" t="s">
        <v>2538</v>
      </c>
      <c r="U2057" s="17">
        <f>COUNTIFS(WTG_BD!L:L,'Basic Data'!T2057,WTG_BD!F:F,"&gt;="&amp;O2Summary!$B$6,WTG_BD!F:F,"&lt;="&amp;O2Summary!$B$4)</f>
        <v>0</v>
      </c>
      <c r="V2057" s="18">
        <f t="shared" si="39"/>
        <v>45</v>
      </c>
    </row>
    <row r="2058" spans="19:22">
      <c r="S2058" s="16">
        <v>3987</v>
      </c>
      <c r="T2058" s="16" t="s">
        <v>2539</v>
      </c>
      <c r="U2058" s="17">
        <f>COUNTIFS(WTG_BD!L:L,'Basic Data'!T2058,WTG_BD!F:F,"&gt;="&amp;O2Summary!$B$6,WTG_BD!F:F,"&lt;="&amp;O2Summary!$B$4)</f>
        <v>0</v>
      </c>
      <c r="V2058" s="18">
        <f t="shared" si="39"/>
        <v>45</v>
      </c>
    </row>
    <row r="2059" spans="19:22">
      <c r="S2059" s="16">
        <v>3988</v>
      </c>
      <c r="T2059" s="16" t="s">
        <v>2540</v>
      </c>
      <c r="U2059" s="17">
        <f>COUNTIFS(WTG_BD!L:L,'Basic Data'!T2059,WTG_BD!F:F,"&gt;="&amp;O2Summary!$B$6,WTG_BD!F:F,"&lt;="&amp;O2Summary!$B$4)</f>
        <v>0</v>
      </c>
      <c r="V2059" s="18">
        <f t="shared" si="39"/>
        <v>45</v>
      </c>
    </row>
    <row r="2060" spans="19:22">
      <c r="S2060" s="16">
        <v>3989</v>
      </c>
      <c r="T2060" s="16" t="s">
        <v>2541</v>
      </c>
      <c r="U2060" s="17">
        <f>COUNTIFS(WTG_BD!L:L,'Basic Data'!T2060,WTG_BD!F:F,"&gt;="&amp;O2Summary!$B$6,WTG_BD!F:F,"&lt;="&amp;O2Summary!$B$4)</f>
        <v>0</v>
      </c>
      <c r="V2060" s="18">
        <f t="shared" si="39"/>
        <v>45</v>
      </c>
    </row>
    <row r="2061" spans="19:22">
      <c r="S2061" s="16">
        <v>3990</v>
      </c>
      <c r="T2061" s="16" t="s">
        <v>2542</v>
      </c>
      <c r="U2061" s="17">
        <f>COUNTIFS(WTG_BD!L:L,'Basic Data'!T2061,WTG_BD!F:F,"&gt;="&amp;O2Summary!$B$6,WTG_BD!F:F,"&lt;="&amp;O2Summary!$B$4)</f>
        <v>0</v>
      </c>
      <c r="V2061" s="18">
        <f t="shared" si="39"/>
        <v>45</v>
      </c>
    </row>
    <row r="2062" spans="19:22">
      <c r="S2062" s="16">
        <v>3991</v>
      </c>
      <c r="T2062" s="16" t="s">
        <v>2543</v>
      </c>
      <c r="U2062" s="17">
        <f>COUNTIFS(WTG_BD!L:L,'Basic Data'!T2062,WTG_BD!F:F,"&gt;="&amp;O2Summary!$B$6,WTG_BD!F:F,"&lt;="&amp;O2Summary!$B$4)</f>
        <v>0</v>
      </c>
      <c r="V2062" s="18">
        <f t="shared" si="39"/>
        <v>45</v>
      </c>
    </row>
    <row r="2063" spans="19:22">
      <c r="S2063" s="16">
        <v>3992</v>
      </c>
      <c r="T2063" s="16" t="s">
        <v>2544</v>
      </c>
      <c r="U2063" s="17">
        <f>COUNTIFS(WTG_BD!L:L,'Basic Data'!T2063,WTG_BD!F:F,"&gt;="&amp;O2Summary!$B$6,WTG_BD!F:F,"&lt;="&amp;O2Summary!$B$4)</f>
        <v>0</v>
      </c>
      <c r="V2063" s="18">
        <f t="shared" si="39"/>
        <v>45</v>
      </c>
    </row>
    <row r="2064" spans="19:22">
      <c r="S2064" s="16">
        <v>3993</v>
      </c>
      <c r="T2064" s="16" t="s">
        <v>2545</v>
      </c>
      <c r="U2064" s="17">
        <f>COUNTIFS(WTG_BD!L:L,'Basic Data'!T2064,WTG_BD!F:F,"&gt;="&amp;O2Summary!$B$6,WTG_BD!F:F,"&lt;="&amp;O2Summary!$B$4)</f>
        <v>0</v>
      </c>
      <c r="V2064" s="18">
        <f t="shared" si="39"/>
        <v>45</v>
      </c>
    </row>
    <row r="2065" spans="19:22">
      <c r="S2065" s="16">
        <v>3994</v>
      </c>
      <c r="T2065" s="16" t="s">
        <v>2546</v>
      </c>
      <c r="U2065" s="17">
        <f>COUNTIFS(WTG_BD!L:L,'Basic Data'!T2065,WTG_BD!F:F,"&gt;="&amp;O2Summary!$B$6,WTG_BD!F:F,"&lt;="&amp;O2Summary!$B$4)</f>
        <v>0</v>
      </c>
      <c r="V2065" s="18">
        <f t="shared" si="39"/>
        <v>45</v>
      </c>
    </row>
    <row r="2066" spans="19:22">
      <c r="S2066" s="16">
        <v>4004</v>
      </c>
      <c r="T2066" s="16" t="s">
        <v>2547</v>
      </c>
      <c r="U2066" s="17">
        <f>COUNTIFS(WTG_BD!L:L,'Basic Data'!T2066,WTG_BD!F:F,"&gt;="&amp;O2Summary!$B$6,WTG_BD!F:F,"&lt;="&amp;O2Summary!$B$4)</f>
        <v>0</v>
      </c>
      <c r="V2066" s="18">
        <f t="shared" si="39"/>
        <v>45</v>
      </c>
    </row>
    <row r="2067" spans="19:22">
      <c r="S2067" s="16">
        <v>4005</v>
      </c>
      <c r="T2067" s="16" t="s">
        <v>2548</v>
      </c>
      <c r="U2067" s="17">
        <f>COUNTIFS(WTG_BD!L:L,'Basic Data'!T2067,WTG_BD!F:F,"&gt;="&amp;O2Summary!$B$6,WTG_BD!F:F,"&lt;="&amp;O2Summary!$B$4)</f>
        <v>0</v>
      </c>
      <c r="V2067" s="18">
        <f t="shared" si="39"/>
        <v>45</v>
      </c>
    </row>
    <row r="2068" spans="19:22">
      <c r="S2068" s="16">
        <v>4006</v>
      </c>
      <c r="T2068" s="16" t="s">
        <v>2549</v>
      </c>
      <c r="U2068" s="17">
        <f>COUNTIFS(WTG_BD!L:L,'Basic Data'!T2068,WTG_BD!F:F,"&gt;="&amp;O2Summary!$B$6,WTG_BD!F:F,"&lt;="&amp;O2Summary!$B$4)</f>
        <v>0</v>
      </c>
      <c r="V2068" s="18">
        <f t="shared" si="39"/>
        <v>45</v>
      </c>
    </row>
    <row r="2069" spans="19:22">
      <c r="S2069" s="16">
        <v>4007</v>
      </c>
      <c r="T2069" s="16" t="s">
        <v>2550</v>
      </c>
      <c r="U2069" s="17">
        <f>COUNTIFS(WTG_BD!L:L,'Basic Data'!T2069,WTG_BD!F:F,"&gt;="&amp;O2Summary!$B$6,WTG_BD!F:F,"&lt;="&amp;O2Summary!$B$4)</f>
        <v>0</v>
      </c>
      <c r="V2069" s="18">
        <f t="shared" si="39"/>
        <v>45</v>
      </c>
    </row>
    <row r="2070" spans="19:22">
      <c r="S2070" s="16">
        <v>4008</v>
      </c>
      <c r="T2070" s="16" t="s">
        <v>2551</v>
      </c>
      <c r="U2070" s="17">
        <f>COUNTIFS(WTG_BD!L:L,'Basic Data'!T2070,WTG_BD!F:F,"&gt;="&amp;O2Summary!$B$6,WTG_BD!F:F,"&lt;="&amp;O2Summary!$B$4)</f>
        <v>0</v>
      </c>
      <c r="V2070" s="18">
        <f t="shared" si="39"/>
        <v>45</v>
      </c>
    </row>
    <row r="2071" spans="19:22">
      <c r="S2071" s="16">
        <v>4009</v>
      </c>
      <c r="T2071" s="16" t="s">
        <v>2552</v>
      </c>
      <c r="U2071" s="17">
        <f>COUNTIFS(WTG_BD!L:L,'Basic Data'!T2071,WTG_BD!F:F,"&gt;="&amp;O2Summary!$B$6,WTG_BD!F:F,"&lt;="&amp;O2Summary!$B$4)</f>
        <v>0</v>
      </c>
      <c r="V2071" s="18">
        <f t="shared" si="39"/>
        <v>45</v>
      </c>
    </row>
    <row r="2072" spans="19:22">
      <c r="S2072" s="16">
        <v>4010</v>
      </c>
      <c r="T2072" s="16" t="s">
        <v>2553</v>
      </c>
      <c r="U2072" s="17">
        <f>COUNTIFS(WTG_BD!L:L,'Basic Data'!T2072,WTG_BD!F:F,"&gt;="&amp;O2Summary!$B$6,WTG_BD!F:F,"&lt;="&amp;O2Summary!$B$4)</f>
        <v>0</v>
      </c>
      <c r="V2072" s="18">
        <f t="shared" si="39"/>
        <v>45</v>
      </c>
    </row>
    <row r="2073" spans="19:22">
      <c r="S2073" s="16">
        <v>4011</v>
      </c>
      <c r="T2073" s="16" t="s">
        <v>2554</v>
      </c>
      <c r="U2073" s="17">
        <f>COUNTIFS(WTG_BD!L:L,'Basic Data'!T2073,WTG_BD!F:F,"&gt;="&amp;O2Summary!$B$6,WTG_BD!F:F,"&lt;="&amp;O2Summary!$B$4)</f>
        <v>0</v>
      </c>
      <c r="V2073" s="18">
        <f t="shared" si="39"/>
        <v>45</v>
      </c>
    </row>
    <row r="2074" spans="19:22">
      <c r="S2074" s="16">
        <v>4012</v>
      </c>
      <c r="T2074" s="16" t="s">
        <v>2555</v>
      </c>
      <c r="U2074" s="17">
        <f>COUNTIFS(WTG_BD!L:L,'Basic Data'!T2074,WTG_BD!F:F,"&gt;="&amp;O2Summary!$B$6,WTG_BD!F:F,"&lt;="&amp;O2Summary!$B$4)</f>
        <v>0</v>
      </c>
      <c r="V2074" s="18">
        <f t="shared" si="39"/>
        <v>45</v>
      </c>
    </row>
    <row r="2075" spans="19:22">
      <c r="S2075" s="16">
        <v>4013</v>
      </c>
      <c r="T2075" s="16" t="s">
        <v>2556</v>
      </c>
      <c r="U2075" s="17">
        <f>COUNTIFS(WTG_BD!L:L,'Basic Data'!T2075,WTG_BD!F:F,"&gt;="&amp;O2Summary!$B$6,WTG_BD!F:F,"&lt;="&amp;O2Summary!$B$4)</f>
        <v>0</v>
      </c>
      <c r="V2075" s="18">
        <f t="shared" si="39"/>
        <v>45</v>
      </c>
    </row>
    <row r="2076" spans="19:22">
      <c r="S2076" s="16">
        <v>4014</v>
      </c>
      <c r="T2076" s="16" t="s">
        <v>2557</v>
      </c>
      <c r="U2076" s="17">
        <f>COUNTIFS(WTG_BD!L:L,'Basic Data'!T2076,WTG_BD!F:F,"&gt;="&amp;O2Summary!$B$6,WTG_BD!F:F,"&lt;="&amp;O2Summary!$B$4)</f>
        <v>0</v>
      </c>
      <c r="V2076" s="18">
        <f t="shared" si="39"/>
        <v>45</v>
      </c>
    </row>
    <row r="2077" spans="19:22">
      <c r="S2077" s="16">
        <v>4015</v>
      </c>
      <c r="T2077" s="16" t="s">
        <v>2558</v>
      </c>
      <c r="U2077" s="17">
        <f>COUNTIFS(WTG_BD!L:L,'Basic Data'!T2077,WTG_BD!F:F,"&gt;="&amp;O2Summary!$B$6,WTG_BD!F:F,"&lt;="&amp;O2Summary!$B$4)</f>
        <v>0</v>
      </c>
      <c r="V2077" s="18">
        <f t="shared" si="39"/>
        <v>45</v>
      </c>
    </row>
    <row r="2078" spans="19:22">
      <c r="S2078" s="16">
        <v>4016</v>
      </c>
      <c r="T2078" s="16" t="s">
        <v>2559</v>
      </c>
      <c r="U2078" s="17">
        <f>COUNTIFS(WTG_BD!L:L,'Basic Data'!T2078,WTG_BD!F:F,"&gt;="&amp;O2Summary!$B$6,WTG_BD!F:F,"&lt;="&amp;O2Summary!$B$4)</f>
        <v>0</v>
      </c>
      <c r="V2078" s="18">
        <f t="shared" si="39"/>
        <v>45</v>
      </c>
    </row>
    <row r="2079" spans="19:22">
      <c r="S2079" s="16">
        <v>4017</v>
      </c>
      <c r="T2079" s="16" t="s">
        <v>2560</v>
      </c>
      <c r="U2079" s="17">
        <f>COUNTIFS(WTG_BD!L:L,'Basic Data'!T2079,WTG_BD!F:F,"&gt;="&amp;O2Summary!$B$6,WTG_BD!F:F,"&lt;="&amp;O2Summary!$B$4)</f>
        <v>0</v>
      </c>
      <c r="V2079" s="18">
        <f t="shared" si="39"/>
        <v>45</v>
      </c>
    </row>
    <row r="2080" spans="19:22">
      <c r="S2080" s="16">
        <v>4018</v>
      </c>
      <c r="T2080" s="16" t="s">
        <v>2561</v>
      </c>
      <c r="U2080" s="17">
        <f>COUNTIFS(WTG_BD!L:L,'Basic Data'!T2080,WTG_BD!F:F,"&gt;="&amp;O2Summary!$B$6,WTG_BD!F:F,"&lt;="&amp;O2Summary!$B$4)</f>
        <v>0</v>
      </c>
      <c r="V2080" s="18">
        <f t="shared" si="39"/>
        <v>45</v>
      </c>
    </row>
    <row r="2081" spans="19:22">
      <c r="S2081" s="16">
        <v>4019</v>
      </c>
      <c r="T2081" s="16" t="s">
        <v>2562</v>
      </c>
      <c r="U2081" s="17">
        <f>COUNTIFS(WTG_BD!L:L,'Basic Data'!T2081,WTG_BD!F:F,"&gt;="&amp;O2Summary!$B$6,WTG_BD!F:F,"&lt;="&amp;O2Summary!$B$4)</f>
        <v>0</v>
      </c>
      <c r="V2081" s="18">
        <f t="shared" si="39"/>
        <v>45</v>
      </c>
    </row>
    <row r="2082" spans="19:22">
      <c r="S2082" s="16">
        <v>4025</v>
      </c>
      <c r="T2082" s="16" t="s">
        <v>2563</v>
      </c>
      <c r="U2082" s="17">
        <f>COUNTIFS(WTG_BD!L:L,'Basic Data'!T2082,WTG_BD!F:F,"&gt;="&amp;O2Summary!$B$6,WTG_BD!F:F,"&lt;="&amp;O2Summary!$B$4)</f>
        <v>0</v>
      </c>
      <c r="V2082" s="18">
        <f t="shared" si="39"/>
        <v>45</v>
      </c>
    </row>
    <row r="2083" spans="19:22">
      <c r="S2083" s="16">
        <v>4026</v>
      </c>
      <c r="T2083" s="16" t="s">
        <v>2564</v>
      </c>
      <c r="U2083" s="17">
        <f>COUNTIFS(WTG_BD!L:L,'Basic Data'!T2083,WTG_BD!F:F,"&gt;="&amp;O2Summary!$B$6,WTG_BD!F:F,"&lt;="&amp;O2Summary!$B$4)</f>
        <v>0</v>
      </c>
      <c r="V2083" s="18">
        <f t="shared" si="39"/>
        <v>45</v>
      </c>
    </row>
    <row r="2084" spans="19:22">
      <c r="S2084" s="16">
        <v>4027</v>
      </c>
      <c r="T2084" s="16" t="s">
        <v>2565</v>
      </c>
      <c r="U2084" s="17">
        <f>COUNTIFS(WTG_BD!L:L,'Basic Data'!T2084,WTG_BD!F:F,"&gt;="&amp;O2Summary!$B$6,WTG_BD!F:F,"&lt;="&amp;O2Summary!$B$4)</f>
        <v>0</v>
      </c>
      <c r="V2084" s="18">
        <f t="shared" si="39"/>
        <v>45</v>
      </c>
    </row>
    <row r="2085" spans="19:22">
      <c r="S2085" s="16">
        <v>4028</v>
      </c>
      <c r="T2085" s="16" t="s">
        <v>2566</v>
      </c>
      <c r="U2085" s="17">
        <f>COUNTIFS(WTG_BD!L:L,'Basic Data'!T2085,WTG_BD!F:F,"&gt;="&amp;O2Summary!$B$6,WTG_BD!F:F,"&lt;="&amp;O2Summary!$B$4)</f>
        <v>0</v>
      </c>
      <c r="V2085" s="18">
        <f t="shared" si="39"/>
        <v>45</v>
      </c>
    </row>
    <row r="2086" spans="19:22">
      <c r="S2086" s="16">
        <v>4029</v>
      </c>
      <c r="T2086" s="16" t="s">
        <v>2567</v>
      </c>
      <c r="U2086" s="17">
        <f>COUNTIFS(WTG_BD!L:L,'Basic Data'!T2086,WTG_BD!F:F,"&gt;="&amp;O2Summary!$B$6,WTG_BD!F:F,"&lt;="&amp;O2Summary!$B$4)</f>
        <v>0</v>
      </c>
      <c r="V2086" s="18">
        <f t="shared" si="39"/>
        <v>45</v>
      </c>
    </row>
    <row r="2087" spans="19:22">
      <c r="S2087" s="16">
        <v>4030</v>
      </c>
      <c r="T2087" s="16" t="s">
        <v>2568</v>
      </c>
      <c r="U2087" s="17">
        <f>COUNTIFS(WTG_BD!L:L,'Basic Data'!T2087,WTG_BD!F:F,"&gt;="&amp;O2Summary!$B$6,WTG_BD!F:F,"&lt;="&amp;O2Summary!$B$4)</f>
        <v>0</v>
      </c>
      <c r="V2087" s="18">
        <f t="shared" si="39"/>
        <v>45</v>
      </c>
    </row>
    <row r="2088" spans="19:22">
      <c r="S2088" s="16">
        <v>4033</v>
      </c>
      <c r="T2088" s="16" t="s">
        <v>2569</v>
      </c>
      <c r="U2088" s="17">
        <f>COUNTIFS(WTG_BD!L:L,'Basic Data'!T2088,WTG_BD!F:F,"&gt;="&amp;O2Summary!$B$6,WTG_BD!F:F,"&lt;="&amp;O2Summary!$B$4)</f>
        <v>0</v>
      </c>
      <c r="V2088" s="18">
        <f t="shared" si="39"/>
        <v>45</v>
      </c>
    </row>
    <row r="2089" spans="19:22">
      <c r="S2089" s="16">
        <v>4034</v>
      </c>
      <c r="T2089" s="16" t="s">
        <v>2570</v>
      </c>
      <c r="U2089" s="17">
        <f>COUNTIFS(WTG_BD!L:L,'Basic Data'!T2089,WTG_BD!F:F,"&gt;="&amp;O2Summary!$B$6,WTG_BD!F:F,"&lt;="&amp;O2Summary!$B$4)</f>
        <v>0</v>
      </c>
      <c r="V2089" s="18">
        <f t="shared" si="39"/>
        <v>45</v>
      </c>
    </row>
    <row r="2090" spans="19:22">
      <c r="S2090" s="16">
        <v>4035</v>
      </c>
      <c r="T2090" s="16" t="s">
        <v>2571</v>
      </c>
      <c r="U2090" s="17">
        <f>COUNTIFS(WTG_BD!L:L,'Basic Data'!T2090,WTG_BD!F:F,"&gt;="&amp;O2Summary!$B$6,WTG_BD!F:F,"&lt;="&amp;O2Summary!$B$4)</f>
        <v>0</v>
      </c>
      <c r="V2090" s="18">
        <f t="shared" si="39"/>
        <v>45</v>
      </c>
    </row>
    <row r="2091" spans="19:22">
      <c r="S2091" s="16">
        <v>4036</v>
      </c>
      <c r="T2091" s="16" t="s">
        <v>2572</v>
      </c>
      <c r="U2091" s="17">
        <f>COUNTIFS(WTG_BD!L:L,'Basic Data'!T2091,WTG_BD!F:F,"&gt;="&amp;O2Summary!$B$6,WTG_BD!F:F,"&lt;="&amp;O2Summary!$B$4)</f>
        <v>0</v>
      </c>
      <c r="V2091" s="18">
        <f t="shared" si="39"/>
        <v>45</v>
      </c>
    </row>
    <row r="2092" spans="19:22">
      <c r="S2092" s="16">
        <v>4039</v>
      </c>
      <c r="T2092" s="16" t="s">
        <v>2573</v>
      </c>
      <c r="U2092" s="17">
        <f>COUNTIFS(WTG_BD!L:L,'Basic Data'!T2092,WTG_BD!F:F,"&gt;="&amp;O2Summary!$B$6,WTG_BD!F:F,"&lt;="&amp;O2Summary!$B$4)</f>
        <v>0</v>
      </c>
      <c r="V2092" s="18">
        <f t="shared" si="39"/>
        <v>45</v>
      </c>
    </row>
    <row r="2093" spans="19:22">
      <c r="S2093" s="16">
        <v>4040</v>
      </c>
      <c r="T2093" s="16" t="s">
        <v>2574</v>
      </c>
      <c r="U2093" s="17">
        <f>COUNTIFS(WTG_BD!L:L,'Basic Data'!T2093,WTG_BD!F:F,"&gt;="&amp;O2Summary!$B$6,WTG_BD!F:F,"&lt;="&amp;O2Summary!$B$4)</f>
        <v>0</v>
      </c>
      <c r="V2093" s="18">
        <f t="shared" si="39"/>
        <v>45</v>
      </c>
    </row>
    <row r="2094" spans="19:22">
      <c r="S2094" s="16">
        <v>4041</v>
      </c>
      <c r="T2094" s="16" t="s">
        <v>2575</v>
      </c>
      <c r="U2094" s="17">
        <f>COUNTIFS(WTG_BD!L:L,'Basic Data'!T2094,WTG_BD!F:F,"&gt;="&amp;O2Summary!$B$6,WTG_BD!F:F,"&lt;="&amp;O2Summary!$B$4)</f>
        <v>0</v>
      </c>
      <c r="V2094" s="18">
        <f t="shared" si="39"/>
        <v>45</v>
      </c>
    </row>
    <row r="2095" spans="19:22">
      <c r="S2095" s="16">
        <v>4042</v>
      </c>
      <c r="T2095" s="16" t="s">
        <v>2576</v>
      </c>
      <c r="U2095" s="17">
        <f>COUNTIFS(WTG_BD!L:L,'Basic Data'!T2095,WTG_BD!F:F,"&gt;="&amp;O2Summary!$B$6,WTG_BD!F:F,"&lt;="&amp;O2Summary!$B$4)</f>
        <v>0</v>
      </c>
      <c r="V2095" s="18">
        <f t="shared" si="39"/>
        <v>45</v>
      </c>
    </row>
    <row r="2096" spans="19:22">
      <c r="S2096" s="16">
        <v>4043</v>
      </c>
      <c r="T2096" s="16" t="s">
        <v>2577</v>
      </c>
      <c r="U2096" s="17">
        <f>COUNTIFS(WTG_BD!L:L,'Basic Data'!T2096,WTG_BD!F:F,"&gt;="&amp;O2Summary!$B$6,WTG_BD!F:F,"&lt;="&amp;O2Summary!$B$4)</f>
        <v>0</v>
      </c>
      <c r="V2096" s="18">
        <f t="shared" si="39"/>
        <v>45</v>
      </c>
    </row>
    <row r="2097" spans="19:22">
      <c r="S2097" s="16">
        <v>4044</v>
      </c>
      <c r="T2097" s="16" t="s">
        <v>2578</v>
      </c>
      <c r="U2097" s="17">
        <f>COUNTIFS(WTG_BD!L:L,'Basic Data'!T2097,WTG_BD!F:F,"&gt;="&amp;O2Summary!$B$6,WTG_BD!F:F,"&lt;="&amp;O2Summary!$B$4)</f>
        <v>0</v>
      </c>
      <c r="V2097" s="18">
        <f t="shared" si="39"/>
        <v>45</v>
      </c>
    </row>
    <row r="2098" spans="19:22">
      <c r="S2098" s="16">
        <v>4045</v>
      </c>
      <c r="T2098" s="16" t="s">
        <v>2579</v>
      </c>
      <c r="U2098" s="17">
        <f>COUNTIFS(WTG_BD!L:L,'Basic Data'!T2098,WTG_BD!F:F,"&gt;="&amp;O2Summary!$B$6,WTG_BD!F:F,"&lt;="&amp;O2Summary!$B$4)</f>
        <v>0</v>
      </c>
      <c r="V2098" s="18">
        <f t="shared" si="39"/>
        <v>45</v>
      </c>
    </row>
    <row r="2099" spans="19:22">
      <c r="S2099" s="16">
        <v>4046</v>
      </c>
      <c r="T2099" s="16" t="s">
        <v>2580</v>
      </c>
      <c r="U2099" s="17">
        <f>COUNTIFS(WTG_BD!L:L,'Basic Data'!T2099,WTG_BD!F:F,"&gt;="&amp;O2Summary!$B$6,WTG_BD!F:F,"&lt;="&amp;O2Summary!$B$4)</f>
        <v>0</v>
      </c>
      <c r="V2099" s="18">
        <f t="shared" si="39"/>
        <v>45</v>
      </c>
    </row>
    <row r="2100" spans="19:22">
      <c r="S2100" s="16">
        <v>4047</v>
      </c>
      <c r="T2100" s="16" t="s">
        <v>2581</v>
      </c>
      <c r="U2100" s="17">
        <f>COUNTIFS(WTG_BD!L:L,'Basic Data'!T2100,WTG_BD!F:F,"&gt;="&amp;O2Summary!$B$6,WTG_BD!F:F,"&lt;="&amp;O2Summary!$B$4)</f>
        <v>0</v>
      </c>
      <c r="V2100" s="18">
        <f t="shared" si="39"/>
        <v>45</v>
      </c>
    </row>
    <row r="2101" spans="19:22">
      <c r="S2101" s="16">
        <v>4048</v>
      </c>
      <c r="T2101" s="16" t="s">
        <v>2582</v>
      </c>
      <c r="U2101" s="17">
        <f>COUNTIFS(WTG_BD!L:L,'Basic Data'!T2101,WTG_BD!F:F,"&gt;="&amp;O2Summary!$B$6,WTG_BD!F:F,"&lt;="&amp;O2Summary!$B$4)</f>
        <v>0</v>
      </c>
      <c r="V2101" s="18">
        <f t="shared" si="39"/>
        <v>45</v>
      </c>
    </row>
    <row r="2102" spans="19:22">
      <c r="S2102" s="16">
        <v>4049</v>
      </c>
      <c r="T2102" s="16" t="s">
        <v>2583</v>
      </c>
      <c r="U2102" s="17">
        <f>COUNTIFS(WTG_BD!L:L,'Basic Data'!T2102,WTG_BD!F:F,"&gt;="&amp;O2Summary!$B$6,WTG_BD!F:F,"&lt;="&amp;O2Summary!$B$4)</f>
        <v>0</v>
      </c>
      <c r="V2102" s="18">
        <f t="shared" si="39"/>
        <v>45</v>
      </c>
    </row>
    <row r="2103" spans="19:22">
      <c r="S2103" s="16">
        <v>4050</v>
      </c>
      <c r="T2103" s="16" t="s">
        <v>2584</v>
      </c>
      <c r="U2103" s="17">
        <f>COUNTIFS(WTG_BD!L:L,'Basic Data'!T2103,WTG_BD!F:F,"&gt;="&amp;O2Summary!$B$6,WTG_BD!F:F,"&lt;="&amp;O2Summary!$B$4)</f>
        <v>0</v>
      </c>
      <c r="V2103" s="18">
        <f t="shared" si="39"/>
        <v>45</v>
      </c>
    </row>
    <row r="2104" spans="19:22">
      <c r="S2104" s="16">
        <v>4051</v>
      </c>
      <c r="T2104" s="16" t="s">
        <v>2585</v>
      </c>
      <c r="U2104" s="17">
        <f>COUNTIFS(WTG_BD!L:L,'Basic Data'!T2104,WTG_BD!F:F,"&gt;="&amp;O2Summary!$B$6,WTG_BD!F:F,"&lt;="&amp;O2Summary!$B$4)</f>
        <v>0</v>
      </c>
      <c r="V2104" s="18">
        <f t="shared" si="39"/>
        <v>45</v>
      </c>
    </row>
    <row r="2105" spans="19:22">
      <c r="S2105" s="16">
        <v>4052</v>
      </c>
      <c r="T2105" s="16" t="s">
        <v>2586</v>
      </c>
      <c r="U2105" s="17">
        <f>COUNTIFS(WTG_BD!L:L,'Basic Data'!T2105,WTG_BD!F:F,"&gt;="&amp;O2Summary!$B$6,WTG_BD!F:F,"&lt;="&amp;O2Summary!$B$4)</f>
        <v>0</v>
      </c>
      <c r="V2105" s="18">
        <f t="shared" si="39"/>
        <v>45</v>
      </c>
    </row>
    <row r="2106" spans="19:22">
      <c r="S2106" s="16">
        <v>4053</v>
      </c>
      <c r="T2106" s="16" t="s">
        <v>2587</v>
      </c>
      <c r="U2106" s="17">
        <f>COUNTIFS(WTG_BD!L:L,'Basic Data'!T2106,WTG_BD!F:F,"&gt;="&amp;O2Summary!$B$6,WTG_BD!F:F,"&lt;="&amp;O2Summary!$B$4)</f>
        <v>0</v>
      </c>
      <c r="V2106" s="18">
        <f t="shared" si="39"/>
        <v>45</v>
      </c>
    </row>
    <row r="2107" spans="19:22">
      <c r="S2107" s="16">
        <v>4054</v>
      </c>
      <c r="T2107" s="16" t="s">
        <v>2588</v>
      </c>
      <c r="U2107" s="17">
        <f>COUNTIFS(WTG_BD!L:L,'Basic Data'!T2107,WTG_BD!F:F,"&gt;="&amp;O2Summary!$B$6,WTG_BD!F:F,"&lt;="&amp;O2Summary!$B$4)</f>
        <v>0</v>
      </c>
      <c r="V2107" s="18">
        <f t="shared" si="39"/>
        <v>45</v>
      </c>
    </row>
    <row r="2108" spans="19:22">
      <c r="S2108" s="16">
        <v>4055</v>
      </c>
      <c r="T2108" s="16" t="s">
        <v>2589</v>
      </c>
      <c r="U2108" s="17">
        <f>COUNTIFS(WTG_BD!L:L,'Basic Data'!T2108,WTG_BD!F:F,"&gt;="&amp;O2Summary!$B$6,WTG_BD!F:F,"&lt;="&amp;O2Summary!$B$4)</f>
        <v>0</v>
      </c>
      <c r="V2108" s="18">
        <f t="shared" si="39"/>
        <v>45</v>
      </c>
    </row>
    <row r="2109" spans="19:22">
      <c r="S2109" s="16">
        <v>4056</v>
      </c>
      <c r="T2109" s="16" t="s">
        <v>2590</v>
      </c>
      <c r="U2109" s="17">
        <f>COUNTIFS(WTG_BD!L:L,'Basic Data'!T2109,WTG_BD!F:F,"&gt;="&amp;O2Summary!$B$6,WTG_BD!F:F,"&lt;="&amp;O2Summary!$B$4)</f>
        <v>0</v>
      </c>
      <c r="V2109" s="18">
        <f t="shared" si="39"/>
        <v>45</v>
      </c>
    </row>
    <row r="2110" spans="19:22">
      <c r="S2110" s="16">
        <v>4057</v>
      </c>
      <c r="T2110" s="16" t="s">
        <v>2591</v>
      </c>
      <c r="U2110" s="17">
        <f>COUNTIFS(WTG_BD!L:L,'Basic Data'!T2110,WTG_BD!F:F,"&gt;="&amp;O2Summary!$B$6,WTG_BD!F:F,"&lt;="&amp;O2Summary!$B$4)</f>
        <v>0</v>
      </c>
      <c r="V2110" s="18">
        <f t="shared" si="39"/>
        <v>45</v>
      </c>
    </row>
    <row r="2111" spans="19:22">
      <c r="S2111" s="16">
        <v>4058</v>
      </c>
      <c r="T2111" s="16" t="s">
        <v>2592</v>
      </c>
      <c r="U2111" s="17">
        <f>COUNTIFS(WTG_BD!L:L,'Basic Data'!T2111,WTG_BD!F:F,"&gt;="&amp;O2Summary!$B$6,WTG_BD!F:F,"&lt;="&amp;O2Summary!$B$4)</f>
        <v>0</v>
      </c>
      <c r="V2111" s="18">
        <f t="shared" si="39"/>
        <v>45</v>
      </c>
    </row>
    <row r="2112" spans="19:22">
      <c r="S2112" s="16">
        <v>4059</v>
      </c>
      <c r="T2112" s="16" t="s">
        <v>2593</v>
      </c>
      <c r="U2112" s="17">
        <f>COUNTIFS(WTG_BD!L:L,'Basic Data'!T2112,WTG_BD!F:F,"&gt;="&amp;O2Summary!$B$6,WTG_BD!F:F,"&lt;="&amp;O2Summary!$B$4)</f>
        <v>0</v>
      </c>
      <c r="V2112" s="18">
        <f t="shared" si="39"/>
        <v>45</v>
      </c>
    </row>
    <row r="2113" spans="19:22">
      <c r="S2113" s="16">
        <v>4060</v>
      </c>
      <c r="T2113" s="16" t="s">
        <v>2594</v>
      </c>
      <c r="U2113" s="17">
        <f>COUNTIFS(WTG_BD!L:L,'Basic Data'!T2113,WTG_BD!F:F,"&gt;="&amp;O2Summary!$B$6,WTG_BD!F:F,"&lt;="&amp;O2Summary!$B$4)</f>
        <v>0</v>
      </c>
      <c r="V2113" s="18">
        <f t="shared" si="39"/>
        <v>45</v>
      </c>
    </row>
    <row r="2114" spans="19:22">
      <c r="S2114" s="16">
        <v>4061</v>
      </c>
      <c r="T2114" s="16" t="s">
        <v>2595</v>
      </c>
      <c r="U2114" s="17">
        <f>COUNTIFS(WTG_BD!L:L,'Basic Data'!T2114,WTG_BD!F:F,"&gt;="&amp;O2Summary!$B$6,WTG_BD!F:F,"&lt;="&amp;O2Summary!$B$4)</f>
        <v>0</v>
      </c>
      <c r="V2114" s="18">
        <f t="shared" si="39"/>
        <v>45</v>
      </c>
    </row>
    <row r="2115" spans="19:22">
      <c r="S2115" s="16">
        <v>4062</v>
      </c>
      <c r="T2115" s="16" t="s">
        <v>2596</v>
      </c>
      <c r="U2115" s="17">
        <f>COUNTIFS(WTG_BD!L:L,'Basic Data'!T2115,WTG_BD!F:F,"&gt;="&amp;O2Summary!$B$6,WTG_BD!F:F,"&lt;="&amp;O2Summary!$B$4)</f>
        <v>0</v>
      </c>
      <c r="V2115" s="18">
        <f t="shared" ref="V2115:V2178" si="40">RANK(U2115,$U$2:$U$3975)</f>
        <v>45</v>
      </c>
    </row>
    <row r="2116" spans="19:22">
      <c r="S2116" s="16">
        <v>4063</v>
      </c>
      <c r="T2116" s="16" t="s">
        <v>2597</v>
      </c>
      <c r="U2116" s="17">
        <f>COUNTIFS(WTG_BD!L:L,'Basic Data'!T2116,WTG_BD!F:F,"&gt;="&amp;O2Summary!$B$6,WTG_BD!F:F,"&lt;="&amp;O2Summary!$B$4)</f>
        <v>0</v>
      </c>
      <c r="V2116" s="18">
        <f t="shared" si="40"/>
        <v>45</v>
      </c>
    </row>
    <row r="2117" spans="19:22">
      <c r="S2117" s="16">
        <v>4064</v>
      </c>
      <c r="T2117" s="16" t="s">
        <v>2598</v>
      </c>
      <c r="U2117" s="17">
        <f>COUNTIFS(WTG_BD!L:L,'Basic Data'!T2117,WTG_BD!F:F,"&gt;="&amp;O2Summary!$B$6,WTG_BD!F:F,"&lt;="&amp;O2Summary!$B$4)</f>
        <v>0</v>
      </c>
      <c r="V2117" s="18">
        <f t="shared" si="40"/>
        <v>45</v>
      </c>
    </row>
    <row r="2118" spans="19:22">
      <c r="S2118" s="16">
        <v>4065</v>
      </c>
      <c r="T2118" s="16" t="s">
        <v>2599</v>
      </c>
      <c r="U2118" s="17">
        <f>COUNTIFS(WTG_BD!L:L,'Basic Data'!T2118,WTG_BD!F:F,"&gt;="&amp;O2Summary!$B$6,WTG_BD!F:F,"&lt;="&amp;O2Summary!$B$4)</f>
        <v>0</v>
      </c>
      <c r="V2118" s="18">
        <f t="shared" si="40"/>
        <v>45</v>
      </c>
    </row>
    <row r="2119" spans="19:22">
      <c r="S2119" s="16">
        <v>4066</v>
      </c>
      <c r="T2119" s="16" t="s">
        <v>2600</v>
      </c>
      <c r="U2119" s="17">
        <f>COUNTIFS(WTG_BD!L:L,'Basic Data'!T2119,WTG_BD!F:F,"&gt;="&amp;O2Summary!$B$6,WTG_BD!F:F,"&lt;="&amp;O2Summary!$B$4)</f>
        <v>0</v>
      </c>
      <c r="V2119" s="18">
        <f t="shared" si="40"/>
        <v>45</v>
      </c>
    </row>
    <row r="2120" spans="19:22">
      <c r="S2120" s="16">
        <v>4067</v>
      </c>
      <c r="T2120" s="16" t="s">
        <v>2601</v>
      </c>
      <c r="U2120" s="17">
        <f>COUNTIFS(WTG_BD!L:L,'Basic Data'!T2120,WTG_BD!F:F,"&gt;="&amp;O2Summary!$B$6,WTG_BD!F:F,"&lt;="&amp;O2Summary!$B$4)</f>
        <v>0</v>
      </c>
      <c r="V2120" s="18">
        <f t="shared" si="40"/>
        <v>45</v>
      </c>
    </row>
    <row r="2121" spans="19:22">
      <c r="S2121" s="16">
        <v>4068</v>
      </c>
      <c r="T2121" s="16" t="s">
        <v>2602</v>
      </c>
      <c r="U2121" s="17">
        <f>COUNTIFS(WTG_BD!L:L,'Basic Data'!T2121,WTG_BD!F:F,"&gt;="&amp;O2Summary!$B$6,WTG_BD!F:F,"&lt;="&amp;O2Summary!$B$4)</f>
        <v>0</v>
      </c>
      <c r="V2121" s="18">
        <f t="shared" si="40"/>
        <v>45</v>
      </c>
    </row>
    <row r="2122" spans="19:22">
      <c r="S2122" s="16">
        <v>4069</v>
      </c>
      <c r="T2122" s="16" t="s">
        <v>2603</v>
      </c>
      <c r="U2122" s="17">
        <f>COUNTIFS(WTG_BD!L:L,'Basic Data'!T2122,WTG_BD!F:F,"&gt;="&amp;O2Summary!$B$6,WTG_BD!F:F,"&lt;="&amp;O2Summary!$B$4)</f>
        <v>0</v>
      </c>
      <c r="V2122" s="18">
        <f t="shared" si="40"/>
        <v>45</v>
      </c>
    </row>
    <row r="2123" spans="19:22">
      <c r="S2123" s="16">
        <v>4070</v>
      </c>
      <c r="T2123" s="16" t="s">
        <v>2604</v>
      </c>
      <c r="U2123" s="17">
        <f>COUNTIFS(WTG_BD!L:L,'Basic Data'!T2123,WTG_BD!F:F,"&gt;="&amp;O2Summary!$B$6,WTG_BD!F:F,"&lt;="&amp;O2Summary!$B$4)</f>
        <v>0</v>
      </c>
      <c r="V2123" s="18">
        <f t="shared" si="40"/>
        <v>45</v>
      </c>
    </row>
    <row r="2124" spans="19:22">
      <c r="S2124" s="16">
        <v>4071</v>
      </c>
      <c r="T2124" s="16" t="s">
        <v>2605</v>
      </c>
      <c r="U2124" s="17">
        <f>COUNTIFS(WTG_BD!L:L,'Basic Data'!T2124,WTG_BD!F:F,"&gt;="&amp;O2Summary!$B$6,WTG_BD!F:F,"&lt;="&amp;O2Summary!$B$4)</f>
        <v>0</v>
      </c>
      <c r="V2124" s="18">
        <f t="shared" si="40"/>
        <v>45</v>
      </c>
    </row>
    <row r="2125" spans="19:22">
      <c r="S2125" s="16">
        <v>4072</v>
      </c>
      <c r="T2125" s="16" t="s">
        <v>2606</v>
      </c>
      <c r="U2125" s="17">
        <f>COUNTIFS(WTG_BD!L:L,'Basic Data'!T2125,WTG_BD!F:F,"&gt;="&amp;O2Summary!$B$6,WTG_BD!F:F,"&lt;="&amp;O2Summary!$B$4)</f>
        <v>0</v>
      </c>
      <c r="V2125" s="18">
        <f t="shared" si="40"/>
        <v>45</v>
      </c>
    </row>
    <row r="2126" spans="19:22">
      <c r="S2126" s="16">
        <v>4073</v>
      </c>
      <c r="T2126" s="16" t="s">
        <v>2607</v>
      </c>
      <c r="U2126" s="17">
        <f>COUNTIFS(WTG_BD!L:L,'Basic Data'!T2126,WTG_BD!F:F,"&gt;="&amp;O2Summary!$B$6,WTG_BD!F:F,"&lt;="&amp;O2Summary!$B$4)</f>
        <v>0</v>
      </c>
      <c r="V2126" s="18">
        <f t="shared" si="40"/>
        <v>45</v>
      </c>
    </row>
    <row r="2127" spans="19:22">
      <c r="S2127" s="16">
        <v>4074</v>
      </c>
      <c r="T2127" s="16" t="s">
        <v>2608</v>
      </c>
      <c r="U2127" s="17">
        <f>COUNTIFS(WTG_BD!L:L,'Basic Data'!T2127,WTG_BD!F:F,"&gt;="&amp;O2Summary!$B$6,WTG_BD!F:F,"&lt;="&amp;O2Summary!$B$4)</f>
        <v>0</v>
      </c>
      <c r="V2127" s="18">
        <f t="shared" si="40"/>
        <v>45</v>
      </c>
    </row>
    <row r="2128" spans="19:22">
      <c r="S2128" s="16">
        <v>4075</v>
      </c>
      <c r="T2128" s="16" t="s">
        <v>2609</v>
      </c>
      <c r="U2128" s="17">
        <f>COUNTIFS(WTG_BD!L:L,'Basic Data'!T2128,WTG_BD!F:F,"&gt;="&amp;O2Summary!$B$6,WTG_BD!F:F,"&lt;="&amp;O2Summary!$B$4)</f>
        <v>0</v>
      </c>
      <c r="V2128" s="18">
        <f t="shared" si="40"/>
        <v>45</v>
      </c>
    </row>
    <row r="2129" spans="19:22">
      <c r="S2129" s="16">
        <v>4076</v>
      </c>
      <c r="T2129" s="16" t="s">
        <v>2610</v>
      </c>
      <c r="U2129" s="17">
        <f>COUNTIFS(WTG_BD!L:L,'Basic Data'!T2129,WTG_BD!F:F,"&gt;="&amp;O2Summary!$B$6,WTG_BD!F:F,"&lt;="&amp;O2Summary!$B$4)</f>
        <v>0</v>
      </c>
      <c r="V2129" s="18">
        <f t="shared" si="40"/>
        <v>45</v>
      </c>
    </row>
    <row r="2130" spans="19:22">
      <c r="S2130" s="16">
        <v>4077</v>
      </c>
      <c r="T2130" s="16" t="s">
        <v>2611</v>
      </c>
      <c r="U2130" s="17">
        <f>COUNTIFS(WTG_BD!L:L,'Basic Data'!T2130,WTG_BD!F:F,"&gt;="&amp;O2Summary!$B$6,WTG_BD!F:F,"&lt;="&amp;O2Summary!$B$4)</f>
        <v>0</v>
      </c>
      <c r="V2130" s="18">
        <f t="shared" si="40"/>
        <v>45</v>
      </c>
    </row>
    <row r="2131" spans="19:22">
      <c r="S2131" s="16">
        <v>4078</v>
      </c>
      <c r="T2131" s="16" t="s">
        <v>2612</v>
      </c>
      <c r="U2131" s="17">
        <f>COUNTIFS(WTG_BD!L:L,'Basic Data'!T2131,WTG_BD!F:F,"&gt;="&amp;O2Summary!$B$6,WTG_BD!F:F,"&lt;="&amp;O2Summary!$B$4)</f>
        <v>0</v>
      </c>
      <c r="V2131" s="18">
        <f t="shared" si="40"/>
        <v>45</v>
      </c>
    </row>
    <row r="2132" spans="19:22">
      <c r="S2132" s="16">
        <v>4079</v>
      </c>
      <c r="T2132" s="16" t="s">
        <v>2613</v>
      </c>
      <c r="U2132" s="17">
        <f>COUNTIFS(WTG_BD!L:L,'Basic Data'!T2132,WTG_BD!F:F,"&gt;="&amp;O2Summary!$B$6,WTG_BD!F:F,"&lt;="&amp;O2Summary!$B$4)</f>
        <v>0</v>
      </c>
      <c r="V2132" s="18">
        <f t="shared" si="40"/>
        <v>45</v>
      </c>
    </row>
    <row r="2133" spans="19:22">
      <c r="S2133" s="16">
        <v>4080</v>
      </c>
      <c r="T2133" s="16" t="s">
        <v>2614</v>
      </c>
      <c r="U2133" s="17">
        <f>COUNTIFS(WTG_BD!L:L,'Basic Data'!T2133,WTG_BD!F:F,"&gt;="&amp;O2Summary!$B$6,WTG_BD!F:F,"&lt;="&amp;O2Summary!$B$4)</f>
        <v>0</v>
      </c>
      <c r="V2133" s="18">
        <f t="shared" si="40"/>
        <v>45</v>
      </c>
    </row>
    <row r="2134" spans="19:22">
      <c r="S2134" s="16">
        <v>4081</v>
      </c>
      <c r="T2134" s="16" t="s">
        <v>2615</v>
      </c>
      <c r="U2134" s="17">
        <f>COUNTIFS(WTG_BD!L:L,'Basic Data'!T2134,WTG_BD!F:F,"&gt;="&amp;O2Summary!$B$6,WTG_BD!F:F,"&lt;="&amp;O2Summary!$B$4)</f>
        <v>0</v>
      </c>
      <c r="V2134" s="18">
        <f t="shared" si="40"/>
        <v>45</v>
      </c>
    </row>
    <row r="2135" spans="19:22">
      <c r="S2135" s="16">
        <v>4085</v>
      </c>
      <c r="T2135" s="16" t="s">
        <v>2616</v>
      </c>
      <c r="U2135" s="17">
        <f>COUNTIFS(WTG_BD!L:L,'Basic Data'!T2135,WTG_BD!F:F,"&gt;="&amp;O2Summary!$B$6,WTG_BD!F:F,"&lt;="&amp;O2Summary!$B$4)</f>
        <v>0</v>
      </c>
      <c r="V2135" s="18">
        <f t="shared" si="40"/>
        <v>45</v>
      </c>
    </row>
    <row r="2136" spans="19:22">
      <c r="S2136" s="16">
        <v>4086</v>
      </c>
      <c r="T2136" s="16" t="s">
        <v>2617</v>
      </c>
      <c r="U2136" s="17">
        <f>COUNTIFS(WTG_BD!L:L,'Basic Data'!T2136,WTG_BD!F:F,"&gt;="&amp;O2Summary!$B$6,WTG_BD!F:F,"&lt;="&amp;O2Summary!$B$4)</f>
        <v>0</v>
      </c>
      <c r="V2136" s="18">
        <f t="shared" si="40"/>
        <v>45</v>
      </c>
    </row>
    <row r="2137" spans="19:22">
      <c r="S2137" s="16">
        <v>4087</v>
      </c>
      <c r="T2137" s="16" t="s">
        <v>2618</v>
      </c>
      <c r="U2137" s="17">
        <f>COUNTIFS(WTG_BD!L:L,'Basic Data'!T2137,WTG_BD!F:F,"&gt;="&amp;O2Summary!$B$6,WTG_BD!F:F,"&lt;="&amp;O2Summary!$B$4)</f>
        <v>0</v>
      </c>
      <c r="V2137" s="18">
        <f t="shared" si="40"/>
        <v>45</v>
      </c>
    </row>
    <row r="2138" spans="19:22">
      <c r="S2138" s="16">
        <v>4088</v>
      </c>
      <c r="T2138" s="16" t="s">
        <v>2619</v>
      </c>
      <c r="U2138" s="17">
        <f>COUNTIFS(WTG_BD!L:L,'Basic Data'!T2138,WTG_BD!F:F,"&gt;="&amp;O2Summary!$B$6,WTG_BD!F:F,"&lt;="&amp;O2Summary!$B$4)</f>
        <v>0</v>
      </c>
      <c r="V2138" s="18">
        <f t="shared" si="40"/>
        <v>45</v>
      </c>
    </row>
    <row r="2139" spans="19:22">
      <c r="S2139" s="16">
        <v>4089</v>
      </c>
      <c r="T2139" s="16" t="s">
        <v>2620</v>
      </c>
      <c r="U2139" s="17">
        <f>COUNTIFS(WTG_BD!L:L,'Basic Data'!T2139,WTG_BD!F:F,"&gt;="&amp;O2Summary!$B$6,WTG_BD!F:F,"&lt;="&amp;O2Summary!$B$4)</f>
        <v>0</v>
      </c>
      <c r="V2139" s="18">
        <f t="shared" si="40"/>
        <v>45</v>
      </c>
    </row>
    <row r="2140" spans="19:22">
      <c r="S2140" s="16">
        <v>4090</v>
      </c>
      <c r="T2140" s="16" t="s">
        <v>2621</v>
      </c>
      <c r="U2140" s="17">
        <f>COUNTIFS(WTG_BD!L:L,'Basic Data'!T2140,WTG_BD!F:F,"&gt;="&amp;O2Summary!$B$6,WTG_BD!F:F,"&lt;="&amp;O2Summary!$B$4)</f>
        <v>0</v>
      </c>
      <c r="V2140" s="18">
        <f t="shared" si="40"/>
        <v>45</v>
      </c>
    </row>
    <row r="2141" spans="19:22">
      <c r="S2141" s="16">
        <v>4092</v>
      </c>
      <c r="T2141" s="16" t="s">
        <v>2622</v>
      </c>
      <c r="U2141" s="17">
        <f>COUNTIFS(WTG_BD!L:L,'Basic Data'!T2141,WTG_BD!F:F,"&gt;="&amp;O2Summary!$B$6,WTG_BD!F:F,"&lt;="&amp;O2Summary!$B$4)</f>
        <v>0</v>
      </c>
      <c r="V2141" s="18">
        <f t="shared" si="40"/>
        <v>45</v>
      </c>
    </row>
    <row r="2142" spans="19:22">
      <c r="S2142" s="16">
        <v>4093</v>
      </c>
      <c r="T2142" s="16" t="s">
        <v>2623</v>
      </c>
      <c r="U2142" s="17">
        <f>COUNTIFS(WTG_BD!L:L,'Basic Data'!T2142,WTG_BD!F:F,"&gt;="&amp;O2Summary!$B$6,WTG_BD!F:F,"&lt;="&amp;O2Summary!$B$4)</f>
        <v>0</v>
      </c>
      <c r="V2142" s="18">
        <f t="shared" si="40"/>
        <v>45</v>
      </c>
    </row>
    <row r="2143" spans="19:22">
      <c r="S2143" s="16">
        <v>4094</v>
      </c>
      <c r="T2143" s="16" t="s">
        <v>2624</v>
      </c>
      <c r="U2143" s="17">
        <f>COUNTIFS(WTG_BD!L:L,'Basic Data'!T2143,WTG_BD!F:F,"&gt;="&amp;O2Summary!$B$6,WTG_BD!F:F,"&lt;="&amp;O2Summary!$B$4)</f>
        <v>0</v>
      </c>
      <c r="V2143" s="18">
        <f t="shared" si="40"/>
        <v>45</v>
      </c>
    </row>
    <row r="2144" spans="19:22">
      <c r="S2144" s="16">
        <v>4095</v>
      </c>
      <c r="T2144" s="16" t="s">
        <v>2625</v>
      </c>
      <c r="U2144" s="17">
        <f>COUNTIFS(WTG_BD!L:L,'Basic Data'!T2144,WTG_BD!F:F,"&gt;="&amp;O2Summary!$B$6,WTG_BD!F:F,"&lt;="&amp;O2Summary!$B$4)</f>
        <v>0</v>
      </c>
      <c r="V2144" s="18">
        <f t="shared" si="40"/>
        <v>45</v>
      </c>
    </row>
    <row r="2145" spans="19:22">
      <c r="S2145" s="16">
        <v>4096</v>
      </c>
      <c r="T2145" s="16" t="s">
        <v>2626</v>
      </c>
      <c r="U2145" s="17">
        <f>COUNTIFS(WTG_BD!L:L,'Basic Data'!T2145,WTG_BD!F:F,"&gt;="&amp;O2Summary!$B$6,WTG_BD!F:F,"&lt;="&amp;O2Summary!$B$4)</f>
        <v>0</v>
      </c>
      <c r="V2145" s="18">
        <f t="shared" si="40"/>
        <v>45</v>
      </c>
    </row>
    <row r="2146" spans="19:22">
      <c r="S2146" s="16">
        <v>4097</v>
      </c>
      <c r="T2146" s="16" t="s">
        <v>2627</v>
      </c>
      <c r="U2146" s="17">
        <f>COUNTIFS(WTG_BD!L:L,'Basic Data'!T2146,WTG_BD!F:F,"&gt;="&amp;O2Summary!$B$6,WTG_BD!F:F,"&lt;="&amp;O2Summary!$B$4)</f>
        <v>0</v>
      </c>
      <c r="V2146" s="18">
        <f t="shared" si="40"/>
        <v>45</v>
      </c>
    </row>
    <row r="2147" spans="19:22">
      <c r="S2147" s="16">
        <v>4098</v>
      </c>
      <c r="T2147" s="16" t="s">
        <v>2628</v>
      </c>
      <c r="U2147" s="17">
        <f>COUNTIFS(WTG_BD!L:L,'Basic Data'!T2147,WTG_BD!F:F,"&gt;="&amp;O2Summary!$B$6,WTG_BD!F:F,"&lt;="&amp;O2Summary!$B$4)</f>
        <v>0</v>
      </c>
      <c r="V2147" s="18">
        <f t="shared" si="40"/>
        <v>45</v>
      </c>
    </row>
    <row r="2148" spans="19:22">
      <c r="S2148" s="16">
        <v>4099</v>
      </c>
      <c r="T2148" s="16" t="s">
        <v>2629</v>
      </c>
      <c r="U2148" s="17">
        <f>COUNTIFS(WTG_BD!L:L,'Basic Data'!T2148,WTG_BD!F:F,"&gt;="&amp;O2Summary!$B$6,WTG_BD!F:F,"&lt;="&amp;O2Summary!$B$4)</f>
        <v>0</v>
      </c>
      <c r="V2148" s="18">
        <f t="shared" si="40"/>
        <v>45</v>
      </c>
    </row>
    <row r="2149" spans="19:22">
      <c r="S2149" s="16">
        <v>4100</v>
      </c>
      <c r="T2149" s="16" t="s">
        <v>2630</v>
      </c>
      <c r="U2149" s="17">
        <f>COUNTIFS(WTG_BD!L:L,'Basic Data'!T2149,WTG_BD!F:F,"&gt;="&amp;O2Summary!$B$6,WTG_BD!F:F,"&lt;="&amp;O2Summary!$B$4)</f>
        <v>0</v>
      </c>
      <c r="V2149" s="18">
        <f t="shared" si="40"/>
        <v>45</v>
      </c>
    </row>
    <row r="2150" spans="19:22">
      <c r="S2150" s="16">
        <v>4101</v>
      </c>
      <c r="T2150" s="16" t="s">
        <v>2631</v>
      </c>
      <c r="U2150" s="17">
        <f>COUNTIFS(WTG_BD!L:L,'Basic Data'!T2150,WTG_BD!F:F,"&gt;="&amp;O2Summary!$B$6,WTG_BD!F:F,"&lt;="&amp;O2Summary!$B$4)</f>
        <v>0</v>
      </c>
      <c r="V2150" s="18">
        <f t="shared" si="40"/>
        <v>45</v>
      </c>
    </row>
    <row r="2151" spans="19:22">
      <c r="S2151" s="16">
        <v>4102</v>
      </c>
      <c r="T2151" s="16" t="s">
        <v>2632</v>
      </c>
      <c r="U2151" s="17">
        <f>COUNTIFS(WTG_BD!L:L,'Basic Data'!T2151,WTG_BD!F:F,"&gt;="&amp;O2Summary!$B$6,WTG_BD!F:F,"&lt;="&amp;O2Summary!$B$4)</f>
        <v>0</v>
      </c>
      <c r="V2151" s="18">
        <f t="shared" si="40"/>
        <v>45</v>
      </c>
    </row>
    <row r="2152" spans="19:22">
      <c r="S2152" s="16">
        <v>4103</v>
      </c>
      <c r="T2152" s="16" t="s">
        <v>2633</v>
      </c>
      <c r="U2152" s="17">
        <f>COUNTIFS(WTG_BD!L:L,'Basic Data'!T2152,WTG_BD!F:F,"&gt;="&amp;O2Summary!$B$6,WTG_BD!F:F,"&lt;="&amp;O2Summary!$B$4)</f>
        <v>0</v>
      </c>
      <c r="V2152" s="18">
        <f t="shared" si="40"/>
        <v>45</v>
      </c>
    </row>
    <row r="2153" spans="19:22">
      <c r="S2153" s="16">
        <v>4104</v>
      </c>
      <c r="T2153" s="16" t="s">
        <v>2634</v>
      </c>
      <c r="U2153" s="17">
        <f>COUNTIFS(WTG_BD!L:L,'Basic Data'!T2153,WTG_BD!F:F,"&gt;="&amp;O2Summary!$B$6,WTG_BD!F:F,"&lt;="&amp;O2Summary!$B$4)</f>
        <v>0</v>
      </c>
      <c r="V2153" s="18">
        <f t="shared" si="40"/>
        <v>45</v>
      </c>
    </row>
    <row r="2154" spans="19:22">
      <c r="S2154" s="16">
        <v>4105</v>
      </c>
      <c r="T2154" s="16" t="s">
        <v>2635</v>
      </c>
      <c r="U2154" s="17">
        <f>COUNTIFS(WTG_BD!L:L,'Basic Data'!T2154,WTG_BD!F:F,"&gt;="&amp;O2Summary!$B$6,WTG_BD!F:F,"&lt;="&amp;O2Summary!$B$4)</f>
        <v>0</v>
      </c>
      <c r="V2154" s="18">
        <f t="shared" si="40"/>
        <v>45</v>
      </c>
    </row>
    <row r="2155" spans="19:22">
      <c r="S2155" s="16">
        <v>4106</v>
      </c>
      <c r="T2155" s="16" t="s">
        <v>2636</v>
      </c>
      <c r="U2155" s="17">
        <f>COUNTIFS(WTG_BD!L:L,'Basic Data'!T2155,WTG_BD!F:F,"&gt;="&amp;O2Summary!$B$6,WTG_BD!F:F,"&lt;="&amp;O2Summary!$B$4)</f>
        <v>0</v>
      </c>
      <c r="V2155" s="18">
        <f t="shared" si="40"/>
        <v>45</v>
      </c>
    </row>
    <row r="2156" spans="19:22">
      <c r="S2156" s="16">
        <v>4107</v>
      </c>
      <c r="T2156" s="16" t="s">
        <v>2637</v>
      </c>
      <c r="U2156" s="17">
        <f>COUNTIFS(WTG_BD!L:L,'Basic Data'!T2156,WTG_BD!F:F,"&gt;="&amp;O2Summary!$B$6,WTG_BD!F:F,"&lt;="&amp;O2Summary!$B$4)</f>
        <v>0</v>
      </c>
      <c r="V2156" s="18">
        <f t="shared" si="40"/>
        <v>45</v>
      </c>
    </row>
    <row r="2157" spans="19:22">
      <c r="S2157" s="16">
        <v>4108</v>
      </c>
      <c r="T2157" s="16" t="s">
        <v>2638</v>
      </c>
      <c r="U2157" s="17">
        <f>COUNTIFS(WTG_BD!L:L,'Basic Data'!T2157,WTG_BD!F:F,"&gt;="&amp;O2Summary!$B$6,WTG_BD!F:F,"&lt;="&amp;O2Summary!$B$4)</f>
        <v>0</v>
      </c>
      <c r="V2157" s="18">
        <f t="shared" si="40"/>
        <v>45</v>
      </c>
    </row>
    <row r="2158" spans="19:22">
      <c r="S2158" s="16">
        <v>4109</v>
      </c>
      <c r="T2158" s="16" t="s">
        <v>2639</v>
      </c>
      <c r="U2158" s="17">
        <f>COUNTIFS(WTG_BD!L:L,'Basic Data'!T2158,WTG_BD!F:F,"&gt;="&amp;O2Summary!$B$6,WTG_BD!F:F,"&lt;="&amp;O2Summary!$B$4)</f>
        <v>0</v>
      </c>
      <c r="V2158" s="18">
        <f t="shared" si="40"/>
        <v>45</v>
      </c>
    </row>
    <row r="2159" spans="19:22">
      <c r="S2159" s="16">
        <v>4110</v>
      </c>
      <c r="T2159" s="16" t="s">
        <v>2640</v>
      </c>
      <c r="U2159" s="17">
        <f>COUNTIFS(WTG_BD!L:L,'Basic Data'!T2159,WTG_BD!F:F,"&gt;="&amp;O2Summary!$B$6,WTG_BD!F:F,"&lt;="&amp;O2Summary!$B$4)</f>
        <v>0</v>
      </c>
      <c r="V2159" s="18">
        <f t="shared" si="40"/>
        <v>45</v>
      </c>
    </row>
    <row r="2160" spans="19:22">
      <c r="S2160" s="16">
        <v>4111</v>
      </c>
      <c r="T2160" s="16" t="s">
        <v>2641</v>
      </c>
      <c r="U2160" s="17">
        <f>COUNTIFS(WTG_BD!L:L,'Basic Data'!T2160,WTG_BD!F:F,"&gt;="&amp;O2Summary!$B$6,WTG_BD!F:F,"&lt;="&amp;O2Summary!$B$4)</f>
        <v>0</v>
      </c>
      <c r="V2160" s="18">
        <f t="shared" si="40"/>
        <v>45</v>
      </c>
    </row>
    <row r="2161" spans="19:22">
      <c r="S2161" s="16">
        <v>4112</v>
      </c>
      <c r="T2161" s="16" t="s">
        <v>2642</v>
      </c>
      <c r="U2161" s="17">
        <f>COUNTIFS(WTG_BD!L:L,'Basic Data'!T2161,WTG_BD!F:F,"&gt;="&amp;O2Summary!$B$6,WTG_BD!F:F,"&lt;="&amp;O2Summary!$B$4)</f>
        <v>0</v>
      </c>
      <c r="V2161" s="18">
        <f t="shared" si="40"/>
        <v>45</v>
      </c>
    </row>
    <row r="2162" spans="19:22">
      <c r="S2162" s="16">
        <v>4113</v>
      </c>
      <c r="T2162" s="16" t="s">
        <v>2643</v>
      </c>
      <c r="U2162" s="17">
        <f>COUNTIFS(WTG_BD!L:L,'Basic Data'!T2162,WTG_BD!F:F,"&gt;="&amp;O2Summary!$B$6,WTG_BD!F:F,"&lt;="&amp;O2Summary!$B$4)</f>
        <v>0</v>
      </c>
      <c r="V2162" s="18">
        <f t="shared" si="40"/>
        <v>45</v>
      </c>
    </row>
    <row r="2163" spans="19:22">
      <c r="S2163" s="16">
        <v>4114</v>
      </c>
      <c r="T2163" s="16" t="s">
        <v>2644</v>
      </c>
      <c r="U2163" s="17">
        <f>COUNTIFS(WTG_BD!L:L,'Basic Data'!T2163,WTG_BD!F:F,"&gt;="&amp;O2Summary!$B$6,WTG_BD!F:F,"&lt;="&amp;O2Summary!$B$4)</f>
        <v>0</v>
      </c>
      <c r="V2163" s="18">
        <f t="shared" si="40"/>
        <v>45</v>
      </c>
    </row>
    <row r="2164" spans="19:22">
      <c r="S2164" s="16">
        <v>4115</v>
      </c>
      <c r="T2164" s="16" t="s">
        <v>2645</v>
      </c>
      <c r="U2164" s="17">
        <f>COUNTIFS(WTG_BD!L:L,'Basic Data'!T2164,WTG_BD!F:F,"&gt;="&amp;O2Summary!$B$6,WTG_BD!F:F,"&lt;="&amp;O2Summary!$B$4)</f>
        <v>0</v>
      </c>
      <c r="V2164" s="18">
        <f t="shared" si="40"/>
        <v>45</v>
      </c>
    </row>
    <row r="2165" spans="19:22">
      <c r="S2165" s="16">
        <v>4116</v>
      </c>
      <c r="T2165" s="16" t="s">
        <v>2646</v>
      </c>
      <c r="U2165" s="17">
        <f>COUNTIFS(WTG_BD!L:L,'Basic Data'!T2165,WTG_BD!F:F,"&gt;="&amp;O2Summary!$B$6,WTG_BD!F:F,"&lt;="&amp;O2Summary!$B$4)</f>
        <v>0</v>
      </c>
      <c r="V2165" s="18">
        <f t="shared" si="40"/>
        <v>45</v>
      </c>
    </row>
    <row r="2166" spans="19:22">
      <c r="S2166" s="16">
        <v>4117</v>
      </c>
      <c r="T2166" s="16" t="s">
        <v>2647</v>
      </c>
      <c r="U2166" s="17">
        <f>COUNTIFS(WTG_BD!L:L,'Basic Data'!T2166,WTG_BD!F:F,"&gt;="&amp;O2Summary!$B$6,WTG_BD!F:F,"&lt;="&amp;O2Summary!$B$4)</f>
        <v>0</v>
      </c>
      <c r="V2166" s="18">
        <f t="shared" si="40"/>
        <v>45</v>
      </c>
    </row>
    <row r="2167" spans="19:22">
      <c r="S2167" s="16">
        <v>4118</v>
      </c>
      <c r="T2167" s="16" t="s">
        <v>2648</v>
      </c>
      <c r="U2167" s="17">
        <f>COUNTIFS(WTG_BD!L:L,'Basic Data'!T2167,WTG_BD!F:F,"&gt;="&amp;O2Summary!$B$6,WTG_BD!F:F,"&lt;="&amp;O2Summary!$B$4)</f>
        <v>0</v>
      </c>
      <c r="V2167" s="18">
        <f t="shared" si="40"/>
        <v>45</v>
      </c>
    </row>
    <row r="2168" spans="19:22">
      <c r="S2168" s="16">
        <v>4119</v>
      </c>
      <c r="T2168" s="16" t="s">
        <v>2649</v>
      </c>
      <c r="U2168" s="17">
        <f>COUNTIFS(WTG_BD!L:L,'Basic Data'!T2168,WTG_BD!F:F,"&gt;="&amp;O2Summary!$B$6,WTG_BD!F:F,"&lt;="&amp;O2Summary!$B$4)</f>
        <v>0</v>
      </c>
      <c r="V2168" s="18">
        <f t="shared" si="40"/>
        <v>45</v>
      </c>
    </row>
    <row r="2169" spans="19:22">
      <c r="S2169" s="16">
        <v>4120</v>
      </c>
      <c r="T2169" s="16" t="s">
        <v>2650</v>
      </c>
      <c r="U2169" s="17">
        <f>COUNTIFS(WTG_BD!L:L,'Basic Data'!T2169,WTG_BD!F:F,"&gt;="&amp;O2Summary!$B$6,WTG_BD!F:F,"&lt;="&amp;O2Summary!$B$4)</f>
        <v>0</v>
      </c>
      <c r="V2169" s="18">
        <f t="shared" si="40"/>
        <v>45</v>
      </c>
    </row>
    <row r="2170" spans="19:22">
      <c r="S2170" s="16">
        <v>4121</v>
      </c>
      <c r="T2170" s="16" t="s">
        <v>2651</v>
      </c>
      <c r="U2170" s="17">
        <f>COUNTIFS(WTG_BD!L:L,'Basic Data'!T2170,WTG_BD!F:F,"&gt;="&amp;O2Summary!$B$6,WTG_BD!F:F,"&lt;="&amp;O2Summary!$B$4)</f>
        <v>0</v>
      </c>
      <c r="V2170" s="18">
        <f t="shared" si="40"/>
        <v>45</v>
      </c>
    </row>
    <row r="2171" spans="19:22">
      <c r="S2171" s="16">
        <v>4122</v>
      </c>
      <c r="T2171" s="16" t="s">
        <v>2652</v>
      </c>
      <c r="U2171" s="17">
        <f>COUNTIFS(WTG_BD!L:L,'Basic Data'!T2171,WTG_BD!F:F,"&gt;="&amp;O2Summary!$B$6,WTG_BD!F:F,"&lt;="&amp;O2Summary!$B$4)</f>
        <v>0</v>
      </c>
      <c r="V2171" s="18">
        <f t="shared" si="40"/>
        <v>45</v>
      </c>
    </row>
    <row r="2172" spans="19:22">
      <c r="S2172" s="16">
        <v>4123</v>
      </c>
      <c r="T2172" s="16" t="s">
        <v>2653</v>
      </c>
      <c r="U2172" s="17">
        <f>COUNTIFS(WTG_BD!L:L,'Basic Data'!T2172,WTG_BD!F:F,"&gt;="&amp;O2Summary!$B$6,WTG_BD!F:F,"&lt;="&amp;O2Summary!$B$4)</f>
        <v>0</v>
      </c>
      <c r="V2172" s="18">
        <f t="shared" si="40"/>
        <v>45</v>
      </c>
    </row>
    <row r="2173" spans="19:22">
      <c r="S2173" s="16">
        <v>4124</v>
      </c>
      <c r="T2173" s="16" t="s">
        <v>2654</v>
      </c>
      <c r="U2173" s="17">
        <f>COUNTIFS(WTG_BD!L:L,'Basic Data'!T2173,WTG_BD!F:F,"&gt;="&amp;O2Summary!$B$6,WTG_BD!F:F,"&lt;="&amp;O2Summary!$B$4)</f>
        <v>0</v>
      </c>
      <c r="V2173" s="18">
        <f t="shared" si="40"/>
        <v>45</v>
      </c>
    </row>
    <row r="2174" spans="19:22">
      <c r="S2174" s="16">
        <v>4125</v>
      </c>
      <c r="T2174" s="16" t="s">
        <v>2655</v>
      </c>
      <c r="U2174" s="17">
        <f>COUNTIFS(WTG_BD!L:L,'Basic Data'!T2174,WTG_BD!F:F,"&gt;="&amp;O2Summary!$B$6,WTG_BD!F:F,"&lt;="&amp;O2Summary!$B$4)</f>
        <v>0</v>
      </c>
      <c r="V2174" s="18">
        <f t="shared" si="40"/>
        <v>45</v>
      </c>
    </row>
    <row r="2175" spans="19:22">
      <c r="S2175" s="16">
        <v>4126</v>
      </c>
      <c r="T2175" s="16" t="s">
        <v>2656</v>
      </c>
      <c r="U2175" s="17">
        <f>COUNTIFS(WTG_BD!L:L,'Basic Data'!T2175,WTG_BD!F:F,"&gt;="&amp;O2Summary!$B$6,WTG_BD!F:F,"&lt;="&amp;O2Summary!$B$4)</f>
        <v>0</v>
      </c>
      <c r="V2175" s="18">
        <f t="shared" si="40"/>
        <v>45</v>
      </c>
    </row>
    <row r="2176" spans="19:22">
      <c r="S2176" s="16">
        <v>4127</v>
      </c>
      <c r="T2176" s="16" t="s">
        <v>2657</v>
      </c>
      <c r="U2176" s="17">
        <f>COUNTIFS(WTG_BD!L:L,'Basic Data'!T2176,WTG_BD!F:F,"&gt;="&amp;O2Summary!$B$6,WTG_BD!F:F,"&lt;="&amp;O2Summary!$B$4)</f>
        <v>0</v>
      </c>
      <c r="V2176" s="18">
        <f t="shared" si="40"/>
        <v>45</v>
      </c>
    </row>
    <row r="2177" spans="19:22">
      <c r="S2177" s="16">
        <v>4128</v>
      </c>
      <c r="T2177" s="16" t="s">
        <v>2658</v>
      </c>
      <c r="U2177" s="17">
        <f>COUNTIFS(WTG_BD!L:L,'Basic Data'!T2177,WTG_BD!F:F,"&gt;="&amp;O2Summary!$B$6,WTG_BD!F:F,"&lt;="&amp;O2Summary!$B$4)</f>
        <v>0</v>
      </c>
      <c r="V2177" s="18">
        <f t="shared" si="40"/>
        <v>45</v>
      </c>
    </row>
    <row r="2178" spans="19:22">
      <c r="S2178" s="16">
        <v>4129</v>
      </c>
      <c r="T2178" s="16" t="s">
        <v>2659</v>
      </c>
      <c r="U2178" s="17">
        <f>COUNTIFS(WTG_BD!L:L,'Basic Data'!T2178,WTG_BD!F:F,"&gt;="&amp;O2Summary!$B$6,WTG_BD!F:F,"&lt;="&amp;O2Summary!$B$4)</f>
        <v>0</v>
      </c>
      <c r="V2178" s="18">
        <f t="shared" si="40"/>
        <v>45</v>
      </c>
    </row>
    <row r="2179" spans="19:22">
      <c r="S2179" s="16">
        <v>4130</v>
      </c>
      <c r="T2179" s="16" t="s">
        <v>2660</v>
      </c>
      <c r="U2179" s="17">
        <f>COUNTIFS(WTG_BD!L:L,'Basic Data'!T2179,WTG_BD!F:F,"&gt;="&amp;O2Summary!$B$6,WTG_BD!F:F,"&lt;="&amp;O2Summary!$B$4)</f>
        <v>0</v>
      </c>
      <c r="V2179" s="18">
        <f t="shared" ref="V2179:V2242" si="41">RANK(U2179,$U$2:$U$3975)</f>
        <v>45</v>
      </c>
    </row>
    <row r="2180" spans="19:22">
      <c r="S2180" s="16">
        <v>4131</v>
      </c>
      <c r="T2180" s="16" t="s">
        <v>2661</v>
      </c>
      <c r="U2180" s="17">
        <f>COUNTIFS(WTG_BD!L:L,'Basic Data'!T2180,WTG_BD!F:F,"&gt;="&amp;O2Summary!$B$6,WTG_BD!F:F,"&lt;="&amp;O2Summary!$B$4)</f>
        <v>0</v>
      </c>
      <c r="V2180" s="18">
        <f t="shared" si="41"/>
        <v>45</v>
      </c>
    </row>
    <row r="2181" spans="19:22">
      <c r="S2181" s="16">
        <v>4132</v>
      </c>
      <c r="T2181" s="16" t="s">
        <v>2662</v>
      </c>
      <c r="U2181" s="17">
        <f>COUNTIFS(WTG_BD!L:L,'Basic Data'!T2181,WTG_BD!F:F,"&gt;="&amp;O2Summary!$B$6,WTG_BD!F:F,"&lt;="&amp;O2Summary!$B$4)</f>
        <v>0</v>
      </c>
      <c r="V2181" s="18">
        <f t="shared" si="41"/>
        <v>45</v>
      </c>
    </row>
    <row r="2182" spans="19:22">
      <c r="S2182" s="16">
        <v>4133</v>
      </c>
      <c r="T2182" s="16" t="s">
        <v>2663</v>
      </c>
      <c r="U2182" s="17">
        <f>COUNTIFS(WTG_BD!L:L,'Basic Data'!T2182,WTG_BD!F:F,"&gt;="&amp;O2Summary!$B$6,WTG_BD!F:F,"&lt;="&amp;O2Summary!$B$4)</f>
        <v>0</v>
      </c>
      <c r="V2182" s="18">
        <f t="shared" si="41"/>
        <v>45</v>
      </c>
    </row>
    <row r="2183" spans="19:22">
      <c r="S2183" s="16">
        <v>4134</v>
      </c>
      <c r="T2183" s="16" t="s">
        <v>2664</v>
      </c>
      <c r="U2183" s="17">
        <f>COUNTIFS(WTG_BD!L:L,'Basic Data'!T2183,WTG_BD!F:F,"&gt;="&amp;O2Summary!$B$6,WTG_BD!F:F,"&lt;="&amp;O2Summary!$B$4)</f>
        <v>0</v>
      </c>
      <c r="V2183" s="18">
        <f t="shared" si="41"/>
        <v>45</v>
      </c>
    </row>
    <row r="2184" spans="19:22">
      <c r="S2184" s="16">
        <v>4135</v>
      </c>
      <c r="T2184" s="16" t="s">
        <v>2665</v>
      </c>
      <c r="U2184" s="17">
        <f>COUNTIFS(WTG_BD!L:L,'Basic Data'!T2184,WTG_BD!F:F,"&gt;="&amp;O2Summary!$B$6,WTG_BD!F:F,"&lt;="&amp;O2Summary!$B$4)</f>
        <v>0</v>
      </c>
      <c r="V2184" s="18">
        <f t="shared" si="41"/>
        <v>45</v>
      </c>
    </row>
    <row r="2185" spans="19:22">
      <c r="S2185" s="16">
        <v>4136</v>
      </c>
      <c r="T2185" s="16" t="s">
        <v>2666</v>
      </c>
      <c r="U2185" s="17">
        <f>COUNTIFS(WTG_BD!L:L,'Basic Data'!T2185,WTG_BD!F:F,"&gt;="&amp;O2Summary!$B$6,WTG_BD!F:F,"&lt;="&amp;O2Summary!$B$4)</f>
        <v>0</v>
      </c>
      <c r="V2185" s="18">
        <f t="shared" si="41"/>
        <v>45</v>
      </c>
    </row>
    <row r="2186" spans="19:22">
      <c r="S2186" s="16">
        <v>4137</v>
      </c>
      <c r="T2186" s="16" t="s">
        <v>2667</v>
      </c>
      <c r="U2186" s="17">
        <f>COUNTIFS(WTG_BD!L:L,'Basic Data'!T2186,WTG_BD!F:F,"&gt;="&amp;O2Summary!$B$6,WTG_BD!F:F,"&lt;="&amp;O2Summary!$B$4)</f>
        <v>0</v>
      </c>
      <c r="V2186" s="18">
        <f t="shared" si="41"/>
        <v>45</v>
      </c>
    </row>
    <row r="2187" spans="19:22">
      <c r="S2187" s="16">
        <v>4138</v>
      </c>
      <c r="T2187" s="16" t="s">
        <v>2668</v>
      </c>
      <c r="U2187" s="17">
        <f>COUNTIFS(WTG_BD!L:L,'Basic Data'!T2187,WTG_BD!F:F,"&gt;="&amp;O2Summary!$B$6,WTG_BD!F:F,"&lt;="&amp;O2Summary!$B$4)</f>
        <v>0</v>
      </c>
      <c r="V2187" s="18">
        <f t="shared" si="41"/>
        <v>45</v>
      </c>
    </row>
    <row r="2188" spans="19:22">
      <c r="S2188" s="16">
        <v>4139</v>
      </c>
      <c r="T2188" s="16" t="s">
        <v>2669</v>
      </c>
      <c r="U2188" s="17">
        <f>COUNTIFS(WTG_BD!L:L,'Basic Data'!T2188,WTG_BD!F:F,"&gt;="&amp;O2Summary!$B$6,WTG_BD!F:F,"&lt;="&amp;O2Summary!$B$4)</f>
        <v>0</v>
      </c>
      <c r="V2188" s="18">
        <f t="shared" si="41"/>
        <v>45</v>
      </c>
    </row>
    <row r="2189" spans="19:22">
      <c r="S2189" s="16">
        <v>4140</v>
      </c>
      <c r="T2189" s="16" t="s">
        <v>2670</v>
      </c>
      <c r="U2189" s="17">
        <f>COUNTIFS(WTG_BD!L:L,'Basic Data'!T2189,WTG_BD!F:F,"&gt;="&amp;O2Summary!$B$6,WTG_BD!F:F,"&lt;="&amp;O2Summary!$B$4)</f>
        <v>0</v>
      </c>
      <c r="V2189" s="18">
        <f t="shared" si="41"/>
        <v>45</v>
      </c>
    </row>
    <row r="2190" spans="19:22">
      <c r="S2190" s="16">
        <v>4141</v>
      </c>
      <c r="T2190" s="16" t="s">
        <v>2671</v>
      </c>
      <c r="U2190" s="17">
        <f>COUNTIFS(WTG_BD!L:L,'Basic Data'!T2190,WTG_BD!F:F,"&gt;="&amp;O2Summary!$B$6,WTG_BD!F:F,"&lt;="&amp;O2Summary!$B$4)</f>
        <v>0</v>
      </c>
      <c r="V2190" s="18">
        <f t="shared" si="41"/>
        <v>45</v>
      </c>
    </row>
    <row r="2191" spans="19:22">
      <c r="S2191" s="16">
        <v>4142</v>
      </c>
      <c r="T2191" s="16" t="s">
        <v>2672</v>
      </c>
      <c r="U2191" s="17">
        <f>COUNTIFS(WTG_BD!L:L,'Basic Data'!T2191,WTG_BD!F:F,"&gt;="&amp;O2Summary!$B$6,WTG_BD!F:F,"&lt;="&amp;O2Summary!$B$4)</f>
        <v>0</v>
      </c>
      <c r="V2191" s="18">
        <f t="shared" si="41"/>
        <v>45</v>
      </c>
    </row>
    <row r="2192" spans="19:22">
      <c r="S2192" s="16">
        <v>4143</v>
      </c>
      <c r="T2192" s="16" t="s">
        <v>2673</v>
      </c>
      <c r="U2192" s="17">
        <f>COUNTIFS(WTG_BD!L:L,'Basic Data'!T2192,WTG_BD!F:F,"&gt;="&amp;O2Summary!$B$6,WTG_BD!F:F,"&lt;="&amp;O2Summary!$B$4)</f>
        <v>0</v>
      </c>
      <c r="V2192" s="18">
        <f t="shared" si="41"/>
        <v>45</v>
      </c>
    </row>
    <row r="2193" spans="19:22">
      <c r="S2193" s="16">
        <v>4144</v>
      </c>
      <c r="T2193" s="16" t="s">
        <v>2674</v>
      </c>
      <c r="U2193" s="17">
        <f>COUNTIFS(WTG_BD!L:L,'Basic Data'!T2193,WTG_BD!F:F,"&gt;="&amp;O2Summary!$B$6,WTG_BD!F:F,"&lt;="&amp;O2Summary!$B$4)</f>
        <v>0</v>
      </c>
      <c r="V2193" s="18">
        <f t="shared" si="41"/>
        <v>45</v>
      </c>
    </row>
    <row r="2194" spans="19:22">
      <c r="S2194" s="16">
        <v>4145</v>
      </c>
      <c r="T2194" s="16" t="s">
        <v>2675</v>
      </c>
      <c r="U2194" s="17">
        <f>COUNTIFS(WTG_BD!L:L,'Basic Data'!T2194,WTG_BD!F:F,"&gt;="&amp;O2Summary!$B$6,WTG_BD!F:F,"&lt;="&amp;O2Summary!$B$4)</f>
        <v>0</v>
      </c>
      <c r="V2194" s="18">
        <f t="shared" si="41"/>
        <v>45</v>
      </c>
    </row>
    <row r="2195" spans="19:22">
      <c r="S2195" s="16">
        <v>4146</v>
      </c>
      <c r="T2195" s="16" t="s">
        <v>2676</v>
      </c>
      <c r="U2195" s="17">
        <f>COUNTIFS(WTG_BD!L:L,'Basic Data'!T2195,WTG_BD!F:F,"&gt;="&amp;O2Summary!$B$6,WTG_BD!F:F,"&lt;="&amp;O2Summary!$B$4)</f>
        <v>0</v>
      </c>
      <c r="V2195" s="18">
        <f t="shared" si="41"/>
        <v>45</v>
      </c>
    </row>
    <row r="2196" spans="19:22">
      <c r="S2196" s="16">
        <v>4147</v>
      </c>
      <c r="T2196" s="16" t="s">
        <v>2677</v>
      </c>
      <c r="U2196" s="17">
        <f>COUNTIFS(WTG_BD!L:L,'Basic Data'!T2196,WTG_BD!F:F,"&gt;="&amp;O2Summary!$B$6,WTG_BD!F:F,"&lt;="&amp;O2Summary!$B$4)</f>
        <v>0</v>
      </c>
      <c r="V2196" s="18">
        <f t="shared" si="41"/>
        <v>45</v>
      </c>
    </row>
    <row r="2197" spans="19:22">
      <c r="S2197" s="16">
        <v>4148</v>
      </c>
      <c r="T2197" s="16" t="s">
        <v>2678</v>
      </c>
      <c r="U2197" s="17">
        <f>COUNTIFS(WTG_BD!L:L,'Basic Data'!T2197,WTG_BD!F:F,"&gt;="&amp;O2Summary!$B$6,WTG_BD!F:F,"&lt;="&amp;O2Summary!$B$4)</f>
        <v>0</v>
      </c>
      <c r="V2197" s="18">
        <f t="shared" si="41"/>
        <v>45</v>
      </c>
    </row>
    <row r="2198" spans="19:22">
      <c r="S2198" s="16">
        <v>4149</v>
      </c>
      <c r="T2198" s="16" t="s">
        <v>2679</v>
      </c>
      <c r="U2198" s="17">
        <f>COUNTIFS(WTG_BD!L:L,'Basic Data'!T2198,WTG_BD!F:F,"&gt;="&amp;O2Summary!$B$6,WTG_BD!F:F,"&lt;="&amp;O2Summary!$B$4)</f>
        <v>0</v>
      </c>
      <c r="V2198" s="18">
        <f t="shared" si="41"/>
        <v>45</v>
      </c>
    </row>
    <row r="2199" spans="19:22">
      <c r="S2199" s="16">
        <v>4150</v>
      </c>
      <c r="T2199" s="16" t="s">
        <v>2680</v>
      </c>
      <c r="U2199" s="17">
        <f>COUNTIFS(WTG_BD!L:L,'Basic Data'!T2199,WTG_BD!F:F,"&gt;="&amp;O2Summary!$B$6,WTG_BD!F:F,"&lt;="&amp;O2Summary!$B$4)</f>
        <v>0</v>
      </c>
      <c r="V2199" s="18">
        <f t="shared" si="41"/>
        <v>45</v>
      </c>
    </row>
    <row r="2200" spans="19:22">
      <c r="S2200" s="16">
        <v>4151</v>
      </c>
      <c r="T2200" s="16" t="s">
        <v>2681</v>
      </c>
      <c r="U2200" s="17">
        <f>COUNTIFS(WTG_BD!L:L,'Basic Data'!T2200,WTG_BD!F:F,"&gt;="&amp;O2Summary!$B$6,WTG_BD!F:F,"&lt;="&amp;O2Summary!$B$4)</f>
        <v>0</v>
      </c>
      <c r="V2200" s="18">
        <f t="shared" si="41"/>
        <v>45</v>
      </c>
    </row>
    <row r="2201" spans="19:22">
      <c r="S2201" s="16">
        <v>4152</v>
      </c>
      <c r="T2201" s="16" t="s">
        <v>2682</v>
      </c>
      <c r="U2201" s="17">
        <f>COUNTIFS(WTG_BD!L:L,'Basic Data'!T2201,WTG_BD!F:F,"&gt;="&amp;O2Summary!$B$6,WTG_BD!F:F,"&lt;="&amp;O2Summary!$B$4)</f>
        <v>0</v>
      </c>
      <c r="V2201" s="18">
        <f t="shared" si="41"/>
        <v>45</v>
      </c>
    </row>
    <row r="2202" spans="19:22">
      <c r="S2202" s="16">
        <v>4153</v>
      </c>
      <c r="T2202" s="16" t="s">
        <v>2683</v>
      </c>
      <c r="U2202" s="17">
        <f>COUNTIFS(WTG_BD!L:L,'Basic Data'!T2202,WTG_BD!F:F,"&gt;="&amp;O2Summary!$B$6,WTG_BD!F:F,"&lt;="&amp;O2Summary!$B$4)</f>
        <v>0</v>
      </c>
      <c r="V2202" s="18">
        <f t="shared" si="41"/>
        <v>45</v>
      </c>
    </row>
    <row r="2203" spans="19:22">
      <c r="S2203" s="16">
        <v>4154</v>
      </c>
      <c r="T2203" s="16" t="s">
        <v>2684</v>
      </c>
      <c r="U2203" s="17">
        <f>COUNTIFS(WTG_BD!L:L,'Basic Data'!T2203,WTG_BD!F:F,"&gt;="&amp;O2Summary!$B$6,WTG_BD!F:F,"&lt;="&amp;O2Summary!$B$4)</f>
        <v>0</v>
      </c>
      <c r="V2203" s="18">
        <f t="shared" si="41"/>
        <v>45</v>
      </c>
    </row>
    <row r="2204" spans="19:22">
      <c r="S2204" s="16">
        <v>4155</v>
      </c>
      <c r="T2204" s="16" t="s">
        <v>2685</v>
      </c>
      <c r="U2204" s="17">
        <f>COUNTIFS(WTG_BD!L:L,'Basic Data'!T2204,WTG_BD!F:F,"&gt;="&amp;O2Summary!$B$6,WTG_BD!F:F,"&lt;="&amp;O2Summary!$B$4)</f>
        <v>0</v>
      </c>
      <c r="V2204" s="18">
        <f t="shared" si="41"/>
        <v>45</v>
      </c>
    </row>
    <row r="2205" spans="19:22">
      <c r="S2205" s="16">
        <v>4156</v>
      </c>
      <c r="T2205" s="16" t="s">
        <v>2686</v>
      </c>
      <c r="U2205" s="17">
        <f>COUNTIFS(WTG_BD!L:L,'Basic Data'!T2205,WTG_BD!F:F,"&gt;="&amp;O2Summary!$B$6,WTG_BD!F:F,"&lt;="&amp;O2Summary!$B$4)</f>
        <v>0</v>
      </c>
      <c r="V2205" s="18">
        <f t="shared" si="41"/>
        <v>45</v>
      </c>
    </row>
    <row r="2206" spans="19:22">
      <c r="S2206" s="16">
        <v>4157</v>
      </c>
      <c r="T2206" s="16" t="s">
        <v>2687</v>
      </c>
      <c r="U2206" s="17">
        <f>COUNTIFS(WTG_BD!L:L,'Basic Data'!T2206,WTG_BD!F:F,"&gt;="&amp;O2Summary!$B$6,WTG_BD!F:F,"&lt;="&amp;O2Summary!$B$4)</f>
        <v>0</v>
      </c>
      <c r="V2206" s="18">
        <f t="shared" si="41"/>
        <v>45</v>
      </c>
    </row>
    <row r="2207" spans="19:22">
      <c r="S2207" s="16">
        <v>4158</v>
      </c>
      <c r="T2207" s="16" t="s">
        <v>2688</v>
      </c>
      <c r="U2207" s="17">
        <f>COUNTIFS(WTG_BD!L:L,'Basic Data'!T2207,WTG_BD!F:F,"&gt;="&amp;O2Summary!$B$6,WTG_BD!F:F,"&lt;="&amp;O2Summary!$B$4)</f>
        <v>0</v>
      </c>
      <c r="V2207" s="18">
        <f t="shared" si="41"/>
        <v>45</v>
      </c>
    </row>
    <row r="2208" spans="19:22">
      <c r="S2208" s="16">
        <v>4159</v>
      </c>
      <c r="T2208" s="16" t="s">
        <v>2689</v>
      </c>
      <c r="U2208" s="17">
        <f>COUNTIFS(WTG_BD!L:L,'Basic Data'!T2208,WTG_BD!F:F,"&gt;="&amp;O2Summary!$B$6,WTG_BD!F:F,"&lt;="&amp;O2Summary!$B$4)</f>
        <v>0</v>
      </c>
      <c r="V2208" s="18">
        <f t="shared" si="41"/>
        <v>45</v>
      </c>
    </row>
    <row r="2209" spans="19:22">
      <c r="S2209" s="16">
        <v>4160</v>
      </c>
      <c r="T2209" s="16" t="s">
        <v>2690</v>
      </c>
      <c r="U2209" s="17">
        <f>COUNTIFS(WTG_BD!L:L,'Basic Data'!T2209,WTG_BD!F:F,"&gt;="&amp;O2Summary!$B$6,WTG_BD!F:F,"&lt;="&amp;O2Summary!$B$4)</f>
        <v>0</v>
      </c>
      <c r="V2209" s="18">
        <f t="shared" si="41"/>
        <v>45</v>
      </c>
    </row>
    <row r="2210" spans="19:22">
      <c r="S2210" s="16">
        <v>4161</v>
      </c>
      <c r="T2210" s="16" t="s">
        <v>2691</v>
      </c>
      <c r="U2210" s="17">
        <f>COUNTIFS(WTG_BD!L:L,'Basic Data'!T2210,WTG_BD!F:F,"&gt;="&amp;O2Summary!$B$6,WTG_BD!F:F,"&lt;="&amp;O2Summary!$B$4)</f>
        <v>0</v>
      </c>
      <c r="V2210" s="18">
        <f t="shared" si="41"/>
        <v>45</v>
      </c>
    </row>
    <row r="2211" spans="19:22">
      <c r="S2211" s="16">
        <v>4162</v>
      </c>
      <c r="T2211" s="16" t="s">
        <v>2692</v>
      </c>
      <c r="U2211" s="17">
        <f>COUNTIFS(WTG_BD!L:L,'Basic Data'!T2211,WTG_BD!F:F,"&gt;="&amp;O2Summary!$B$6,WTG_BD!F:F,"&lt;="&amp;O2Summary!$B$4)</f>
        <v>0</v>
      </c>
      <c r="V2211" s="18">
        <f t="shared" si="41"/>
        <v>45</v>
      </c>
    </row>
    <row r="2212" spans="19:22">
      <c r="S2212" s="16">
        <v>4163</v>
      </c>
      <c r="T2212" s="16" t="s">
        <v>2693</v>
      </c>
      <c r="U2212" s="17">
        <f>COUNTIFS(WTG_BD!L:L,'Basic Data'!T2212,WTG_BD!F:F,"&gt;="&amp;O2Summary!$B$6,WTG_BD!F:F,"&lt;="&amp;O2Summary!$B$4)</f>
        <v>0</v>
      </c>
      <c r="V2212" s="18">
        <f t="shared" si="41"/>
        <v>45</v>
      </c>
    </row>
    <row r="2213" spans="19:22">
      <c r="S2213" s="16">
        <v>4164</v>
      </c>
      <c r="T2213" s="16" t="s">
        <v>2694</v>
      </c>
      <c r="U2213" s="17">
        <f>COUNTIFS(WTG_BD!L:L,'Basic Data'!T2213,WTG_BD!F:F,"&gt;="&amp;O2Summary!$B$6,WTG_BD!F:F,"&lt;="&amp;O2Summary!$B$4)</f>
        <v>0</v>
      </c>
      <c r="V2213" s="18">
        <f t="shared" si="41"/>
        <v>45</v>
      </c>
    </row>
    <row r="2214" spans="19:22">
      <c r="S2214" s="16">
        <v>4165</v>
      </c>
      <c r="T2214" s="16" t="s">
        <v>2695</v>
      </c>
      <c r="U2214" s="17">
        <f>COUNTIFS(WTG_BD!L:L,'Basic Data'!T2214,WTG_BD!F:F,"&gt;="&amp;O2Summary!$B$6,WTG_BD!F:F,"&lt;="&amp;O2Summary!$B$4)</f>
        <v>0</v>
      </c>
      <c r="V2214" s="18">
        <f t="shared" si="41"/>
        <v>45</v>
      </c>
    </row>
    <row r="2215" spans="19:22">
      <c r="S2215" s="16">
        <v>4166</v>
      </c>
      <c r="T2215" s="16" t="s">
        <v>2696</v>
      </c>
      <c r="U2215" s="17">
        <f>COUNTIFS(WTG_BD!L:L,'Basic Data'!T2215,WTG_BD!F:F,"&gt;="&amp;O2Summary!$B$6,WTG_BD!F:F,"&lt;="&amp;O2Summary!$B$4)</f>
        <v>0</v>
      </c>
      <c r="V2215" s="18">
        <f t="shared" si="41"/>
        <v>45</v>
      </c>
    </row>
    <row r="2216" spans="19:22">
      <c r="S2216" s="16">
        <v>4167</v>
      </c>
      <c r="T2216" s="16" t="s">
        <v>2697</v>
      </c>
      <c r="U2216" s="17">
        <f>COUNTIFS(WTG_BD!L:L,'Basic Data'!T2216,WTG_BD!F:F,"&gt;="&amp;O2Summary!$B$6,WTG_BD!F:F,"&lt;="&amp;O2Summary!$B$4)</f>
        <v>0</v>
      </c>
      <c r="V2216" s="18">
        <f t="shared" si="41"/>
        <v>45</v>
      </c>
    </row>
    <row r="2217" spans="19:22">
      <c r="S2217" s="16">
        <v>4168</v>
      </c>
      <c r="T2217" s="16" t="s">
        <v>2698</v>
      </c>
      <c r="U2217" s="17">
        <f>COUNTIFS(WTG_BD!L:L,'Basic Data'!T2217,WTG_BD!F:F,"&gt;="&amp;O2Summary!$B$6,WTG_BD!F:F,"&lt;="&amp;O2Summary!$B$4)</f>
        <v>0</v>
      </c>
      <c r="V2217" s="18">
        <f t="shared" si="41"/>
        <v>45</v>
      </c>
    </row>
    <row r="2218" spans="19:22">
      <c r="S2218" s="16">
        <v>4169</v>
      </c>
      <c r="T2218" s="16" t="s">
        <v>2699</v>
      </c>
      <c r="U2218" s="17">
        <f>COUNTIFS(WTG_BD!L:L,'Basic Data'!T2218,WTG_BD!F:F,"&gt;="&amp;O2Summary!$B$6,WTG_BD!F:F,"&lt;="&amp;O2Summary!$B$4)</f>
        <v>0</v>
      </c>
      <c r="V2218" s="18">
        <f t="shared" si="41"/>
        <v>45</v>
      </c>
    </row>
    <row r="2219" spans="19:22">
      <c r="S2219" s="16">
        <v>4170</v>
      </c>
      <c r="T2219" s="16" t="s">
        <v>2700</v>
      </c>
      <c r="U2219" s="17">
        <f>COUNTIFS(WTG_BD!L:L,'Basic Data'!T2219,WTG_BD!F:F,"&gt;="&amp;O2Summary!$B$6,WTG_BD!F:F,"&lt;="&amp;O2Summary!$B$4)</f>
        <v>0</v>
      </c>
      <c r="V2219" s="18">
        <f t="shared" si="41"/>
        <v>45</v>
      </c>
    </row>
    <row r="2220" spans="19:22">
      <c r="S2220" s="16">
        <v>4171</v>
      </c>
      <c r="T2220" s="16" t="s">
        <v>2701</v>
      </c>
      <c r="U2220" s="17">
        <f>COUNTIFS(WTG_BD!L:L,'Basic Data'!T2220,WTG_BD!F:F,"&gt;="&amp;O2Summary!$B$6,WTG_BD!F:F,"&lt;="&amp;O2Summary!$B$4)</f>
        <v>0</v>
      </c>
      <c r="V2220" s="18">
        <f t="shared" si="41"/>
        <v>45</v>
      </c>
    </row>
    <row r="2221" spans="19:22">
      <c r="S2221" s="16">
        <v>4172</v>
      </c>
      <c r="T2221" s="16" t="s">
        <v>2702</v>
      </c>
      <c r="U2221" s="17">
        <f>COUNTIFS(WTG_BD!L:L,'Basic Data'!T2221,WTG_BD!F:F,"&gt;="&amp;O2Summary!$B$6,WTG_BD!F:F,"&lt;="&amp;O2Summary!$B$4)</f>
        <v>0</v>
      </c>
      <c r="V2221" s="18">
        <f t="shared" si="41"/>
        <v>45</v>
      </c>
    </row>
    <row r="2222" spans="19:22">
      <c r="S2222" s="16">
        <v>4173</v>
      </c>
      <c r="T2222" s="16" t="s">
        <v>2703</v>
      </c>
      <c r="U2222" s="17">
        <f>COUNTIFS(WTG_BD!L:L,'Basic Data'!T2222,WTG_BD!F:F,"&gt;="&amp;O2Summary!$B$6,WTG_BD!F:F,"&lt;="&amp;O2Summary!$B$4)</f>
        <v>0</v>
      </c>
      <c r="V2222" s="18">
        <f t="shared" si="41"/>
        <v>45</v>
      </c>
    </row>
    <row r="2223" spans="19:22">
      <c r="S2223" s="16">
        <v>4174</v>
      </c>
      <c r="T2223" s="16" t="s">
        <v>2704</v>
      </c>
      <c r="U2223" s="17">
        <f>COUNTIFS(WTG_BD!L:L,'Basic Data'!T2223,WTG_BD!F:F,"&gt;="&amp;O2Summary!$B$6,WTG_BD!F:F,"&lt;="&amp;O2Summary!$B$4)</f>
        <v>0</v>
      </c>
      <c r="V2223" s="18">
        <f t="shared" si="41"/>
        <v>45</v>
      </c>
    </row>
    <row r="2224" spans="19:22">
      <c r="S2224" s="16">
        <v>4175</v>
      </c>
      <c r="T2224" s="16" t="s">
        <v>2705</v>
      </c>
      <c r="U2224" s="17">
        <f>COUNTIFS(WTG_BD!L:L,'Basic Data'!T2224,WTG_BD!F:F,"&gt;="&amp;O2Summary!$B$6,WTG_BD!F:F,"&lt;="&amp;O2Summary!$B$4)</f>
        <v>0</v>
      </c>
      <c r="V2224" s="18">
        <f t="shared" si="41"/>
        <v>45</v>
      </c>
    </row>
    <row r="2225" spans="19:22">
      <c r="S2225" s="16">
        <v>4176</v>
      </c>
      <c r="T2225" s="16" t="s">
        <v>2706</v>
      </c>
      <c r="U2225" s="17">
        <f>COUNTIFS(WTG_BD!L:L,'Basic Data'!T2225,WTG_BD!F:F,"&gt;="&amp;O2Summary!$B$6,WTG_BD!F:F,"&lt;="&amp;O2Summary!$B$4)</f>
        <v>0</v>
      </c>
      <c r="V2225" s="18">
        <f t="shared" si="41"/>
        <v>45</v>
      </c>
    </row>
    <row r="2226" spans="19:22">
      <c r="S2226" s="16">
        <v>4177</v>
      </c>
      <c r="T2226" s="16" t="s">
        <v>2707</v>
      </c>
      <c r="U2226" s="17">
        <f>COUNTIFS(WTG_BD!L:L,'Basic Data'!T2226,WTG_BD!F:F,"&gt;="&amp;O2Summary!$B$6,WTG_BD!F:F,"&lt;="&amp;O2Summary!$B$4)</f>
        <v>0</v>
      </c>
      <c r="V2226" s="18">
        <f t="shared" si="41"/>
        <v>45</v>
      </c>
    </row>
    <row r="2227" spans="19:22">
      <c r="S2227" s="16">
        <v>4178</v>
      </c>
      <c r="T2227" s="16" t="s">
        <v>2708</v>
      </c>
      <c r="U2227" s="17">
        <f>COUNTIFS(WTG_BD!L:L,'Basic Data'!T2227,WTG_BD!F:F,"&gt;="&amp;O2Summary!$B$6,WTG_BD!F:F,"&lt;="&amp;O2Summary!$B$4)</f>
        <v>0</v>
      </c>
      <c r="V2227" s="18">
        <f t="shared" si="41"/>
        <v>45</v>
      </c>
    </row>
    <row r="2228" spans="19:22">
      <c r="S2228" s="16">
        <v>4179</v>
      </c>
      <c r="T2228" s="16" t="s">
        <v>2709</v>
      </c>
      <c r="U2228" s="17">
        <f>COUNTIFS(WTG_BD!L:L,'Basic Data'!T2228,WTG_BD!F:F,"&gt;="&amp;O2Summary!$B$6,WTG_BD!F:F,"&lt;="&amp;O2Summary!$B$4)</f>
        <v>0</v>
      </c>
      <c r="V2228" s="18">
        <f t="shared" si="41"/>
        <v>45</v>
      </c>
    </row>
    <row r="2229" spans="19:22">
      <c r="S2229" s="16">
        <v>4180</v>
      </c>
      <c r="T2229" s="16" t="s">
        <v>2710</v>
      </c>
      <c r="U2229" s="17">
        <f>COUNTIFS(WTG_BD!L:L,'Basic Data'!T2229,WTG_BD!F:F,"&gt;="&amp;O2Summary!$B$6,WTG_BD!F:F,"&lt;="&amp;O2Summary!$B$4)</f>
        <v>0</v>
      </c>
      <c r="V2229" s="18">
        <f t="shared" si="41"/>
        <v>45</v>
      </c>
    </row>
    <row r="2230" spans="19:22">
      <c r="S2230" s="16">
        <v>4181</v>
      </c>
      <c r="T2230" s="16" t="s">
        <v>2711</v>
      </c>
      <c r="U2230" s="17">
        <f>COUNTIFS(WTG_BD!L:L,'Basic Data'!T2230,WTG_BD!F:F,"&gt;="&amp;O2Summary!$B$6,WTG_BD!F:F,"&lt;="&amp;O2Summary!$B$4)</f>
        <v>0</v>
      </c>
      <c r="V2230" s="18">
        <f t="shared" si="41"/>
        <v>45</v>
      </c>
    </row>
    <row r="2231" spans="19:22">
      <c r="S2231" s="16">
        <v>4182</v>
      </c>
      <c r="T2231" s="16" t="s">
        <v>2712</v>
      </c>
      <c r="U2231" s="17">
        <f>COUNTIFS(WTG_BD!L:L,'Basic Data'!T2231,WTG_BD!F:F,"&gt;="&amp;O2Summary!$B$6,WTG_BD!F:F,"&lt;="&amp;O2Summary!$B$4)</f>
        <v>0</v>
      </c>
      <c r="V2231" s="18">
        <f t="shared" si="41"/>
        <v>45</v>
      </c>
    </row>
    <row r="2232" spans="19:22">
      <c r="S2232" s="16">
        <v>4183</v>
      </c>
      <c r="T2232" s="16" t="s">
        <v>2713</v>
      </c>
      <c r="U2232" s="17">
        <f>COUNTIFS(WTG_BD!L:L,'Basic Data'!T2232,WTG_BD!F:F,"&gt;="&amp;O2Summary!$B$6,WTG_BD!F:F,"&lt;="&amp;O2Summary!$B$4)</f>
        <v>0</v>
      </c>
      <c r="V2232" s="18">
        <f t="shared" si="41"/>
        <v>45</v>
      </c>
    </row>
    <row r="2233" spans="19:22">
      <c r="S2233" s="16">
        <v>4184</v>
      </c>
      <c r="T2233" s="16" t="s">
        <v>2714</v>
      </c>
      <c r="U2233" s="17">
        <f>COUNTIFS(WTG_BD!L:L,'Basic Data'!T2233,WTG_BD!F:F,"&gt;="&amp;O2Summary!$B$6,WTG_BD!F:F,"&lt;="&amp;O2Summary!$B$4)</f>
        <v>0</v>
      </c>
      <c r="V2233" s="18">
        <f t="shared" si="41"/>
        <v>45</v>
      </c>
    </row>
    <row r="2234" spans="19:22">
      <c r="S2234" s="16">
        <v>4185</v>
      </c>
      <c r="T2234" s="16" t="s">
        <v>2715</v>
      </c>
      <c r="U2234" s="17">
        <f>COUNTIFS(WTG_BD!L:L,'Basic Data'!T2234,WTG_BD!F:F,"&gt;="&amp;O2Summary!$B$6,WTG_BD!F:F,"&lt;="&amp;O2Summary!$B$4)</f>
        <v>0</v>
      </c>
      <c r="V2234" s="18">
        <f t="shared" si="41"/>
        <v>45</v>
      </c>
    </row>
    <row r="2235" spans="19:22">
      <c r="S2235" s="16">
        <v>4186</v>
      </c>
      <c r="T2235" s="16" t="s">
        <v>2716</v>
      </c>
      <c r="U2235" s="17">
        <f>COUNTIFS(WTG_BD!L:L,'Basic Data'!T2235,WTG_BD!F:F,"&gt;="&amp;O2Summary!$B$6,WTG_BD!F:F,"&lt;="&amp;O2Summary!$B$4)</f>
        <v>0</v>
      </c>
      <c r="V2235" s="18">
        <f t="shared" si="41"/>
        <v>45</v>
      </c>
    </row>
    <row r="2236" spans="19:22">
      <c r="S2236" s="16">
        <v>4187</v>
      </c>
      <c r="T2236" s="16" t="s">
        <v>2717</v>
      </c>
      <c r="U2236" s="17">
        <f>COUNTIFS(WTG_BD!L:L,'Basic Data'!T2236,WTG_BD!F:F,"&gt;="&amp;O2Summary!$B$6,WTG_BD!F:F,"&lt;="&amp;O2Summary!$B$4)</f>
        <v>0</v>
      </c>
      <c r="V2236" s="18">
        <f t="shared" si="41"/>
        <v>45</v>
      </c>
    </row>
    <row r="2237" spans="19:22">
      <c r="S2237" s="16">
        <v>4188</v>
      </c>
      <c r="T2237" s="16" t="s">
        <v>2718</v>
      </c>
      <c r="U2237" s="17">
        <f>COUNTIFS(WTG_BD!L:L,'Basic Data'!T2237,WTG_BD!F:F,"&gt;="&amp;O2Summary!$B$6,WTG_BD!F:F,"&lt;="&amp;O2Summary!$B$4)</f>
        <v>0</v>
      </c>
      <c r="V2237" s="18">
        <f t="shared" si="41"/>
        <v>45</v>
      </c>
    </row>
    <row r="2238" spans="19:22">
      <c r="S2238" s="16">
        <v>4189</v>
      </c>
      <c r="T2238" s="16" t="s">
        <v>2719</v>
      </c>
      <c r="U2238" s="17">
        <f>COUNTIFS(WTG_BD!L:L,'Basic Data'!T2238,WTG_BD!F:F,"&gt;="&amp;O2Summary!$B$6,WTG_BD!F:F,"&lt;="&amp;O2Summary!$B$4)</f>
        <v>0</v>
      </c>
      <c r="V2238" s="18">
        <f t="shared" si="41"/>
        <v>45</v>
      </c>
    </row>
    <row r="2239" spans="19:22">
      <c r="S2239" s="16">
        <v>4190</v>
      </c>
      <c r="T2239" s="16" t="s">
        <v>2720</v>
      </c>
      <c r="U2239" s="17">
        <f>COUNTIFS(WTG_BD!L:L,'Basic Data'!T2239,WTG_BD!F:F,"&gt;="&amp;O2Summary!$B$6,WTG_BD!F:F,"&lt;="&amp;O2Summary!$B$4)</f>
        <v>0</v>
      </c>
      <c r="V2239" s="18">
        <f t="shared" si="41"/>
        <v>45</v>
      </c>
    </row>
    <row r="2240" spans="19:22">
      <c r="S2240" s="16">
        <v>4191</v>
      </c>
      <c r="T2240" s="16" t="s">
        <v>2721</v>
      </c>
      <c r="U2240" s="17">
        <f>COUNTIFS(WTG_BD!L:L,'Basic Data'!T2240,WTG_BD!F:F,"&gt;="&amp;O2Summary!$B$6,WTG_BD!F:F,"&lt;="&amp;O2Summary!$B$4)</f>
        <v>0</v>
      </c>
      <c r="V2240" s="18">
        <f t="shared" si="41"/>
        <v>45</v>
      </c>
    </row>
    <row r="2241" spans="19:22">
      <c r="S2241" s="16">
        <v>4192</v>
      </c>
      <c r="T2241" s="16" t="s">
        <v>2722</v>
      </c>
      <c r="U2241" s="17">
        <f>COUNTIFS(WTG_BD!L:L,'Basic Data'!T2241,WTG_BD!F:F,"&gt;="&amp;O2Summary!$B$6,WTG_BD!F:F,"&lt;="&amp;O2Summary!$B$4)</f>
        <v>0</v>
      </c>
      <c r="V2241" s="18">
        <f t="shared" si="41"/>
        <v>45</v>
      </c>
    </row>
    <row r="2242" spans="19:22">
      <c r="S2242" s="16">
        <v>4193</v>
      </c>
      <c r="T2242" s="16" t="s">
        <v>2723</v>
      </c>
      <c r="U2242" s="17">
        <f>COUNTIFS(WTG_BD!L:L,'Basic Data'!T2242,WTG_BD!F:F,"&gt;="&amp;O2Summary!$B$6,WTG_BD!F:F,"&lt;="&amp;O2Summary!$B$4)</f>
        <v>0</v>
      </c>
      <c r="V2242" s="18">
        <f t="shared" si="41"/>
        <v>45</v>
      </c>
    </row>
    <row r="2243" spans="19:22">
      <c r="S2243" s="16">
        <v>4194</v>
      </c>
      <c r="T2243" s="16" t="s">
        <v>2724</v>
      </c>
      <c r="U2243" s="17">
        <f>COUNTIFS(WTG_BD!L:L,'Basic Data'!T2243,WTG_BD!F:F,"&gt;="&amp;O2Summary!$B$6,WTG_BD!F:F,"&lt;="&amp;O2Summary!$B$4)</f>
        <v>0</v>
      </c>
      <c r="V2243" s="18">
        <f t="shared" ref="V2243:V2306" si="42">RANK(U2243,$U$2:$U$3975)</f>
        <v>45</v>
      </c>
    </row>
    <row r="2244" spans="19:22">
      <c r="S2244" s="16">
        <v>4195</v>
      </c>
      <c r="T2244" s="16" t="s">
        <v>2725</v>
      </c>
      <c r="U2244" s="17">
        <f>COUNTIFS(WTG_BD!L:L,'Basic Data'!T2244,WTG_BD!F:F,"&gt;="&amp;O2Summary!$B$6,WTG_BD!F:F,"&lt;="&amp;O2Summary!$B$4)</f>
        <v>0</v>
      </c>
      <c r="V2244" s="18">
        <f t="shared" si="42"/>
        <v>45</v>
      </c>
    </row>
    <row r="2245" spans="19:22">
      <c r="S2245" s="16">
        <v>4196</v>
      </c>
      <c r="T2245" s="16" t="s">
        <v>2726</v>
      </c>
      <c r="U2245" s="17">
        <f>COUNTIFS(WTG_BD!L:L,'Basic Data'!T2245,WTG_BD!F:F,"&gt;="&amp;O2Summary!$B$6,WTG_BD!F:F,"&lt;="&amp;O2Summary!$B$4)</f>
        <v>0</v>
      </c>
      <c r="V2245" s="18">
        <f t="shared" si="42"/>
        <v>45</v>
      </c>
    </row>
    <row r="2246" spans="19:22">
      <c r="S2246" s="16">
        <v>4197</v>
      </c>
      <c r="T2246" s="16" t="s">
        <v>2727</v>
      </c>
      <c r="U2246" s="17">
        <f>COUNTIFS(WTG_BD!L:L,'Basic Data'!T2246,WTG_BD!F:F,"&gt;="&amp;O2Summary!$B$6,WTG_BD!F:F,"&lt;="&amp;O2Summary!$B$4)</f>
        <v>0</v>
      </c>
      <c r="V2246" s="18">
        <f t="shared" si="42"/>
        <v>45</v>
      </c>
    </row>
    <row r="2247" spans="19:22">
      <c r="S2247" s="16">
        <v>4198</v>
      </c>
      <c r="T2247" s="16" t="s">
        <v>2728</v>
      </c>
      <c r="U2247" s="17">
        <f>COUNTIFS(WTG_BD!L:L,'Basic Data'!T2247,WTG_BD!F:F,"&gt;="&amp;O2Summary!$B$6,WTG_BD!F:F,"&lt;="&amp;O2Summary!$B$4)</f>
        <v>0</v>
      </c>
      <c r="V2247" s="18">
        <f t="shared" si="42"/>
        <v>45</v>
      </c>
    </row>
    <row r="2248" spans="19:22">
      <c r="S2248" s="16">
        <v>4199</v>
      </c>
      <c r="T2248" s="16" t="s">
        <v>2729</v>
      </c>
      <c r="U2248" s="17">
        <f>COUNTIFS(WTG_BD!L:L,'Basic Data'!T2248,WTG_BD!F:F,"&gt;="&amp;O2Summary!$B$6,WTG_BD!F:F,"&lt;="&amp;O2Summary!$B$4)</f>
        <v>0</v>
      </c>
      <c r="V2248" s="18">
        <f t="shared" si="42"/>
        <v>45</v>
      </c>
    </row>
    <row r="2249" spans="19:22">
      <c r="S2249" s="16">
        <v>4200</v>
      </c>
      <c r="T2249" s="16" t="s">
        <v>2730</v>
      </c>
      <c r="U2249" s="17">
        <f>COUNTIFS(WTG_BD!L:L,'Basic Data'!T2249,WTG_BD!F:F,"&gt;="&amp;O2Summary!$B$6,WTG_BD!F:F,"&lt;="&amp;O2Summary!$B$4)</f>
        <v>0</v>
      </c>
      <c r="V2249" s="18">
        <f t="shared" si="42"/>
        <v>45</v>
      </c>
    </row>
    <row r="2250" spans="19:22">
      <c r="S2250" s="16">
        <v>4201</v>
      </c>
      <c r="T2250" s="16" t="s">
        <v>2731</v>
      </c>
      <c r="U2250" s="17">
        <f>COUNTIFS(WTG_BD!L:L,'Basic Data'!T2250,WTG_BD!F:F,"&gt;="&amp;O2Summary!$B$6,WTG_BD!F:F,"&lt;="&amp;O2Summary!$B$4)</f>
        <v>0</v>
      </c>
      <c r="V2250" s="18">
        <f t="shared" si="42"/>
        <v>45</v>
      </c>
    </row>
    <row r="2251" spans="19:22">
      <c r="S2251" s="16">
        <v>4202</v>
      </c>
      <c r="T2251" s="16" t="s">
        <v>2732</v>
      </c>
      <c r="U2251" s="17">
        <f>COUNTIFS(WTG_BD!L:L,'Basic Data'!T2251,WTG_BD!F:F,"&gt;="&amp;O2Summary!$B$6,WTG_BD!F:F,"&lt;="&amp;O2Summary!$B$4)</f>
        <v>0</v>
      </c>
      <c r="V2251" s="18">
        <f t="shared" si="42"/>
        <v>45</v>
      </c>
    </row>
    <row r="2252" spans="19:22">
      <c r="S2252" s="16">
        <v>4203</v>
      </c>
      <c r="T2252" s="16" t="s">
        <v>2733</v>
      </c>
      <c r="U2252" s="17">
        <f>COUNTIFS(WTG_BD!L:L,'Basic Data'!T2252,WTG_BD!F:F,"&gt;="&amp;O2Summary!$B$6,WTG_BD!F:F,"&lt;="&amp;O2Summary!$B$4)</f>
        <v>0</v>
      </c>
      <c r="V2252" s="18">
        <f t="shared" si="42"/>
        <v>45</v>
      </c>
    </row>
    <row r="2253" spans="19:22">
      <c r="S2253" s="16">
        <v>4204</v>
      </c>
      <c r="T2253" s="16" t="s">
        <v>2734</v>
      </c>
      <c r="U2253" s="17">
        <f>COUNTIFS(WTG_BD!L:L,'Basic Data'!T2253,WTG_BD!F:F,"&gt;="&amp;O2Summary!$B$6,WTG_BD!F:F,"&lt;="&amp;O2Summary!$B$4)</f>
        <v>0</v>
      </c>
      <c r="V2253" s="18">
        <f t="shared" si="42"/>
        <v>45</v>
      </c>
    </row>
    <row r="2254" spans="19:22">
      <c r="S2254" s="16">
        <v>4205</v>
      </c>
      <c r="T2254" s="16" t="s">
        <v>2735</v>
      </c>
      <c r="U2254" s="17">
        <f>COUNTIFS(WTG_BD!L:L,'Basic Data'!T2254,WTG_BD!F:F,"&gt;="&amp;O2Summary!$B$6,WTG_BD!F:F,"&lt;="&amp;O2Summary!$B$4)</f>
        <v>0</v>
      </c>
      <c r="V2254" s="18">
        <f t="shared" si="42"/>
        <v>45</v>
      </c>
    </row>
    <row r="2255" spans="19:22">
      <c r="S2255" s="16">
        <v>4206</v>
      </c>
      <c r="T2255" s="16" t="s">
        <v>2736</v>
      </c>
      <c r="U2255" s="17">
        <f>COUNTIFS(WTG_BD!L:L,'Basic Data'!T2255,WTG_BD!F:F,"&gt;="&amp;O2Summary!$B$6,WTG_BD!F:F,"&lt;="&amp;O2Summary!$B$4)</f>
        <v>0</v>
      </c>
      <c r="V2255" s="18">
        <f t="shared" si="42"/>
        <v>45</v>
      </c>
    </row>
    <row r="2256" spans="19:22">
      <c r="S2256" s="16">
        <v>4207</v>
      </c>
      <c r="T2256" s="16" t="s">
        <v>2737</v>
      </c>
      <c r="U2256" s="17">
        <f>COUNTIFS(WTG_BD!L:L,'Basic Data'!T2256,WTG_BD!F:F,"&gt;="&amp;O2Summary!$B$6,WTG_BD!F:F,"&lt;="&amp;O2Summary!$B$4)</f>
        <v>0</v>
      </c>
      <c r="V2256" s="18">
        <f t="shared" si="42"/>
        <v>45</v>
      </c>
    </row>
    <row r="2257" spans="19:22">
      <c r="S2257" s="16">
        <v>4208</v>
      </c>
      <c r="T2257" s="16" t="s">
        <v>2738</v>
      </c>
      <c r="U2257" s="17">
        <f>COUNTIFS(WTG_BD!L:L,'Basic Data'!T2257,WTG_BD!F:F,"&gt;="&amp;O2Summary!$B$6,WTG_BD!F:F,"&lt;="&amp;O2Summary!$B$4)</f>
        <v>0</v>
      </c>
      <c r="V2257" s="18">
        <f t="shared" si="42"/>
        <v>45</v>
      </c>
    </row>
    <row r="2258" spans="19:22">
      <c r="S2258" s="16">
        <v>4209</v>
      </c>
      <c r="T2258" s="16" t="s">
        <v>2739</v>
      </c>
      <c r="U2258" s="17">
        <f>COUNTIFS(WTG_BD!L:L,'Basic Data'!T2258,WTG_BD!F:F,"&gt;="&amp;O2Summary!$B$6,WTG_BD!F:F,"&lt;="&amp;O2Summary!$B$4)</f>
        <v>0</v>
      </c>
      <c r="V2258" s="18">
        <f t="shared" si="42"/>
        <v>45</v>
      </c>
    </row>
    <row r="2259" spans="19:22">
      <c r="S2259" s="16">
        <v>4210</v>
      </c>
      <c r="T2259" s="16" t="s">
        <v>2740</v>
      </c>
      <c r="U2259" s="17">
        <f>COUNTIFS(WTG_BD!L:L,'Basic Data'!T2259,WTG_BD!F:F,"&gt;="&amp;O2Summary!$B$6,WTG_BD!F:F,"&lt;="&amp;O2Summary!$B$4)</f>
        <v>0</v>
      </c>
      <c r="V2259" s="18">
        <f t="shared" si="42"/>
        <v>45</v>
      </c>
    </row>
    <row r="2260" spans="19:22">
      <c r="S2260" s="16">
        <v>4211</v>
      </c>
      <c r="T2260" s="16" t="s">
        <v>2741</v>
      </c>
      <c r="U2260" s="17">
        <f>COUNTIFS(WTG_BD!L:L,'Basic Data'!T2260,WTG_BD!F:F,"&gt;="&amp;O2Summary!$B$6,WTG_BD!F:F,"&lt;="&amp;O2Summary!$B$4)</f>
        <v>0</v>
      </c>
      <c r="V2260" s="18">
        <f t="shared" si="42"/>
        <v>45</v>
      </c>
    </row>
    <row r="2261" spans="19:22">
      <c r="S2261" s="16">
        <v>4212</v>
      </c>
      <c r="T2261" s="16" t="s">
        <v>2742</v>
      </c>
      <c r="U2261" s="17">
        <f>COUNTIFS(WTG_BD!L:L,'Basic Data'!T2261,WTG_BD!F:F,"&gt;="&amp;O2Summary!$B$6,WTG_BD!F:F,"&lt;="&amp;O2Summary!$B$4)</f>
        <v>0</v>
      </c>
      <c r="V2261" s="18">
        <f t="shared" si="42"/>
        <v>45</v>
      </c>
    </row>
    <row r="2262" spans="19:22">
      <c r="S2262" s="16">
        <v>4213</v>
      </c>
      <c r="T2262" s="16" t="s">
        <v>2743</v>
      </c>
      <c r="U2262" s="17">
        <f>COUNTIFS(WTG_BD!L:L,'Basic Data'!T2262,WTG_BD!F:F,"&gt;="&amp;O2Summary!$B$6,WTG_BD!F:F,"&lt;="&amp;O2Summary!$B$4)</f>
        <v>0</v>
      </c>
      <c r="V2262" s="18">
        <f t="shared" si="42"/>
        <v>45</v>
      </c>
    </row>
    <row r="2263" spans="19:22">
      <c r="S2263" s="16">
        <v>4214</v>
      </c>
      <c r="T2263" s="16" t="s">
        <v>2744</v>
      </c>
      <c r="U2263" s="17">
        <f>COUNTIFS(WTG_BD!L:L,'Basic Data'!T2263,WTG_BD!F:F,"&gt;="&amp;O2Summary!$B$6,WTG_BD!F:F,"&lt;="&amp;O2Summary!$B$4)</f>
        <v>0</v>
      </c>
      <c r="V2263" s="18">
        <f t="shared" si="42"/>
        <v>45</v>
      </c>
    </row>
    <row r="2264" spans="19:22">
      <c r="S2264" s="16">
        <v>4215</v>
      </c>
      <c r="T2264" s="16" t="s">
        <v>2745</v>
      </c>
      <c r="U2264" s="17">
        <f>COUNTIFS(WTG_BD!L:L,'Basic Data'!T2264,WTG_BD!F:F,"&gt;="&amp;O2Summary!$B$6,WTG_BD!F:F,"&lt;="&amp;O2Summary!$B$4)</f>
        <v>0</v>
      </c>
      <c r="V2264" s="18">
        <f t="shared" si="42"/>
        <v>45</v>
      </c>
    </row>
    <row r="2265" spans="19:22">
      <c r="S2265" s="16">
        <v>4216</v>
      </c>
      <c r="T2265" s="16" t="s">
        <v>2746</v>
      </c>
      <c r="U2265" s="17">
        <f>COUNTIFS(WTG_BD!L:L,'Basic Data'!T2265,WTG_BD!F:F,"&gt;="&amp;O2Summary!$B$6,WTG_BD!F:F,"&lt;="&amp;O2Summary!$B$4)</f>
        <v>0</v>
      </c>
      <c r="V2265" s="18">
        <f t="shared" si="42"/>
        <v>45</v>
      </c>
    </row>
    <row r="2266" spans="19:22">
      <c r="S2266" s="16">
        <v>4217</v>
      </c>
      <c r="T2266" s="16" t="s">
        <v>2747</v>
      </c>
      <c r="U2266" s="17">
        <f>COUNTIFS(WTG_BD!L:L,'Basic Data'!T2266,WTG_BD!F:F,"&gt;="&amp;O2Summary!$B$6,WTG_BD!F:F,"&lt;="&amp;O2Summary!$B$4)</f>
        <v>0</v>
      </c>
      <c r="V2266" s="18">
        <f t="shared" si="42"/>
        <v>45</v>
      </c>
    </row>
    <row r="2267" spans="19:22">
      <c r="S2267" s="16">
        <v>4218</v>
      </c>
      <c r="T2267" s="16" t="s">
        <v>1783</v>
      </c>
      <c r="U2267" s="17">
        <f>COUNTIFS(WTG_BD!L:L,'Basic Data'!T2267,WTG_BD!F:F,"&gt;="&amp;O2Summary!$B$6,WTG_BD!F:F,"&lt;="&amp;O2Summary!$B$4)</f>
        <v>0</v>
      </c>
      <c r="V2267" s="18">
        <f t="shared" si="42"/>
        <v>45</v>
      </c>
    </row>
    <row r="2268" spans="19:22">
      <c r="S2268" s="16">
        <v>4219</v>
      </c>
      <c r="T2268" s="16" t="s">
        <v>2748</v>
      </c>
      <c r="U2268" s="17">
        <f>COUNTIFS(WTG_BD!L:L,'Basic Data'!T2268,WTG_BD!F:F,"&gt;="&amp;O2Summary!$B$6,WTG_BD!F:F,"&lt;="&amp;O2Summary!$B$4)</f>
        <v>0</v>
      </c>
      <c r="V2268" s="18">
        <f t="shared" si="42"/>
        <v>45</v>
      </c>
    </row>
    <row r="2269" spans="19:22">
      <c r="S2269" s="16">
        <v>4220</v>
      </c>
      <c r="T2269" s="16" t="s">
        <v>2749</v>
      </c>
      <c r="U2269" s="17">
        <f>COUNTIFS(WTG_BD!L:L,'Basic Data'!T2269,WTG_BD!F:F,"&gt;="&amp;O2Summary!$B$6,WTG_BD!F:F,"&lt;="&amp;O2Summary!$B$4)</f>
        <v>0</v>
      </c>
      <c r="V2269" s="18">
        <f t="shared" si="42"/>
        <v>45</v>
      </c>
    </row>
    <row r="2270" spans="19:22">
      <c r="S2270" s="16">
        <v>4221</v>
      </c>
      <c r="T2270" s="16" t="s">
        <v>2750</v>
      </c>
      <c r="U2270" s="17">
        <f>COUNTIFS(WTG_BD!L:L,'Basic Data'!T2270,WTG_BD!F:F,"&gt;="&amp;O2Summary!$B$6,WTG_BD!F:F,"&lt;="&amp;O2Summary!$B$4)</f>
        <v>0</v>
      </c>
      <c r="V2270" s="18">
        <f t="shared" si="42"/>
        <v>45</v>
      </c>
    </row>
    <row r="2271" spans="19:22">
      <c r="S2271" s="16">
        <v>4222</v>
      </c>
      <c r="T2271" s="16" t="s">
        <v>2751</v>
      </c>
      <c r="U2271" s="17">
        <f>COUNTIFS(WTG_BD!L:L,'Basic Data'!T2271,WTG_BD!F:F,"&gt;="&amp;O2Summary!$B$6,WTG_BD!F:F,"&lt;="&amp;O2Summary!$B$4)</f>
        <v>0</v>
      </c>
      <c r="V2271" s="18">
        <f t="shared" si="42"/>
        <v>45</v>
      </c>
    </row>
    <row r="2272" spans="19:22">
      <c r="S2272" s="16">
        <v>4223</v>
      </c>
      <c r="T2272" s="16" t="s">
        <v>2752</v>
      </c>
      <c r="U2272" s="17">
        <f>COUNTIFS(WTG_BD!L:L,'Basic Data'!T2272,WTG_BD!F:F,"&gt;="&amp;O2Summary!$B$6,WTG_BD!F:F,"&lt;="&amp;O2Summary!$B$4)</f>
        <v>0</v>
      </c>
      <c r="V2272" s="18">
        <f t="shared" si="42"/>
        <v>45</v>
      </c>
    </row>
    <row r="2273" spans="19:22">
      <c r="S2273" s="16">
        <v>4224</v>
      </c>
      <c r="T2273" s="16" t="s">
        <v>2753</v>
      </c>
      <c r="U2273" s="17">
        <f>COUNTIFS(WTG_BD!L:L,'Basic Data'!T2273,WTG_BD!F:F,"&gt;="&amp;O2Summary!$B$6,WTG_BD!F:F,"&lt;="&amp;O2Summary!$B$4)</f>
        <v>0</v>
      </c>
      <c r="V2273" s="18">
        <f t="shared" si="42"/>
        <v>45</v>
      </c>
    </row>
    <row r="2274" spans="19:22">
      <c r="S2274" s="16">
        <v>4225</v>
      </c>
      <c r="T2274" s="16" t="s">
        <v>2754</v>
      </c>
      <c r="U2274" s="17">
        <f>COUNTIFS(WTG_BD!L:L,'Basic Data'!T2274,WTG_BD!F:F,"&gt;="&amp;O2Summary!$B$6,WTG_BD!F:F,"&lt;="&amp;O2Summary!$B$4)</f>
        <v>0</v>
      </c>
      <c r="V2274" s="18">
        <f t="shared" si="42"/>
        <v>45</v>
      </c>
    </row>
    <row r="2275" spans="19:22">
      <c r="S2275" s="16">
        <v>4226</v>
      </c>
      <c r="T2275" s="16" t="s">
        <v>2755</v>
      </c>
      <c r="U2275" s="17">
        <f>COUNTIFS(WTG_BD!L:L,'Basic Data'!T2275,WTG_BD!F:F,"&gt;="&amp;O2Summary!$B$6,WTG_BD!F:F,"&lt;="&amp;O2Summary!$B$4)</f>
        <v>0</v>
      </c>
      <c r="V2275" s="18">
        <f t="shared" si="42"/>
        <v>45</v>
      </c>
    </row>
    <row r="2276" spans="19:22">
      <c r="S2276" s="16">
        <v>4227</v>
      </c>
      <c r="T2276" s="16" t="s">
        <v>2756</v>
      </c>
      <c r="U2276" s="17">
        <f>COUNTIFS(WTG_BD!L:L,'Basic Data'!T2276,WTG_BD!F:F,"&gt;="&amp;O2Summary!$B$6,WTG_BD!F:F,"&lt;="&amp;O2Summary!$B$4)</f>
        <v>0</v>
      </c>
      <c r="V2276" s="18">
        <f t="shared" si="42"/>
        <v>45</v>
      </c>
    </row>
    <row r="2277" spans="19:22">
      <c r="S2277" s="16">
        <v>4228</v>
      </c>
      <c r="T2277" s="16" t="s">
        <v>2757</v>
      </c>
      <c r="U2277" s="17">
        <f>COUNTIFS(WTG_BD!L:L,'Basic Data'!T2277,WTG_BD!F:F,"&gt;="&amp;O2Summary!$B$6,WTG_BD!F:F,"&lt;="&amp;O2Summary!$B$4)</f>
        <v>0</v>
      </c>
      <c r="V2277" s="18">
        <f t="shared" si="42"/>
        <v>45</v>
      </c>
    </row>
    <row r="2278" spans="19:22">
      <c r="S2278" s="16">
        <v>4229</v>
      </c>
      <c r="T2278" s="16" t="s">
        <v>2758</v>
      </c>
      <c r="U2278" s="17">
        <f>COUNTIFS(WTG_BD!L:L,'Basic Data'!T2278,WTG_BD!F:F,"&gt;="&amp;O2Summary!$B$6,WTG_BD!F:F,"&lt;="&amp;O2Summary!$B$4)</f>
        <v>0</v>
      </c>
      <c r="V2278" s="18">
        <f t="shared" si="42"/>
        <v>45</v>
      </c>
    </row>
    <row r="2279" spans="19:22">
      <c r="S2279" s="16">
        <v>4230</v>
      </c>
      <c r="T2279" s="16" t="s">
        <v>2759</v>
      </c>
      <c r="U2279" s="17">
        <f>COUNTIFS(WTG_BD!L:L,'Basic Data'!T2279,WTG_BD!F:F,"&gt;="&amp;O2Summary!$B$6,WTG_BD!F:F,"&lt;="&amp;O2Summary!$B$4)</f>
        <v>0</v>
      </c>
      <c r="V2279" s="18">
        <f t="shared" si="42"/>
        <v>45</v>
      </c>
    </row>
    <row r="2280" spans="19:22">
      <c r="S2280" s="16">
        <v>4231</v>
      </c>
      <c r="T2280" s="16" t="s">
        <v>2760</v>
      </c>
      <c r="U2280" s="17">
        <f>COUNTIFS(WTG_BD!L:L,'Basic Data'!T2280,WTG_BD!F:F,"&gt;="&amp;O2Summary!$B$6,WTG_BD!F:F,"&lt;="&amp;O2Summary!$B$4)</f>
        <v>0</v>
      </c>
      <c r="V2280" s="18">
        <f t="shared" si="42"/>
        <v>45</v>
      </c>
    </row>
    <row r="2281" spans="19:22">
      <c r="S2281" s="16">
        <v>4232</v>
      </c>
      <c r="T2281" s="16" t="s">
        <v>2761</v>
      </c>
      <c r="U2281" s="17">
        <f>COUNTIFS(WTG_BD!L:L,'Basic Data'!T2281,WTG_BD!F:F,"&gt;="&amp;O2Summary!$B$6,WTG_BD!F:F,"&lt;="&amp;O2Summary!$B$4)</f>
        <v>0</v>
      </c>
      <c r="V2281" s="18">
        <f t="shared" si="42"/>
        <v>45</v>
      </c>
    </row>
    <row r="2282" spans="19:22">
      <c r="S2282" s="16">
        <v>4234</v>
      </c>
      <c r="T2282" s="16" t="s">
        <v>331</v>
      </c>
      <c r="U2282" s="17">
        <f>COUNTIFS(WTG_BD!L:L,'Basic Data'!T2282,WTG_BD!F:F,"&gt;="&amp;O2Summary!$B$6,WTG_BD!F:F,"&lt;="&amp;O2Summary!$B$4)</f>
        <v>0</v>
      </c>
      <c r="V2282" s="18">
        <f t="shared" si="42"/>
        <v>45</v>
      </c>
    </row>
    <row r="2283" spans="19:22">
      <c r="S2283" s="16">
        <v>4235</v>
      </c>
      <c r="T2283" s="16" t="s">
        <v>346</v>
      </c>
      <c r="U2283" s="17">
        <f>COUNTIFS(WTG_BD!L:L,'Basic Data'!T2283,WTG_BD!F:F,"&gt;="&amp;O2Summary!$B$6,WTG_BD!F:F,"&lt;="&amp;O2Summary!$B$4)</f>
        <v>0</v>
      </c>
      <c r="V2283" s="18">
        <f t="shared" si="42"/>
        <v>45</v>
      </c>
    </row>
    <row r="2284" spans="19:22">
      <c r="S2284" s="16">
        <v>4236</v>
      </c>
      <c r="T2284" s="16" t="s">
        <v>2762</v>
      </c>
      <c r="U2284" s="17">
        <f>COUNTIFS(WTG_BD!L:L,'Basic Data'!T2284,WTG_BD!F:F,"&gt;="&amp;O2Summary!$B$6,WTG_BD!F:F,"&lt;="&amp;O2Summary!$B$4)</f>
        <v>0</v>
      </c>
      <c r="V2284" s="18">
        <f t="shared" si="42"/>
        <v>45</v>
      </c>
    </row>
    <row r="2285" spans="19:22">
      <c r="S2285" s="16">
        <v>4239</v>
      </c>
      <c r="T2285" s="16" t="s">
        <v>142</v>
      </c>
      <c r="U2285" s="17">
        <f>COUNTIFS(WTG_BD!L:L,'Basic Data'!T2285,WTG_BD!F:F,"&gt;="&amp;O2Summary!$B$6,WTG_BD!F:F,"&lt;="&amp;O2Summary!$B$4)</f>
        <v>0</v>
      </c>
      <c r="V2285" s="18">
        <f t="shared" si="42"/>
        <v>45</v>
      </c>
    </row>
    <row r="2286" spans="19:22">
      <c r="S2286" s="16">
        <v>4240</v>
      </c>
      <c r="T2286" s="16" t="s">
        <v>2763</v>
      </c>
      <c r="U2286" s="17">
        <f>COUNTIFS(WTG_BD!L:L,'Basic Data'!T2286,WTG_BD!F:F,"&gt;="&amp;O2Summary!$B$6,WTG_BD!F:F,"&lt;="&amp;O2Summary!$B$4)</f>
        <v>0</v>
      </c>
      <c r="V2286" s="18">
        <f t="shared" si="42"/>
        <v>45</v>
      </c>
    </row>
    <row r="2287" spans="19:22">
      <c r="S2287" s="16">
        <v>4241</v>
      </c>
      <c r="T2287" s="16" t="s">
        <v>2764</v>
      </c>
      <c r="U2287" s="17">
        <f>COUNTIFS(WTG_BD!L:L,'Basic Data'!T2287,WTG_BD!F:F,"&gt;="&amp;O2Summary!$B$6,WTG_BD!F:F,"&lt;="&amp;O2Summary!$B$4)</f>
        <v>0</v>
      </c>
      <c r="V2287" s="18">
        <f t="shared" si="42"/>
        <v>45</v>
      </c>
    </row>
    <row r="2288" spans="19:22">
      <c r="S2288" s="16">
        <v>4242</v>
      </c>
      <c r="T2288" s="16" t="s">
        <v>2765</v>
      </c>
      <c r="U2288" s="17">
        <f>COUNTIFS(WTG_BD!L:L,'Basic Data'!T2288,WTG_BD!F:F,"&gt;="&amp;O2Summary!$B$6,WTG_BD!F:F,"&lt;="&amp;O2Summary!$B$4)</f>
        <v>0</v>
      </c>
      <c r="V2288" s="18">
        <f t="shared" si="42"/>
        <v>45</v>
      </c>
    </row>
    <row r="2289" spans="19:22">
      <c r="S2289" s="16">
        <v>4243</v>
      </c>
      <c r="T2289" s="16" t="s">
        <v>2766</v>
      </c>
      <c r="U2289" s="17">
        <f>COUNTIFS(WTG_BD!L:L,'Basic Data'!T2289,WTG_BD!F:F,"&gt;="&amp;O2Summary!$B$6,WTG_BD!F:F,"&lt;="&amp;O2Summary!$B$4)</f>
        <v>0</v>
      </c>
      <c r="V2289" s="18">
        <f t="shared" si="42"/>
        <v>45</v>
      </c>
    </row>
    <row r="2290" spans="19:22">
      <c r="S2290" s="16">
        <v>4244</v>
      </c>
      <c r="T2290" s="16" t="s">
        <v>2767</v>
      </c>
      <c r="U2290" s="17">
        <f>COUNTIFS(WTG_BD!L:L,'Basic Data'!T2290,WTG_BD!F:F,"&gt;="&amp;O2Summary!$B$6,WTG_BD!F:F,"&lt;="&amp;O2Summary!$B$4)</f>
        <v>0</v>
      </c>
      <c r="V2290" s="18">
        <f t="shared" si="42"/>
        <v>45</v>
      </c>
    </row>
    <row r="2291" spans="19:22">
      <c r="S2291" s="16">
        <v>4245</v>
      </c>
      <c r="T2291" s="16" t="s">
        <v>2768</v>
      </c>
      <c r="U2291" s="17">
        <f>COUNTIFS(WTG_BD!L:L,'Basic Data'!T2291,WTG_BD!F:F,"&gt;="&amp;O2Summary!$B$6,WTG_BD!F:F,"&lt;="&amp;O2Summary!$B$4)</f>
        <v>0</v>
      </c>
      <c r="V2291" s="18">
        <f t="shared" si="42"/>
        <v>45</v>
      </c>
    </row>
    <row r="2292" spans="19:22">
      <c r="S2292" s="16">
        <v>4246</v>
      </c>
      <c r="T2292" s="16" t="s">
        <v>2769</v>
      </c>
      <c r="U2292" s="17">
        <f>COUNTIFS(WTG_BD!L:L,'Basic Data'!T2292,WTG_BD!F:F,"&gt;="&amp;O2Summary!$B$6,WTG_BD!F:F,"&lt;="&amp;O2Summary!$B$4)</f>
        <v>0</v>
      </c>
      <c r="V2292" s="18">
        <f t="shared" si="42"/>
        <v>45</v>
      </c>
    </row>
    <row r="2293" spans="19:22">
      <c r="S2293" s="16">
        <v>4247</v>
      </c>
      <c r="T2293" s="16" t="s">
        <v>2770</v>
      </c>
      <c r="U2293" s="17">
        <f>COUNTIFS(WTG_BD!L:L,'Basic Data'!T2293,WTG_BD!F:F,"&gt;="&amp;O2Summary!$B$6,WTG_BD!F:F,"&lt;="&amp;O2Summary!$B$4)</f>
        <v>0</v>
      </c>
      <c r="V2293" s="18">
        <f t="shared" si="42"/>
        <v>45</v>
      </c>
    </row>
    <row r="2294" spans="19:22">
      <c r="S2294" s="16">
        <v>4248</v>
      </c>
      <c r="T2294" s="16" t="s">
        <v>2771</v>
      </c>
      <c r="U2294" s="17">
        <f>COUNTIFS(WTG_BD!L:L,'Basic Data'!T2294,WTG_BD!F:F,"&gt;="&amp;O2Summary!$B$6,WTG_BD!F:F,"&lt;="&amp;O2Summary!$B$4)</f>
        <v>0</v>
      </c>
      <c r="V2294" s="18">
        <f t="shared" si="42"/>
        <v>45</v>
      </c>
    </row>
    <row r="2295" spans="19:22">
      <c r="S2295" s="16">
        <v>4249</v>
      </c>
      <c r="T2295" s="16" t="s">
        <v>2772</v>
      </c>
      <c r="U2295" s="17">
        <f>COUNTIFS(WTG_BD!L:L,'Basic Data'!T2295,WTG_BD!F:F,"&gt;="&amp;O2Summary!$B$6,WTG_BD!F:F,"&lt;="&amp;O2Summary!$B$4)</f>
        <v>0</v>
      </c>
      <c r="V2295" s="18">
        <f t="shared" si="42"/>
        <v>45</v>
      </c>
    </row>
    <row r="2296" spans="19:22">
      <c r="S2296" s="16">
        <v>4250</v>
      </c>
      <c r="T2296" s="16" t="s">
        <v>2773</v>
      </c>
      <c r="U2296" s="17">
        <f>COUNTIFS(WTG_BD!L:L,'Basic Data'!T2296,WTG_BD!F:F,"&gt;="&amp;O2Summary!$B$6,WTG_BD!F:F,"&lt;="&amp;O2Summary!$B$4)</f>
        <v>0</v>
      </c>
      <c r="V2296" s="18">
        <f t="shared" si="42"/>
        <v>45</v>
      </c>
    </row>
    <row r="2297" spans="19:22">
      <c r="S2297" s="16">
        <v>4251</v>
      </c>
      <c r="T2297" s="16" t="s">
        <v>2774</v>
      </c>
      <c r="U2297" s="17">
        <f>COUNTIFS(WTG_BD!L:L,'Basic Data'!T2297,WTG_BD!F:F,"&gt;="&amp;O2Summary!$B$6,WTG_BD!F:F,"&lt;="&amp;O2Summary!$B$4)</f>
        <v>0</v>
      </c>
      <c r="V2297" s="18">
        <f t="shared" si="42"/>
        <v>45</v>
      </c>
    </row>
    <row r="2298" spans="19:22">
      <c r="S2298" s="16">
        <v>4252</v>
      </c>
      <c r="T2298" s="16" t="s">
        <v>2775</v>
      </c>
      <c r="U2298" s="17">
        <f>COUNTIFS(WTG_BD!L:L,'Basic Data'!T2298,WTG_BD!F:F,"&gt;="&amp;O2Summary!$B$6,WTG_BD!F:F,"&lt;="&amp;O2Summary!$B$4)</f>
        <v>0</v>
      </c>
      <c r="V2298" s="18">
        <f t="shared" si="42"/>
        <v>45</v>
      </c>
    </row>
    <row r="2299" spans="19:22">
      <c r="S2299" s="16">
        <v>4253</v>
      </c>
      <c r="T2299" s="16" t="s">
        <v>2776</v>
      </c>
      <c r="U2299" s="17">
        <f>COUNTIFS(WTG_BD!L:L,'Basic Data'!T2299,WTG_BD!F:F,"&gt;="&amp;O2Summary!$B$6,WTG_BD!F:F,"&lt;="&amp;O2Summary!$B$4)</f>
        <v>0</v>
      </c>
      <c r="V2299" s="18">
        <f t="shared" si="42"/>
        <v>45</v>
      </c>
    </row>
    <row r="2300" spans="19:22">
      <c r="S2300" s="16">
        <v>4254</v>
      </c>
      <c r="T2300" s="16" t="s">
        <v>2777</v>
      </c>
      <c r="U2300" s="17">
        <f>COUNTIFS(WTG_BD!L:L,'Basic Data'!T2300,WTG_BD!F:F,"&gt;="&amp;O2Summary!$B$6,WTG_BD!F:F,"&lt;="&amp;O2Summary!$B$4)</f>
        <v>0</v>
      </c>
      <c r="V2300" s="18">
        <f t="shared" si="42"/>
        <v>45</v>
      </c>
    </row>
    <row r="2301" spans="19:22">
      <c r="S2301" s="16">
        <v>4255</v>
      </c>
      <c r="T2301" s="16" t="s">
        <v>2778</v>
      </c>
      <c r="U2301" s="17">
        <f>COUNTIFS(WTG_BD!L:L,'Basic Data'!T2301,WTG_BD!F:F,"&gt;="&amp;O2Summary!$B$6,WTG_BD!F:F,"&lt;="&amp;O2Summary!$B$4)</f>
        <v>0</v>
      </c>
      <c r="V2301" s="18">
        <f t="shared" si="42"/>
        <v>45</v>
      </c>
    </row>
    <row r="2302" spans="19:22">
      <c r="S2302" s="16">
        <v>4256</v>
      </c>
      <c r="T2302" s="16" t="s">
        <v>2779</v>
      </c>
      <c r="U2302" s="17">
        <f>COUNTIFS(WTG_BD!L:L,'Basic Data'!T2302,WTG_BD!F:F,"&gt;="&amp;O2Summary!$B$6,WTG_BD!F:F,"&lt;="&amp;O2Summary!$B$4)</f>
        <v>0</v>
      </c>
      <c r="V2302" s="18">
        <f t="shared" si="42"/>
        <v>45</v>
      </c>
    </row>
    <row r="2303" spans="19:22">
      <c r="S2303" s="16">
        <v>4257</v>
      </c>
      <c r="T2303" s="16" t="s">
        <v>2780</v>
      </c>
      <c r="U2303" s="17">
        <f>COUNTIFS(WTG_BD!L:L,'Basic Data'!T2303,WTG_BD!F:F,"&gt;="&amp;O2Summary!$B$6,WTG_BD!F:F,"&lt;="&amp;O2Summary!$B$4)</f>
        <v>0</v>
      </c>
      <c r="V2303" s="18">
        <f t="shared" si="42"/>
        <v>45</v>
      </c>
    </row>
    <row r="2304" spans="19:22">
      <c r="S2304" s="16">
        <v>4258</v>
      </c>
      <c r="T2304" s="16" t="s">
        <v>2781</v>
      </c>
      <c r="U2304" s="17">
        <f>COUNTIFS(WTG_BD!L:L,'Basic Data'!T2304,WTG_BD!F:F,"&gt;="&amp;O2Summary!$B$6,WTG_BD!F:F,"&lt;="&amp;O2Summary!$B$4)</f>
        <v>0</v>
      </c>
      <c r="V2304" s="18">
        <f t="shared" si="42"/>
        <v>45</v>
      </c>
    </row>
    <row r="2305" spans="19:22">
      <c r="S2305" s="16">
        <v>4259</v>
      </c>
      <c r="T2305" s="16" t="s">
        <v>2782</v>
      </c>
      <c r="U2305" s="17">
        <f>COUNTIFS(WTG_BD!L:L,'Basic Data'!T2305,WTG_BD!F:F,"&gt;="&amp;O2Summary!$B$6,WTG_BD!F:F,"&lt;="&amp;O2Summary!$B$4)</f>
        <v>0</v>
      </c>
      <c r="V2305" s="18">
        <f t="shared" si="42"/>
        <v>45</v>
      </c>
    </row>
    <row r="2306" spans="19:22">
      <c r="S2306" s="16">
        <v>4260</v>
      </c>
      <c r="T2306" s="16" t="s">
        <v>2783</v>
      </c>
      <c r="U2306" s="17">
        <f>COUNTIFS(WTG_BD!L:L,'Basic Data'!T2306,WTG_BD!F:F,"&gt;="&amp;O2Summary!$B$6,WTG_BD!F:F,"&lt;="&amp;O2Summary!$B$4)</f>
        <v>0</v>
      </c>
      <c r="V2306" s="18">
        <f t="shared" si="42"/>
        <v>45</v>
      </c>
    </row>
    <row r="2307" spans="19:22">
      <c r="S2307" s="16">
        <v>4261</v>
      </c>
      <c r="T2307" s="16" t="s">
        <v>2784</v>
      </c>
      <c r="U2307" s="17">
        <f>COUNTIFS(WTG_BD!L:L,'Basic Data'!T2307,WTG_BD!F:F,"&gt;="&amp;O2Summary!$B$6,WTG_BD!F:F,"&lt;="&amp;O2Summary!$B$4)</f>
        <v>0</v>
      </c>
      <c r="V2307" s="18">
        <f t="shared" ref="V2307:V2370" si="43">RANK(U2307,$U$2:$U$3975)</f>
        <v>45</v>
      </c>
    </row>
    <row r="2308" spans="19:22">
      <c r="S2308" s="16">
        <v>4262</v>
      </c>
      <c r="T2308" s="16" t="s">
        <v>2785</v>
      </c>
      <c r="U2308" s="17">
        <f>COUNTIFS(WTG_BD!L:L,'Basic Data'!T2308,WTG_BD!F:F,"&gt;="&amp;O2Summary!$B$6,WTG_BD!F:F,"&lt;="&amp;O2Summary!$B$4)</f>
        <v>0</v>
      </c>
      <c r="V2308" s="18">
        <f t="shared" si="43"/>
        <v>45</v>
      </c>
    </row>
    <row r="2309" spans="19:22">
      <c r="S2309" s="16">
        <v>4263</v>
      </c>
      <c r="T2309" s="16" t="s">
        <v>2786</v>
      </c>
      <c r="U2309" s="17">
        <f>COUNTIFS(WTG_BD!L:L,'Basic Data'!T2309,WTG_BD!F:F,"&gt;="&amp;O2Summary!$B$6,WTG_BD!F:F,"&lt;="&amp;O2Summary!$B$4)</f>
        <v>0</v>
      </c>
      <c r="V2309" s="18">
        <f t="shared" si="43"/>
        <v>45</v>
      </c>
    </row>
    <row r="2310" spans="19:22">
      <c r="S2310" s="16">
        <v>4264</v>
      </c>
      <c r="T2310" s="16" t="s">
        <v>2787</v>
      </c>
      <c r="U2310" s="17">
        <f>COUNTIFS(WTG_BD!L:L,'Basic Data'!T2310,WTG_BD!F:F,"&gt;="&amp;O2Summary!$B$6,WTG_BD!F:F,"&lt;="&amp;O2Summary!$B$4)</f>
        <v>0</v>
      </c>
      <c r="V2310" s="18">
        <f t="shared" si="43"/>
        <v>45</v>
      </c>
    </row>
    <row r="2311" spans="19:22">
      <c r="S2311" s="16">
        <v>4265</v>
      </c>
      <c r="T2311" s="16" t="s">
        <v>2788</v>
      </c>
      <c r="U2311" s="17">
        <f>COUNTIFS(WTG_BD!L:L,'Basic Data'!T2311,WTG_BD!F:F,"&gt;="&amp;O2Summary!$B$6,WTG_BD!F:F,"&lt;="&amp;O2Summary!$B$4)</f>
        <v>0</v>
      </c>
      <c r="V2311" s="18">
        <f t="shared" si="43"/>
        <v>45</v>
      </c>
    </row>
    <row r="2312" spans="19:22">
      <c r="S2312" s="16">
        <v>4266</v>
      </c>
      <c r="T2312" s="16" t="s">
        <v>2789</v>
      </c>
      <c r="U2312" s="17">
        <f>COUNTIFS(WTG_BD!L:L,'Basic Data'!T2312,WTG_BD!F:F,"&gt;="&amp;O2Summary!$B$6,WTG_BD!F:F,"&lt;="&amp;O2Summary!$B$4)</f>
        <v>0</v>
      </c>
      <c r="V2312" s="18">
        <f t="shared" si="43"/>
        <v>45</v>
      </c>
    </row>
    <row r="2313" spans="19:22">
      <c r="S2313" s="16">
        <v>4267</v>
      </c>
      <c r="T2313" s="16" t="s">
        <v>2790</v>
      </c>
      <c r="U2313" s="17">
        <f>COUNTIFS(WTG_BD!L:L,'Basic Data'!T2313,WTG_BD!F:F,"&gt;="&amp;O2Summary!$B$6,WTG_BD!F:F,"&lt;="&amp;O2Summary!$B$4)</f>
        <v>0</v>
      </c>
      <c r="V2313" s="18">
        <f t="shared" si="43"/>
        <v>45</v>
      </c>
    </row>
    <row r="2314" spans="19:22">
      <c r="S2314" s="16">
        <v>4268</v>
      </c>
      <c r="T2314" s="16" t="s">
        <v>2791</v>
      </c>
      <c r="U2314" s="17">
        <f>COUNTIFS(WTG_BD!L:L,'Basic Data'!T2314,WTG_BD!F:F,"&gt;="&amp;O2Summary!$B$6,WTG_BD!F:F,"&lt;="&amp;O2Summary!$B$4)</f>
        <v>0</v>
      </c>
      <c r="V2314" s="18">
        <f t="shared" si="43"/>
        <v>45</v>
      </c>
    </row>
    <row r="2315" spans="19:22">
      <c r="S2315" s="16">
        <v>4269</v>
      </c>
      <c r="T2315" s="16" t="s">
        <v>2792</v>
      </c>
      <c r="U2315" s="17">
        <f>COUNTIFS(WTG_BD!L:L,'Basic Data'!T2315,WTG_BD!F:F,"&gt;="&amp;O2Summary!$B$6,WTG_BD!F:F,"&lt;="&amp;O2Summary!$B$4)</f>
        <v>0</v>
      </c>
      <c r="V2315" s="18">
        <f t="shared" si="43"/>
        <v>45</v>
      </c>
    </row>
    <row r="2316" spans="19:22">
      <c r="S2316" s="16">
        <v>4270</v>
      </c>
      <c r="T2316" s="16" t="s">
        <v>2793</v>
      </c>
      <c r="U2316" s="17">
        <f>COUNTIFS(WTG_BD!L:L,'Basic Data'!T2316,WTG_BD!F:F,"&gt;="&amp;O2Summary!$B$6,WTG_BD!F:F,"&lt;="&amp;O2Summary!$B$4)</f>
        <v>0</v>
      </c>
      <c r="V2316" s="18">
        <f t="shared" si="43"/>
        <v>45</v>
      </c>
    </row>
    <row r="2317" spans="19:22">
      <c r="S2317" s="16">
        <v>4271</v>
      </c>
      <c r="T2317" s="16" t="s">
        <v>2794</v>
      </c>
      <c r="U2317" s="17">
        <f>COUNTIFS(WTG_BD!L:L,'Basic Data'!T2317,WTG_BD!F:F,"&gt;="&amp;O2Summary!$B$6,WTG_BD!F:F,"&lt;="&amp;O2Summary!$B$4)</f>
        <v>0</v>
      </c>
      <c r="V2317" s="18">
        <f t="shared" si="43"/>
        <v>45</v>
      </c>
    </row>
    <row r="2318" spans="19:22">
      <c r="S2318" s="16">
        <v>4272</v>
      </c>
      <c r="T2318" s="16" t="s">
        <v>2795</v>
      </c>
      <c r="U2318" s="17">
        <f>COUNTIFS(WTG_BD!L:L,'Basic Data'!T2318,WTG_BD!F:F,"&gt;="&amp;O2Summary!$B$6,WTG_BD!F:F,"&lt;="&amp;O2Summary!$B$4)</f>
        <v>0</v>
      </c>
      <c r="V2318" s="18">
        <f t="shared" si="43"/>
        <v>45</v>
      </c>
    </row>
    <row r="2319" spans="19:22">
      <c r="S2319" s="16">
        <v>4273</v>
      </c>
      <c r="T2319" s="16" t="s">
        <v>2796</v>
      </c>
      <c r="U2319" s="17">
        <f>COUNTIFS(WTG_BD!L:L,'Basic Data'!T2319,WTG_BD!F:F,"&gt;="&amp;O2Summary!$B$6,WTG_BD!F:F,"&lt;="&amp;O2Summary!$B$4)</f>
        <v>0</v>
      </c>
      <c r="V2319" s="18">
        <f t="shared" si="43"/>
        <v>45</v>
      </c>
    </row>
    <row r="2320" spans="19:22">
      <c r="S2320" s="16">
        <v>4274</v>
      </c>
      <c r="T2320" s="16" t="s">
        <v>2797</v>
      </c>
      <c r="U2320" s="17">
        <f>COUNTIFS(WTG_BD!L:L,'Basic Data'!T2320,WTG_BD!F:F,"&gt;="&amp;O2Summary!$B$6,WTG_BD!F:F,"&lt;="&amp;O2Summary!$B$4)</f>
        <v>0</v>
      </c>
      <c r="V2320" s="18">
        <f t="shared" si="43"/>
        <v>45</v>
      </c>
    </row>
    <row r="2321" spans="19:22">
      <c r="S2321" s="16">
        <v>4275</v>
      </c>
      <c r="T2321" s="16" t="s">
        <v>2798</v>
      </c>
      <c r="U2321" s="17">
        <f>COUNTIFS(WTG_BD!L:L,'Basic Data'!T2321,WTG_BD!F:F,"&gt;="&amp;O2Summary!$B$6,WTG_BD!F:F,"&lt;="&amp;O2Summary!$B$4)</f>
        <v>0</v>
      </c>
      <c r="V2321" s="18">
        <f t="shared" si="43"/>
        <v>45</v>
      </c>
    </row>
    <row r="2322" spans="19:22">
      <c r="S2322" s="16">
        <v>4276</v>
      </c>
      <c r="T2322" s="16" t="s">
        <v>2799</v>
      </c>
      <c r="U2322" s="17">
        <f>COUNTIFS(WTG_BD!L:L,'Basic Data'!T2322,WTG_BD!F:F,"&gt;="&amp;O2Summary!$B$6,WTG_BD!F:F,"&lt;="&amp;O2Summary!$B$4)</f>
        <v>0</v>
      </c>
      <c r="V2322" s="18">
        <f t="shared" si="43"/>
        <v>45</v>
      </c>
    </row>
    <row r="2323" spans="19:22">
      <c r="S2323" s="16">
        <v>4277</v>
      </c>
      <c r="T2323" s="16" t="s">
        <v>2800</v>
      </c>
      <c r="U2323" s="17">
        <f>COUNTIFS(WTG_BD!L:L,'Basic Data'!T2323,WTG_BD!F:F,"&gt;="&amp;O2Summary!$B$6,WTG_BD!F:F,"&lt;="&amp;O2Summary!$B$4)</f>
        <v>0</v>
      </c>
      <c r="V2323" s="18">
        <f t="shared" si="43"/>
        <v>45</v>
      </c>
    </row>
    <row r="2324" spans="19:22">
      <c r="S2324" s="16">
        <v>4278</v>
      </c>
      <c r="T2324" s="16" t="s">
        <v>2801</v>
      </c>
      <c r="U2324" s="17">
        <f>COUNTIFS(WTG_BD!L:L,'Basic Data'!T2324,WTG_BD!F:F,"&gt;="&amp;O2Summary!$B$6,WTG_BD!F:F,"&lt;="&amp;O2Summary!$B$4)</f>
        <v>0</v>
      </c>
      <c r="V2324" s="18">
        <f t="shared" si="43"/>
        <v>45</v>
      </c>
    </row>
    <row r="2325" spans="19:22">
      <c r="S2325" s="16">
        <v>4279</v>
      </c>
      <c r="T2325" s="16" t="s">
        <v>2802</v>
      </c>
      <c r="U2325" s="17">
        <f>COUNTIFS(WTG_BD!L:L,'Basic Data'!T2325,WTG_BD!F:F,"&gt;="&amp;O2Summary!$B$6,WTG_BD!F:F,"&lt;="&amp;O2Summary!$B$4)</f>
        <v>0</v>
      </c>
      <c r="V2325" s="18">
        <f t="shared" si="43"/>
        <v>45</v>
      </c>
    </row>
    <row r="2326" spans="19:22">
      <c r="S2326" s="16">
        <v>4280</v>
      </c>
      <c r="T2326" s="16" t="s">
        <v>2803</v>
      </c>
      <c r="U2326" s="17">
        <f>COUNTIFS(WTG_BD!L:L,'Basic Data'!T2326,WTG_BD!F:F,"&gt;="&amp;O2Summary!$B$6,WTG_BD!F:F,"&lt;="&amp;O2Summary!$B$4)</f>
        <v>0</v>
      </c>
      <c r="V2326" s="18">
        <f t="shared" si="43"/>
        <v>45</v>
      </c>
    </row>
    <row r="2327" spans="19:22">
      <c r="S2327" s="16">
        <v>4281</v>
      </c>
      <c r="T2327" s="16" t="s">
        <v>2804</v>
      </c>
      <c r="U2327" s="17">
        <f>COUNTIFS(WTG_BD!L:L,'Basic Data'!T2327,WTG_BD!F:F,"&gt;="&amp;O2Summary!$B$6,WTG_BD!F:F,"&lt;="&amp;O2Summary!$B$4)</f>
        <v>0</v>
      </c>
      <c r="V2327" s="18">
        <f t="shared" si="43"/>
        <v>45</v>
      </c>
    </row>
    <row r="2328" spans="19:22">
      <c r="S2328" s="16">
        <v>4282</v>
      </c>
      <c r="T2328" s="16" t="s">
        <v>2805</v>
      </c>
      <c r="U2328" s="17">
        <f>COUNTIFS(WTG_BD!L:L,'Basic Data'!T2328,WTG_BD!F:F,"&gt;="&amp;O2Summary!$B$6,WTG_BD!F:F,"&lt;="&amp;O2Summary!$B$4)</f>
        <v>0</v>
      </c>
      <c r="V2328" s="18">
        <f t="shared" si="43"/>
        <v>45</v>
      </c>
    </row>
    <row r="2329" spans="19:22">
      <c r="S2329" s="16">
        <v>4283</v>
      </c>
      <c r="T2329" s="16" t="s">
        <v>2806</v>
      </c>
      <c r="U2329" s="17">
        <f>COUNTIFS(WTG_BD!L:L,'Basic Data'!T2329,WTG_BD!F:F,"&gt;="&amp;O2Summary!$B$6,WTG_BD!F:F,"&lt;="&amp;O2Summary!$B$4)</f>
        <v>0</v>
      </c>
      <c r="V2329" s="18">
        <f t="shared" si="43"/>
        <v>45</v>
      </c>
    </row>
    <row r="2330" spans="19:22">
      <c r="S2330" s="16">
        <v>4284</v>
      </c>
      <c r="T2330" s="16" t="s">
        <v>2807</v>
      </c>
      <c r="U2330" s="17">
        <f>COUNTIFS(WTG_BD!L:L,'Basic Data'!T2330,WTG_BD!F:F,"&gt;="&amp;O2Summary!$B$6,WTG_BD!F:F,"&lt;="&amp;O2Summary!$B$4)</f>
        <v>0</v>
      </c>
      <c r="V2330" s="18">
        <f t="shared" si="43"/>
        <v>45</v>
      </c>
    </row>
    <row r="2331" spans="19:22">
      <c r="S2331" s="16">
        <v>4285</v>
      </c>
      <c r="T2331" s="16" t="s">
        <v>2808</v>
      </c>
      <c r="U2331" s="17">
        <f>COUNTIFS(WTG_BD!L:L,'Basic Data'!T2331,WTG_BD!F:F,"&gt;="&amp;O2Summary!$B$6,WTG_BD!F:F,"&lt;="&amp;O2Summary!$B$4)</f>
        <v>0</v>
      </c>
      <c r="V2331" s="18">
        <f t="shared" si="43"/>
        <v>45</v>
      </c>
    </row>
    <row r="2332" spans="19:22">
      <c r="S2332" s="16">
        <v>4286</v>
      </c>
      <c r="T2332" s="16" t="s">
        <v>2809</v>
      </c>
      <c r="U2332" s="17">
        <f>COUNTIFS(WTG_BD!L:L,'Basic Data'!T2332,WTG_BD!F:F,"&gt;="&amp;O2Summary!$B$6,WTG_BD!F:F,"&lt;="&amp;O2Summary!$B$4)</f>
        <v>0</v>
      </c>
      <c r="V2332" s="18">
        <f t="shared" si="43"/>
        <v>45</v>
      </c>
    </row>
    <row r="2333" spans="19:22">
      <c r="S2333" s="16">
        <v>4287</v>
      </c>
      <c r="T2333" s="16" t="s">
        <v>2810</v>
      </c>
      <c r="U2333" s="17">
        <f>COUNTIFS(WTG_BD!L:L,'Basic Data'!T2333,WTG_BD!F:F,"&gt;="&amp;O2Summary!$B$6,WTG_BD!F:F,"&lt;="&amp;O2Summary!$B$4)</f>
        <v>0</v>
      </c>
      <c r="V2333" s="18">
        <f t="shared" si="43"/>
        <v>45</v>
      </c>
    </row>
    <row r="2334" spans="19:22">
      <c r="S2334" s="16">
        <v>4288</v>
      </c>
      <c r="T2334" s="16" t="s">
        <v>2811</v>
      </c>
      <c r="U2334" s="17">
        <f>COUNTIFS(WTG_BD!L:L,'Basic Data'!T2334,WTG_BD!F:F,"&gt;="&amp;O2Summary!$B$6,WTG_BD!F:F,"&lt;="&amp;O2Summary!$B$4)</f>
        <v>0</v>
      </c>
      <c r="V2334" s="18">
        <f t="shared" si="43"/>
        <v>45</v>
      </c>
    </row>
    <row r="2335" spans="19:22">
      <c r="S2335" s="16">
        <v>4289</v>
      </c>
      <c r="T2335" s="16" t="s">
        <v>2812</v>
      </c>
      <c r="U2335" s="17">
        <f>COUNTIFS(WTG_BD!L:L,'Basic Data'!T2335,WTG_BD!F:F,"&gt;="&amp;O2Summary!$B$6,WTG_BD!F:F,"&lt;="&amp;O2Summary!$B$4)</f>
        <v>0</v>
      </c>
      <c r="V2335" s="18">
        <f t="shared" si="43"/>
        <v>45</v>
      </c>
    </row>
    <row r="2336" spans="19:22">
      <c r="S2336" s="16">
        <v>4290</v>
      </c>
      <c r="T2336" s="16" t="s">
        <v>2813</v>
      </c>
      <c r="U2336" s="17">
        <f>COUNTIFS(WTG_BD!L:L,'Basic Data'!T2336,WTG_BD!F:F,"&gt;="&amp;O2Summary!$B$6,WTG_BD!F:F,"&lt;="&amp;O2Summary!$B$4)</f>
        <v>0</v>
      </c>
      <c r="V2336" s="18">
        <f t="shared" si="43"/>
        <v>45</v>
      </c>
    </row>
    <row r="2337" spans="19:22">
      <c r="S2337" s="16">
        <v>4291</v>
      </c>
      <c r="T2337" s="16" t="s">
        <v>2814</v>
      </c>
      <c r="U2337" s="17">
        <f>COUNTIFS(WTG_BD!L:L,'Basic Data'!T2337,WTG_BD!F:F,"&gt;="&amp;O2Summary!$B$6,WTG_BD!F:F,"&lt;="&amp;O2Summary!$B$4)</f>
        <v>0</v>
      </c>
      <c r="V2337" s="18">
        <f t="shared" si="43"/>
        <v>45</v>
      </c>
    </row>
    <row r="2338" spans="19:22">
      <c r="S2338" s="16">
        <v>4292</v>
      </c>
      <c r="T2338" s="16" t="s">
        <v>2815</v>
      </c>
      <c r="U2338" s="17">
        <f>COUNTIFS(WTG_BD!L:L,'Basic Data'!T2338,WTG_BD!F:F,"&gt;="&amp;O2Summary!$B$6,WTG_BD!F:F,"&lt;="&amp;O2Summary!$B$4)</f>
        <v>0</v>
      </c>
      <c r="V2338" s="18">
        <f t="shared" si="43"/>
        <v>45</v>
      </c>
    </row>
    <row r="2339" spans="19:22">
      <c r="S2339" s="16">
        <v>4293</v>
      </c>
      <c r="T2339" s="16" t="s">
        <v>2816</v>
      </c>
      <c r="U2339" s="17">
        <f>COUNTIFS(WTG_BD!L:L,'Basic Data'!T2339,WTG_BD!F:F,"&gt;="&amp;O2Summary!$B$6,WTG_BD!F:F,"&lt;="&amp;O2Summary!$B$4)</f>
        <v>0</v>
      </c>
      <c r="V2339" s="18">
        <f t="shared" si="43"/>
        <v>45</v>
      </c>
    </row>
    <row r="2340" spans="19:22">
      <c r="S2340" s="16">
        <v>4294</v>
      </c>
      <c r="T2340" s="16" t="s">
        <v>2817</v>
      </c>
      <c r="U2340" s="17">
        <f>COUNTIFS(WTG_BD!L:L,'Basic Data'!T2340,WTG_BD!F:F,"&gt;="&amp;O2Summary!$B$6,WTG_BD!F:F,"&lt;="&amp;O2Summary!$B$4)</f>
        <v>0</v>
      </c>
      <c r="V2340" s="18">
        <f t="shared" si="43"/>
        <v>45</v>
      </c>
    </row>
    <row r="2341" spans="19:22">
      <c r="S2341" s="16">
        <v>4295</v>
      </c>
      <c r="T2341" s="16" t="s">
        <v>2818</v>
      </c>
      <c r="U2341" s="17">
        <f>COUNTIFS(WTG_BD!L:L,'Basic Data'!T2341,WTG_BD!F:F,"&gt;="&amp;O2Summary!$B$6,WTG_BD!F:F,"&lt;="&amp;O2Summary!$B$4)</f>
        <v>0</v>
      </c>
      <c r="V2341" s="18">
        <f t="shared" si="43"/>
        <v>45</v>
      </c>
    </row>
    <row r="2342" spans="19:22">
      <c r="S2342" s="16">
        <v>4296</v>
      </c>
      <c r="T2342" s="16" t="s">
        <v>2819</v>
      </c>
      <c r="U2342" s="17">
        <f>COUNTIFS(WTG_BD!L:L,'Basic Data'!T2342,WTG_BD!F:F,"&gt;="&amp;O2Summary!$B$6,WTG_BD!F:F,"&lt;="&amp;O2Summary!$B$4)</f>
        <v>0</v>
      </c>
      <c r="V2342" s="18">
        <f t="shared" si="43"/>
        <v>45</v>
      </c>
    </row>
    <row r="2343" spans="19:22">
      <c r="S2343" s="16">
        <v>4297</v>
      </c>
      <c r="T2343" s="16" t="s">
        <v>2820</v>
      </c>
      <c r="U2343" s="17">
        <f>COUNTIFS(WTG_BD!L:L,'Basic Data'!T2343,WTG_BD!F:F,"&gt;="&amp;O2Summary!$B$6,WTG_BD!F:F,"&lt;="&amp;O2Summary!$B$4)</f>
        <v>0</v>
      </c>
      <c r="V2343" s="18">
        <f t="shared" si="43"/>
        <v>45</v>
      </c>
    </row>
    <row r="2344" spans="19:22">
      <c r="S2344" s="16">
        <v>4298</v>
      </c>
      <c r="T2344" s="16" t="s">
        <v>2821</v>
      </c>
      <c r="U2344" s="17">
        <f>COUNTIFS(WTG_BD!L:L,'Basic Data'!T2344,WTG_BD!F:F,"&gt;="&amp;O2Summary!$B$6,WTG_BD!F:F,"&lt;="&amp;O2Summary!$B$4)</f>
        <v>0</v>
      </c>
      <c r="V2344" s="18">
        <f t="shared" si="43"/>
        <v>45</v>
      </c>
    </row>
    <row r="2345" spans="19:22">
      <c r="S2345" s="16">
        <v>4299</v>
      </c>
      <c r="T2345" s="16" t="s">
        <v>2822</v>
      </c>
      <c r="U2345" s="17">
        <f>COUNTIFS(WTG_BD!L:L,'Basic Data'!T2345,WTG_BD!F:F,"&gt;="&amp;O2Summary!$B$6,WTG_BD!F:F,"&lt;="&amp;O2Summary!$B$4)</f>
        <v>0</v>
      </c>
      <c r="V2345" s="18">
        <f t="shared" si="43"/>
        <v>45</v>
      </c>
    </row>
    <row r="2346" spans="19:22">
      <c r="S2346" s="16">
        <v>4300</v>
      </c>
      <c r="T2346" s="16" t="s">
        <v>2823</v>
      </c>
      <c r="U2346" s="17">
        <f>COUNTIFS(WTG_BD!L:L,'Basic Data'!T2346,WTG_BD!F:F,"&gt;="&amp;O2Summary!$B$6,WTG_BD!F:F,"&lt;="&amp;O2Summary!$B$4)</f>
        <v>0</v>
      </c>
      <c r="V2346" s="18">
        <f t="shared" si="43"/>
        <v>45</v>
      </c>
    </row>
    <row r="2347" spans="19:22">
      <c r="S2347" s="16">
        <v>4301</v>
      </c>
      <c r="T2347" s="16" t="s">
        <v>2824</v>
      </c>
      <c r="U2347" s="17">
        <f>COUNTIFS(WTG_BD!L:L,'Basic Data'!T2347,WTG_BD!F:F,"&gt;="&amp;O2Summary!$B$6,WTG_BD!F:F,"&lt;="&amp;O2Summary!$B$4)</f>
        <v>0</v>
      </c>
      <c r="V2347" s="18">
        <f t="shared" si="43"/>
        <v>45</v>
      </c>
    </row>
    <row r="2348" spans="19:22">
      <c r="S2348" s="16">
        <v>4302</v>
      </c>
      <c r="T2348" s="16" t="s">
        <v>2825</v>
      </c>
      <c r="U2348" s="17">
        <f>COUNTIFS(WTG_BD!L:L,'Basic Data'!T2348,WTG_BD!F:F,"&gt;="&amp;O2Summary!$B$6,WTG_BD!F:F,"&lt;="&amp;O2Summary!$B$4)</f>
        <v>0</v>
      </c>
      <c r="V2348" s="18">
        <f t="shared" si="43"/>
        <v>45</v>
      </c>
    </row>
    <row r="2349" spans="19:22">
      <c r="S2349" s="16">
        <v>4305</v>
      </c>
      <c r="T2349" s="16" t="s">
        <v>2826</v>
      </c>
      <c r="U2349" s="17">
        <f>COUNTIFS(WTG_BD!L:L,'Basic Data'!T2349,WTG_BD!F:F,"&gt;="&amp;O2Summary!$B$6,WTG_BD!F:F,"&lt;="&amp;O2Summary!$B$4)</f>
        <v>0</v>
      </c>
      <c r="V2349" s="18">
        <f t="shared" si="43"/>
        <v>45</v>
      </c>
    </row>
    <row r="2350" spans="19:22">
      <c r="S2350" s="16">
        <v>4306</v>
      </c>
      <c r="T2350" s="16" t="s">
        <v>2811</v>
      </c>
      <c r="U2350" s="17">
        <f>COUNTIFS(WTG_BD!L:L,'Basic Data'!T2350,WTG_BD!F:F,"&gt;="&amp;O2Summary!$B$6,WTG_BD!F:F,"&lt;="&amp;O2Summary!$B$4)</f>
        <v>0</v>
      </c>
      <c r="V2350" s="18">
        <f t="shared" si="43"/>
        <v>45</v>
      </c>
    </row>
    <row r="2351" spans="19:22">
      <c r="S2351" s="16">
        <v>4307</v>
      </c>
      <c r="T2351" s="16" t="s">
        <v>2766</v>
      </c>
      <c r="U2351" s="17">
        <f>COUNTIFS(WTG_BD!L:L,'Basic Data'!T2351,WTG_BD!F:F,"&gt;="&amp;O2Summary!$B$6,WTG_BD!F:F,"&lt;="&amp;O2Summary!$B$4)</f>
        <v>0</v>
      </c>
      <c r="V2351" s="18">
        <f t="shared" si="43"/>
        <v>45</v>
      </c>
    </row>
    <row r="2352" spans="19:22">
      <c r="S2352" s="16">
        <v>4308</v>
      </c>
      <c r="T2352" s="16" t="s">
        <v>2817</v>
      </c>
      <c r="U2352" s="17">
        <f>COUNTIFS(WTG_BD!L:L,'Basic Data'!T2352,WTG_BD!F:F,"&gt;="&amp;O2Summary!$B$6,WTG_BD!F:F,"&lt;="&amp;O2Summary!$B$4)</f>
        <v>0</v>
      </c>
      <c r="V2352" s="18">
        <f t="shared" si="43"/>
        <v>45</v>
      </c>
    </row>
    <row r="2353" spans="19:22">
      <c r="S2353" s="16">
        <v>4309</v>
      </c>
      <c r="T2353" s="16" t="s">
        <v>2818</v>
      </c>
      <c r="U2353" s="17">
        <f>COUNTIFS(WTG_BD!L:L,'Basic Data'!T2353,WTG_BD!F:F,"&gt;="&amp;O2Summary!$B$6,WTG_BD!F:F,"&lt;="&amp;O2Summary!$B$4)</f>
        <v>0</v>
      </c>
      <c r="V2353" s="18">
        <f t="shared" si="43"/>
        <v>45</v>
      </c>
    </row>
    <row r="2354" spans="19:22">
      <c r="S2354" s="16">
        <v>4310</v>
      </c>
      <c r="T2354" s="16" t="s">
        <v>2767</v>
      </c>
      <c r="U2354" s="17">
        <f>COUNTIFS(WTG_BD!L:L,'Basic Data'!T2354,WTG_BD!F:F,"&gt;="&amp;O2Summary!$B$6,WTG_BD!F:F,"&lt;="&amp;O2Summary!$B$4)</f>
        <v>0</v>
      </c>
      <c r="V2354" s="18">
        <f t="shared" si="43"/>
        <v>45</v>
      </c>
    </row>
    <row r="2355" spans="19:22">
      <c r="S2355" s="16">
        <v>4311</v>
      </c>
      <c r="T2355" s="16" t="s">
        <v>2768</v>
      </c>
      <c r="U2355" s="17">
        <f>COUNTIFS(WTG_BD!L:L,'Basic Data'!T2355,WTG_BD!F:F,"&gt;="&amp;O2Summary!$B$6,WTG_BD!F:F,"&lt;="&amp;O2Summary!$B$4)</f>
        <v>0</v>
      </c>
      <c r="V2355" s="18">
        <f t="shared" si="43"/>
        <v>45</v>
      </c>
    </row>
    <row r="2356" spans="19:22">
      <c r="S2356" s="16">
        <v>4312</v>
      </c>
      <c r="T2356" s="16" t="s">
        <v>2785</v>
      </c>
      <c r="U2356" s="17">
        <f>COUNTIFS(WTG_BD!L:L,'Basic Data'!T2356,WTG_BD!F:F,"&gt;="&amp;O2Summary!$B$6,WTG_BD!F:F,"&lt;="&amp;O2Summary!$B$4)</f>
        <v>0</v>
      </c>
      <c r="V2356" s="18">
        <f t="shared" si="43"/>
        <v>45</v>
      </c>
    </row>
    <row r="2357" spans="19:22">
      <c r="S2357" s="16">
        <v>4313</v>
      </c>
      <c r="T2357" s="16" t="s">
        <v>2822</v>
      </c>
      <c r="U2357" s="17">
        <f>COUNTIFS(WTG_BD!L:L,'Basic Data'!T2357,WTG_BD!F:F,"&gt;="&amp;O2Summary!$B$6,WTG_BD!F:F,"&lt;="&amp;O2Summary!$B$4)</f>
        <v>0</v>
      </c>
      <c r="V2357" s="18">
        <f t="shared" si="43"/>
        <v>45</v>
      </c>
    </row>
    <row r="2358" spans="19:22">
      <c r="S2358" s="16">
        <v>4314</v>
      </c>
      <c r="T2358" s="16" t="s">
        <v>2823</v>
      </c>
      <c r="U2358" s="17">
        <f>COUNTIFS(WTG_BD!L:L,'Basic Data'!T2358,WTG_BD!F:F,"&gt;="&amp;O2Summary!$B$6,WTG_BD!F:F,"&lt;="&amp;O2Summary!$B$4)</f>
        <v>0</v>
      </c>
      <c r="V2358" s="18">
        <f t="shared" si="43"/>
        <v>45</v>
      </c>
    </row>
    <row r="2359" spans="19:22">
      <c r="S2359" s="16">
        <v>4315</v>
      </c>
      <c r="T2359" s="16" t="s">
        <v>2827</v>
      </c>
      <c r="U2359" s="17">
        <f>COUNTIFS(WTG_BD!L:L,'Basic Data'!T2359,WTG_BD!F:F,"&gt;="&amp;O2Summary!$B$6,WTG_BD!F:F,"&lt;="&amp;O2Summary!$B$4)</f>
        <v>0</v>
      </c>
      <c r="V2359" s="18">
        <f t="shared" si="43"/>
        <v>45</v>
      </c>
    </row>
    <row r="2360" spans="19:22">
      <c r="S2360" s="16">
        <v>4316</v>
      </c>
      <c r="T2360" s="16" t="s">
        <v>2828</v>
      </c>
      <c r="U2360" s="17">
        <f>COUNTIFS(WTG_BD!L:L,'Basic Data'!T2360,WTG_BD!F:F,"&gt;="&amp;O2Summary!$B$6,WTG_BD!F:F,"&lt;="&amp;O2Summary!$B$4)</f>
        <v>0</v>
      </c>
      <c r="V2360" s="18">
        <f t="shared" si="43"/>
        <v>45</v>
      </c>
    </row>
    <row r="2361" spans="19:22">
      <c r="S2361" s="16">
        <v>4317</v>
      </c>
      <c r="T2361" s="16" t="s">
        <v>2790</v>
      </c>
      <c r="U2361" s="17">
        <f>COUNTIFS(WTG_BD!L:L,'Basic Data'!T2361,WTG_BD!F:F,"&gt;="&amp;O2Summary!$B$6,WTG_BD!F:F,"&lt;="&amp;O2Summary!$B$4)</f>
        <v>0</v>
      </c>
      <c r="V2361" s="18">
        <f t="shared" si="43"/>
        <v>45</v>
      </c>
    </row>
    <row r="2362" spans="19:22">
      <c r="S2362" s="16">
        <v>4318</v>
      </c>
      <c r="T2362" s="16" t="s">
        <v>2829</v>
      </c>
      <c r="U2362" s="17">
        <f>COUNTIFS(WTG_BD!L:L,'Basic Data'!T2362,WTG_BD!F:F,"&gt;="&amp;O2Summary!$B$6,WTG_BD!F:F,"&lt;="&amp;O2Summary!$B$4)</f>
        <v>0</v>
      </c>
      <c r="V2362" s="18">
        <f t="shared" si="43"/>
        <v>45</v>
      </c>
    </row>
    <row r="2363" spans="19:22">
      <c r="S2363" s="16">
        <v>4319</v>
      </c>
      <c r="T2363" s="16" t="s">
        <v>2830</v>
      </c>
      <c r="U2363" s="17">
        <f>COUNTIFS(WTG_BD!L:L,'Basic Data'!T2363,WTG_BD!F:F,"&gt;="&amp;O2Summary!$B$6,WTG_BD!F:F,"&lt;="&amp;O2Summary!$B$4)</f>
        <v>0</v>
      </c>
      <c r="V2363" s="18">
        <f t="shared" si="43"/>
        <v>45</v>
      </c>
    </row>
    <row r="2364" spans="19:22">
      <c r="S2364" s="16">
        <v>4320</v>
      </c>
      <c r="T2364" s="16" t="s">
        <v>2777</v>
      </c>
      <c r="U2364" s="17">
        <f>COUNTIFS(WTG_BD!L:L,'Basic Data'!T2364,WTG_BD!F:F,"&gt;="&amp;O2Summary!$B$6,WTG_BD!F:F,"&lt;="&amp;O2Summary!$B$4)</f>
        <v>0</v>
      </c>
      <c r="V2364" s="18">
        <f t="shared" si="43"/>
        <v>45</v>
      </c>
    </row>
    <row r="2365" spans="19:22">
      <c r="S2365" s="16">
        <v>4321</v>
      </c>
      <c r="T2365" s="16" t="s">
        <v>2831</v>
      </c>
      <c r="U2365" s="17">
        <f>COUNTIFS(WTG_BD!L:L,'Basic Data'!T2365,WTG_BD!F:F,"&gt;="&amp;O2Summary!$B$6,WTG_BD!F:F,"&lt;="&amp;O2Summary!$B$4)</f>
        <v>0</v>
      </c>
      <c r="V2365" s="18">
        <f t="shared" si="43"/>
        <v>45</v>
      </c>
    </row>
    <row r="2366" spans="19:22">
      <c r="S2366" s="16">
        <v>4322</v>
      </c>
      <c r="T2366" s="16" t="s">
        <v>2832</v>
      </c>
      <c r="U2366" s="17">
        <f>COUNTIFS(WTG_BD!L:L,'Basic Data'!T2366,WTG_BD!F:F,"&gt;="&amp;O2Summary!$B$6,WTG_BD!F:F,"&lt;="&amp;O2Summary!$B$4)</f>
        <v>0</v>
      </c>
      <c r="V2366" s="18">
        <f t="shared" si="43"/>
        <v>45</v>
      </c>
    </row>
    <row r="2367" spans="19:22">
      <c r="S2367" s="16">
        <v>4323</v>
      </c>
      <c r="T2367" s="16" t="s">
        <v>2833</v>
      </c>
      <c r="U2367" s="17">
        <f>COUNTIFS(WTG_BD!L:L,'Basic Data'!T2367,WTG_BD!F:F,"&gt;="&amp;O2Summary!$B$6,WTG_BD!F:F,"&lt;="&amp;O2Summary!$B$4)</f>
        <v>0</v>
      </c>
      <c r="V2367" s="18">
        <f t="shared" si="43"/>
        <v>45</v>
      </c>
    </row>
    <row r="2368" spans="19:22">
      <c r="S2368" s="16">
        <v>4324</v>
      </c>
      <c r="T2368" s="16" t="s">
        <v>2834</v>
      </c>
      <c r="U2368" s="17">
        <f>COUNTIFS(WTG_BD!L:L,'Basic Data'!T2368,WTG_BD!F:F,"&gt;="&amp;O2Summary!$B$6,WTG_BD!F:F,"&lt;="&amp;O2Summary!$B$4)</f>
        <v>0</v>
      </c>
      <c r="V2368" s="18">
        <f t="shared" si="43"/>
        <v>45</v>
      </c>
    </row>
    <row r="2369" spans="19:22">
      <c r="S2369" s="16">
        <v>4325</v>
      </c>
      <c r="T2369" s="16" t="s">
        <v>2835</v>
      </c>
      <c r="U2369" s="17">
        <f>COUNTIFS(WTG_BD!L:L,'Basic Data'!T2369,WTG_BD!F:F,"&gt;="&amp;O2Summary!$B$6,WTG_BD!F:F,"&lt;="&amp;O2Summary!$B$4)</f>
        <v>0</v>
      </c>
      <c r="V2369" s="18">
        <f t="shared" si="43"/>
        <v>45</v>
      </c>
    </row>
    <row r="2370" spans="19:22">
      <c r="S2370" s="16">
        <v>4326</v>
      </c>
      <c r="T2370" s="16" t="s">
        <v>2836</v>
      </c>
      <c r="U2370" s="17">
        <f>COUNTIFS(WTG_BD!L:L,'Basic Data'!T2370,WTG_BD!F:F,"&gt;="&amp;O2Summary!$B$6,WTG_BD!F:F,"&lt;="&amp;O2Summary!$B$4)</f>
        <v>0</v>
      </c>
      <c r="V2370" s="18">
        <f t="shared" si="43"/>
        <v>45</v>
      </c>
    </row>
    <row r="2371" spans="19:22">
      <c r="S2371" s="16">
        <v>4327</v>
      </c>
      <c r="T2371" s="16" t="s">
        <v>2837</v>
      </c>
      <c r="U2371" s="17">
        <f>COUNTIFS(WTG_BD!L:L,'Basic Data'!T2371,WTG_BD!F:F,"&gt;="&amp;O2Summary!$B$6,WTG_BD!F:F,"&lt;="&amp;O2Summary!$B$4)</f>
        <v>0</v>
      </c>
      <c r="V2371" s="18">
        <f t="shared" ref="V2371:V2434" si="44">RANK(U2371,$U$2:$U$3975)</f>
        <v>45</v>
      </c>
    </row>
    <row r="2372" spans="19:22">
      <c r="S2372" s="16">
        <v>4328</v>
      </c>
      <c r="T2372" s="16" t="s">
        <v>2838</v>
      </c>
      <c r="U2372" s="17">
        <f>COUNTIFS(WTG_BD!L:L,'Basic Data'!T2372,WTG_BD!F:F,"&gt;="&amp;O2Summary!$B$6,WTG_BD!F:F,"&lt;="&amp;O2Summary!$B$4)</f>
        <v>0</v>
      </c>
      <c r="V2372" s="18">
        <f t="shared" si="44"/>
        <v>45</v>
      </c>
    </row>
    <row r="2373" spans="19:22">
      <c r="S2373" s="16">
        <v>4329</v>
      </c>
      <c r="T2373" s="16" t="s">
        <v>2839</v>
      </c>
      <c r="U2373" s="17">
        <f>COUNTIFS(WTG_BD!L:L,'Basic Data'!T2373,WTG_BD!F:F,"&gt;="&amp;O2Summary!$B$6,WTG_BD!F:F,"&lt;="&amp;O2Summary!$B$4)</f>
        <v>0</v>
      </c>
      <c r="V2373" s="18">
        <f t="shared" si="44"/>
        <v>45</v>
      </c>
    </row>
    <row r="2374" spans="19:22">
      <c r="S2374" s="16">
        <v>4330</v>
      </c>
      <c r="T2374" s="16" t="s">
        <v>2840</v>
      </c>
      <c r="U2374" s="17">
        <f>COUNTIFS(WTG_BD!L:L,'Basic Data'!T2374,WTG_BD!F:F,"&gt;="&amp;O2Summary!$B$6,WTG_BD!F:F,"&lt;="&amp;O2Summary!$B$4)</f>
        <v>0</v>
      </c>
      <c r="V2374" s="18">
        <f t="shared" si="44"/>
        <v>45</v>
      </c>
    </row>
    <row r="2375" spans="19:22">
      <c r="S2375" s="16">
        <v>4331</v>
      </c>
      <c r="T2375" s="16" t="s">
        <v>1838</v>
      </c>
      <c r="U2375" s="17">
        <f>COUNTIFS(WTG_BD!L:L,'Basic Data'!T2375,WTG_BD!F:F,"&gt;="&amp;O2Summary!$B$6,WTG_BD!F:F,"&lt;="&amp;O2Summary!$B$4)</f>
        <v>0</v>
      </c>
      <c r="V2375" s="18">
        <f t="shared" si="44"/>
        <v>45</v>
      </c>
    </row>
    <row r="2376" spans="19:22">
      <c r="S2376" s="16">
        <v>4332</v>
      </c>
      <c r="T2376" s="16" t="s">
        <v>2841</v>
      </c>
      <c r="U2376" s="17">
        <f>COUNTIFS(WTG_BD!L:L,'Basic Data'!T2376,WTG_BD!F:F,"&gt;="&amp;O2Summary!$B$6,WTG_BD!F:F,"&lt;="&amp;O2Summary!$B$4)</f>
        <v>0</v>
      </c>
      <c r="V2376" s="18">
        <f t="shared" si="44"/>
        <v>45</v>
      </c>
    </row>
    <row r="2377" spans="19:22">
      <c r="S2377" s="16">
        <v>4333</v>
      </c>
      <c r="T2377" s="16" t="s">
        <v>2842</v>
      </c>
      <c r="U2377" s="17">
        <f>COUNTIFS(WTG_BD!L:L,'Basic Data'!T2377,WTG_BD!F:F,"&gt;="&amp;O2Summary!$B$6,WTG_BD!F:F,"&lt;="&amp;O2Summary!$B$4)</f>
        <v>0</v>
      </c>
      <c r="V2377" s="18">
        <f t="shared" si="44"/>
        <v>45</v>
      </c>
    </row>
    <row r="2378" spans="19:22">
      <c r="S2378" s="16">
        <v>4334</v>
      </c>
      <c r="T2378" s="16" t="s">
        <v>2843</v>
      </c>
      <c r="U2378" s="17">
        <f>COUNTIFS(WTG_BD!L:L,'Basic Data'!T2378,WTG_BD!F:F,"&gt;="&amp;O2Summary!$B$6,WTG_BD!F:F,"&lt;="&amp;O2Summary!$B$4)</f>
        <v>0</v>
      </c>
      <c r="V2378" s="18">
        <f t="shared" si="44"/>
        <v>45</v>
      </c>
    </row>
    <row r="2379" spans="19:22">
      <c r="S2379" s="16">
        <v>4335</v>
      </c>
      <c r="T2379" s="16" t="s">
        <v>2844</v>
      </c>
      <c r="U2379" s="17">
        <f>COUNTIFS(WTG_BD!L:L,'Basic Data'!T2379,WTG_BD!F:F,"&gt;="&amp;O2Summary!$B$6,WTG_BD!F:F,"&lt;="&amp;O2Summary!$B$4)</f>
        <v>0</v>
      </c>
      <c r="V2379" s="18">
        <f t="shared" si="44"/>
        <v>45</v>
      </c>
    </row>
    <row r="2380" spans="19:22">
      <c r="S2380" s="16">
        <v>4336</v>
      </c>
      <c r="T2380" s="16" t="s">
        <v>1695</v>
      </c>
      <c r="U2380" s="17">
        <f>COUNTIFS(WTG_BD!L:L,'Basic Data'!T2380,WTG_BD!F:F,"&gt;="&amp;O2Summary!$B$6,WTG_BD!F:F,"&lt;="&amp;O2Summary!$B$4)</f>
        <v>0</v>
      </c>
      <c r="V2380" s="18">
        <f t="shared" si="44"/>
        <v>45</v>
      </c>
    </row>
    <row r="2381" spans="19:22">
      <c r="S2381" s="16">
        <v>4337</v>
      </c>
      <c r="T2381" s="16" t="s">
        <v>1696</v>
      </c>
      <c r="U2381" s="17">
        <f>COUNTIFS(WTG_BD!L:L,'Basic Data'!T2381,WTG_BD!F:F,"&gt;="&amp;O2Summary!$B$6,WTG_BD!F:F,"&lt;="&amp;O2Summary!$B$4)</f>
        <v>0</v>
      </c>
      <c r="V2381" s="18">
        <f t="shared" si="44"/>
        <v>45</v>
      </c>
    </row>
    <row r="2382" spans="19:22">
      <c r="S2382" s="16">
        <v>4338</v>
      </c>
      <c r="T2382" s="16" t="s">
        <v>2845</v>
      </c>
      <c r="U2382" s="17">
        <f>COUNTIFS(WTG_BD!L:L,'Basic Data'!T2382,WTG_BD!F:F,"&gt;="&amp;O2Summary!$B$6,WTG_BD!F:F,"&lt;="&amp;O2Summary!$B$4)</f>
        <v>0</v>
      </c>
      <c r="V2382" s="18">
        <f t="shared" si="44"/>
        <v>45</v>
      </c>
    </row>
    <row r="2383" spans="19:22">
      <c r="S2383" s="16">
        <v>4339</v>
      </c>
      <c r="T2383" s="16" t="s">
        <v>2846</v>
      </c>
      <c r="U2383" s="17">
        <f>COUNTIFS(WTG_BD!L:L,'Basic Data'!T2383,WTG_BD!F:F,"&gt;="&amp;O2Summary!$B$6,WTG_BD!F:F,"&lt;="&amp;O2Summary!$B$4)</f>
        <v>0</v>
      </c>
      <c r="V2383" s="18">
        <f t="shared" si="44"/>
        <v>45</v>
      </c>
    </row>
    <row r="2384" spans="19:22">
      <c r="S2384" s="16">
        <v>4340</v>
      </c>
      <c r="T2384" s="16" t="s">
        <v>2847</v>
      </c>
      <c r="U2384" s="17">
        <f>COUNTIFS(WTG_BD!L:L,'Basic Data'!T2384,WTG_BD!F:F,"&gt;="&amp;O2Summary!$B$6,WTG_BD!F:F,"&lt;="&amp;O2Summary!$B$4)</f>
        <v>0</v>
      </c>
      <c r="V2384" s="18">
        <f t="shared" si="44"/>
        <v>45</v>
      </c>
    </row>
    <row r="2385" spans="19:22">
      <c r="S2385" s="16">
        <v>4341</v>
      </c>
      <c r="T2385" s="16" t="s">
        <v>2848</v>
      </c>
      <c r="U2385" s="17">
        <f>COUNTIFS(WTG_BD!L:L,'Basic Data'!T2385,WTG_BD!F:F,"&gt;="&amp;O2Summary!$B$6,WTG_BD!F:F,"&lt;="&amp;O2Summary!$B$4)</f>
        <v>0</v>
      </c>
      <c r="V2385" s="18">
        <f t="shared" si="44"/>
        <v>45</v>
      </c>
    </row>
    <row r="2386" spans="19:22">
      <c r="S2386" s="16">
        <v>4342</v>
      </c>
      <c r="T2386" s="16" t="s">
        <v>2849</v>
      </c>
      <c r="U2386" s="17">
        <f>COUNTIFS(WTG_BD!L:L,'Basic Data'!T2386,WTG_BD!F:F,"&gt;="&amp;O2Summary!$B$6,WTG_BD!F:F,"&lt;="&amp;O2Summary!$B$4)</f>
        <v>0</v>
      </c>
      <c r="V2386" s="18">
        <f t="shared" si="44"/>
        <v>45</v>
      </c>
    </row>
    <row r="2387" spans="19:22">
      <c r="S2387" s="16">
        <v>4343</v>
      </c>
      <c r="T2387" s="16" t="s">
        <v>2850</v>
      </c>
      <c r="U2387" s="17">
        <f>COUNTIFS(WTG_BD!L:L,'Basic Data'!T2387,WTG_BD!F:F,"&gt;="&amp;O2Summary!$B$6,WTG_BD!F:F,"&lt;="&amp;O2Summary!$B$4)</f>
        <v>0</v>
      </c>
      <c r="V2387" s="18">
        <f t="shared" si="44"/>
        <v>45</v>
      </c>
    </row>
    <row r="2388" spans="19:22">
      <c r="S2388" s="16">
        <v>4344</v>
      </c>
      <c r="T2388" s="16" t="s">
        <v>2851</v>
      </c>
      <c r="U2388" s="17">
        <f>COUNTIFS(WTG_BD!L:L,'Basic Data'!T2388,WTG_BD!F:F,"&gt;="&amp;O2Summary!$B$6,WTG_BD!F:F,"&lt;="&amp;O2Summary!$B$4)</f>
        <v>0</v>
      </c>
      <c r="V2388" s="18">
        <f t="shared" si="44"/>
        <v>45</v>
      </c>
    </row>
    <row r="2389" spans="19:22">
      <c r="S2389" s="16">
        <v>4345</v>
      </c>
      <c r="T2389" s="16" t="s">
        <v>2852</v>
      </c>
      <c r="U2389" s="17">
        <f>COUNTIFS(WTG_BD!L:L,'Basic Data'!T2389,WTG_BD!F:F,"&gt;="&amp;O2Summary!$B$6,WTG_BD!F:F,"&lt;="&amp;O2Summary!$B$4)</f>
        <v>0</v>
      </c>
      <c r="V2389" s="18">
        <f t="shared" si="44"/>
        <v>45</v>
      </c>
    </row>
    <row r="2390" spans="19:22">
      <c r="S2390" s="16">
        <v>4346</v>
      </c>
      <c r="T2390" s="16" t="s">
        <v>2853</v>
      </c>
      <c r="U2390" s="17">
        <f>COUNTIFS(WTG_BD!L:L,'Basic Data'!T2390,WTG_BD!F:F,"&gt;="&amp;O2Summary!$B$6,WTG_BD!F:F,"&lt;="&amp;O2Summary!$B$4)</f>
        <v>0</v>
      </c>
      <c r="V2390" s="18">
        <f t="shared" si="44"/>
        <v>45</v>
      </c>
    </row>
    <row r="2391" spans="19:22">
      <c r="S2391" s="16">
        <v>4347</v>
      </c>
      <c r="T2391" s="16" t="s">
        <v>2854</v>
      </c>
      <c r="U2391" s="17">
        <f>COUNTIFS(WTG_BD!L:L,'Basic Data'!T2391,WTG_BD!F:F,"&gt;="&amp;O2Summary!$B$6,WTG_BD!F:F,"&lt;="&amp;O2Summary!$B$4)</f>
        <v>0</v>
      </c>
      <c r="V2391" s="18">
        <f t="shared" si="44"/>
        <v>45</v>
      </c>
    </row>
    <row r="2392" spans="19:22">
      <c r="S2392" s="16">
        <v>4348</v>
      </c>
      <c r="T2392" s="16" t="s">
        <v>2855</v>
      </c>
      <c r="U2392" s="17">
        <f>COUNTIFS(WTG_BD!L:L,'Basic Data'!T2392,WTG_BD!F:F,"&gt;="&amp;O2Summary!$B$6,WTG_BD!F:F,"&lt;="&amp;O2Summary!$B$4)</f>
        <v>0</v>
      </c>
      <c r="V2392" s="18">
        <f t="shared" si="44"/>
        <v>45</v>
      </c>
    </row>
    <row r="2393" spans="19:22">
      <c r="S2393" s="16">
        <v>4349</v>
      </c>
      <c r="T2393" s="16" t="s">
        <v>2856</v>
      </c>
      <c r="U2393" s="17">
        <f>COUNTIFS(WTG_BD!L:L,'Basic Data'!T2393,WTG_BD!F:F,"&gt;="&amp;O2Summary!$B$6,WTG_BD!F:F,"&lt;="&amp;O2Summary!$B$4)</f>
        <v>0</v>
      </c>
      <c r="V2393" s="18">
        <f t="shared" si="44"/>
        <v>45</v>
      </c>
    </row>
    <row r="2394" spans="19:22">
      <c r="S2394" s="16">
        <v>4350</v>
      </c>
      <c r="T2394" s="16" t="s">
        <v>2857</v>
      </c>
      <c r="U2394" s="17">
        <f>COUNTIFS(WTG_BD!L:L,'Basic Data'!T2394,WTG_BD!F:F,"&gt;="&amp;O2Summary!$B$6,WTG_BD!F:F,"&lt;="&amp;O2Summary!$B$4)</f>
        <v>0</v>
      </c>
      <c r="V2394" s="18">
        <f t="shared" si="44"/>
        <v>45</v>
      </c>
    </row>
    <row r="2395" spans="19:22">
      <c r="S2395" s="16">
        <v>4351</v>
      </c>
      <c r="T2395" s="16" t="s">
        <v>2858</v>
      </c>
      <c r="U2395" s="17">
        <f>COUNTIFS(WTG_BD!L:L,'Basic Data'!T2395,WTG_BD!F:F,"&gt;="&amp;O2Summary!$B$6,WTG_BD!F:F,"&lt;="&amp;O2Summary!$B$4)</f>
        <v>0</v>
      </c>
      <c r="V2395" s="18">
        <f t="shared" si="44"/>
        <v>45</v>
      </c>
    </row>
    <row r="2396" spans="19:22">
      <c r="S2396" s="16">
        <v>4352</v>
      </c>
      <c r="T2396" s="16" t="s">
        <v>2859</v>
      </c>
      <c r="U2396" s="17">
        <f>COUNTIFS(WTG_BD!L:L,'Basic Data'!T2396,WTG_BD!F:F,"&gt;="&amp;O2Summary!$B$6,WTG_BD!F:F,"&lt;="&amp;O2Summary!$B$4)</f>
        <v>0</v>
      </c>
      <c r="V2396" s="18">
        <f t="shared" si="44"/>
        <v>45</v>
      </c>
    </row>
    <row r="2397" spans="19:22">
      <c r="S2397" s="16">
        <v>4353</v>
      </c>
      <c r="T2397" s="16" t="s">
        <v>2860</v>
      </c>
      <c r="U2397" s="17">
        <f>COUNTIFS(WTG_BD!L:L,'Basic Data'!T2397,WTG_BD!F:F,"&gt;="&amp;O2Summary!$B$6,WTG_BD!F:F,"&lt;="&amp;O2Summary!$B$4)</f>
        <v>0</v>
      </c>
      <c r="V2397" s="18">
        <f t="shared" si="44"/>
        <v>45</v>
      </c>
    </row>
    <row r="2398" spans="19:22">
      <c r="S2398" s="16">
        <v>4354</v>
      </c>
      <c r="T2398" s="16" t="s">
        <v>2861</v>
      </c>
      <c r="U2398" s="17">
        <f>COUNTIFS(WTG_BD!L:L,'Basic Data'!T2398,WTG_BD!F:F,"&gt;="&amp;O2Summary!$B$6,WTG_BD!F:F,"&lt;="&amp;O2Summary!$B$4)</f>
        <v>0</v>
      </c>
      <c r="V2398" s="18">
        <f t="shared" si="44"/>
        <v>45</v>
      </c>
    </row>
    <row r="2399" spans="19:22">
      <c r="S2399" s="16">
        <v>4355</v>
      </c>
      <c r="T2399" s="16" t="s">
        <v>2862</v>
      </c>
      <c r="U2399" s="17">
        <f>COUNTIFS(WTG_BD!L:L,'Basic Data'!T2399,WTG_BD!F:F,"&gt;="&amp;O2Summary!$B$6,WTG_BD!F:F,"&lt;="&amp;O2Summary!$B$4)</f>
        <v>0</v>
      </c>
      <c r="V2399" s="18">
        <f t="shared" si="44"/>
        <v>45</v>
      </c>
    </row>
    <row r="2400" spans="19:22">
      <c r="S2400" s="16">
        <v>4356</v>
      </c>
      <c r="T2400" s="16" t="s">
        <v>2863</v>
      </c>
      <c r="U2400" s="17">
        <f>COUNTIFS(WTG_BD!L:L,'Basic Data'!T2400,WTG_BD!F:F,"&gt;="&amp;O2Summary!$B$6,WTG_BD!F:F,"&lt;="&amp;O2Summary!$B$4)</f>
        <v>0</v>
      </c>
      <c r="V2400" s="18">
        <f t="shared" si="44"/>
        <v>45</v>
      </c>
    </row>
    <row r="2401" spans="19:22">
      <c r="S2401" s="16">
        <v>4357</v>
      </c>
      <c r="T2401" s="16" t="s">
        <v>2864</v>
      </c>
      <c r="U2401" s="17">
        <f>COUNTIFS(WTG_BD!L:L,'Basic Data'!T2401,WTG_BD!F:F,"&gt;="&amp;O2Summary!$B$6,WTG_BD!F:F,"&lt;="&amp;O2Summary!$B$4)</f>
        <v>0</v>
      </c>
      <c r="V2401" s="18">
        <f t="shared" si="44"/>
        <v>45</v>
      </c>
    </row>
    <row r="2402" spans="19:22">
      <c r="S2402" s="16">
        <v>4358</v>
      </c>
      <c r="T2402" s="16" t="s">
        <v>2865</v>
      </c>
      <c r="U2402" s="17">
        <f>COUNTIFS(WTG_BD!L:L,'Basic Data'!T2402,WTG_BD!F:F,"&gt;="&amp;O2Summary!$B$6,WTG_BD!F:F,"&lt;="&amp;O2Summary!$B$4)</f>
        <v>0</v>
      </c>
      <c r="V2402" s="18">
        <f t="shared" si="44"/>
        <v>45</v>
      </c>
    </row>
    <row r="2403" spans="19:22">
      <c r="S2403" s="16">
        <v>4359</v>
      </c>
      <c r="T2403" s="16" t="s">
        <v>2866</v>
      </c>
      <c r="U2403" s="17">
        <f>COUNTIFS(WTG_BD!L:L,'Basic Data'!T2403,WTG_BD!F:F,"&gt;="&amp;O2Summary!$B$6,WTG_BD!F:F,"&lt;="&amp;O2Summary!$B$4)</f>
        <v>0</v>
      </c>
      <c r="V2403" s="18">
        <f t="shared" si="44"/>
        <v>45</v>
      </c>
    </row>
    <row r="2404" spans="19:22">
      <c r="S2404" s="16">
        <v>4360</v>
      </c>
      <c r="T2404" s="16" t="s">
        <v>2867</v>
      </c>
      <c r="U2404" s="17">
        <f>COUNTIFS(WTG_BD!L:L,'Basic Data'!T2404,WTG_BD!F:F,"&gt;="&amp;O2Summary!$B$6,WTG_BD!F:F,"&lt;="&amp;O2Summary!$B$4)</f>
        <v>0</v>
      </c>
      <c r="V2404" s="18">
        <f t="shared" si="44"/>
        <v>45</v>
      </c>
    </row>
    <row r="2405" spans="19:22">
      <c r="S2405" s="16">
        <v>4361</v>
      </c>
      <c r="T2405" s="16" t="s">
        <v>2868</v>
      </c>
      <c r="U2405" s="17">
        <f>COUNTIFS(WTG_BD!L:L,'Basic Data'!T2405,WTG_BD!F:F,"&gt;="&amp;O2Summary!$B$6,WTG_BD!F:F,"&lt;="&amp;O2Summary!$B$4)</f>
        <v>0</v>
      </c>
      <c r="V2405" s="18">
        <f t="shared" si="44"/>
        <v>45</v>
      </c>
    </row>
    <row r="2406" spans="19:22">
      <c r="S2406" s="16">
        <v>4362</v>
      </c>
      <c r="T2406" s="16" t="s">
        <v>2869</v>
      </c>
      <c r="U2406" s="17">
        <f>COUNTIFS(WTG_BD!L:L,'Basic Data'!T2406,WTG_BD!F:F,"&gt;="&amp;O2Summary!$B$6,WTG_BD!F:F,"&lt;="&amp;O2Summary!$B$4)</f>
        <v>0</v>
      </c>
      <c r="V2406" s="18">
        <f t="shared" si="44"/>
        <v>45</v>
      </c>
    </row>
    <row r="2407" spans="19:22">
      <c r="S2407" s="16">
        <v>4363</v>
      </c>
      <c r="T2407" s="16" t="s">
        <v>2870</v>
      </c>
      <c r="U2407" s="17">
        <f>COUNTIFS(WTG_BD!L:L,'Basic Data'!T2407,WTG_BD!F:F,"&gt;="&amp;O2Summary!$B$6,WTG_BD!F:F,"&lt;="&amp;O2Summary!$B$4)</f>
        <v>0</v>
      </c>
      <c r="V2407" s="18">
        <f t="shared" si="44"/>
        <v>45</v>
      </c>
    </row>
    <row r="2408" spans="19:22">
      <c r="S2408" s="16">
        <v>4364</v>
      </c>
      <c r="T2408" s="16" t="s">
        <v>2871</v>
      </c>
      <c r="U2408" s="17">
        <f>COUNTIFS(WTG_BD!L:L,'Basic Data'!T2408,WTG_BD!F:F,"&gt;="&amp;O2Summary!$B$6,WTG_BD!F:F,"&lt;="&amp;O2Summary!$B$4)</f>
        <v>0</v>
      </c>
      <c r="V2408" s="18">
        <f t="shared" si="44"/>
        <v>45</v>
      </c>
    </row>
    <row r="2409" spans="19:22">
      <c r="S2409" s="16">
        <v>4365</v>
      </c>
      <c r="T2409" s="16" t="s">
        <v>2872</v>
      </c>
      <c r="U2409" s="17">
        <f>COUNTIFS(WTG_BD!L:L,'Basic Data'!T2409,WTG_BD!F:F,"&gt;="&amp;O2Summary!$B$6,WTG_BD!F:F,"&lt;="&amp;O2Summary!$B$4)</f>
        <v>0</v>
      </c>
      <c r="V2409" s="18">
        <f t="shared" si="44"/>
        <v>45</v>
      </c>
    </row>
    <row r="2410" spans="19:22">
      <c r="S2410" s="16">
        <v>4366</v>
      </c>
      <c r="T2410" s="16" t="s">
        <v>2873</v>
      </c>
      <c r="U2410" s="17">
        <f>COUNTIFS(WTG_BD!L:L,'Basic Data'!T2410,WTG_BD!F:F,"&gt;="&amp;O2Summary!$B$6,WTG_BD!F:F,"&lt;="&amp;O2Summary!$B$4)</f>
        <v>0</v>
      </c>
      <c r="V2410" s="18">
        <f t="shared" si="44"/>
        <v>45</v>
      </c>
    </row>
    <row r="2411" spans="19:22">
      <c r="S2411" s="16">
        <v>4367</v>
      </c>
      <c r="T2411" s="16" t="s">
        <v>2874</v>
      </c>
      <c r="U2411" s="17">
        <f>COUNTIFS(WTG_BD!L:L,'Basic Data'!T2411,WTG_BD!F:F,"&gt;="&amp;O2Summary!$B$6,WTG_BD!F:F,"&lt;="&amp;O2Summary!$B$4)</f>
        <v>0</v>
      </c>
      <c r="V2411" s="18">
        <f t="shared" si="44"/>
        <v>45</v>
      </c>
    </row>
    <row r="2412" spans="19:22">
      <c r="S2412" s="16">
        <v>4368</v>
      </c>
      <c r="T2412" s="16" t="s">
        <v>2875</v>
      </c>
      <c r="U2412" s="17">
        <f>COUNTIFS(WTG_BD!L:L,'Basic Data'!T2412,WTG_BD!F:F,"&gt;="&amp;O2Summary!$B$6,WTG_BD!F:F,"&lt;="&amp;O2Summary!$B$4)</f>
        <v>0</v>
      </c>
      <c r="V2412" s="18">
        <f t="shared" si="44"/>
        <v>45</v>
      </c>
    </row>
    <row r="2413" spans="19:22">
      <c r="S2413" s="16">
        <v>4369</v>
      </c>
      <c r="T2413" s="16" t="s">
        <v>2876</v>
      </c>
      <c r="U2413" s="17">
        <f>COUNTIFS(WTG_BD!L:L,'Basic Data'!T2413,WTG_BD!F:F,"&gt;="&amp;O2Summary!$B$6,WTG_BD!F:F,"&lt;="&amp;O2Summary!$B$4)</f>
        <v>0</v>
      </c>
      <c r="V2413" s="18">
        <f t="shared" si="44"/>
        <v>45</v>
      </c>
    </row>
    <row r="2414" spans="19:22">
      <c r="S2414" s="16">
        <v>4370</v>
      </c>
      <c r="T2414" s="16" t="s">
        <v>2877</v>
      </c>
      <c r="U2414" s="17">
        <f>COUNTIFS(WTG_BD!L:L,'Basic Data'!T2414,WTG_BD!F:F,"&gt;="&amp;O2Summary!$B$6,WTG_BD!F:F,"&lt;="&amp;O2Summary!$B$4)</f>
        <v>0</v>
      </c>
      <c r="V2414" s="18">
        <f t="shared" si="44"/>
        <v>45</v>
      </c>
    </row>
    <row r="2415" spans="19:22">
      <c r="S2415" s="16">
        <v>4371</v>
      </c>
      <c r="T2415" s="16" t="s">
        <v>2878</v>
      </c>
      <c r="U2415" s="17">
        <f>COUNTIFS(WTG_BD!L:L,'Basic Data'!T2415,WTG_BD!F:F,"&gt;="&amp;O2Summary!$B$6,WTG_BD!F:F,"&lt;="&amp;O2Summary!$B$4)</f>
        <v>0</v>
      </c>
      <c r="V2415" s="18">
        <f t="shared" si="44"/>
        <v>45</v>
      </c>
    </row>
    <row r="2416" spans="19:22">
      <c r="S2416" s="16">
        <v>4372</v>
      </c>
      <c r="T2416" s="16" t="s">
        <v>2879</v>
      </c>
      <c r="U2416" s="17">
        <f>COUNTIFS(WTG_BD!L:L,'Basic Data'!T2416,WTG_BD!F:F,"&gt;="&amp;O2Summary!$B$6,WTG_BD!F:F,"&lt;="&amp;O2Summary!$B$4)</f>
        <v>0</v>
      </c>
      <c r="V2416" s="18">
        <f t="shared" si="44"/>
        <v>45</v>
      </c>
    </row>
    <row r="2417" spans="19:22">
      <c r="S2417" s="16">
        <v>4373</v>
      </c>
      <c r="T2417" s="16" t="s">
        <v>2880</v>
      </c>
      <c r="U2417" s="17">
        <f>COUNTIFS(WTG_BD!L:L,'Basic Data'!T2417,WTG_BD!F:F,"&gt;="&amp;O2Summary!$B$6,WTG_BD!F:F,"&lt;="&amp;O2Summary!$B$4)</f>
        <v>0</v>
      </c>
      <c r="V2417" s="18">
        <f t="shared" si="44"/>
        <v>45</v>
      </c>
    </row>
    <row r="2418" spans="19:22">
      <c r="S2418" s="16">
        <v>4374</v>
      </c>
      <c r="T2418" s="16" t="s">
        <v>2881</v>
      </c>
      <c r="U2418" s="17">
        <f>COUNTIFS(WTG_BD!L:L,'Basic Data'!T2418,WTG_BD!F:F,"&gt;="&amp;O2Summary!$B$6,WTG_BD!F:F,"&lt;="&amp;O2Summary!$B$4)</f>
        <v>0</v>
      </c>
      <c r="V2418" s="18">
        <f t="shared" si="44"/>
        <v>45</v>
      </c>
    </row>
    <row r="2419" spans="19:22">
      <c r="S2419" s="16">
        <v>4375</v>
      </c>
      <c r="T2419" s="16" t="s">
        <v>2882</v>
      </c>
      <c r="U2419" s="17">
        <f>COUNTIFS(WTG_BD!L:L,'Basic Data'!T2419,WTG_BD!F:F,"&gt;="&amp;O2Summary!$B$6,WTG_BD!F:F,"&lt;="&amp;O2Summary!$B$4)</f>
        <v>0</v>
      </c>
      <c r="V2419" s="18">
        <f t="shared" si="44"/>
        <v>45</v>
      </c>
    </row>
    <row r="2420" spans="19:22">
      <c r="S2420" s="16">
        <v>4376</v>
      </c>
      <c r="T2420" s="16" t="s">
        <v>2883</v>
      </c>
      <c r="U2420" s="17">
        <f>COUNTIFS(WTG_BD!L:L,'Basic Data'!T2420,WTG_BD!F:F,"&gt;="&amp;O2Summary!$B$6,WTG_BD!F:F,"&lt;="&amp;O2Summary!$B$4)</f>
        <v>0</v>
      </c>
      <c r="V2420" s="18">
        <f t="shared" si="44"/>
        <v>45</v>
      </c>
    </row>
    <row r="2421" spans="19:22">
      <c r="S2421" s="16">
        <v>4377</v>
      </c>
      <c r="T2421" s="16" t="s">
        <v>2884</v>
      </c>
      <c r="U2421" s="17">
        <f>COUNTIFS(WTG_BD!L:L,'Basic Data'!T2421,WTG_BD!F:F,"&gt;="&amp;O2Summary!$B$6,WTG_BD!F:F,"&lt;="&amp;O2Summary!$B$4)</f>
        <v>0</v>
      </c>
      <c r="V2421" s="18">
        <f t="shared" si="44"/>
        <v>45</v>
      </c>
    </row>
    <row r="2422" spans="19:22">
      <c r="S2422" s="16">
        <v>4378</v>
      </c>
      <c r="T2422" s="16" t="s">
        <v>2885</v>
      </c>
      <c r="U2422" s="17">
        <f>COUNTIFS(WTG_BD!L:L,'Basic Data'!T2422,WTG_BD!F:F,"&gt;="&amp;O2Summary!$B$6,WTG_BD!F:F,"&lt;="&amp;O2Summary!$B$4)</f>
        <v>0</v>
      </c>
      <c r="V2422" s="18">
        <f t="shared" si="44"/>
        <v>45</v>
      </c>
    </row>
    <row r="2423" spans="19:22">
      <c r="S2423" s="16">
        <v>4379</v>
      </c>
      <c r="T2423" s="16" t="s">
        <v>2886</v>
      </c>
      <c r="U2423" s="17">
        <f>COUNTIFS(WTG_BD!L:L,'Basic Data'!T2423,WTG_BD!F:F,"&gt;="&amp;O2Summary!$B$6,WTG_BD!F:F,"&lt;="&amp;O2Summary!$B$4)</f>
        <v>0</v>
      </c>
      <c r="V2423" s="18">
        <f t="shared" si="44"/>
        <v>45</v>
      </c>
    </row>
    <row r="2424" spans="19:22">
      <c r="S2424" s="16">
        <v>4380</v>
      </c>
      <c r="T2424" s="16" t="s">
        <v>2887</v>
      </c>
      <c r="U2424" s="17">
        <f>COUNTIFS(WTG_BD!L:L,'Basic Data'!T2424,WTG_BD!F:F,"&gt;="&amp;O2Summary!$B$6,WTG_BD!F:F,"&lt;="&amp;O2Summary!$B$4)</f>
        <v>0</v>
      </c>
      <c r="V2424" s="18">
        <f t="shared" si="44"/>
        <v>45</v>
      </c>
    </row>
    <row r="2425" spans="19:22">
      <c r="S2425" s="26">
        <v>4381</v>
      </c>
      <c r="T2425" s="26" t="s">
        <v>2888</v>
      </c>
      <c r="U2425" s="17">
        <f>COUNTIFS(WTG_BD!L:L,'Basic Data'!T2425,WTG_BD!F:F,"&gt;="&amp;O2Summary!$B$6,WTG_BD!F:F,"&lt;="&amp;O2Summary!$B$4)</f>
        <v>0</v>
      </c>
      <c r="V2425" s="18">
        <f t="shared" si="44"/>
        <v>45</v>
      </c>
    </row>
    <row r="2426" spans="19:22">
      <c r="S2426" s="26">
        <v>4382</v>
      </c>
      <c r="T2426" s="26" t="s">
        <v>2889</v>
      </c>
      <c r="U2426" s="17">
        <f>COUNTIFS(WTG_BD!L:L,'Basic Data'!T2426,WTG_BD!F:F,"&gt;="&amp;O2Summary!$B$6,WTG_BD!F:F,"&lt;="&amp;O2Summary!$B$4)</f>
        <v>0</v>
      </c>
      <c r="V2426" s="18">
        <f t="shared" si="44"/>
        <v>45</v>
      </c>
    </row>
    <row r="2427" spans="19:22">
      <c r="S2427" s="26">
        <v>4383</v>
      </c>
      <c r="T2427" s="26" t="s">
        <v>2890</v>
      </c>
      <c r="U2427" s="17">
        <f>COUNTIFS(WTG_BD!L:L,'Basic Data'!T2427,WTG_BD!F:F,"&gt;="&amp;O2Summary!$B$6,WTG_BD!F:F,"&lt;="&amp;O2Summary!$B$4)</f>
        <v>0</v>
      </c>
      <c r="V2427" s="18">
        <f t="shared" si="44"/>
        <v>45</v>
      </c>
    </row>
    <row r="2428" spans="19:22">
      <c r="S2428" s="26">
        <v>4384</v>
      </c>
      <c r="T2428" s="26" t="s">
        <v>2891</v>
      </c>
      <c r="U2428" s="17">
        <f>COUNTIFS(WTG_BD!L:L,'Basic Data'!T2428,WTG_BD!F:F,"&gt;="&amp;O2Summary!$B$6,WTG_BD!F:F,"&lt;="&amp;O2Summary!$B$4)</f>
        <v>0</v>
      </c>
      <c r="V2428" s="18">
        <f t="shared" si="44"/>
        <v>45</v>
      </c>
    </row>
    <row r="2429" spans="19:22">
      <c r="S2429" s="26">
        <v>4385</v>
      </c>
      <c r="T2429" s="26" t="s">
        <v>2892</v>
      </c>
      <c r="U2429" s="17">
        <f>COUNTIFS(WTG_BD!L:L,'Basic Data'!T2429,WTG_BD!F:F,"&gt;="&amp;O2Summary!$B$6,WTG_BD!F:F,"&lt;="&amp;O2Summary!$B$4)</f>
        <v>0</v>
      </c>
      <c r="V2429" s="18">
        <f t="shared" si="44"/>
        <v>45</v>
      </c>
    </row>
    <row r="2430" spans="19:22">
      <c r="S2430" s="26">
        <v>4386</v>
      </c>
      <c r="T2430" s="26" t="s">
        <v>2893</v>
      </c>
      <c r="U2430" s="17">
        <f>COUNTIFS(WTG_BD!L:L,'Basic Data'!T2430,WTG_BD!F:F,"&gt;="&amp;O2Summary!$B$6,WTG_BD!F:F,"&lt;="&amp;O2Summary!$B$4)</f>
        <v>0</v>
      </c>
      <c r="V2430" s="18">
        <f t="shared" si="44"/>
        <v>45</v>
      </c>
    </row>
    <row r="2431" spans="19:22">
      <c r="S2431" s="16">
        <v>4387</v>
      </c>
      <c r="T2431" s="16" t="s">
        <v>2894</v>
      </c>
      <c r="U2431" s="17">
        <f>COUNTIFS(WTG_BD!L:L,'Basic Data'!T2431,WTG_BD!F:F,"&gt;="&amp;O2Summary!$B$6,WTG_BD!F:F,"&lt;="&amp;O2Summary!$B$4)</f>
        <v>0</v>
      </c>
      <c r="V2431" s="18">
        <f t="shared" si="44"/>
        <v>45</v>
      </c>
    </row>
    <row r="2432" spans="19:22">
      <c r="S2432" s="16">
        <v>4388</v>
      </c>
      <c r="T2432" s="16" t="s">
        <v>2895</v>
      </c>
      <c r="U2432" s="17">
        <f>COUNTIFS(WTG_BD!L:L,'Basic Data'!T2432,WTG_BD!F:F,"&gt;="&amp;O2Summary!$B$6,WTG_BD!F:F,"&lt;="&amp;O2Summary!$B$4)</f>
        <v>0</v>
      </c>
      <c r="V2432" s="18">
        <f t="shared" si="44"/>
        <v>45</v>
      </c>
    </row>
    <row r="2433" spans="19:22">
      <c r="S2433" s="16">
        <v>4392</v>
      </c>
      <c r="T2433" s="16" t="s">
        <v>2896</v>
      </c>
      <c r="U2433" s="17">
        <f>COUNTIFS(WTG_BD!L:L,'Basic Data'!T2433,WTG_BD!F:F,"&gt;="&amp;O2Summary!$B$6,WTG_BD!F:F,"&lt;="&amp;O2Summary!$B$4)</f>
        <v>0</v>
      </c>
      <c r="V2433" s="18">
        <f t="shared" si="44"/>
        <v>45</v>
      </c>
    </row>
    <row r="2434" spans="19:22">
      <c r="S2434" s="16">
        <v>4393</v>
      </c>
      <c r="T2434" s="16" t="s">
        <v>2897</v>
      </c>
      <c r="U2434" s="17">
        <f>COUNTIFS(WTG_BD!L:L,'Basic Data'!T2434,WTG_BD!F:F,"&gt;="&amp;O2Summary!$B$6,WTG_BD!F:F,"&lt;="&amp;O2Summary!$B$4)</f>
        <v>0</v>
      </c>
      <c r="V2434" s="18">
        <f t="shared" si="44"/>
        <v>45</v>
      </c>
    </row>
    <row r="2435" spans="19:22">
      <c r="S2435" s="16">
        <v>4395</v>
      </c>
      <c r="T2435" s="16" t="s">
        <v>2898</v>
      </c>
      <c r="U2435" s="17">
        <f>COUNTIFS(WTG_BD!L:L,'Basic Data'!T2435,WTG_BD!F:F,"&gt;="&amp;O2Summary!$B$6,WTG_BD!F:F,"&lt;="&amp;O2Summary!$B$4)</f>
        <v>0</v>
      </c>
      <c r="V2435" s="18">
        <f t="shared" ref="V2435:V2498" si="45">RANK(U2435,$U$2:$U$3975)</f>
        <v>45</v>
      </c>
    </row>
    <row r="2436" spans="19:22">
      <c r="S2436" s="16">
        <v>4396</v>
      </c>
      <c r="T2436" s="16" t="s">
        <v>2899</v>
      </c>
      <c r="U2436" s="17">
        <f>COUNTIFS(WTG_BD!L:L,'Basic Data'!T2436,WTG_BD!F:F,"&gt;="&amp;O2Summary!$B$6,WTG_BD!F:F,"&lt;="&amp;O2Summary!$B$4)</f>
        <v>0</v>
      </c>
      <c r="V2436" s="18">
        <f t="shared" si="45"/>
        <v>45</v>
      </c>
    </row>
    <row r="2437" spans="19:22">
      <c r="S2437" s="16">
        <v>4397</v>
      </c>
      <c r="T2437" s="16" t="s">
        <v>2900</v>
      </c>
      <c r="U2437" s="17">
        <f>COUNTIFS(WTG_BD!L:L,'Basic Data'!T2437,WTG_BD!F:F,"&gt;="&amp;O2Summary!$B$6,WTG_BD!F:F,"&lt;="&amp;O2Summary!$B$4)</f>
        <v>0</v>
      </c>
      <c r="V2437" s="18">
        <f t="shared" si="45"/>
        <v>45</v>
      </c>
    </row>
    <row r="2438" spans="19:22">
      <c r="S2438" s="16">
        <v>4398</v>
      </c>
      <c r="T2438" s="16" t="s">
        <v>2901</v>
      </c>
      <c r="U2438" s="17">
        <f>COUNTIFS(WTG_BD!L:L,'Basic Data'!T2438,WTG_BD!F:F,"&gt;="&amp;O2Summary!$B$6,WTG_BD!F:F,"&lt;="&amp;O2Summary!$B$4)</f>
        <v>0</v>
      </c>
      <c r="V2438" s="18">
        <f t="shared" si="45"/>
        <v>45</v>
      </c>
    </row>
    <row r="2439" spans="19:22">
      <c r="S2439" s="16">
        <v>4400</v>
      </c>
      <c r="T2439" s="16" t="s">
        <v>2902</v>
      </c>
      <c r="U2439" s="17">
        <f>COUNTIFS(WTG_BD!L:L,'Basic Data'!T2439,WTG_BD!F:F,"&gt;="&amp;O2Summary!$B$6,WTG_BD!F:F,"&lt;="&amp;O2Summary!$B$4)</f>
        <v>0</v>
      </c>
      <c r="V2439" s="18">
        <f t="shared" si="45"/>
        <v>45</v>
      </c>
    </row>
    <row r="2440" spans="19:22">
      <c r="S2440" s="16">
        <v>4401</v>
      </c>
      <c r="T2440" s="16" t="s">
        <v>2903</v>
      </c>
      <c r="U2440" s="17">
        <f>COUNTIFS(WTG_BD!L:L,'Basic Data'!T2440,WTG_BD!F:F,"&gt;="&amp;O2Summary!$B$6,WTG_BD!F:F,"&lt;="&amp;O2Summary!$B$4)</f>
        <v>0</v>
      </c>
      <c r="V2440" s="18">
        <f t="shared" si="45"/>
        <v>45</v>
      </c>
    </row>
    <row r="2441" spans="19:22">
      <c r="S2441" s="16">
        <v>4402</v>
      </c>
      <c r="T2441" s="16" t="s">
        <v>2904</v>
      </c>
      <c r="U2441" s="17">
        <f>COUNTIFS(WTG_BD!L:L,'Basic Data'!T2441,WTG_BD!F:F,"&gt;="&amp;O2Summary!$B$6,WTG_BD!F:F,"&lt;="&amp;O2Summary!$B$4)</f>
        <v>0</v>
      </c>
      <c r="V2441" s="18">
        <f t="shared" si="45"/>
        <v>45</v>
      </c>
    </row>
    <row r="2442" spans="19:22">
      <c r="S2442" s="16">
        <v>4403</v>
      </c>
      <c r="T2442" s="16" t="s">
        <v>2905</v>
      </c>
      <c r="U2442" s="17">
        <f>COUNTIFS(WTG_BD!L:L,'Basic Data'!T2442,WTG_BD!F:F,"&gt;="&amp;O2Summary!$B$6,WTG_BD!F:F,"&lt;="&amp;O2Summary!$B$4)</f>
        <v>0</v>
      </c>
      <c r="V2442" s="18">
        <f t="shared" si="45"/>
        <v>45</v>
      </c>
    </row>
    <row r="2443" spans="19:22">
      <c r="S2443" s="16">
        <v>4407</v>
      </c>
      <c r="T2443" s="16" t="s">
        <v>2132</v>
      </c>
      <c r="U2443" s="17">
        <f>COUNTIFS(WTG_BD!L:L,'Basic Data'!T2443,WTG_BD!F:F,"&gt;="&amp;O2Summary!$B$6,WTG_BD!F:F,"&lt;="&amp;O2Summary!$B$4)</f>
        <v>0</v>
      </c>
      <c r="V2443" s="18">
        <f t="shared" si="45"/>
        <v>45</v>
      </c>
    </row>
    <row r="2444" spans="19:22">
      <c r="S2444" s="16">
        <v>4408</v>
      </c>
      <c r="T2444" s="16" t="s">
        <v>2906</v>
      </c>
      <c r="U2444" s="17">
        <f>COUNTIFS(WTG_BD!L:L,'Basic Data'!T2444,WTG_BD!F:F,"&gt;="&amp;O2Summary!$B$6,WTG_BD!F:F,"&lt;="&amp;O2Summary!$B$4)</f>
        <v>0</v>
      </c>
      <c r="V2444" s="18">
        <f t="shared" si="45"/>
        <v>45</v>
      </c>
    </row>
    <row r="2445" spans="19:22">
      <c r="S2445" s="16">
        <v>4409</v>
      </c>
      <c r="T2445" s="16" t="s">
        <v>2907</v>
      </c>
      <c r="U2445" s="17">
        <f>COUNTIFS(WTG_BD!L:L,'Basic Data'!T2445,WTG_BD!F:F,"&gt;="&amp;O2Summary!$B$6,WTG_BD!F:F,"&lt;="&amp;O2Summary!$B$4)</f>
        <v>0</v>
      </c>
      <c r="V2445" s="18">
        <f t="shared" si="45"/>
        <v>45</v>
      </c>
    </row>
    <row r="2446" spans="19:22">
      <c r="S2446" s="16">
        <v>4410</v>
      </c>
      <c r="T2446" s="16" t="s">
        <v>762</v>
      </c>
      <c r="U2446" s="17">
        <f>COUNTIFS(WTG_BD!L:L,'Basic Data'!T2446,WTG_BD!F:F,"&gt;="&amp;O2Summary!$B$6,WTG_BD!F:F,"&lt;="&amp;O2Summary!$B$4)</f>
        <v>0</v>
      </c>
      <c r="V2446" s="18">
        <f t="shared" si="45"/>
        <v>45</v>
      </c>
    </row>
    <row r="2447" spans="19:22">
      <c r="S2447" s="16">
        <v>4411</v>
      </c>
      <c r="T2447" s="16" t="s">
        <v>2908</v>
      </c>
      <c r="U2447" s="17">
        <f>COUNTIFS(WTG_BD!L:L,'Basic Data'!T2447,WTG_BD!F:F,"&gt;="&amp;O2Summary!$B$6,WTG_BD!F:F,"&lt;="&amp;O2Summary!$B$4)</f>
        <v>0</v>
      </c>
      <c r="V2447" s="18">
        <f t="shared" si="45"/>
        <v>45</v>
      </c>
    </row>
    <row r="2448" spans="19:22">
      <c r="S2448" s="16">
        <v>4412</v>
      </c>
      <c r="T2448" s="16" t="s">
        <v>2909</v>
      </c>
      <c r="U2448" s="17">
        <f>COUNTIFS(WTG_BD!L:L,'Basic Data'!T2448,WTG_BD!F:F,"&gt;="&amp;O2Summary!$B$6,WTG_BD!F:F,"&lt;="&amp;O2Summary!$B$4)</f>
        <v>0</v>
      </c>
      <c r="V2448" s="18">
        <f t="shared" si="45"/>
        <v>45</v>
      </c>
    </row>
    <row r="2449" spans="19:22">
      <c r="S2449" s="16">
        <v>4413</v>
      </c>
      <c r="T2449" s="16" t="s">
        <v>2569</v>
      </c>
      <c r="U2449" s="17">
        <f>COUNTIFS(WTG_BD!L:L,'Basic Data'!T2449,WTG_BD!F:F,"&gt;="&amp;O2Summary!$B$6,WTG_BD!F:F,"&lt;="&amp;O2Summary!$B$4)</f>
        <v>0</v>
      </c>
      <c r="V2449" s="18">
        <f t="shared" si="45"/>
        <v>45</v>
      </c>
    </row>
    <row r="2450" spans="19:22">
      <c r="S2450" s="16">
        <v>4414</v>
      </c>
      <c r="T2450" s="16" t="s">
        <v>2570</v>
      </c>
      <c r="U2450" s="17">
        <f>COUNTIFS(WTG_BD!L:L,'Basic Data'!T2450,WTG_BD!F:F,"&gt;="&amp;O2Summary!$B$6,WTG_BD!F:F,"&lt;="&amp;O2Summary!$B$4)</f>
        <v>0</v>
      </c>
      <c r="V2450" s="18">
        <f t="shared" si="45"/>
        <v>45</v>
      </c>
    </row>
    <row r="2451" spans="19:22">
      <c r="S2451" s="16">
        <v>4415</v>
      </c>
      <c r="T2451" s="16" t="s">
        <v>2416</v>
      </c>
      <c r="U2451" s="17">
        <f>COUNTIFS(WTG_BD!L:L,'Basic Data'!T2451,WTG_BD!F:F,"&gt;="&amp;O2Summary!$B$6,WTG_BD!F:F,"&lt;="&amp;O2Summary!$B$4)</f>
        <v>0</v>
      </c>
      <c r="V2451" s="18">
        <f t="shared" si="45"/>
        <v>45</v>
      </c>
    </row>
    <row r="2452" spans="19:22">
      <c r="S2452" s="16">
        <v>4416</v>
      </c>
      <c r="T2452" s="16" t="s">
        <v>2417</v>
      </c>
      <c r="U2452" s="17">
        <f>COUNTIFS(WTG_BD!L:L,'Basic Data'!T2452,WTG_BD!F:F,"&gt;="&amp;O2Summary!$B$6,WTG_BD!F:F,"&lt;="&amp;O2Summary!$B$4)</f>
        <v>0</v>
      </c>
      <c r="V2452" s="18">
        <f t="shared" si="45"/>
        <v>45</v>
      </c>
    </row>
    <row r="2453" spans="19:22">
      <c r="S2453" s="16">
        <v>4417</v>
      </c>
      <c r="T2453" s="16" t="s">
        <v>2910</v>
      </c>
      <c r="U2453" s="17">
        <f>COUNTIFS(WTG_BD!L:L,'Basic Data'!T2453,WTG_BD!F:F,"&gt;="&amp;O2Summary!$B$6,WTG_BD!F:F,"&lt;="&amp;O2Summary!$B$4)</f>
        <v>0</v>
      </c>
      <c r="V2453" s="18">
        <f t="shared" si="45"/>
        <v>45</v>
      </c>
    </row>
    <row r="2454" spans="19:22">
      <c r="S2454" s="16">
        <v>4418</v>
      </c>
      <c r="T2454" s="16" t="s">
        <v>2911</v>
      </c>
      <c r="U2454" s="17">
        <f>COUNTIFS(WTG_BD!L:L,'Basic Data'!T2454,WTG_BD!F:F,"&gt;="&amp;O2Summary!$B$6,WTG_BD!F:F,"&lt;="&amp;O2Summary!$B$4)</f>
        <v>0</v>
      </c>
      <c r="V2454" s="18">
        <f t="shared" si="45"/>
        <v>45</v>
      </c>
    </row>
    <row r="2455" spans="19:22">
      <c r="S2455" s="16">
        <v>4419</v>
      </c>
      <c r="T2455" s="16" t="s">
        <v>2912</v>
      </c>
      <c r="U2455" s="17">
        <f>COUNTIFS(WTG_BD!L:L,'Basic Data'!T2455,WTG_BD!F:F,"&gt;="&amp;O2Summary!$B$6,WTG_BD!F:F,"&lt;="&amp;O2Summary!$B$4)</f>
        <v>0</v>
      </c>
      <c r="V2455" s="18">
        <f t="shared" si="45"/>
        <v>45</v>
      </c>
    </row>
    <row r="2456" spans="19:22">
      <c r="S2456" s="16">
        <v>4420</v>
      </c>
      <c r="T2456" s="16" t="s">
        <v>2913</v>
      </c>
      <c r="U2456" s="17">
        <f>COUNTIFS(WTG_BD!L:L,'Basic Data'!T2456,WTG_BD!F:F,"&gt;="&amp;O2Summary!$B$6,WTG_BD!F:F,"&lt;="&amp;O2Summary!$B$4)</f>
        <v>0</v>
      </c>
      <c r="V2456" s="18">
        <f t="shared" si="45"/>
        <v>45</v>
      </c>
    </row>
    <row r="2457" spans="19:22">
      <c r="S2457" s="16">
        <v>4421</v>
      </c>
      <c r="T2457" s="16" t="s">
        <v>2914</v>
      </c>
      <c r="U2457" s="17">
        <f>COUNTIFS(WTG_BD!L:L,'Basic Data'!T2457,WTG_BD!F:F,"&gt;="&amp;O2Summary!$B$6,WTG_BD!F:F,"&lt;="&amp;O2Summary!$B$4)</f>
        <v>0</v>
      </c>
      <c r="V2457" s="18">
        <f t="shared" si="45"/>
        <v>45</v>
      </c>
    </row>
    <row r="2458" spans="19:22">
      <c r="S2458" s="16">
        <v>4422</v>
      </c>
      <c r="T2458" s="16" t="s">
        <v>2915</v>
      </c>
      <c r="U2458" s="17">
        <f>COUNTIFS(WTG_BD!L:L,'Basic Data'!T2458,WTG_BD!F:F,"&gt;="&amp;O2Summary!$B$6,WTG_BD!F:F,"&lt;="&amp;O2Summary!$B$4)</f>
        <v>0</v>
      </c>
      <c r="V2458" s="18">
        <f t="shared" si="45"/>
        <v>45</v>
      </c>
    </row>
    <row r="2459" spans="19:22">
      <c r="S2459" s="16">
        <v>4423</v>
      </c>
      <c r="T2459" s="16" t="s">
        <v>2916</v>
      </c>
      <c r="U2459" s="17">
        <f>COUNTIFS(WTG_BD!L:L,'Basic Data'!T2459,WTG_BD!F:F,"&gt;="&amp;O2Summary!$B$6,WTG_BD!F:F,"&lt;="&amp;O2Summary!$B$4)</f>
        <v>0</v>
      </c>
      <c r="V2459" s="18">
        <f t="shared" si="45"/>
        <v>45</v>
      </c>
    </row>
    <row r="2460" spans="19:22">
      <c r="S2460" s="16">
        <v>4424</v>
      </c>
      <c r="T2460" s="16" t="s">
        <v>2917</v>
      </c>
      <c r="U2460" s="17">
        <f>COUNTIFS(WTG_BD!L:L,'Basic Data'!T2460,WTG_BD!F:F,"&gt;="&amp;O2Summary!$B$6,WTG_BD!F:F,"&lt;="&amp;O2Summary!$B$4)</f>
        <v>0</v>
      </c>
      <c r="V2460" s="18">
        <f t="shared" si="45"/>
        <v>45</v>
      </c>
    </row>
    <row r="2461" spans="19:22">
      <c r="S2461" s="16">
        <v>4425</v>
      </c>
      <c r="T2461" s="16" t="s">
        <v>2918</v>
      </c>
      <c r="U2461" s="17">
        <f>COUNTIFS(WTG_BD!L:L,'Basic Data'!T2461,WTG_BD!F:F,"&gt;="&amp;O2Summary!$B$6,WTG_BD!F:F,"&lt;="&amp;O2Summary!$B$4)</f>
        <v>0</v>
      </c>
      <c r="V2461" s="18">
        <f t="shared" si="45"/>
        <v>45</v>
      </c>
    </row>
    <row r="2462" spans="19:22">
      <c r="S2462" s="16">
        <v>4426</v>
      </c>
      <c r="T2462" s="16" t="s">
        <v>2919</v>
      </c>
      <c r="U2462" s="17">
        <f>COUNTIFS(WTG_BD!L:L,'Basic Data'!T2462,WTG_BD!F:F,"&gt;="&amp;O2Summary!$B$6,WTG_BD!F:F,"&lt;="&amp;O2Summary!$B$4)</f>
        <v>0</v>
      </c>
      <c r="V2462" s="18">
        <f t="shared" si="45"/>
        <v>45</v>
      </c>
    </row>
    <row r="2463" spans="19:22">
      <c r="S2463" s="16">
        <v>4427</v>
      </c>
      <c r="T2463" s="16" t="s">
        <v>2920</v>
      </c>
      <c r="U2463" s="17">
        <f>COUNTIFS(WTG_BD!L:L,'Basic Data'!T2463,WTG_BD!F:F,"&gt;="&amp;O2Summary!$B$6,WTG_BD!F:F,"&lt;="&amp;O2Summary!$B$4)</f>
        <v>0</v>
      </c>
      <c r="V2463" s="18">
        <f t="shared" si="45"/>
        <v>45</v>
      </c>
    </row>
    <row r="2464" spans="19:22">
      <c r="S2464" s="16">
        <v>4428</v>
      </c>
      <c r="T2464" s="16" t="s">
        <v>2921</v>
      </c>
      <c r="U2464" s="17">
        <f>COUNTIFS(WTG_BD!L:L,'Basic Data'!T2464,WTG_BD!F:F,"&gt;="&amp;O2Summary!$B$6,WTG_BD!F:F,"&lt;="&amp;O2Summary!$B$4)</f>
        <v>0</v>
      </c>
      <c r="V2464" s="18">
        <f t="shared" si="45"/>
        <v>45</v>
      </c>
    </row>
    <row r="2465" spans="19:22">
      <c r="S2465" s="16">
        <v>4429</v>
      </c>
      <c r="T2465" s="16" t="s">
        <v>2922</v>
      </c>
      <c r="U2465" s="17">
        <f>COUNTIFS(WTG_BD!L:L,'Basic Data'!T2465,WTG_BD!F:F,"&gt;="&amp;O2Summary!$B$6,WTG_BD!F:F,"&lt;="&amp;O2Summary!$B$4)</f>
        <v>0</v>
      </c>
      <c r="V2465" s="18">
        <f t="shared" si="45"/>
        <v>45</v>
      </c>
    </row>
    <row r="2466" spans="19:22">
      <c r="S2466" s="16">
        <v>4430</v>
      </c>
      <c r="T2466" s="16" t="s">
        <v>1783</v>
      </c>
      <c r="U2466" s="17">
        <f>COUNTIFS(WTG_BD!L:L,'Basic Data'!T2466,WTG_BD!F:F,"&gt;="&amp;O2Summary!$B$6,WTG_BD!F:F,"&lt;="&amp;O2Summary!$B$4)</f>
        <v>0</v>
      </c>
      <c r="V2466" s="18">
        <f t="shared" si="45"/>
        <v>45</v>
      </c>
    </row>
    <row r="2467" spans="19:22">
      <c r="S2467" s="16">
        <v>4431</v>
      </c>
      <c r="T2467" s="16" t="s">
        <v>1784</v>
      </c>
      <c r="U2467" s="17">
        <f>COUNTIFS(WTG_BD!L:L,'Basic Data'!T2467,WTG_BD!F:F,"&gt;="&amp;O2Summary!$B$6,WTG_BD!F:F,"&lt;="&amp;O2Summary!$B$4)</f>
        <v>0</v>
      </c>
      <c r="V2467" s="18">
        <f t="shared" si="45"/>
        <v>45</v>
      </c>
    </row>
    <row r="2468" spans="19:22">
      <c r="S2468" s="16">
        <v>4432</v>
      </c>
      <c r="T2468" s="16" t="s">
        <v>2923</v>
      </c>
      <c r="U2468" s="17">
        <f>COUNTIFS(WTG_BD!L:L,'Basic Data'!T2468,WTG_BD!F:F,"&gt;="&amp;O2Summary!$B$6,WTG_BD!F:F,"&lt;="&amp;O2Summary!$B$4)</f>
        <v>0</v>
      </c>
      <c r="V2468" s="18">
        <f t="shared" si="45"/>
        <v>45</v>
      </c>
    </row>
    <row r="2469" spans="19:22">
      <c r="S2469" s="16">
        <v>4433</v>
      </c>
      <c r="T2469" s="16" t="s">
        <v>2318</v>
      </c>
      <c r="U2469" s="17">
        <f>COUNTIFS(WTG_BD!L:L,'Basic Data'!T2469,WTG_BD!F:F,"&gt;="&amp;O2Summary!$B$6,WTG_BD!F:F,"&lt;="&amp;O2Summary!$B$4)</f>
        <v>0</v>
      </c>
      <c r="V2469" s="18">
        <f t="shared" si="45"/>
        <v>45</v>
      </c>
    </row>
    <row r="2470" spans="19:22">
      <c r="S2470" s="16">
        <v>4434</v>
      </c>
      <c r="T2470" s="16" t="s">
        <v>2924</v>
      </c>
      <c r="U2470" s="17">
        <f>COUNTIFS(WTG_BD!L:L,'Basic Data'!T2470,WTG_BD!F:F,"&gt;="&amp;O2Summary!$B$6,WTG_BD!F:F,"&lt;="&amp;O2Summary!$B$4)</f>
        <v>0</v>
      </c>
      <c r="V2470" s="18">
        <f t="shared" si="45"/>
        <v>45</v>
      </c>
    </row>
    <row r="2471" spans="19:22">
      <c r="S2471" s="16">
        <v>4435</v>
      </c>
      <c r="T2471" s="16" t="s">
        <v>2925</v>
      </c>
      <c r="U2471" s="17">
        <f>COUNTIFS(WTG_BD!L:L,'Basic Data'!T2471,WTG_BD!F:F,"&gt;="&amp;O2Summary!$B$6,WTG_BD!F:F,"&lt;="&amp;O2Summary!$B$4)</f>
        <v>0</v>
      </c>
      <c r="V2471" s="18">
        <f t="shared" si="45"/>
        <v>45</v>
      </c>
    </row>
    <row r="2472" spans="19:22">
      <c r="S2472" s="16">
        <v>4436</v>
      </c>
      <c r="T2472" s="16" t="s">
        <v>2926</v>
      </c>
      <c r="U2472" s="17">
        <f>COUNTIFS(WTG_BD!L:L,'Basic Data'!T2472,WTG_BD!F:F,"&gt;="&amp;O2Summary!$B$6,WTG_BD!F:F,"&lt;="&amp;O2Summary!$B$4)</f>
        <v>0</v>
      </c>
      <c r="V2472" s="18">
        <f t="shared" si="45"/>
        <v>45</v>
      </c>
    </row>
    <row r="2473" spans="19:22">
      <c r="S2473" s="16">
        <v>4437</v>
      </c>
      <c r="T2473" s="16" t="s">
        <v>2927</v>
      </c>
      <c r="U2473" s="17">
        <f>COUNTIFS(WTG_BD!L:L,'Basic Data'!T2473,WTG_BD!F:F,"&gt;="&amp;O2Summary!$B$6,WTG_BD!F:F,"&lt;="&amp;O2Summary!$B$4)</f>
        <v>0</v>
      </c>
      <c r="V2473" s="18">
        <f t="shared" si="45"/>
        <v>45</v>
      </c>
    </row>
    <row r="2474" spans="19:22">
      <c r="S2474" s="16">
        <v>4438</v>
      </c>
      <c r="T2474" s="16" t="s">
        <v>2928</v>
      </c>
      <c r="U2474" s="17">
        <f>COUNTIFS(WTG_BD!L:L,'Basic Data'!T2474,WTG_BD!F:F,"&gt;="&amp;O2Summary!$B$6,WTG_BD!F:F,"&lt;="&amp;O2Summary!$B$4)</f>
        <v>0</v>
      </c>
      <c r="V2474" s="18">
        <f t="shared" si="45"/>
        <v>45</v>
      </c>
    </row>
    <row r="2475" spans="19:22">
      <c r="S2475" s="16">
        <v>4439</v>
      </c>
      <c r="T2475" s="16" t="s">
        <v>2929</v>
      </c>
      <c r="U2475" s="17">
        <f>COUNTIFS(WTG_BD!L:L,'Basic Data'!T2475,WTG_BD!F:F,"&gt;="&amp;O2Summary!$B$6,WTG_BD!F:F,"&lt;="&amp;O2Summary!$B$4)</f>
        <v>0</v>
      </c>
      <c r="V2475" s="18">
        <f t="shared" si="45"/>
        <v>45</v>
      </c>
    </row>
    <row r="2476" spans="19:22">
      <c r="S2476" s="16">
        <v>4440</v>
      </c>
      <c r="T2476" s="16" t="s">
        <v>2930</v>
      </c>
      <c r="U2476" s="17">
        <f>COUNTIFS(WTG_BD!L:L,'Basic Data'!T2476,WTG_BD!F:F,"&gt;="&amp;O2Summary!$B$6,WTG_BD!F:F,"&lt;="&amp;O2Summary!$B$4)</f>
        <v>0</v>
      </c>
      <c r="V2476" s="18">
        <f t="shared" si="45"/>
        <v>45</v>
      </c>
    </row>
    <row r="2477" spans="19:22">
      <c r="S2477" s="16">
        <v>4441</v>
      </c>
      <c r="T2477" s="16" t="s">
        <v>2931</v>
      </c>
      <c r="U2477" s="17">
        <f>COUNTIFS(WTG_BD!L:L,'Basic Data'!T2477,WTG_BD!F:F,"&gt;="&amp;O2Summary!$B$6,WTG_BD!F:F,"&lt;="&amp;O2Summary!$B$4)</f>
        <v>0</v>
      </c>
      <c r="V2477" s="18">
        <f t="shared" si="45"/>
        <v>45</v>
      </c>
    </row>
    <row r="2478" spans="19:22">
      <c r="S2478" s="16">
        <v>4442</v>
      </c>
      <c r="T2478" s="16" t="s">
        <v>2932</v>
      </c>
      <c r="U2478" s="17">
        <f>COUNTIFS(WTG_BD!L:L,'Basic Data'!T2478,WTG_BD!F:F,"&gt;="&amp;O2Summary!$B$6,WTG_BD!F:F,"&lt;="&amp;O2Summary!$B$4)</f>
        <v>0</v>
      </c>
      <c r="V2478" s="18">
        <f t="shared" si="45"/>
        <v>45</v>
      </c>
    </row>
    <row r="2479" spans="19:22">
      <c r="S2479" s="16">
        <v>4443</v>
      </c>
      <c r="T2479" s="16" t="s">
        <v>2933</v>
      </c>
      <c r="U2479" s="17">
        <f>COUNTIFS(WTG_BD!L:L,'Basic Data'!T2479,WTG_BD!F:F,"&gt;="&amp;O2Summary!$B$6,WTG_BD!F:F,"&lt;="&amp;O2Summary!$B$4)</f>
        <v>0</v>
      </c>
      <c r="V2479" s="18">
        <f t="shared" si="45"/>
        <v>45</v>
      </c>
    </row>
    <row r="2480" spans="19:22">
      <c r="S2480" s="16">
        <v>4444</v>
      </c>
      <c r="T2480" s="16" t="s">
        <v>2934</v>
      </c>
      <c r="U2480" s="17">
        <f>COUNTIFS(WTG_BD!L:L,'Basic Data'!T2480,WTG_BD!F:F,"&gt;="&amp;O2Summary!$B$6,WTG_BD!F:F,"&lt;="&amp;O2Summary!$B$4)</f>
        <v>0</v>
      </c>
      <c r="V2480" s="18">
        <f t="shared" si="45"/>
        <v>45</v>
      </c>
    </row>
    <row r="2481" spans="19:22">
      <c r="S2481" s="16">
        <v>4445</v>
      </c>
      <c r="T2481" s="16" t="s">
        <v>2935</v>
      </c>
      <c r="U2481" s="17">
        <f>COUNTIFS(WTG_BD!L:L,'Basic Data'!T2481,WTG_BD!F:F,"&gt;="&amp;O2Summary!$B$6,WTG_BD!F:F,"&lt;="&amp;O2Summary!$B$4)</f>
        <v>0</v>
      </c>
      <c r="V2481" s="18">
        <f t="shared" si="45"/>
        <v>45</v>
      </c>
    </row>
    <row r="2482" spans="19:22">
      <c r="S2482" s="16">
        <v>4446</v>
      </c>
      <c r="T2482" s="16" t="s">
        <v>2936</v>
      </c>
      <c r="U2482" s="17">
        <f>COUNTIFS(WTG_BD!L:L,'Basic Data'!T2482,WTG_BD!F:F,"&gt;="&amp;O2Summary!$B$6,WTG_BD!F:F,"&lt;="&amp;O2Summary!$B$4)</f>
        <v>0</v>
      </c>
      <c r="V2482" s="18">
        <f t="shared" si="45"/>
        <v>45</v>
      </c>
    </row>
    <row r="2483" spans="19:22">
      <c r="S2483" s="16">
        <v>4447</v>
      </c>
      <c r="T2483" s="16" t="s">
        <v>2937</v>
      </c>
      <c r="U2483" s="17">
        <f>COUNTIFS(WTG_BD!L:L,'Basic Data'!T2483,WTG_BD!F:F,"&gt;="&amp;O2Summary!$B$6,WTG_BD!F:F,"&lt;="&amp;O2Summary!$B$4)</f>
        <v>0</v>
      </c>
      <c r="V2483" s="18">
        <f t="shared" si="45"/>
        <v>45</v>
      </c>
    </row>
    <row r="2484" spans="19:22">
      <c r="S2484" s="16">
        <v>4448</v>
      </c>
      <c r="T2484" s="16" t="s">
        <v>2938</v>
      </c>
      <c r="U2484" s="17">
        <f>COUNTIFS(WTG_BD!L:L,'Basic Data'!T2484,WTG_BD!F:F,"&gt;="&amp;O2Summary!$B$6,WTG_BD!F:F,"&lt;="&amp;O2Summary!$B$4)</f>
        <v>0</v>
      </c>
      <c r="V2484" s="18">
        <f t="shared" si="45"/>
        <v>45</v>
      </c>
    </row>
    <row r="2485" spans="19:22">
      <c r="S2485" s="16">
        <v>4449</v>
      </c>
      <c r="T2485" s="16" t="s">
        <v>2939</v>
      </c>
      <c r="U2485" s="17">
        <f>COUNTIFS(WTG_BD!L:L,'Basic Data'!T2485,WTG_BD!F:F,"&gt;="&amp;O2Summary!$B$6,WTG_BD!F:F,"&lt;="&amp;O2Summary!$B$4)</f>
        <v>0</v>
      </c>
      <c r="V2485" s="18">
        <f t="shared" si="45"/>
        <v>45</v>
      </c>
    </row>
    <row r="2486" spans="19:22">
      <c r="S2486" s="16">
        <v>4450</v>
      </c>
      <c r="T2486" s="16" t="s">
        <v>2940</v>
      </c>
      <c r="U2486" s="17">
        <f>COUNTIFS(WTG_BD!L:L,'Basic Data'!T2486,WTG_BD!F:F,"&gt;="&amp;O2Summary!$B$6,WTG_BD!F:F,"&lt;="&amp;O2Summary!$B$4)</f>
        <v>0</v>
      </c>
      <c r="V2486" s="18">
        <f t="shared" si="45"/>
        <v>45</v>
      </c>
    </row>
    <row r="2487" spans="19:22">
      <c r="S2487" s="16">
        <v>4451</v>
      </c>
      <c r="T2487" s="16" t="s">
        <v>2941</v>
      </c>
      <c r="U2487" s="17">
        <f>COUNTIFS(WTG_BD!L:L,'Basic Data'!T2487,WTG_BD!F:F,"&gt;="&amp;O2Summary!$B$6,WTG_BD!F:F,"&lt;="&amp;O2Summary!$B$4)</f>
        <v>0</v>
      </c>
      <c r="V2487" s="18">
        <f t="shared" si="45"/>
        <v>45</v>
      </c>
    </row>
    <row r="2488" spans="19:22">
      <c r="S2488" s="16">
        <v>4452</v>
      </c>
      <c r="T2488" s="16" t="s">
        <v>2942</v>
      </c>
      <c r="U2488" s="17">
        <f>COUNTIFS(WTG_BD!L:L,'Basic Data'!T2488,WTG_BD!F:F,"&gt;="&amp;O2Summary!$B$6,WTG_BD!F:F,"&lt;="&amp;O2Summary!$B$4)</f>
        <v>0</v>
      </c>
      <c r="V2488" s="18">
        <f t="shared" si="45"/>
        <v>45</v>
      </c>
    </row>
    <row r="2489" spans="19:22">
      <c r="S2489" s="16">
        <v>4453</v>
      </c>
      <c r="T2489" s="16" t="s">
        <v>2943</v>
      </c>
      <c r="U2489" s="17">
        <f>COUNTIFS(WTG_BD!L:L,'Basic Data'!T2489,WTG_BD!F:F,"&gt;="&amp;O2Summary!$B$6,WTG_BD!F:F,"&lt;="&amp;O2Summary!$B$4)</f>
        <v>0</v>
      </c>
      <c r="V2489" s="18">
        <f t="shared" si="45"/>
        <v>45</v>
      </c>
    </row>
    <row r="2490" spans="19:22">
      <c r="S2490" s="16">
        <v>4454</v>
      </c>
      <c r="T2490" s="16" t="s">
        <v>2944</v>
      </c>
      <c r="U2490" s="17">
        <f>COUNTIFS(WTG_BD!L:L,'Basic Data'!T2490,WTG_BD!F:F,"&gt;="&amp;O2Summary!$B$6,WTG_BD!F:F,"&lt;="&amp;O2Summary!$B$4)</f>
        <v>0</v>
      </c>
      <c r="V2490" s="18">
        <f t="shared" si="45"/>
        <v>45</v>
      </c>
    </row>
    <row r="2491" spans="19:22">
      <c r="S2491" s="16">
        <v>4455</v>
      </c>
      <c r="T2491" s="16" t="s">
        <v>2945</v>
      </c>
      <c r="U2491" s="17">
        <f>COUNTIFS(WTG_BD!L:L,'Basic Data'!T2491,WTG_BD!F:F,"&gt;="&amp;O2Summary!$B$6,WTG_BD!F:F,"&lt;="&amp;O2Summary!$B$4)</f>
        <v>0</v>
      </c>
      <c r="V2491" s="18">
        <f t="shared" si="45"/>
        <v>45</v>
      </c>
    </row>
    <row r="2492" spans="19:22">
      <c r="S2492" s="16">
        <v>4456</v>
      </c>
      <c r="T2492" s="16" t="s">
        <v>2946</v>
      </c>
      <c r="U2492" s="17">
        <f>COUNTIFS(WTG_BD!L:L,'Basic Data'!T2492,WTG_BD!F:F,"&gt;="&amp;O2Summary!$B$6,WTG_BD!F:F,"&lt;="&amp;O2Summary!$B$4)</f>
        <v>0</v>
      </c>
      <c r="V2492" s="18">
        <f t="shared" si="45"/>
        <v>45</v>
      </c>
    </row>
    <row r="2493" spans="19:22">
      <c r="S2493" s="16">
        <v>4457</v>
      </c>
      <c r="T2493" s="16" t="s">
        <v>2947</v>
      </c>
      <c r="U2493" s="17">
        <f>COUNTIFS(WTG_BD!L:L,'Basic Data'!T2493,WTG_BD!F:F,"&gt;="&amp;O2Summary!$B$6,WTG_BD!F:F,"&lt;="&amp;O2Summary!$B$4)</f>
        <v>0</v>
      </c>
      <c r="V2493" s="18">
        <f t="shared" si="45"/>
        <v>45</v>
      </c>
    </row>
    <row r="2494" spans="19:22">
      <c r="S2494" s="16">
        <v>4458</v>
      </c>
      <c r="T2494" s="16" t="s">
        <v>2948</v>
      </c>
      <c r="U2494" s="17">
        <f>COUNTIFS(WTG_BD!L:L,'Basic Data'!T2494,WTG_BD!F:F,"&gt;="&amp;O2Summary!$B$6,WTG_BD!F:F,"&lt;="&amp;O2Summary!$B$4)</f>
        <v>0</v>
      </c>
      <c r="V2494" s="18">
        <f t="shared" si="45"/>
        <v>45</v>
      </c>
    </row>
    <row r="2495" spans="19:22">
      <c r="S2495" s="16">
        <v>4459</v>
      </c>
      <c r="T2495" s="16" t="s">
        <v>2949</v>
      </c>
      <c r="U2495" s="17">
        <f>COUNTIFS(WTG_BD!L:L,'Basic Data'!T2495,WTG_BD!F:F,"&gt;="&amp;O2Summary!$B$6,WTG_BD!F:F,"&lt;="&amp;O2Summary!$B$4)</f>
        <v>0</v>
      </c>
      <c r="V2495" s="18">
        <f t="shared" si="45"/>
        <v>45</v>
      </c>
    </row>
    <row r="2496" spans="19:22">
      <c r="S2496" s="16">
        <v>4460</v>
      </c>
      <c r="T2496" s="16" t="s">
        <v>2950</v>
      </c>
      <c r="U2496" s="17">
        <f>COUNTIFS(WTG_BD!L:L,'Basic Data'!T2496,WTG_BD!F:F,"&gt;="&amp;O2Summary!$B$6,WTG_BD!F:F,"&lt;="&amp;O2Summary!$B$4)</f>
        <v>0</v>
      </c>
      <c r="V2496" s="18">
        <f t="shared" si="45"/>
        <v>45</v>
      </c>
    </row>
    <row r="2497" spans="19:22">
      <c r="S2497" s="16">
        <v>4461</v>
      </c>
      <c r="T2497" s="16" t="s">
        <v>2951</v>
      </c>
      <c r="U2497" s="17">
        <f>COUNTIFS(WTG_BD!L:L,'Basic Data'!T2497,WTG_BD!F:F,"&gt;="&amp;O2Summary!$B$6,WTG_BD!F:F,"&lt;="&amp;O2Summary!$B$4)</f>
        <v>0</v>
      </c>
      <c r="V2497" s="18">
        <f t="shared" si="45"/>
        <v>45</v>
      </c>
    </row>
    <row r="2498" spans="19:22">
      <c r="S2498" s="16">
        <v>4462</v>
      </c>
      <c r="T2498" s="16" t="s">
        <v>2952</v>
      </c>
      <c r="U2498" s="17">
        <f>COUNTIFS(WTG_BD!L:L,'Basic Data'!T2498,WTG_BD!F:F,"&gt;="&amp;O2Summary!$B$6,WTG_BD!F:F,"&lt;="&amp;O2Summary!$B$4)</f>
        <v>0</v>
      </c>
      <c r="V2498" s="18">
        <f t="shared" si="45"/>
        <v>45</v>
      </c>
    </row>
    <row r="2499" spans="19:22">
      <c r="S2499" s="16">
        <v>4463</v>
      </c>
      <c r="T2499" s="16" t="s">
        <v>2953</v>
      </c>
      <c r="U2499" s="17">
        <f>COUNTIFS(WTG_BD!L:L,'Basic Data'!T2499,WTG_BD!F:F,"&gt;="&amp;O2Summary!$B$6,WTG_BD!F:F,"&lt;="&amp;O2Summary!$B$4)</f>
        <v>0</v>
      </c>
      <c r="V2499" s="18">
        <f t="shared" ref="V2499:V2562" si="46">RANK(U2499,$U$2:$U$3975)</f>
        <v>45</v>
      </c>
    </row>
    <row r="2500" spans="19:22">
      <c r="S2500" s="16">
        <v>4464</v>
      </c>
      <c r="T2500" s="16" t="s">
        <v>2954</v>
      </c>
      <c r="U2500" s="17">
        <f>COUNTIFS(WTG_BD!L:L,'Basic Data'!T2500,WTG_BD!F:F,"&gt;="&amp;O2Summary!$B$6,WTG_BD!F:F,"&lt;="&amp;O2Summary!$B$4)</f>
        <v>0</v>
      </c>
      <c r="V2500" s="18">
        <f t="shared" si="46"/>
        <v>45</v>
      </c>
    </row>
    <row r="2501" spans="19:22">
      <c r="S2501" s="16">
        <v>4465</v>
      </c>
      <c r="T2501" s="16" t="s">
        <v>2955</v>
      </c>
      <c r="U2501" s="17">
        <f>COUNTIFS(WTG_BD!L:L,'Basic Data'!T2501,WTG_BD!F:F,"&gt;="&amp;O2Summary!$B$6,WTG_BD!F:F,"&lt;="&amp;O2Summary!$B$4)</f>
        <v>0</v>
      </c>
      <c r="V2501" s="18">
        <f t="shared" si="46"/>
        <v>45</v>
      </c>
    </row>
    <row r="2502" spans="19:22">
      <c r="S2502" s="16">
        <v>4466</v>
      </c>
      <c r="T2502" s="16" t="s">
        <v>2956</v>
      </c>
      <c r="U2502" s="17">
        <f>COUNTIFS(WTG_BD!L:L,'Basic Data'!T2502,WTG_BD!F:F,"&gt;="&amp;O2Summary!$B$6,WTG_BD!F:F,"&lt;="&amp;O2Summary!$B$4)</f>
        <v>0</v>
      </c>
      <c r="V2502" s="18">
        <f t="shared" si="46"/>
        <v>45</v>
      </c>
    </row>
    <row r="2503" spans="19:22">
      <c r="S2503" s="16">
        <v>4467</v>
      </c>
      <c r="T2503" s="16" t="s">
        <v>2957</v>
      </c>
      <c r="U2503" s="17">
        <f>COUNTIFS(WTG_BD!L:L,'Basic Data'!T2503,WTG_BD!F:F,"&gt;="&amp;O2Summary!$B$6,WTG_BD!F:F,"&lt;="&amp;O2Summary!$B$4)</f>
        <v>0</v>
      </c>
      <c r="V2503" s="18">
        <f t="shared" si="46"/>
        <v>45</v>
      </c>
    </row>
    <row r="2504" spans="19:22">
      <c r="S2504" s="16">
        <v>4468</v>
      </c>
      <c r="T2504" s="16" t="s">
        <v>2958</v>
      </c>
      <c r="U2504" s="17">
        <f>COUNTIFS(WTG_BD!L:L,'Basic Data'!T2504,WTG_BD!F:F,"&gt;="&amp;O2Summary!$B$6,WTG_BD!F:F,"&lt;="&amp;O2Summary!$B$4)</f>
        <v>0</v>
      </c>
      <c r="V2504" s="18">
        <f t="shared" si="46"/>
        <v>45</v>
      </c>
    </row>
    <row r="2505" spans="19:22">
      <c r="S2505" s="16">
        <v>4469</v>
      </c>
      <c r="T2505" s="16" t="s">
        <v>2959</v>
      </c>
      <c r="U2505" s="17">
        <f>COUNTIFS(WTG_BD!L:L,'Basic Data'!T2505,WTG_BD!F:F,"&gt;="&amp;O2Summary!$B$6,WTG_BD!F:F,"&lt;="&amp;O2Summary!$B$4)</f>
        <v>0</v>
      </c>
      <c r="V2505" s="18">
        <f t="shared" si="46"/>
        <v>45</v>
      </c>
    </row>
    <row r="2506" spans="19:22">
      <c r="S2506" s="16">
        <v>4470</v>
      </c>
      <c r="T2506" s="16" t="s">
        <v>2960</v>
      </c>
      <c r="U2506" s="17">
        <f>COUNTIFS(WTG_BD!L:L,'Basic Data'!T2506,WTG_BD!F:F,"&gt;="&amp;O2Summary!$B$6,WTG_BD!F:F,"&lt;="&amp;O2Summary!$B$4)</f>
        <v>0</v>
      </c>
      <c r="V2506" s="18">
        <f t="shared" si="46"/>
        <v>45</v>
      </c>
    </row>
    <row r="2507" spans="19:22">
      <c r="S2507" s="16">
        <v>4471</v>
      </c>
      <c r="T2507" s="16" t="s">
        <v>2961</v>
      </c>
      <c r="U2507" s="17">
        <f>COUNTIFS(WTG_BD!L:L,'Basic Data'!T2507,WTG_BD!F:F,"&gt;="&amp;O2Summary!$B$6,WTG_BD!F:F,"&lt;="&amp;O2Summary!$B$4)</f>
        <v>0</v>
      </c>
      <c r="V2507" s="18">
        <f t="shared" si="46"/>
        <v>45</v>
      </c>
    </row>
    <row r="2508" spans="19:22">
      <c r="S2508" s="16">
        <v>4472</v>
      </c>
      <c r="T2508" s="16" t="s">
        <v>2962</v>
      </c>
      <c r="U2508" s="17">
        <f>COUNTIFS(WTG_BD!L:L,'Basic Data'!T2508,WTG_BD!F:F,"&gt;="&amp;O2Summary!$B$6,WTG_BD!F:F,"&lt;="&amp;O2Summary!$B$4)</f>
        <v>0</v>
      </c>
      <c r="V2508" s="18">
        <f t="shared" si="46"/>
        <v>45</v>
      </c>
    </row>
    <row r="2509" spans="19:22">
      <c r="S2509" s="16">
        <v>4473</v>
      </c>
      <c r="T2509" s="16" t="s">
        <v>2963</v>
      </c>
      <c r="U2509" s="17">
        <f>COUNTIFS(WTG_BD!L:L,'Basic Data'!T2509,WTG_BD!F:F,"&gt;="&amp;O2Summary!$B$6,WTG_BD!F:F,"&lt;="&amp;O2Summary!$B$4)</f>
        <v>0</v>
      </c>
      <c r="V2509" s="18">
        <f t="shared" si="46"/>
        <v>45</v>
      </c>
    </row>
    <row r="2510" spans="19:22">
      <c r="S2510" s="16">
        <v>4474</v>
      </c>
      <c r="T2510" s="16" t="s">
        <v>2964</v>
      </c>
      <c r="U2510" s="17">
        <f>COUNTIFS(WTG_BD!L:L,'Basic Data'!T2510,WTG_BD!F:F,"&gt;="&amp;O2Summary!$B$6,WTG_BD!F:F,"&lt;="&amp;O2Summary!$B$4)</f>
        <v>0</v>
      </c>
      <c r="V2510" s="18">
        <f t="shared" si="46"/>
        <v>45</v>
      </c>
    </row>
    <row r="2511" spans="19:22">
      <c r="S2511" s="16">
        <v>4475</v>
      </c>
      <c r="T2511" s="16" t="s">
        <v>2965</v>
      </c>
      <c r="U2511" s="17">
        <f>COUNTIFS(WTG_BD!L:L,'Basic Data'!T2511,WTG_BD!F:F,"&gt;="&amp;O2Summary!$B$6,WTG_BD!F:F,"&lt;="&amp;O2Summary!$B$4)</f>
        <v>0</v>
      </c>
      <c r="V2511" s="18">
        <f t="shared" si="46"/>
        <v>45</v>
      </c>
    </row>
    <row r="2512" spans="19:22">
      <c r="S2512" s="16">
        <v>4476</v>
      </c>
      <c r="T2512" s="16" t="s">
        <v>2966</v>
      </c>
      <c r="U2512" s="17">
        <f>COUNTIFS(WTG_BD!L:L,'Basic Data'!T2512,WTG_BD!F:F,"&gt;="&amp;O2Summary!$B$6,WTG_BD!F:F,"&lt;="&amp;O2Summary!$B$4)</f>
        <v>0</v>
      </c>
      <c r="V2512" s="18">
        <f t="shared" si="46"/>
        <v>45</v>
      </c>
    </row>
    <row r="2513" spans="19:22">
      <c r="S2513" s="16">
        <v>4477</v>
      </c>
      <c r="T2513" s="16" t="s">
        <v>2967</v>
      </c>
      <c r="U2513" s="17">
        <f>COUNTIFS(WTG_BD!L:L,'Basic Data'!T2513,WTG_BD!F:F,"&gt;="&amp;O2Summary!$B$6,WTG_BD!F:F,"&lt;="&amp;O2Summary!$B$4)</f>
        <v>0</v>
      </c>
      <c r="V2513" s="18">
        <f t="shared" si="46"/>
        <v>45</v>
      </c>
    </row>
    <row r="2514" spans="19:22">
      <c r="S2514" s="16">
        <v>4478</v>
      </c>
      <c r="T2514" s="16" t="s">
        <v>2968</v>
      </c>
      <c r="U2514" s="17">
        <f>COUNTIFS(WTG_BD!L:L,'Basic Data'!T2514,WTG_BD!F:F,"&gt;="&amp;O2Summary!$B$6,WTG_BD!F:F,"&lt;="&amp;O2Summary!$B$4)</f>
        <v>0</v>
      </c>
      <c r="V2514" s="18">
        <f t="shared" si="46"/>
        <v>45</v>
      </c>
    </row>
    <row r="2515" spans="19:22">
      <c r="S2515" s="16">
        <v>4479</v>
      </c>
      <c r="T2515" s="16" t="s">
        <v>2969</v>
      </c>
      <c r="U2515" s="17">
        <f>COUNTIFS(WTG_BD!L:L,'Basic Data'!T2515,WTG_BD!F:F,"&gt;="&amp;O2Summary!$B$6,WTG_BD!F:F,"&lt;="&amp;O2Summary!$B$4)</f>
        <v>0</v>
      </c>
      <c r="V2515" s="18">
        <f t="shared" si="46"/>
        <v>45</v>
      </c>
    </row>
    <row r="2516" spans="19:22">
      <c r="S2516" s="16">
        <v>4480</v>
      </c>
      <c r="T2516" s="16" t="s">
        <v>2970</v>
      </c>
      <c r="U2516" s="17">
        <f>COUNTIFS(WTG_BD!L:L,'Basic Data'!T2516,WTG_BD!F:F,"&gt;="&amp;O2Summary!$B$6,WTG_BD!F:F,"&lt;="&amp;O2Summary!$B$4)</f>
        <v>0</v>
      </c>
      <c r="V2516" s="18">
        <f t="shared" si="46"/>
        <v>45</v>
      </c>
    </row>
    <row r="2517" spans="19:22">
      <c r="S2517" s="16">
        <v>4481</v>
      </c>
      <c r="T2517" s="16" t="s">
        <v>2971</v>
      </c>
      <c r="U2517" s="17">
        <f>COUNTIFS(WTG_BD!L:L,'Basic Data'!T2517,WTG_BD!F:F,"&gt;="&amp;O2Summary!$B$6,WTG_BD!F:F,"&lt;="&amp;O2Summary!$B$4)</f>
        <v>0</v>
      </c>
      <c r="V2517" s="18">
        <f t="shared" si="46"/>
        <v>45</v>
      </c>
    </row>
    <row r="2518" spans="19:22">
      <c r="S2518" s="16">
        <v>4482</v>
      </c>
      <c r="T2518" s="16" t="s">
        <v>2972</v>
      </c>
      <c r="U2518" s="17">
        <f>COUNTIFS(WTG_BD!L:L,'Basic Data'!T2518,WTG_BD!F:F,"&gt;="&amp;O2Summary!$B$6,WTG_BD!F:F,"&lt;="&amp;O2Summary!$B$4)</f>
        <v>0</v>
      </c>
      <c r="V2518" s="18">
        <f t="shared" si="46"/>
        <v>45</v>
      </c>
    </row>
    <row r="2519" spans="19:22">
      <c r="S2519" s="16">
        <v>4483</v>
      </c>
      <c r="T2519" s="16" t="s">
        <v>2973</v>
      </c>
      <c r="U2519" s="17">
        <f>COUNTIFS(WTG_BD!L:L,'Basic Data'!T2519,WTG_BD!F:F,"&gt;="&amp;O2Summary!$B$6,WTG_BD!F:F,"&lt;="&amp;O2Summary!$B$4)</f>
        <v>0</v>
      </c>
      <c r="V2519" s="18">
        <f t="shared" si="46"/>
        <v>45</v>
      </c>
    </row>
    <row r="2520" spans="19:22">
      <c r="S2520" s="16">
        <v>4484</v>
      </c>
      <c r="T2520" s="16" t="s">
        <v>2974</v>
      </c>
      <c r="U2520" s="17">
        <f>COUNTIFS(WTG_BD!L:L,'Basic Data'!T2520,WTG_BD!F:F,"&gt;="&amp;O2Summary!$B$6,WTG_BD!F:F,"&lt;="&amp;O2Summary!$B$4)</f>
        <v>0</v>
      </c>
      <c r="V2520" s="18">
        <f t="shared" si="46"/>
        <v>45</v>
      </c>
    </row>
    <row r="2521" spans="19:22">
      <c r="S2521" s="16">
        <v>4485</v>
      </c>
      <c r="T2521" s="16" t="s">
        <v>2975</v>
      </c>
      <c r="U2521" s="17">
        <f>COUNTIFS(WTG_BD!L:L,'Basic Data'!T2521,WTG_BD!F:F,"&gt;="&amp;O2Summary!$B$6,WTG_BD!F:F,"&lt;="&amp;O2Summary!$B$4)</f>
        <v>0</v>
      </c>
      <c r="V2521" s="18">
        <f t="shared" si="46"/>
        <v>45</v>
      </c>
    </row>
    <row r="2522" spans="19:22">
      <c r="S2522" s="16">
        <v>4486</v>
      </c>
      <c r="T2522" s="16" t="s">
        <v>2976</v>
      </c>
      <c r="U2522" s="17">
        <f>COUNTIFS(WTG_BD!L:L,'Basic Data'!T2522,WTG_BD!F:F,"&gt;="&amp;O2Summary!$B$6,WTG_BD!F:F,"&lt;="&amp;O2Summary!$B$4)</f>
        <v>0</v>
      </c>
      <c r="V2522" s="18">
        <f t="shared" si="46"/>
        <v>45</v>
      </c>
    </row>
    <row r="2523" spans="19:22">
      <c r="S2523" s="26">
        <v>4487</v>
      </c>
      <c r="T2523" s="26" t="s">
        <v>2977</v>
      </c>
      <c r="U2523" s="17">
        <f>COUNTIFS(WTG_BD!L:L,'Basic Data'!T2523,WTG_BD!F:F,"&gt;="&amp;O2Summary!$B$6,WTG_BD!F:F,"&lt;="&amp;O2Summary!$B$4)</f>
        <v>0</v>
      </c>
      <c r="V2523" s="18">
        <f t="shared" si="46"/>
        <v>45</v>
      </c>
    </row>
    <row r="2524" spans="19:22">
      <c r="S2524" s="26">
        <v>4488</v>
      </c>
      <c r="T2524" s="26" t="s">
        <v>2978</v>
      </c>
      <c r="U2524" s="17">
        <f>COUNTIFS(WTG_BD!L:L,'Basic Data'!T2524,WTG_BD!F:F,"&gt;="&amp;O2Summary!$B$6,WTG_BD!F:F,"&lt;="&amp;O2Summary!$B$4)</f>
        <v>0</v>
      </c>
      <c r="V2524" s="18">
        <f t="shared" si="46"/>
        <v>45</v>
      </c>
    </row>
    <row r="2525" spans="19:22">
      <c r="S2525" s="26">
        <v>4489</v>
      </c>
      <c r="T2525" s="26" t="s">
        <v>2979</v>
      </c>
      <c r="U2525" s="17">
        <f>COUNTIFS(WTG_BD!L:L,'Basic Data'!T2525,WTG_BD!F:F,"&gt;="&amp;O2Summary!$B$6,WTG_BD!F:F,"&lt;="&amp;O2Summary!$B$4)</f>
        <v>0</v>
      </c>
      <c r="V2525" s="18">
        <f t="shared" si="46"/>
        <v>45</v>
      </c>
    </row>
    <row r="2526" spans="19:22">
      <c r="S2526" s="26">
        <v>4490</v>
      </c>
      <c r="T2526" s="26" t="s">
        <v>2980</v>
      </c>
      <c r="U2526" s="17">
        <f>COUNTIFS(WTG_BD!L:L,'Basic Data'!T2526,WTG_BD!F:F,"&gt;="&amp;O2Summary!$B$6,WTG_BD!F:F,"&lt;="&amp;O2Summary!$B$4)</f>
        <v>0</v>
      </c>
      <c r="V2526" s="18">
        <f t="shared" si="46"/>
        <v>45</v>
      </c>
    </row>
    <row r="2527" spans="19:22">
      <c r="S2527" s="26">
        <v>4491</v>
      </c>
      <c r="T2527" s="26" t="s">
        <v>2981</v>
      </c>
      <c r="U2527" s="17">
        <f>COUNTIFS(WTG_BD!L:L,'Basic Data'!T2527,WTG_BD!F:F,"&gt;="&amp;O2Summary!$B$6,WTG_BD!F:F,"&lt;="&amp;O2Summary!$B$4)</f>
        <v>0</v>
      </c>
      <c r="V2527" s="18">
        <f t="shared" si="46"/>
        <v>45</v>
      </c>
    </row>
    <row r="2528" spans="19:22">
      <c r="S2528" s="26">
        <v>4492</v>
      </c>
      <c r="T2528" s="26" t="s">
        <v>2982</v>
      </c>
      <c r="U2528" s="17">
        <f>COUNTIFS(WTG_BD!L:L,'Basic Data'!T2528,WTG_BD!F:F,"&gt;="&amp;O2Summary!$B$6,WTG_BD!F:F,"&lt;="&amp;O2Summary!$B$4)</f>
        <v>0</v>
      </c>
      <c r="V2528" s="18">
        <f t="shared" si="46"/>
        <v>45</v>
      </c>
    </row>
    <row r="2529" spans="19:22">
      <c r="S2529" s="16">
        <v>4493</v>
      </c>
      <c r="T2529" s="16" t="s">
        <v>2983</v>
      </c>
      <c r="U2529" s="17">
        <f>COUNTIFS(WTG_BD!L:L,'Basic Data'!T2529,WTG_BD!F:F,"&gt;="&amp;O2Summary!$B$6,WTG_BD!F:F,"&lt;="&amp;O2Summary!$B$4)</f>
        <v>0</v>
      </c>
      <c r="V2529" s="18">
        <f t="shared" si="46"/>
        <v>45</v>
      </c>
    </row>
    <row r="2530" spans="19:22">
      <c r="S2530" s="16">
        <v>4494</v>
      </c>
      <c r="T2530" s="16" t="s">
        <v>2984</v>
      </c>
      <c r="U2530" s="17">
        <f>COUNTIFS(WTG_BD!L:L,'Basic Data'!T2530,WTG_BD!F:F,"&gt;="&amp;O2Summary!$B$6,WTG_BD!F:F,"&lt;="&amp;O2Summary!$B$4)</f>
        <v>0</v>
      </c>
      <c r="V2530" s="18">
        <f t="shared" si="46"/>
        <v>45</v>
      </c>
    </row>
    <row r="2531" spans="19:22">
      <c r="S2531" s="16">
        <v>4495</v>
      </c>
      <c r="T2531" s="16" t="s">
        <v>2985</v>
      </c>
      <c r="U2531" s="17">
        <f>COUNTIFS(WTG_BD!L:L,'Basic Data'!T2531,WTG_BD!F:F,"&gt;="&amp;O2Summary!$B$6,WTG_BD!F:F,"&lt;="&amp;O2Summary!$B$4)</f>
        <v>0</v>
      </c>
      <c r="V2531" s="18">
        <f t="shared" si="46"/>
        <v>45</v>
      </c>
    </row>
    <row r="2532" spans="19:22">
      <c r="S2532" s="16">
        <v>4496</v>
      </c>
      <c r="T2532" s="16" t="s">
        <v>2986</v>
      </c>
      <c r="U2532" s="17">
        <f>COUNTIFS(WTG_BD!L:L,'Basic Data'!T2532,WTG_BD!F:F,"&gt;="&amp;O2Summary!$B$6,WTG_BD!F:F,"&lt;="&amp;O2Summary!$B$4)</f>
        <v>0</v>
      </c>
      <c r="V2532" s="18">
        <f t="shared" si="46"/>
        <v>45</v>
      </c>
    </row>
    <row r="2533" spans="19:22">
      <c r="S2533" s="16">
        <v>4497</v>
      </c>
      <c r="T2533" s="16" t="s">
        <v>2987</v>
      </c>
      <c r="U2533" s="17">
        <f>COUNTIFS(WTG_BD!L:L,'Basic Data'!T2533,WTG_BD!F:F,"&gt;="&amp;O2Summary!$B$6,WTG_BD!F:F,"&lt;="&amp;O2Summary!$B$4)</f>
        <v>0</v>
      </c>
      <c r="V2533" s="18">
        <f t="shared" si="46"/>
        <v>45</v>
      </c>
    </row>
    <row r="2534" spans="19:22">
      <c r="S2534" s="16">
        <v>4498</v>
      </c>
      <c r="T2534" s="16" t="s">
        <v>2988</v>
      </c>
      <c r="U2534" s="17">
        <f>COUNTIFS(WTG_BD!L:L,'Basic Data'!T2534,WTG_BD!F:F,"&gt;="&amp;O2Summary!$B$6,WTG_BD!F:F,"&lt;="&amp;O2Summary!$B$4)</f>
        <v>0</v>
      </c>
      <c r="V2534" s="18">
        <f t="shared" si="46"/>
        <v>45</v>
      </c>
    </row>
    <row r="2535" spans="19:22">
      <c r="S2535" s="16">
        <v>4499</v>
      </c>
      <c r="T2535" s="16" t="s">
        <v>2989</v>
      </c>
      <c r="U2535" s="17">
        <f>COUNTIFS(WTG_BD!L:L,'Basic Data'!T2535,WTG_BD!F:F,"&gt;="&amp;O2Summary!$B$6,WTG_BD!F:F,"&lt;="&amp;O2Summary!$B$4)</f>
        <v>0</v>
      </c>
      <c r="V2535" s="18">
        <f t="shared" si="46"/>
        <v>45</v>
      </c>
    </row>
    <row r="2536" spans="19:22">
      <c r="S2536" s="16">
        <v>4500</v>
      </c>
      <c r="T2536" s="16" t="s">
        <v>2990</v>
      </c>
      <c r="U2536" s="17">
        <f>COUNTIFS(WTG_BD!L:L,'Basic Data'!T2536,WTG_BD!F:F,"&gt;="&amp;O2Summary!$B$6,WTG_BD!F:F,"&lt;="&amp;O2Summary!$B$4)</f>
        <v>1</v>
      </c>
      <c r="V2536" s="18">
        <f t="shared" si="46"/>
        <v>28</v>
      </c>
    </row>
    <row r="2537" spans="19:22">
      <c r="S2537" s="16">
        <v>4502</v>
      </c>
      <c r="T2537" s="16" t="s">
        <v>2991</v>
      </c>
      <c r="U2537" s="17">
        <f>COUNTIFS(WTG_BD!L:L,'Basic Data'!T2537,WTG_BD!F:F,"&gt;="&amp;O2Summary!$B$6,WTG_BD!F:F,"&lt;="&amp;O2Summary!$B$4)</f>
        <v>0</v>
      </c>
      <c r="V2537" s="18">
        <f t="shared" si="46"/>
        <v>45</v>
      </c>
    </row>
    <row r="2538" spans="19:22">
      <c r="S2538" s="16">
        <v>4503</v>
      </c>
      <c r="T2538" s="16" t="s">
        <v>2992</v>
      </c>
      <c r="U2538" s="17">
        <f>COUNTIFS(WTG_BD!L:L,'Basic Data'!T2538,WTG_BD!F:F,"&gt;="&amp;O2Summary!$B$6,WTG_BD!F:F,"&lt;="&amp;O2Summary!$B$4)</f>
        <v>0</v>
      </c>
      <c r="V2538" s="18">
        <f t="shared" si="46"/>
        <v>45</v>
      </c>
    </row>
    <row r="2539" spans="19:22">
      <c r="S2539" s="16">
        <v>4504</v>
      </c>
      <c r="T2539" s="16" t="s">
        <v>2993</v>
      </c>
      <c r="U2539" s="17">
        <f>COUNTIFS(WTG_BD!L:L,'Basic Data'!T2539,WTG_BD!F:F,"&gt;="&amp;O2Summary!$B$6,WTG_BD!F:F,"&lt;="&amp;O2Summary!$B$4)</f>
        <v>0</v>
      </c>
      <c r="V2539" s="18">
        <f t="shared" si="46"/>
        <v>45</v>
      </c>
    </row>
    <row r="2540" spans="19:22">
      <c r="S2540" s="16">
        <v>4505</v>
      </c>
      <c r="T2540" s="16" t="s">
        <v>2994</v>
      </c>
      <c r="U2540" s="17">
        <f>COUNTIFS(WTG_BD!L:L,'Basic Data'!T2540,WTG_BD!F:F,"&gt;="&amp;O2Summary!$B$6,WTG_BD!F:F,"&lt;="&amp;O2Summary!$B$4)</f>
        <v>0</v>
      </c>
      <c r="V2540" s="18">
        <f t="shared" si="46"/>
        <v>45</v>
      </c>
    </row>
    <row r="2541" spans="19:22">
      <c r="S2541" s="16">
        <v>4506</v>
      </c>
      <c r="T2541" s="16" t="s">
        <v>2995</v>
      </c>
      <c r="U2541" s="17">
        <f>COUNTIFS(WTG_BD!L:L,'Basic Data'!T2541,WTG_BD!F:F,"&gt;="&amp;O2Summary!$B$6,WTG_BD!F:F,"&lt;="&amp;O2Summary!$B$4)</f>
        <v>0</v>
      </c>
      <c r="V2541" s="18">
        <f t="shared" si="46"/>
        <v>45</v>
      </c>
    </row>
    <row r="2542" spans="19:22">
      <c r="S2542" s="16">
        <v>4507</v>
      </c>
      <c r="T2542" s="16" t="s">
        <v>2996</v>
      </c>
      <c r="U2542" s="17">
        <f>COUNTIFS(WTG_BD!L:L,'Basic Data'!T2542,WTG_BD!F:F,"&gt;="&amp;O2Summary!$B$6,WTG_BD!F:F,"&lt;="&amp;O2Summary!$B$4)</f>
        <v>0</v>
      </c>
      <c r="V2542" s="18">
        <f t="shared" si="46"/>
        <v>45</v>
      </c>
    </row>
    <row r="2543" spans="19:22">
      <c r="S2543" s="16">
        <v>4508</v>
      </c>
      <c r="T2543" s="16" t="s">
        <v>2997</v>
      </c>
      <c r="U2543" s="17">
        <f>COUNTIFS(WTG_BD!L:L,'Basic Data'!T2543,WTG_BD!F:F,"&gt;="&amp;O2Summary!$B$6,WTG_BD!F:F,"&lt;="&amp;O2Summary!$B$4)</f>
        <v>0</v>
      </c>
      <c r="V2543" s="18">
        <f t="shared" si="46"/>
        <v>45</v>
      </c>
    </row>
    <row r="2544" spans="19:22">
      <c r="S2544" s="16">
        <v>4509</v>
      </c>
      <c r="T2544" s="16" t="s">
        <v>2998</v>
      </c>
      <c r="U2544" s="17">
        <f>COUNTIFS(WTG_BD!L:L,'Basic Data'!T2544,WTG_BD!F:F,"&gt;="&amp;O2Summary!$B$6,WTG_BD!F:F,"&lt;="&amp;O2Summary!$B$4)</f>
        <v>0</v>
      </c>
      <c r="V2544" s="18">
        <f t="shared" si="46"/>
        <v>45</v>
      </c>
    </row>
    <row r="2545" spans="19:22">
      <c r="S2545" s="16">
        <v>4510</v>
      </c>
      <c r="T2545" s="16" t="s">
        <v>2999</v>
      </c>
      <c r="U2545" s="17">
        <f>COUNTIFS(WTG_BD!L:L,'Basic Data'!T2545,WTG_BD!F:F,"&gt;="&amp;O2Summary!$B$6,WTG_BD!F:F,"&lt;="&amp;O2Summary!$B$4)</f>
        <v>0</v>
      </c>
      <c r="V2545" s="18">
        <f t="shared" si="46"/>
        <v>45</v>
      </c>
    </row>
    <row r="2546" spans="19:22">
      <c r="S2546" s="16">
        <v>4511</v>
      </c>
      <c r="T2546" s="16" t="s">
        <v>3000</v>
      </c>
      <c r="U2546" s="17">
        <f>COUNTIFS(WTG_BD!L:L,'Basic Data'!T2546,WTG_BD!F:F,"&gt;="&amp;O2Summary!$B$6,WTG_BD!F:F,"&lt;="&amp;O2Summary!$B$4)</f>
        <v>0</v>
      </c>
      <c r="V2546" s="18">
        <f t="shared" si="46"/>
        <v>45</v>
      </c>
    </row>
    <row r="2547" spans="19:22">
      <c r="S2547" s="16">
        <v>4512</v>
      </c>
      <c r="T2547" s="16" t="s">
        <v>3001</v>
      </c>
      <c r="U2547" s="17">
        <f>COUNTIFS(WTG_BD!L:L,'Basic Data'!T2547,WTG_BD!F:F,"&gt;="&amp;O2Summary!$B$6,WTG_BD!F:F,"&lt;="&amp;O2Summary!$B$4)</f>
        <v>0</v>
      </c>
      <c r="V2547" s="18">
        <f t="shared" si="46"/>
        <v>45</v>
      </c>
    </row>
    <row r="2548" spans="19:22">
      <c r="S2548" s="16">
        <v>4513</v>
      </c>
      <c r="T2548" s="16" t="s">
        <v>3002</v>
      </c>
      <c r="U2548" s="17">
        <f>COUNTIFS(WTG_BD!L:L,'Basic Data'!T2548,WTG_BD!F:F,"&gt;="&amp;O2Summary!$B$6,WTG_BD!F:F,"&lt;="&amp;O2Summary!$B$4)</f>
        <v>0</v>
      </c>
      <c r="V2548" s="18">
        <f t="shared" si="46"/>
        <v>45</v>
      </c>
    </row>
    <row r="2549" spans="19:22">
      <c r="S2549" s="16">
        <v>4514</v>
      </c>
      <c r="T2549" s="16" t="s">
        <v>3003</v>
      </c>
      <c r="U2549" s="17">
        <f>COUNTIFS(WTG_BD!L:L,'Basic Data'!T2549,WTG_BD!F:F,"&gt;="&amp;O2Summary!$B$6,WTG_BD!F:F,"&lt;="&amp;O2Summary!$B$4)</f>
        <v>0</v>
      </c>
      <c r="V2549" s="18">
        <f t="shared" si="46"/>
        <v>45</v>
      </c>
    </row>
    <row r="2550" spans="19:22">
      <c r="S2550" s="16">
        <v>4515</v>
      </c>
      <c r="T2550" s="16" t="s">
        <v>3004</v>
      </c>
      <c r="U2550" s="17">
        <f>COUNTIFS(WTG_BD!L:L,'Basic Data'!T2550,WTG_BD!F:F,"&gt;="&amp;O2Summary!$B$6,WTG_BD!F:F,"&lt;="&amp;O2Summary!$B$4)</f>
        <v>0</v>
      </c>
      <c r="V2550" s="18">
        <f t="shared" si="46"/>
        <v>45</v>
      </c>
    </row>
    <row r="2551" spans="19:22">
      <c r="S2551" s="16">
        <v>4516</v>
      </c>
      <c r="T2551" s="16" t="s">
        <v>369</v>
      </c>
      <c r="U2551" s="17">
        <f>COUNTIFS(WTG_BD!L:L,'Basic Data'!T2551,WTG_BD!F:F,"&gt;="&amp;O2Summary!$B$6,WTG_BD!F:F,"&lt;="&amp;O2Summary!$B$4)</f>
        <v>0</v>
      </c>
      <c r="V2551" s="18">
        <f t="shared" si="46"/>
        <v>45</v>
      </c>
    </row>
    <row r="2552" spans="19:22">
      <c r="S2552" s="16">
        <v>4517</v>
      </c>
      <c r="T2552" s="16" t="s">
        <v>3005</v>
      </c>
      <c r="U2552" s="17">
        <f>COUNTIFS(WTG_BD!L:L,'Basic Data'!T2552,WTG_BD!F:F,"&gt;="&amp;O2Summary!$B$6,WTG_BD!F:F,"&lt;="&amp;O2Summary!$B$4)</f>
        <v>0</v>
      </c>
      <c r="V2552" s="18">
        <f t="shared" si="46"/>
        <v>45</v>
      </c>
    </row>
    <row r="2553" spans="19:22">
      <c r="S2553" s="16">
        <v>4518</v>
      </c>
      <c r="T2553" s="16" t="s">
        <v>3006</v>
      </c>
      <c r="U2553" s="17">
        <f>COUNTIFS(WTG_BD!L:L,'Basic Data'!T2553,WTG_BD!F:F,"&gt;="&amp;O2Summary!$B$6,WTG_BD!F:F,"&lt;="&amp;O2Summary!$B$4)</f>
        <v>0</v>
      </c>
      <c r="V2553" s="18">
        <f t="shared" si="46"/>
        <v>45</v>
      </c>
    </row>
    <row r="2554" spans="19:22">
      <c r="S2554" s="16">
        <v>4519</v>
      </c>
      <c r="T2554" s="16" t="s">
        <v>146</v>
      </c>
      <c r="U2554" s="17">
        <f>COUNTIFS(WTG_BD!L:L,'Basic Data'!T2554,WTG_BD!F:F,"&gt;="&amp;O2Summary!$B$6,WTG_BD!F:F,"&lt;="&amp;O2Summary!$B$4)</f>
        <v>0</v>
      </c>
      <c r="V2554" s="18">
        <f t="shared" si="46"/>
        <v>45</v>
      </c>
    </row>
    <row r="2555" spans="19:22">
      <c r="S2555" s="16">
        <v>4520</v>
      </c>
      <c r="T2555" s="16" t="s">
        <v>3007</v>
      </c>
      <c r="U2555" s="17">
        <f>COUNTIFS(WTG_BD!L:L,'Basic Data'!T2555,WTG_BD!F:F,"&gt;="&amp;O2Summary!$B$6,WTG_BD!F:F,"&lt;="&amp;O2Summary!$B$4)</f>
        <v>0</v>
      </c>
      <c r="V2555" s="18">
        <f t="shared" si="46"/>
        <v>45</v>
      </c>
    </row>
    <row r="2556" spans="19:22">
      <c r="S2556" s="16">
        <v>4521</v>
      </c>
      <c r="T2556" s="16" t="s">
        <v>3008</v>
      </c>
      <c r="U2556" s="17">
        <f>COUNTIFS(WTG_BD!L:L,'Basic Data'!T2556,WTG_BD!F:F,"&gt;="&amp;O2Summary!$B$6,WTG_BD!F:F,"&lt;="&amp;O2Summary!$B$4)</f>
        <v>0</v>
      </c>
      <c r="V2556" s="18">
        <f t="shared" si="46"/>
        <v>45</v>
      </c>
    </row>
    <row r="2557" spans="19:22">
      <c r="S2557" s="16">
        <v>4522</v>
      </c>
      <c r="T2557" s="16" t="s">
        <v>3009</v>
      </c>
      <c r="U2557" s="17">
        <f>COUNTIFS(WTG_BD!L:L,'Basic Data'!T2557,WTG_BD!F:F,"&gt;="&amp;O2Summary!$B$6,WTG_BD!F:F,"&lt;="&amp;O2Summary!$B$4)</f>
        <v>0</v>
      </c>
      <c r="V2557" s="18">
        <f t="shared" si="46"/>
        <v>45</v>
      </c>
    </row>
    <row r="2558" spans="19:22">
      <c r="S2558" s="16">
        <v>4523</v>
      </c>
      <c r="T2558" s="16" t="s">
        <v>3010</v>
      </c>
      <c r="U2558" s="17">
        <f>COUNTIFS(WTG_BD!L:L,'Basic Data'!T2558,WTG_BD!F:F,"&gt;="&amp;O2Summary!$B$6,WTG_BD!F:F,"&lt;="&amp;O2Summary!$B$4)</f>
        <v>0</v>
      </c>
      <c r="V2558" s="18">
        <f t="shared" si="46"/>
        <v>45</v>
      </c>
    </row>
    <row r="2559" spans="19:22">
      <c r="S2559" s="16">
        <v>4524</v>
      </c>
      <c r="T2559" s="16" t="s">
        <v>3011</v>
      </c>
      <c r="U2559" s="17">
        <f>COUNTIFS(WTG_BD!L:L,'Basic Data'!T2559,WTG_BD!F:F,"&gt;="&amp;O2Summary!$B$6,WTG_BD!F:F,"&lt;="&amp;O2Summary!$B$4)</f>
        <v>0</v>
      </c>
      <c r="V2559" s="18">
        <f t="shared" si="46"/>
        <v>45</v>
      </c>
    </row>
    <row r="2560" spans="19:22">
      <c r="S2560" s="16">
        <v>4525</v>
      </c>
      <c r="T2560" s="16" t="s">
        <v>3012</v>
      </c>
      <c r="U2560" s="17">
        <f>COUNTIFS(WTG_BD!L:L,'Basic Data'!T2560,WTG_BD!F:F,"&gt;="&amp;O2Summary!$B$6,WTG_BD!F:F,"&lt;="&amp;O2Summary!$B$4)</f>
        <v>0</v>
      </c>
      <c r="V2560" s="18">
        <f t="shared" si="46"/>
        <v>45</v>
      </c>
    </row>
    <row r="2561" spans="19:22">
      <c r="S2561" s="16">
        <v>4526</v>
      </c>
      <c r="T2561" s="16" t="s">
        <v>3013</v>
      </c>
      <c r="U2561" s="17">
        <f>COUNTIFS(WTG_BD!L:L,'Basic Data'!T2561,WTG_BD!F:F,"&gt;="&amp;O2Summary!$B$6,WTG_BD!F:F,"&lt;="&amp;O2Summary!$B$4)</f>
        <v>0</v>
      </c>
      <c r="V2561" s="18">
        <f t="shared" si="46"/>
        <v>45</v>
      </c>
    </row>
    <row r="2562" spans="19:22">
      <c r="S2562" s="16">
        <v>4527</v>
      </c>
      <c r="T2562" s="16" t="s">
        <v>3014</v>
      </c>
      <c r="U2562" s="17">
        <f>COUNTIFS(WTG_BD!L:L,'Basic Data'!T2562,WTG_BD!F:F,"&gt;="&amp;O2Summary!$B$6,WTG_BD!F:F,"&lt;="&amp;O2Summary!$B$4)</f>
        <v>0</v>
      </c>
      <c r="V2562" s="18">
        <f t="shared" si="46"/>
        <v>45</v>
      </c>
    </row>
    <row r="2563" spans="19:22">
      <c r="S2563" s="16">
        <v>4528</v>
      </c>
      <c r="T2563" s="16" t="s">
        <v>3015</v>
      </c>
      <c r="U2563" s="17">
        <f>COUNTIFS(WTG_BD!L:L,'Basic Data'!T2563,WTG_BD!F:F,"&gt;="&amp;O2Summary!$B$6,WTG_BD!F:F,"&lt;="&amp;O2Summary!$B$4)</f>
        <v>0</v>
      </c>
      <c r="V2563" s="18">
        <f t="shared" ref="V2563:V2626" si="47">RANK(U2563,$U$2:$U$3975)</f>
        <v>45</v>
      </c>
    </row>
    <row r="2564" spans="19:22">
      <c r="S2564" s="16">
        <v>4530</v>
      </c>
      <c r="T2564" s="16" t="s">
        <v>3016</v>
      </c>
      <c r="U2564" s="17">
        <f>COUNTIFS(WTG_BD!L:L,'Basic Data'!T2564,WTG_BD!F:F,"&gt;="&amp;O2Summary!$B$6,WTG_BD!F:F,"&lt;="&amp;O2Summary!$B$4)</f>
        <v>0</v>
      </c>
      <c r="V2564" s="18">
        <f t="shared" si="47"/>
        <v>45</v>
      </c>
    </row>
    <row r="2565" spans="19:22">
      <c r="S2565" s="16">
        <v>4531</v>
      </c>
      <c r="T2565" s="16" t="s">
        <v>3017</v>
      </c>
      <c r="U2565" s="17">
        <f>COUNTIFS(WTG_BD!L:L,'Basic Data'!T2565,WTG_BD!F:F,"&gt;="&amp;O2Summary!$B$6,WTG_BD!F:F,"&lt;="&amp;O2Summary!$B$4)</f>
        <v>0</v>
      </c>
      <c r="V2565" s="18">
        <f t="shared" si="47"/>
        <v>45</v>
      </c>
    </row>
    <row r="2566" spans="19:22">
      <c r="S2566" s="16">
        <v>4532</v>
      </c>
      <c r="T2566" s="16" t="s">
        <v>3018</v>
      </c>
      <c r="U2566" s="17">
        <f>COUNTIFS(WTG_BD!L:L,'Basic Data'!T2566,WTG_BD!F:F,"&gt;="&amp;O2Summary!$B$6,WTG_BD!F:F,"&lt;="&amp;O2Summary!$B$4)</f>
        <v>0</v>
      </c>
      <c r="V2566" s="18">
        <f t="shared" si="47"/>
        <v>45</v>
      </c>
    </row>
    <row r="2567" spans="19:22">
      <c r="S2567" s="16">
        <v>4533</v>
      </c>
      <c r="T2567" s="16" t="s">
        <v>3019</v>
      </c>
      <c r="U2567" s="17">
        <f>COUNTIFS(WTG_BD!L:L,'Basic Data'!T2567,WTG_BD!F:F,"&gt;="&amp;O2Summary!$B$6,WTG_BD!F:F,"&lt;="&amp;O2Summary!$B$4)</f>
        <v>0</v>
      </c>
      <c r="V2567" s="18">
        <f t="shared" si="47"/>
        <v>45</v>
      </c>
    </row>
    <row r="2568" spans="19:22">
      <c r="S2568" s="16">
        <v>4534</v>
      </c>
      <c r="T2568" s="16" t="s">
        <v>3020</v>
      </c>
      <c r="U2568" s="17">
        <f>COUNTIFS(WTG_BD!L:L,'Basic Data'!T2568,WTG_BD!F:F,"&gt;="&amp;O2Summary!$B$6,WTG_BD!F:F,"&lt;="&amp;O2Summary!$B$4)</f>
        <v>0</v>
      </c>
      <c r="V2568" s="18">
        <f t="shared" si="47"/>
        <v>45</v>
      </c>
    </row>
    <row r="2569" spans="19:22">
      <c r="S2569" s="16">
        <v>4535</v>
      </c>
      <c r="T2569" s="16" t="s">
        <v>3021</v>
      </c>
      <c r="U2569" s="17">
        <f>COUNTIFS(WTG_BD!L:L,'Basic Data'!T2569,WTG_BD!F:F,"&gt;="&amp;O2Summary!$B$6,WTG_BD!F:F,"&lt;="&amp;O2Summary!$B$4)</f>
        <v>0</v>
      </c>
      <c r="V2569" s="18">
        <f t="shared" si="47"/>
        <v>45</v>
      </c>
    </row>
    <row r="2570" spans="19:22">
      <c r="S2570" s="16">
        <v>4536</v>
      </c>
      <c r="T2570" s="16" t="s">
        <v>3022</v>
      </c>
      <c r="U2570" s="17">
        <f>COUNTIFS(WTG_BD!L:L,'Basic Data'!T2570,WTG_BD!F:F,"&gt;="&amp;O2Summary!$B$6,WTG_BD!F:F,"&lt;="&amp;O2Summary!$B$4)</f>
        <v>0</v>
      </c>
      <c r="V2570" s="18">
        <f t="shared" si="47"/>
        <v>45</v>
      </c>
    </row>
    <row r="2571" spans="19:22">
      <c r="S2571" s="16">
        <v>4537</v>
      </c>
      <c r="T2571" s="16" t="s">
        <v>3023</v>
      </c>
      <c r="U2571" s="17">
        <f>COUNTIFS(WTG_BD!L:L,'Basic Data'!T2571,WTG_BD!F:F,"&gt;="&amp;O2Summary!$B$6,WTG_BD!F:F,"&lt;="&amp;O2Summary!$B$4)</f>
        <v>0</v>
      </c>
      <c r="V2571" s="18">
        <f t="shared" si="47"/>
        <v>45</v>
      </c>
    </row>
    <row r="2572" spans="19:22">
      <c r="S2572" s="16">
        <v>4538</v>
      </c>
      <c r="T2572" s="16" t="s">
        <v>3024</v>
      </c>
      <c r="U2572" s="17">
        <f>COUNTIFS(WTG_BD!L:L,'Basic Data'!T2572,WTG_BD!F:F,"&gt;="&amp;O2Summary!$B$6,WTG_BD!F:F,"&lt;="&amp;O2Summary!$B$4)</f>
        <v>0</v>
      </c>
      <c r="V2572" s="18">
        <f t="shared" si="47"/>
        <v>45</v>
      </c>
    </row>
    <row r="2573" spans="19:22">
      <c r="S2573" s="16">
        <v>4539</v>
      </c>
      <c r="T2573" s="16" t="s">
        <v>3025</v>
      </c>
      <c r="U2573" s="17">
        <f>COUNTIFS(WTG_BD!L:L,'Basic Data'!T2573,WTG_BD!F:F,"&gt;="&amp;O2Summary!$B$6,WTG_BD!F:F,"&lt;="&amp;O2Summary!$B$4)</f>
        <v>0</v>
      </c>
      <c r="V2573" s="18">
        <f t="shared" si="47"/>
        <v>45</v>
      </c>
    </row>
    <row r="2574" spans="19:22">
      <c r="S2574" s="16">
        <v>4540</v>
      </c>
      <c r="T2574" s="16" t="s">
        <v>3026</v>
      </c>
      <c r="U2574" s="17">
        <f>COUNTIFS(WTG_BD!L:L,'Basic Data'!T2574,WTG_BD!F:F,"&gt;="&amp;O2Summary!$B$6,WTG_BD!F:F,"&lt;="&amp;O2Summary!$B$4)</f>
        <v>0</v>
      </c>
      <c r="V2574" s="18">
        <f t="shared" si="47"/>
        <v>45</v>
      </c>
    </row>
    <row r="2575" spans="19:22">
      <c r="S2575" s="16">
        <v>4541</v>
      </c>
      <c r="T2575" s="16" t="s">
        <v>3027</v>
      </c>
      <c r="U2575" s="17">
        <f>COUNTIFS(WTG_BD!L:L,'Basic Data'!T2575,WTG_BD!F:F,"&gt;="&amp;O2Summary!$B$6,WTG_BD!F:F,"&lt;="&amp;O2Summary!$B$4)</f>
        <v>0</v>
      </c>
      <c r="V2575" s="18">
        <f t="shared" si="47"/>
        <v>45</v>
      </c>
    </row>
    <row r="2576" spans="19:22">
      <c r="S2576" s="16">
        <v>4542</v>
      </c>
      <c r="T2576" s="16" t="s">
        <v>3028</v>
      </c>
      <c r="U2576" s="17">
        <f>COUNTIFS(WTG_BD!L:L,'Basic Data'!T2576,WTG_BD!F:F,"&gt;="&amp;O2Summary!$B$6,WTG_BD!F:F,"&lt;="&amp;O2Summary!$B$4)</f>
        <v>0</v>
      </c>
      <c r="V2576" s="18">
        <f t="shared" si="47"/>
        <v>45</v>
      </c>
    </row>
    <row r="2577" spans="19:22">
      <c r="S2577" s="16">
        <v>4543</v>
      </c>
      <c r="T2577" s="16" t="s">
        <v>3029</v>
      </c>
      <c r="U2577" s="17">
        <f>COUNTIFS(WTG_BD!L:L,'Basic Data'!T2577,WTG_BD!F:F,"&gt;="&amp;O2Summary!$B$6,WTG_BD!F:F,"&lt;="&amp;O2Summary!$B$4)</f>
        <v>0</v>
      </c>
      <c r="V2577" s="18">
        <f t="shared" si="47"/>
        <v>45</v>
      </c>
    </row>
    <row r="2578" spans="19:22">
      <c r="S2578" s="16">
        <v>4544</v>
      </c>
      <c r="T2578" s="16" t="s">
        <v>3030</v>
      </c>
      <c r="U2578" s="17">
        <f>COUNTIFS(WTG_BD!L:L,'Basic Data'!T2578,WTG_BD!F:F,"&gt;="&amp;O2Summary!$B$6,WTG_BD!F:F,"&lt;="&amp;O2Summary!$B$4)</f>
        <v>0</v>
      </c>
      <c r="V2578" s="18">
        <f t="shared" si="47"/>
        <v>45</v>
      </c>
    </row>
    <row r="2579" spans="19:22">
      <c r="S2579" s="16">
        <v>4545</v>
      </c>
      <c r="T2579" s="16" t="s">
        <v>3031</v>
      </c>
      <c r="U2579" s="17">
        <f>COUNTIFS(WTG_BD!L:L,'Basic Data'!T2579,WTG_BD!F:F,"&gt;="&amp;O2Summary!$B$6,WTG_BD!F:F,"&lt;="&amp;O2Summary!$B$4)</f>
        <v>0</v>
      </c>
      <c r="V2579" s="18">
        <f t="shared" si="47"/>
        <v>45</v>
      </c>
    </row>
    <row r="2580" spans="19:22">
      <c r="S2580" s="16">
        <v>4546</v>
      </c>
      <c r="T2580" s="16" t="s">
        <v>3032</v>
      </c>
      <c r="U2580" s="17">
        <f>COUNTIFS(WTG_BD!L:L,'Basic Data'!T2580,WTG_BD!F:F,"&gt;="&amp;O2Summary!$B$6,WTG_BD!F:F,"&lt;="&amp;O2Summary!$B$4)</f>
        <v>0</v>
      </c>
      <c r="V2580" s="18">
        <f t="shared" si="47"/>
        <v>45</v>
      </c>
    </row>
    <row r="2581" spans="19:22">
      <c r="S2581" s="16">
        <v>4547</v>
      </c>
      <c r="T2581" s="16" t="s">
        <v>3033</v>
      </c>
      <c r="U2581" s="17">
        <f>COUNTIFS(WTG_BD!L:L,'Basic Data'!T2581,WTG_BD!F:F,"&gt;="&amp;O2Summary!$B$6,WTG_BD!F:F,"&lt;="&amp;O2Summary!$B$4)</f>
        <v>0</v>
      </c>
      <c r="V2581" s="18">
        <f t="shared" si="47"/>
        <v>45</v>
      </c>
    </row>
    <row r="2582" spans="19:22">
      <c r="S2582" s="16">
        <v>4548</v>
      </c>
      <c r="T2582" s="16" t="s">
        <v>3034</v>
      </c>
      <c r="U2582" s="17">
        <f>COUNTIFS(WTG_BD!L:L,'Basic Data'!T2582,WTG_BD!F:F,"&gt;="&amp;O2Summary!$B$6,WTG_BD!F:F,"&lt;="&amp;O2Summary!$B$4)</f>
        <v>0</v>
      </c>
      <c r="V2582" s="18">
        <f t="shared" si="47"/>
        <v>45</v>
      </c>
    </row>
    <row r="2583" spans="19:22">
      <c r="S2583" s="16">
        <v>4549</v>
      </c>
      <c r="T2583" s="16" t="s">
        <v>3035</v>
      </c>
      <c r="U2583" s="17">
        <f>COUNTIFS(WTG_BD!L:L,'Basic Data'!T2583,WTG_BD!F:F,"&gt;="&amp;O2Summary!$B$6,WTG_BD!F:F,"&lt;="&amp;O2Summary!$B$4)</f>
        <v>0</v>
      </c>
      <c r="V2583" s="18">
        <f t="shared" si="47"/>
        <v>45</v>
      </c>
    </row>
    <row r="2584" spans="19:22">
      <c r="S2584" s="16">
        <v>4550</v>
      </c>
      <c r="T2584" s="16" t="s">
        <v>3036</v>
      </c>
      <c r="U2584" s="17">
        <f>COUNTIFS(WTG_BD!L:L,'Basic Data'!T2584,WTG_BD!F:F,"&gt;="&amp;O2Summary!$B$6,WTG_BD!F:F,"&lt;="&amp;O2Summary!$B$4)</f>
        <v>0</v>
      </c>
      <c r="V2584" s="18">
        <f t="shared" si="47"/>
        <v>45</v>
      </c>
    </row>
    <row r="2585" spans="19:22">
      <c r="S2585" s="16">
        <v>4551</v>
      </c>
      <c r="T2585" s="16" t="s">
        <v>3037</v>
      </c>
      <c r="U2585" s="17">
        <f>COUNTIFS(WTG_BD!L:L,'Basic Data'!T2585,WTG_BD!F:F,"&gt;="&amp;O2Summary!$B$6,WTG_BD!F:F,"&lt;="&amp;O2Summary!$B$4)</f>
        <v>0</v>
      </c>
      <c r="V2585" s="18">
        <f t="shared" si="47"/>
        <v>45</v>
      </c>
    </row>
    <row r="2586" spans="19:22">
      <c r="S2586" s="16">
        <v>4552</v>
      </c>
      <c r="T2586" s="16" t="s">
        <v>3038</v>
      </c>
      <c r="U2586" s="17">
        <f>COUNTIFS(WTG_BD!L:L,'Basic Data'!T2586,WTG_BD!F:F,"&gt;="&amp;O2Summary!$B$6,WTG_BD!F:F,"&lt;="&amp;O2Summary!$B$4)</f>
        <v>0</v>
      </c>
      <c r="V2586" s="18">
        <f t="shared" si="47"/>
        <v>45</v>
      </c>
    </row>
    <row r="2587" spans="19:22">
      <c r="S2587" s="16">
        <v>4553</v>
      </c>
      <c r="T2587" s="16" t="s">
        <v>3039</v>
      </c>
      <c r="U2587" s="17">
        <f>COUNTIFS(WTG_BD!L:L,'Basic Data'!T2587,WTG_BD!F:F,"&gt;="&amp;O2Summary!$B$6,WTG_BD!F:F,"&lt;="&amp;O2Summary!$B$4)</f>
        <v>0</v>
      </c>
      <c r="V2587" s="18">
        <f t="shared" si="47"/>
        <v>45</v>
      </c>
    </row>
    <row r="2588" spans="19:22">
      <c r="S2588" s="16">
        <v>4558</v>
      </c>
      <c r="T2588" s="16" t="s">
        <v>3040</v>
      </c>
      <c r="U2588" s="17">
        <f>COUNTIFS(WTG_BD!L:L,'Basic Data'!T2588,WTG_BD!F:F,"&gt;="&amp;O2Summary!$B$6,WTG_BD!F:F,"&lt;="&amp;O2Summary!$B$4)</f>
        <v>0</v>
      </c>
      <c r="V2588" s="18">
        <f t="shared" si="47"/>
        <v>45</v>
      </c>
    </row>
    <row r="2589" spans="19:22">
      <c r="S2589" s="16">
        <v>4559</v>
      </c>
      <c r="T2589" s="16" t="s">
        <v>3041</v>
      </c>
      <c r="U2589" s="17">
        <f>COUNTIFS(WTG_BD!L:L,'Basic Data'!T2589,WTG_BD!F:F,"&gt;="&amp;O2Summary!$B$6,WTG_BD!F:F,"&lt;="&amp;O2Summary!$B$4)</f>
        <v>0</v>
      </c>
      <c r="V2589" s="18">
        <f t="shared" si="47"/>
        <v>45</v>
      </c>
    </row>
    <row r="2590" spans="19:22">
      <c r="S2590" s="16">
        <v>4560</v>
      </c>
      <c r="T2590" s="16" t="s">
        <v>3042</v>
      </c>
      <c r="U2590" s="17">
        <f>COUNTIFS(WTG_BD!L:L,'Basic Data'!T2590,WTG_BD!F:F,"&gt;="&amp;O2Summary!$B$6,WTG_BD!F:F,"&lt;="&amp;O2Summary!$B$4)</f>
        <v>1</v>
      </c>
      <c r="V2590" s="18">
        <f t="shared" si="47"/>
        <v>28</v>
      </c>
    </row>
    <row r="2591" spans="19:22">
      <c r="S2591" s="16">
        <v>4561</v>
      </c>
      <c r="T2591" s="16" t="s">
        <v>3043</v>
      </c>
      <c r="U2591" s="17">
        <f>COUNTIFS(WTG_BD!L:L,'Basic Data'!T2591,WTG_BD!F:F,"&gt;="&amp;O2Summary!$B$6,WTG_BD!F:F,"&lt;="&amp;O2Summary!$B$4)</f>
        <v>0</v>
      </c>
      <c r="V2591" s="18">
        <f t="shared" si="47"/>
        <v>45</v>
      </c>
    </row>
    <row r="2592" spans="19:22">
      <c r="S2592" s="16">
        <v>4562</v>
      </c>
      <c r="T2592" s="16" t="s">
        <v>3044</v>
      </c>
      <c r="U2592" s="17">
        <f>COUNTIFS(WTG_BD!L:L,'Basic Data'!T2592,WTG_BD!F:F,"&gt;="&amp;O2Summary!$B$6,WTG_BD!F:F,"&lt;="&amp;O2Summary!$B$4)</f>
        <v>0</v>
      </c>
      <c r="V2592" s="18">
        <f t="shared" si="47"/>
        <v>45</v>
      </c>
    </row>
    <row r="2593" spans="19:22">
      <c r="S2593" s="16">
        <v>4563</v>
      </c>
      <c r="T2593" s="16" t="s">
        <v>3045</v>
      </c>
      <c r="U2593" s="17">
        <f>COUNTIFS(WTG_BD!L:L,'Basic Data'!T2593,WTG_BD!F:F,"&gt;="&amp;O2Summary!$B$6,WTG_BD!F:F,"&lt;="&amp;O2Summary!$B$4)</f>
        <v>0</v>
      </c>
      <c r="V2593" s="18">
        <f t="shared" si="47"/>
        <v>45</v>
      </c>
    </row>
    <row r="2594" spans="19:22">
      <c r="S2594" s="16">
        <v>4564</v>
      </c>
      <c r="T2594" s="16" t="s">
        <v>3046</v>
      </c>
      <c r="U2594" s="17">
        <f>COUNTIFS(WTG_BD!L:L,'Basic Data'!T2594,WTG_BD!F:F,"&gt;="&amp;O2Summary!$B$6,WTG_BD!F:F,"&lt;="&amp;O2Summary!$B$4)</f>
        <v>0</v>
      </c>
      <c r="V2594" s="18">
        <f t="shared" si="47"/>
        <v>45</v>
      </c>
    </row>
    <row r="2595" spans="19:22">
      <c r="S2595" s="16">
        <v>4565</v>
      </c>
      <c r="T2595" s="16" t="s">
        <v>3047</v>
      </c>
      <c r="U2595" s="17">
        <f>COUNTIFS(WTG_BD!L:L,'Basic Data'!T2595,WTG_BD!F:F,"&gt;="&amp;O2Summary!$B$6,WTG_BD!F:F,"&lt;="&amp;O2Summary!$B$4)</f>
        <v>0</v>
      </c>
      <c r="V2595" s="18">
        <f t="shared" si="47"/>
        <v>45</v>
      </c>
    </row>
    <row r="2596" spans="19:22">
      <c r="S2596" s="16">
        <v>4566</v>
      </c>
      <c r="T2596" s="16" t="s">
        <v>3048</v>
      </c>
      <c r="U2596" s="17">
        <f>COUNTIFS(WTG_BD!L:L,'Basic Data'!T2596,WTG_BD!F:F,"&gt;="&amp;O2Summary!$B$6,WTG_BD!F:F,"&lt;="&amp;O2Summary!$B$4)</f>
        <v>0</v>
      </c>
      <c r="V2596" s="18">
        <f t="shared" si="47"/>
        <v>45</v>
      </c>
    </row>
    <row r="2597" spans="19:22">
      <c r="S2597" s="16">
        <v>4567</v>
      </c>
      <c r="T2597" s="16" t="s">
        <v>3049</v>
      </c>
      <c r="U2597" s="17">
        <f>COUNTIFS(WTG_BD!L:L,'Basic Data'!T2597,WTG_BD!F:F,"&gt;="&amp;O2Summary!$B$6,WTG_BD!F:F,"&lt;="&amp;O2Summary!$B$4)</f>
        <v>0</v>
      </c>
      <c r="V2597" s="18">
        <f t="shared" si="47"/>
        <v>45</v>
      </c>
    </row>
    <row r="2598" spans="19:22">
      <c r="S2598" s="16">
        <v>4568</v>
      </c>
      <c r="T2598" s="16" t="s">
        <v>3050</v>
      </c>
      <c r="U2598" s="17">
        <f>COUNTIFS(WTG_BD!L:L,'Basic Data'!T2598,WTG_BD!F:F,"&gt;="&amp;O2Summary!$B$6,WTG_BD!F:F,"&lt;="&amp;O2Summary!$B$4)</f>
        <v>0</v>
      </c>
      <c r="V2598" s="18">
        <f t="shared" si="47"/>
        <v>45</v>
      </c>
    </row>
    <row r="2599" spans="19:22">
      <c r="S2599" s="16">
        <v>4569</v>
      </c>
      <c r="T2599" s="16" t="s">
        <v>3051</v>
      </c>
      <c r="U2599" s="17">
        <f>COUNTIFS(WTG_BD!L:L,'Basic Data'!T2599,WTG_BD!F:F,"&gt;="&amp;O2Summary!$B$6,WTG_BD!F:F,"&lt;="&amp;O2Summary!$B$4)</f>
        <v>0</v>
      </c>
      <c r="V2599" s="18">
        <f t="shared" si="47"/>
        <v>45</v>
      </c>
    </row>
    <row r="2600" spans="19:22">
      <c r="S2600" s="16">
        <v>4570</v>
      </c>
      <c r="T2600" s="16" t="s">
        <v>3052</v>
      </c>
      <c r="U2600" s="17">
        <f>COUNTIFS(WTG_BD!L:L,'Basic Data'!T2600,WTG_BD!F:F,"&gt;="&amp;O2Summary!$B$6,WTG_BD!F:F,"&lt;="&amp;O2Summary!$B$4)</f>
        <v>0</v>
      </c>
      <c r="V2600" s="18">
        <f t="shared" si="47"/>
        <v>45</v>
      </c>
    </row>
    <row r="2601" spans="19:22">
      <c r="S2601" s="26">
        <v>4571</v>
      </c>
      <c r="T2601" s="26" t="s">
        <v>3053</v>
      </c>
      <c r="U2601" s="17">
        <f>COUNTIFS(WTG_BD!L:L,'Basic Data'!T2601,WTG_BD!F:F,"&gt;="&amp;O2Summary!$B$6,WTG_BD!F:F,"&lt;="&amp;O2Summary!$B$4)</f>
        <v>0</v>
      </c>
      <c r="V2601" s="18">
        <f t="shared" si="47"/>
        <v>45</v>
      </c>
    </row>
    <row r="2602" spans="19:22">
      <c r="S2602" s="26">
        <v>4572</v>
      </c>
      <c r="T2602" s="26" t="s">
        <v>3054</v>
      </c>
      <c r="U2602" s="17">
        <f>COUNTIFS(WTG_BD!L:L,'Basic Data'!T2602,WTG_BD!F:F,"&gt;="&amp;O2Summary!$B$6,WTG_BD!F:F,"&lt;="&amp;O2Summary!$B$4)</f>
        <v>0</v>
      </c>
      <c r="V2602" s="18">
        <f t="shared" si="47"/>
        <v>45</v>
      </c>
    </row>
    <row r="2603" spans="19:22">
      <c r="S2603" s="26">
        <v>4573</v>
      </c>
      <c r="T2603" s="26" t="s">
        <v>3055</v>
      </c>
      <c r="U2603" s="17">
        <f>COUNTIFS(WTG_BD!L:L,'Basic Data'!T2603,WTG_BD!F:F,"&gt;="&amp;O2Summary!$B$6,WTG_BD!F:F,"&lt;="&amp;O2Summary!$B$4)</f>
        <v>0</v>
      </c>
      <c r="V2603" s="18">
        <f t="shared" si="47"/>
        <v>45</v>
      </c>
    </row>
    <row r="2604" spans="19:22">
      <c r="S2604" s="26">
        <v>4574</v>
      </c>
      <c r="T2604" s="26" t="s">
        <v>3056</v>
      </c>
      <c r="U2604" s="17">
        <f>COUNTIFS(WTG_BD!L:L,'Basic Data'!T2604,WTG_BD!F:F,"&gt;="&amp;O2Summary!$B$6,WTG_BD!F:F,"&lt;="&amp;O2Summary!$B$4)</f>
        <v>0</v>
      </c>
      <c r="V2604" s="18">
        <f t="shared" si="47"/>
        <v>45</v>
      </c>
    </row>
    <row r="2605" spans="19:22">
      <c r="S2605" s="26">
        <v>4575</v>
      </c>
      <c r="T2605" s="26" t="s">
        <v>3057</v>
      </c>
      <c r="U2605" s="17">
        <f>COUNTIFS(WTG_BD!L:L,'Basic Data'!T2605,WTG_BD!F:F,"&gt;="&amp;O2Summary!$B$6,WTG_BD!F:F,"&lt;="&amp;O2Summary!$B$4)</f>
        <v>0</v>
      </c>
      <c r="V2605" s="18">
        <f t="shared" si="47"/>
        <v>45</v>
      </c>
    </row>
    <row r="2606" spans="19:22">
      <c r="S2606" s="26">
        <v>4576</v>
      </c>
      <c r="T2606" s="26" t="s">
        <v>3058</v>
      </c>
      <c r="U2606" s="17">
        <f>COUNTIFS(WTG_BD!L:L,'Basic Data'!T2606,WTG_BD!F:F,"&gt;="&amp;O2Summary!$B$6,WTG_BD!F:F,"&lt;="&amp;O2Summary!$B$4)</f>
        <v>0</v>
      </c>
      <c r="V2606" s="18">
        <f t="shared" si="47"/>
        <v>45</v>
      </c>
    </row>
    <row r="2607" spans="19:22">
      <c r="S2607" s="26">
        <v>4577</v>
      </c>
      <c r="T2607" s="26" t="s">
        <v>3059</v>
      </c>
      <c r="U2607" s="17">
        <f>COUNTIFS(WTG_BD!L:L,'Basic Data'!T2607,WTG_BD!F:F,"&gt;="&amp;O2Summary!$B$6,WTG_BD!F:F,"&lt;="&amp;O2Summary!$B$4)</f>
        <v>0</v>
      </c>
      <c r="V2607" s="18">
        <f t="shared" si="47"/>
        <v>45</v>
      </c>
    </row>
    <row r="2608" spans="19:22">
      <c r="S2608" s="26">
        <v>4578</v>
      </c>
      <c r="T2608" s="26" t="s">
        <v>3060</v>
      </c>
      <c r="U2608" s="17">
        <f>COUNTIFS(WTG_BD!L:L,'Basic Data'!T2608,WTG_BD!F:F,"&gt;="&amp;O2Summary!$B$6,WTG_BD!F:F,"&lt;="&amp;O2Summary!$B$4)</f>
        <v>0</v>
      </c>
      <c r="V2608" s="18">
        <f t="shared" si="47"/>
        <v>45</v>
      </c>
    </row>
    <row r="2609" spans="19:22">
      <c r="S2609" s="16">
        <v>4592</v>
      </c>
      <c r="T2609" s="16" t="s">
        <v>3061</v>
      </c>
      <c r="U2609" s="17">
        <f>COUNTIFS(WTG_BD!L:L,'Basic Data'!T2609,WTG_BD!F:F,"&gt;="&amp;O2Summary!$B$6,WTG_BD!F:F,"&lt;="&amp;O2Summary!$B$4)</f>
        <v>0</v>
      </c>
      <c r="V2609" s="18">
        <f t="shared" si="47"/>
        <v>45</v>
      </c>
    </row>
    <row r="2610" spans="19:22">
      <c r="S2610" s="16">
        <v>4593</v>
      </c>
      <c r="T2610" s="16" t="s">
        <v>3062</v>
      </c>
      <c r="U2610" s="17">
        <f>COUNTIFS(WTG_BD!L:L,'Basic Data'!T2610,WTG_BD!F:F,"&gt;="&amp;O2Summary!$B$6,WTG_BD!F:F,"&lt;="&amp;O2Summary!$B$4)</f>
        <v>0</v>
      </c>
      <c r="V2610" s="18">
        <f t="shared" si="47"/>
        <v>45</v>
      </c>
    </row>
    <row r="2611" spans="19:22">
      <c r="S2611" s="16">
        <v>4594</v>
      </c>
      <c r="T2611" s="16" t="s">
        <v>1840</v>
      </c>
      <c r="U2611" s="17">
        <f>COUNTIFS(WTG_BD!L:L,'Basic Data'!T2611,WTG_BD!F:F,"&gt;="&amp;O2Summary!$B$6,WTG_BD!F:F,"&lt;="&amp;O2Summary!$B$4)</f>
        <v>0</v>
      </c>
      <c r="V2611" s="18">
        <f t="shared" si="47"/>
        <v>45</v>
      </c>
    </row>
    <row r="2612" spans="19:22">
      <c r="S2612" s="16">
        <v>4595</v>
      </c>
      <c r="T2612" s="16" t="s">
        <v>1840</v>
      </c>
      <c r="U2612" s="17">
        <f>COUNTIFS(WTG_BD!L:L,'Basic Data'!T2612,WTG_BD!F:F,"&gt;="&amp;O2Summary!$B$6,WTG_BD!F:F,"&lt;="&amp;O2Summary!$B$4)</f>
        <v>0</v>
      </c>
      <c r="V2612" s="18">
        <f t="shared" si="47"/>
        <v>45</v>
      </c>
    </row>
    <row r="2613" spans="19:22">
      <c r="S2613" s="16">
        <v>4596</v>
      </c>
      <c r="T2613" s="16" t="s">
        <v>1858</v>
      </c>
      <c r="U2613" s="17">
        <f>COUNTIFS(WTG_BD!L:L,'Basic Data'!T2613,WTG_BD!F:F,"&gt;="&amp;O2Summary!$B$6,WTG_BD!F:F,"&lt;="&amp;O2Summary!$B$4)</f>
        <v>0</v>
      </c>
      <c r="V2613" s="18">
        <f t="shared" si="47"/>
        <v>45</v>
      </c>
    </row>
    <row r="2614" spans="19:22">
      <c r="S2614" s="16">
        <v>4597</v>
      </c>
      <c r="T2614" s="16" t="s">
        <v>2099</v>
      </c>
      <c r="U2614" s="17">
        <f>COUNTIFS(WTG_BD!L:L,'Basic Data'!T2614,WTG_BD!F:F,"&gt;="&amp;O2Summary!$B$6,WTG_BD!F:F,"&lt;="&amp;O2Summary!$B$4)</f>
        <v>0</v>
      </c>
      <c r="V2614" s="18">
        <f t="shared" si="47"/>
        <v>45</v>
      </c>
    </row>
    <row r="2615" spans="19:22">
      <c r="S2615" s="16">
        <v>4598</v>
      </c>
      <c r="T2615" s="16" t="s">
        <v>3063</v>
      </c>
      <c r="U2615" s="17">
        <f>COUNTIFS(WTG_BD!L:L,'Basic Data'!T2615,WTG_BD!F:F,"&gt;="&amp;O2Summary!$B$6,WTG_BD!F:F,"&lt;="&amp;O2Summary!$B$4)</f>
        <v>0</v>
      </c>
      <c r="V2615" s="18">
        <f t="shared" si="47"/>
        <v>45</v>
      </c>
    </row>
    <row r="2616" spans="19:22">
      <c r="S2616" s="16">
        <v>4599</v>
      </c>
      <c r="T2616" s="16" t="s">
        <v>3064</v>
      </c>
      <c r="U2616" s="17">
        <f>COUNTIFS(WTG_BD!L:L,'Basic Data'!T2616,WTG_BD!F:F,"&gt;="&amp;O2Summary!$B$6,WTG_BD!F:F,"&lt;="&amp;O2Summary!$B$4)</f>
        <v>0</v>
      </c>
      <c r="V2616" s="18">
        <f t="shared" si="47"/>
        <v>45</v>
      </c>
    </row>
    <row r="2617" spans="19:22">
      <c r="S2617" s="26">
        <v>4600</v>
      </c>
      <c r="T2617" s="26" t="s">
        <v>2264</v>
      </c>
      <c r="U2617" s="17">
        <f>COUNTIFS(WTG_BD!L:L,'Basic Data'!T2617,WTG_BD!F:F,"&gt;="&amp;O2Summary!$B$6,WTG_BD!F:F,"&lt;="&amp;O2Summary!$B$4)</f>
        <v>0</v>
      </c>
      <c r="V2617" s="18">
        <f t="shared" si="47"/>
        <v>45</v>
      </c>
    </row>
    <row r="2618" spans="19:22">
      <c r="S2618" s="16">
        <v>4601</v>
      </c>
      <c r="T2618" s="16" t="s">
        <v>3065</v>
      </c>
      <c r="U2618" s="17">
        <f>COUNTIFS(WTG_BD!L:L,'Basic Data'!T2618,WTG_BD!F:F,"&gt;="&amp;O2Summary!$B$6,WTG_BD!F:F,"&lt;="&amp;O2Summary!$B$4)</f>
        <v>0</v>
      </c>
      <c r="V2618" s="18">
        <f t="shared" si="47"/>
        <v>45</v>
      </c>
    </row>
    <row r="2619" spans="19:22">
      <c r="S2619" s="26">
        <v>4602</v>
      </c>
      <c r="T2619" s="26" t="s">
        <v>3066</v>
      </c>
      <c r="U2619" s="17">
        <f>COUNTIFS(WTG_BD!L:L,'Basic Data'!T2619,WTG_BD!F:F,"&gt;="&amp;O2Summary!$B$6,WTG_BD!F:F,"&lt;="&amp;O2Summary!$B$4)</f>
        <v>0</v>
      </c>
      <c r="V2619" s="18">
        <f t="shared" si="47"/>
        <v>45</v>
      </c>
    </row>
    <row r="2620" spans="19:22">
      <c r="S2620" s="26">
        <v>4603</v>
      </c>
      <c r="T2620" s="26" t="s">
        <v>3067</v>
      </c>
      <c r="U2620" s="17">
        <f>COUNTIFS(WTG_BD!L:L,'Basic Data'!T2620,WTG_BD!F:F,"&gt;="&amp;O2Summary!$B$6,WTG_BD!F:F,"&lt;="&amp;O2Summary!$B$4)</f>
        <v>0</v>
      </c>
      <c r="V2620" s="18">
        <f t="shared" si="47"/>
        <v>45</v>
      </c>
    </row>
    <row r="2621" spans="19:22">
      <c r="S2621" s="16">
        <v>4604</v>
      </c>
      <c r="T2621" s="16" t="s">
        <v>3068</v>
      </c>
      <c r="U2621" s="17">
        <f>COUNTIFS(WTG_BD!L:L,'Basic Data'!T2621,WTG_BD!F:F,"&gt;="&amp;O2Summary!$B$6,WTG_BD!F:F,"&lt;="&amp;O2Summary!$B$4)</f>
        <v>0</v>
      </c>
      <c r="V2621" s="18">
        <f t="shared" si="47"/>
        <v>45</v>
      </c>
    </row>
    <row r="2622" spans="19:22">
      <c r="S2622" s="16">
        <v>4605</v>
      </c>
      <c r="T2622" s="16" t="s">
        <v>3069</v>
      </c>
      <c r="U2622" s="17">
        <f>COUNTIFS(WTG_BD!L:L,'Basic Data'!T2622,WTG_BD!F:F,"&gt;="&amp;O2Summary!$B$6,WTG_BD!F:F,"&lt;="&amp;O2Summary!$B$4)</f>
        <v>0</v>
      </c>
      <c r="V2622" s="18">
        <f t="shared" si="47"/>
        <v>45</v>
      </c>
    </row>
    <row r="2623" spans="19:22">
      <c r="S2623" s="16">
        <v>4606</v>
      </c>
      <c r="T2623" s="16" t="s">
        <v>3070</v>
      </c>
      <c r="U2623" s="17">
        <f>COUNTIFS(WTG_BD!L:L,'Basic Data'!T2623,WTG_BD!F:F,"&gt;="&amp;O2Summary!$B$6,WTG_BD!F:F,"&lt;="&amp;O2Summary!$B$4)</f>
        <v>0</v>
      </c>
      <c r="V2623" s="18">
        <f t="shared" si="47"/>
        <v>45</v>
      </c>
    </row>
    <row r="2624" spans="19:22">
      <c r="S2624" s="16">
        <v>4607</v>
      </c>
      <c r="T2624" s="16" t="s">
        <v>3071</v>
      </c>
      <c r="U2624" s="17">
        <f>COUNTIFS(WTG_BD!L:L,'Basic Data'!T2624,WTG_BD!F:F,"&gt;="&amp;O2Summary!$B$6,WTG_BD!F:F,"&lt;="&amp;O2Summary!$B$4)</f>
        <v>0</v>
      </c>
      <c r="V2624" s="18">
        <f t="shared" si="47"/>
        <v>45</v>
      </c>
    </row>
    <row r="2625" spans="19:22">
      <c r="S2625" s="16">
        <v>4608</v>
      </c>
      <c r="T2625" s="16" t="s">
        <v>3072</v>
      </c>
      <c r="U2625" s="17">
        <f>COUNTIFS(WTG_BD!L:L,'Basic Data'!T2625,WTG_BD!F:F,"&gt;="&amp;O2Summary!$B$6,WTG_BD!F:F,"&lt;="&amp;O2Summary!$B$4)</f>
        <v>0</v>
      </c>
      <c r="V2625" s="18">
        <f t="shared" si="47"/>
        <v>45</v>
      </c>
    </row>
    <row r="2626" spans="19:22">
      <c r="S2626" s="16">
        <v>4609</v>
      </c>
      <c r="T2626" s="16" t="s">
        <v>1859</v>
      </c>
      <c r="U2626" s="17">
        <f>COUNTIFS(WTG_BD!L:L,'Basic Data'!T2626,WTG_BD!F:F,"&gt;="&amp;O2Summary!$B$6,WTG_BD!F:F,"&lt;="&amp;O2Summary!$B$4)</f>
        <v>0</v>
      </c>
      <c r="V2626" s="18">
        <f t="shared" si="47"/>
        <v>45</v>
      </c>
    </row>
    <row r="2627" spans="19:22">
      <c r="S2627" s="16">
        <v>4610</v>
      </c>
      <c r="T2627" s="16" t="s">
        <v>1859</v>
      </c>
      <c r="U2627" s="17">
        <f>COUNTIFS(WTG_BD!L:L,'Basic Data'!T2627,WTG_BD!F:F,"&gt;="&amp;O2Summary!$B$6,WTG_BD!F:F,"&lt;="&amp;O2Summary!$B$4)</f>
        <v>0</v>
      </c>
      <c r="V2627" s="18">
        <f t="shared" ref="V2627:V2690" si="48">RANK(U2627,$U$2:$U$3975)</f>
        <v>45</v>
      </c>
    </row>
    <row r="2628" spans="19:22">
      <c r="S2628" s="16">
        <v>4611</v>
      </c>
      <c r="T2628" s="16" t="s">
        <v>2254</v>
      </c>
      <c r="U2628" s="17">
        <f>COUNTIFS(WTG_BD!L:L,'Basic Data'!T2628,WTG_BD!F:F,"&gt;="&amp;O2Summary!$B$6,WTG_BD!F:F,"&lt;="&amp;O2Summary!$B$4)</f>
        <v>0</v>
      </c>
      <c r="V2628" s="18">
        <f t="shared" si="48"/>
        <v>45</v>
      </c>
    </row>
    <row r="2629" spans="19:22">
      <c r="S2629" s="16">
        <v>4612</v>
      </c>
      <c r="T2629" s="16" t="s">
        <v>2254</v>
      </c>
      <c r="U2629" s="17">
        <f>COUNTIFS(WTG_BD!L:L,'Basic Data'!T2629,WTG_BD!F:F,"&gt;="&amp;O2Summary!$B$6,WTG_BD!F:F,"&lt;="&amp;O2Summary!$B$4)</f>
        <v>0</v>
      </c>
      <c r="V2629" s="18">
        <f t="shared" si="48"/>
        <v>45</v>
      </c>
    </row>
    <row r="2630" spans="19:22">
      <c r="S2630" s="16">
        <v>4615</v>
      </c>
      <c r="T2630" s="16" t="s">
        <v>1022</v>
      </c>
      <c r="U2630" s="17">
        <f>COUNTIFS(WTG_BD!L:L,'Basic Data'!T2630,WTG_BD!F:F,"&gt;="&amp;O2Summary!$B$6,WTG_BD!F:F,"&lt;="&amp;O2Summary!$B$4)</f>
        <v>0</v>
      </c>
      <c r="V2630" s="18">
        <f t="shared" si="48"/>
        <v>45</v>
      </c>
    </row>
    <row r="2631" spans="19:22">
      <c r="S2631" s="16">
        <v>4616</v>
      </c>
      <c r="T2631" s="16" t="s">
        <v>1022</v>
      </c>
      <c r="U2631" s="17">
        <f>COUNTIFS(WTG_BD!L:L,'Basic Data'!T2631,WTG_BD!F:F,"&gt;="&amp;O2Summary!$B$6,WTG_BD!F:F,"&lt;="&amp;O2Summary!$B$4)</f>
        <v>0</v>
      </c>
      <c r="V2631" s="18">
        <f t="shared" si="48"/>
        <v>45</v>
      </c>
    </row>
    <row r="2632" spans="19:22">
      <c r="S2632" s="16">
        <v>4617</v>
      </c>
      <c r="T2632" s="16" t="s">
        <v>3073</v>
      </c>
      <c r="U2632" s="17">
        <f>COUNTIFS(WTG_BD!L:L,'Basic Data'!T2632,WTG_BD!F:F,"&gt;="&amp;O2Summary!$B$6,WTG_BD!F:F,"&lt;="&amp;O2Summary!$B$4)</f>
        <v>0</v>
      </c>
      <c r="V2632" s="18">
        <f t="shared" si="48"/>
        <v>45</v>
      </c>
    </row>
    <row r="2633" spans="19:22">
      <c r="S2633" s="16">
        <v>4618</v>
      </c>
      <c r="T2633" s="16" t="s">
        <v>3074</v>
      </c>
      <c r="U2633" s="17">
        <f>COUNTIFS(WTG_BD!L:L,'Basic Data'!T2633,WTG_BD!F:F,"&gt;="&amp;O2Summary!$B$6,WTG_BD!F:F,"&lt;="&amp;O2Summary!$B$4)</f>
        <v>0</v>
      </c>
      <c r="V2633" s="18">
        <f t="shared" si="48"/>
        <v>45</v>
      </c>
    </row>
    <row r="2634" spans="19:22">
      <c r="S2634" s="16">
        <v>4619</v>
      </c>
      <c r="T2634" s="16" t="s">
        <v>3075</v>
      </c>
      <c r="U2634" s="17">
        <f>COUNTIFS(WTG_BD!L:L,'Basic Data'!T2634,WTG_BD!F:F,"&gt;="&amp;O2Summary!$B$6,WTG_BD!F:F,"&lt;="&amp;O2Summary!$B$4)</f>
        <v>0</v>
      </c>
      <c r="V2634" s="18">
        <f t="shared" si="48"/>
        <v>45</v>
      </c>
    </row>
    <row r="2635" spans="19:22">
      <c r="S2635" s="16">
        <v>4620</v>
      </c>
      <c r="T2635" s="16" t="s">
        <v>3076</v>
      </c>
      <c r="U2635" s="17">
        <f>COUNTIFS(WTG_BD!L:L,'Basic Data'!T2635,WTG_BD!F:F,"&gt;="&amp;O2Summary!$B$6,WTG_BD!F:F,"&lt;="&amp;O2Summary!$B$4)</f>
        <v>0</v>
      </c>
      <c r="V2635" s="18">
        <f t="shared" si="48"/>
        <v>45</v>
      </c>
    </row>
    <row r="2636" spans="19:22">
      <c r="S2636" s="16">
        <v>4621</v>
      </c>
      <c r="T2636" s="16" t="s">
        <v>3077</v>
      </c>
      <c r="U2636" s="17">
        <f>COUNTIFS(WTG_BD!L:L,'Basic Data'!T2636,WTG_BD!F:F,"&gt;="&amp;O2Summary!$B$6,WTG_BD!F:F,"&lt;="&amp;O2Summary!$B$4)</f>
        <v>0</v>
      </c>
      <c r="V2636" s="18">
        <f t="shared" si="48"/>
        <v>45</v>
      </c>
    </row>
    <row r="2637" spans="19:22">
      <c r="S2637" s="16">
        <v>4622</v>
      </c>
      <c r="T2637" s="16" t="s">
        <v>3078</v>
      </c>
      <c r="U2637" s="17">
        <f>COUNTIFS(WTG_BD!L:L,'Basic Data'!T2637,WTG_BD!F:F,"&gt;="&amp;O2Summary!$B$6,WTG_BD!F:F,"&lt;="&amp;O2Summary!$B$4)</f>
        <v>0</v>
      </c>
      <c r="V2637" s="18">
        <f t="shared" si="48"/>
        <v>45</v>
      </c>
    </row>
    <row r="2638" spans="19:22">
      <c r="S2638" s="16">
        <v>4623</v>
      </c>
      <c r="T2638" s="16" t="s">
        <v>3079</v>
      </c>
      <c r="U2638" s="17">
        <f>COUNTIFS(WTG_BD!L:L,'Basic Data'!T2638,WTG_BD!F:F,"&gt;="&amp;O2Summary!$B$6,WTG_BD!F:F,"&lt;="&amp;O2Summary!$B$4)</f>
        <v>0</v>
      </c>
      <c r="V2638" s="18">
        <f t="shared" si="48"/>
        <v>45</v>
      </c>
    </row>
    <row r="2639" spans="19:22">
      <c r="S2639" s="16">
        <v>4624</v>
      </c>
      <c r="T2639" s="16" t="s">
        <v>367</v>
      </c>
      <c r="U2639" s="17">
        <f>COUNTIFS(WTG_BD!L:L,'Basic Data'!T2639,WTG_BD!F:F,"&gt;="&amp;O2Summary!$B$6,WTG_BD!F:F,"&lt;="&amp;O2Summary!$B$4)</f>
        <v>0</v>
      </c>
      <c r="V2639" s="18">
        <f t="shared" si="48"/>
        <v>45</v>
      </c>
    </row>
    <row r="2640" spans="19:22">
      <c r="S2640" s="16">
        <v>4625</v>
      </c>
      <c r="T2640" s="16" t="s">
        <v>3080</v>
      </c>
      <c r="U2640" s="17">
        <f>COUNTIFS(WTG_BD!L:L,'Basic Data'!T2640,WTG_BD!F:F,"&gt;="&amp;O2Summary!$B$6,WTG_BD!F:F,"&lt;="&amp;O2Summary!$B$4)</f>
        <v>0</v>
      </c>
      <c r="V2640" s="18">
        <f t="shared" si="48"/>
        <v>45</v>
      </c>
    </row>
    <row r="2641" spans="19:22">
      <c r="S2641" s="16">
        <v>4626</v>
      </c>
      <c r="T2641" s="16" t="s">
        <v>3081</v>
      </c>
      <c r="U2641" s="17">
        <f>COUNTIFS(WTG_BD!L:L,'Basic Data'!T2641,WTG_BD!F:F,"&gt;="&amp;O2Summary!$B$6,WTG_BD!F:F,"&lt;="&amp;O2Summary!$B$4)</f>
        <v>0</v>
      </c>
      <c r="V2641" s="18">
        <f t="shared" si="48"/>
        <v>45</v>
      </c>
    </row>
    <row r="2642" spans="19:22">
      <c r="S2642" s="16">
        <v>4627</v>
      </c>
      <c r="T2642" s="16" t="s">
        <v>3082</v>
      </c>
      <c r="U2642" s="17">
        <f>COUNTIFS(WTG_BD!L:L,'Basic Data'!T2642,WTG_BD!F:F,"&gt;="&amp;O2Summary!$B$6,WTG_BD!F:F,"&lt;="&amp;O2Summary!$B$4)</f>
        <v>0</v>
      </c>
      <c r="V2642" s="18">
        <f t="shared" si="48"/>
        <v>45</v>
      </c>
    </row>
    <row r="2643" spans="19:22">
      <c r="S2643" s="16">
        <v>4628</v>
      </c>
      <c r="T2643" s="16" t="s">
        <v>3083</v>
      </c>
      <c r="U2643" s="17">
        <f>COUNTIFS(WTG_BD!L:L,'Basic Data'!T2643,WTG_BD!F:F,"&gt;="&amp;O2Summary!$B$6,WTG_BD!F:F,"&lt;="&amp;O2Summary!$B$4)</f>
        <v>0</v>
      </c>
      <c r="V2643" s="18">
        <f t="shared" si="48"/>
        <v>45</v>
      </c>
    </row>
    <row r="2644" spans="19:22">
      <c r="S2644" s="16">
        <v>4629</v>
      </c>
      <c r="T2644" s="16" t="s">
        <v>3084</v>
      </c>
      <c r="U2644" s="17">
        <f>COUNTIFS(WTG_BD!L:L,'Basic Data'!T2644,WTG_BD!F:F,"&gt;="&amp;O2Summary!$B$6,WTG_BD!F:F,"&lt;="&amp;O2Summary!$B$4)</f>
        <v>0</v>
      </c>
      <c r="V2644" s="18">
        <f t="shared" si="48"/>
        <v>45</v>
      </c>
    </row>
    <row r="2645" spans="19:22">
      <c r="S2645" s="16">
        <v>4630</v>
      </c>
      <c r="T2645" s="16" t="s">
        <v>3085</v>
      </c>
      <c r="U2645" s="17">
        <f>COUNTIFS(WTG_BD!L:L,'Basic Data'!T2645,WTG_BD!F:F,"&gt;="&amp;O2Summary!$B$6,WTG_BD!F:F,"&lt;="&amp;O2Summary!$B$4)</f>
        <v>0</v>
      </c>
      <c r="V2645" s="18">
        <f t="shared" si="48"/>
        <v>45</v>
      </c>
    </row>
    <row r="2646" spans="19:22">
      <c r="S2646" s="16">
        <v>4631</v>
      </c>
      <c r="T2646" s="16" t="s">
        <v>3086</v>
      </c>
      <c r="U2646" s="17">
        <f>COUNTIFS(WTG_BD!L:L,'Basic Data'!T2646,WTG_BD!F:F,"&gt;="&amp;O2Summary!$B$6,WTG_BD!F:F,"&lt;="&amp;O2Summary!$B$4)</f>
        <v>0</v>
      </c>
      <c r="V2646" s="18">
        <f t="shared" si="48"/>
        <v>45</v>
      </c>
    </row>
    <row r="2647" spans="19:22">
      <c r="S2647" s="16">
        <v>4632</v>
      </c>
      <c r="T2647" s="16" t="s">
        <v>3087</v>
      </c>
      <c r="U2647" s="17">
        <f>COUNTIFS(WTG_BD!L:L,'Basic Data'!T2647,WTG_BD!F:F,"&gt;="&amp;O2Summary!$B$6,WTG_BD!F:F,"&lt;="&amp;O2Summary!$B$4)</f>
        <v>0</v>
      </c>
      <c r="V2647" s="18">
        <f t="shared" si="48"/>
        <v>45</v>
      </c>
    </row>
    <row r="2648" spans="19:22">
      <c r="S2648" s="16">
        <v>4633</v>
      </c>
      <c r="T2648" s="16" t="s">
        <v>3088</v>
      </c>
      <c r="U2648" s="17">
        <f>COUNTIFS(WTG_BD!L:L,'Basic Data'!T2648,WTG_BD!F:F,"&gt;="&amp;O2Summary!$B$6,WTG_BD!F:F,"&lt;="&amp;O2Summary!$B$4)</f>
        <v>0</v>
      </c>
      <c r="V2648" s="18">
        <f t="shared" si="48"/>
        <v>45</v>
      </c>
    </row>
    <row r="2649" spans="19:22">
      <c r="S2649" s="16">
        <v>4634</v>
      </c>
      <c r="T2649" s="16" t="s">
        <v>3089</v>
      </c>
      <c r="U2649" s="17">
        <f>COUNTIFS(WTG_BD!L:L,'Basic Data'!T2649,WTG_BD!F:F,"&gt;="&amp;O2Summary!$B$6,WTG_BD!F:F,"&lt;="&amp;O2Summary!$B$4)</f>
        <v>0</v>
      </c>
      <c r="V2649" s="18">
        <f t="shared" si="48"/>
        <v>45</v>
      </c>
    </row>
    <row r="2650" spans="19:22">
      <c r="S2650" s="16">
        <v>4635</v>
      </c>
      <c r="T2650" s="16" t="s">
        <v>3090</v>
      </c>
      <c r="U2650" s="17">
        <f>COUNTIFS(WTG_BD!L:L,'Basic Data'!T2650,WTG_BD!F:F,"&gt;="&amp;O2Summary!$B$6,WTG_BD!F:F,"&lt;="&amp;O2Summary!$B$4)</f>
        <v>0</v>
      </c>
      <c r="V2650" s="18">
        <f t="shared" si="48"/>
        <v>45</v>
      </c>
    </row>
    <row r="2651" spans="19:22">
      <c r="S2651" s="16">
        <v>4636</v>
      </c>
      <c r="T2651" s="16" t="s">
        <v>2821</v>
      </c>
      <c r="U2651" s="17">
        <f>COUNTIFS(WTG_BD!L:L,'Basic Data'!T2651,WTG_BD!F:F,"&gt;="&amp;O2Summary!$B$6,WTG_BD!F:F,"&lt;="&amp;O2Summary!$B$4)</f>
        <v>0</v>
      </c>
      <c r="V2651" s="18">
        <f t="shared" si="48"/>
        <v>45</v>
      </c>
    </row>
    <row r="2652" spans="19:22">
      <c r="S2652" s="16">
        <v>4637</v>
      </c>
      <c r="T2652" s="16" t="s">
        <v>3091</v>
      </c>
      <c r="U2652" s="17">
        <f>COUNTIFS(WTG_BD!L:L,'Basic Data'!T2652,WTG_BD!F:F,"&gt;="&amp;O2Summary!$B$6,WTG_BD!F:F,"&lt;="&amp;O2Summary!$B$4)</f>
        <v>0</v>
      </c>
      <c r="V2652" s="18">
        <f t="shared" si="48"/>
        <v>45</v>
      </c>
    </row>
    <row r="2653" spans="19:22">
      <c r="S2653" s="16">
        <v>4638</v>
      </c>
      <c r="T2653" s="16" t="s">
        <v>3092</v>
      </c>
      <c r="U2653" s="17">
        <f>COUNTIFS(WTG_BD!L:L,'Basic Data'!T2653,WTG_BD!F:F,"&gt;="&amp;O2Summary!$B$6,WTG_BD!F:F,"&lt;="&amp;O2Summary!$B$4)</f>
        <v>0</v>
      </c>
      <c r="V2653" s="18">
        <f t="shared" si="48"/>
        <v>45</v>
      </c>
    </row>
    <row r="2654" spans="19:22">
      <c r="S2654" s="16">
        <v>4639</v>
      </c>
      <c r="T2654" s="16" t="s">
        <v>3093</v>
      </c>
      <c r="U2654" s="17">
        <f>COUNTIFS(WTG_BD!L:L,'Basic Data'!T2654,WTG_BD!F:F,"&gt;="&amp;O2Summary!$B$6,WTG_BD!F:F,"&lt;="&amp;O2Summary!$B$4)</f>
        <v>0</v>
      </c>
      <c r="V2654" s="18">
        <f t="shared" si="48"/>
        <v>45</v>
      </c>
    </row>
    <row r="2655" spans="19:22">
      <c r="S2655" s="16">
        <v>4640</v>
      </c>
      <c r="T2655" s="16" t="s">
        <v>3094</v>
      </c>
      <c r="U2655" s="17">
        <f>COUNTIFS(WTG_BD!L:L,'Basic Data'!T2655,WTG_BD!F:F,"&gt;="&amp;O2Summary!$B$6,WTG_BD!F:F,"&lt;="&amp;O2Summary!$B$4)</f>
        <v>0</v>
      </c>
      <c r="V2655" s="18">
        <f t="shared" si="48"/>
        <v>45</v>
      </c>
    </row>
    <row r="2656" spans="19:22">
      <c r="S2656" s="16">
        <v>4641</v>
      </c>
      <c r="T2656" s="16" t="s">
        <v>3095</v>
      </c>
      <c r="U2656" s="17">
        <f>COUNTIFS(WTG_BD!L:L,'Basic Data'!T2656,WTG_BD!F:F,"&gt;="&amp;O2Summary!$B$6,WTG_BD!F:F,"&lt;="&amp;O2Summary!$B$4)</f>
        <v>0</v>
      </c>
      <c r="V2656" s="18">
        <f t="shared" si="48"/>
        <v>45</v>
      </c>
    </row>
    <row r="2657" spans="19:22">
      <c r="S2657" s="16">
        <v>4642</v>
      </c>
      <c r="T2657" s="16" t="s">
        <v>3096</v>
      </c>
      <c r="U2657" s="17">
        <f>COUNTIFS(WTG_BD!L:L,'Basic Data'!T2657,WTG_BD!F:F,"&gt;="&amp;O2Summary!$B$6,WTG_BD!F:F,"&lt;="&amp;O2Summary!$B$4)</f>
        <v>0</v>
      </c>
      <c r="V2657" s="18">
        <f t="shared" si="48"/>
        <v>45</v>
      </c>
    </row>
    <row r="2658" spans="19:22">
      <c r="S2658" s="16">
        <v>4643</v>
      </c>
      <c r="T2658" s="16" t="s">
        <v>3097</v>
      </c>
      <c r="U2658" s="17">
        <f>COUNTIFS(WTG_BD!L:L,'Basic Data'!T2658,WTG_BD!F:F,"&gt;="&amp;O2Summary!$B$6,WTG_BD!F:F,"&lt;="&amp;O2Summary!$B$4)</f>
        <v>0</v>
      </c>
      <c r="V2658" s="18">
        <f t="shared" si="48"/>
        <v>45</v>
      </c>
    </row>
    <row r="2659" spans="19:22">
      <c r="S2659" s="16">
        <v>4644</v>
      </c>
      <c r="T2659" s="16" t="s">
        <v>3098</v>
      </c>
      <c r="U2659" s="17">
        <f>COUNTIFS(WTG_BD!L:L,'Basic Data'!T2659,WTG_BD!F:F,"&gt;="&amp;O2Summary!$B$6,WTG_BD!F:F,"&lt;="&amp;O2Summary!$B$4)</f>
        <v>0</v>
      </c>
      <c r="V2659" s="18">
        <f t="shared" si="48"/>
        <v>45</v>
      </c>
    </row>
    <row r="2660" spans="19:22">
      <c r="S2660" s="16">
        <v>4645</v>
      </c>
      <c r="T2660" s="16" t="s">
        <v>3099</v>
      </c>
      <c r="U2660" s="17">
        <f>COUNTIFS(WTG_BD!L:L,'Basic Data'!T2660,WTG_BD!F:F,"&gt;="&amp;O2Summary!$B$6,WTG_BD!F:F,"&lt;="&amp;O2Summary!$B$4)</f>
        <v>0</v>
      </c>
      <c r="V2660" s="18">
        <f t="shared" si="48"/>
        <v>45</v>
      </c>
    </row>
    <row r="2661" spans="19:22">
      <c r="S2661" s="16">
        <v>4646</v>
      </c>
      <c r="T2661" s="16" t="s">
        <v>3100</v>
      </c>
      <c r="U2661" s="17">
        <f>COUNTIFS(WTG_BD!L:L,'Basic Data'!T2661,WTG_BD!F:F,"&gt;="&amp;O2Summary!$B$6,WTG_BD!F:F,"&lt;="&amp;O2Summary!$B$4)</f>
        <v>0</v>
      </c>
      <c r="V2661" s="18">
        <f t="shared" si="48"/>
        <v>45</v>
      </c>
    </row>
    <row r="2662" spans="19:22">
      <c r="S2662" s="16">
        <v>4647</v>
      </c>
      <c r="T2662" s="16" t="s">
        <v>3101</v>
      </c>
      <c r="U2662" s="17">
        <f>COUNTIFS(WTG_BD!L:L,'Basic Data'!T2662,WTG_BD!F:F,"&gt;="&amp;O2Summary!$B$6,WTG_BD!F:F,"&lt;="&amp;O2Summary!$B$4)</f>
        <v>0</v>
      </c>
      <c r="V2662" s="18">
        <f t="shared" si="48"/>
        <v>45</v>
      </c>
    </row>
    <row r="2663" spans="19:22">
      <c r="S2663" s="16">
        <v>4648</v>
      </c>
      <c r="T2663" s="16" t="s">
        <v>3102</v>
      </c>
      <c r="U2663" s="17">
        <f>COUNTIFS(WTG_BD!L:L,'Basic Data'!T2663,WTG_BD!F:F,"&gt;="&amp;O2Summary!$B$6,WTG_BD!F:F,"&lt;="&amp;O2Summary!$B$4)</f>
        <v>0</v>
      </c>
      <c r="V2663" s="18">
        <f t="shared" si="48"/>
        <v>45</v>
      </c>
    </row>
    <row r="2664" spans="19:22">
      <c r="S2664" s="16">
        <v>4649</v>
      </c>
      <c r="T2664" s="16" t="s">
        <v>3103</v>
      </c>
      <c r="U2664" s="17">
        <f>COUNTIFS(WTG_BD!L:L,'Basic Data'!T2664,WTG_BD!F:F,"&gt;="&amp;O2Summary!$B$6,WTG_BD!F:F,"&lt;="&amp;O2Summary!$B$4)</f>
        <v>0</v>
      </c>
      <c r="V2664" s="18">
        <f t="shared" si="48"/>
        <v>45</v>
      </c>
    </row>
    <row r="2665" spans="19:22">
      <c r="S2665" s="16">
        <v>4650</v>
      </c>
      <c r="T2665" s="16" t="s">
        <v>3104</v>
      </c>
      <c r="U2665" s="17">
        <f>COUNTIFS(WTG_BD!L:L,'Basic Data'!T2665,WTG_BD!F:F,"&gt;="&amp;O2Summary!$B$6,WTG_BD!F:F,"&lt;="&amp;O2Summary!$B$4)</f>
        <v>0</v>
      </c>
      <c r="V2665" s="18">
        <f t="shared" si="48"/>
        <v>45</v>
      </c>
    </row>
    <row r="2666" spans="19:22">
      <c r="S2666" s="16">
        <v>4651</v>
      </c>
      <c r="T2666" s="16" t="s">
        <v>3105</v>
      </c>
      <c r="U2666" s="17">
        <f>COUNTIFS(WTG_BD!L:L,'Basic Data'!T2666,WTG_BD!F:F,"&gt;="&amp;O2Summary!$B$6,WTG_BD!F:F,"&lt;="&amp;O2Summary!$B$4)</f>
        <v>0</v>
      </c>
      <c r="V2666" s="18">
        <f t="shared" si="48"/>
        <v>45</v>
      </c>
    </row>
    <row r="2667" spans="19:22">
      <c r="S2667" s="16">
        <v>4652</v>
      </c>
      <c r="T2667" s="16" t="s">
        <v>3106</v>
      </c>
      <c r="U2667" s="17">
        <f>COUNTIFS(WTG_BD!L:L,'Basic Data'!T2667,WTG_BD!F:F,"&gt;="&amp;O2Summary!$B$6,WTG_BD!F:F,"&lt;="&amp;O2Summary!$B$4)</f>
        <v>0</v>
      </c>
      <c r="V2667" s="18">
        <f t="shared" si="48"/>
        <v>45</v>
      </c>
    </row>
    <row r="2668" spans="19:22">
      <c r="S2668" s="16">
        <v>4656</v>
      </c>
      <c r="T2668" s="16" t="s">
        <v>3107</v>
      </c>
      <c r="U2668" s="17">
        <f>COUNTIFS(WTG_BD!L:L,'Basic Data'!T2668,WTG_BD!F:F,"&gt;="&amp;O2Summary!$B$6,WTG_BD!F:F,"&lt;="&amp;O2Summary!$B$4)</f>
        <v>0</v>
      </c>
      <c r="V2668" s="18">
        <f t="shared" si="48"/>
        <v>45</v>
      </c>
    </row>
    <row r="2669" spans="19:22">
      <c r="S2669" s="16">
        <v>4657</v>
      </c>
      <c r="T2669" s="16" t="s">
        <v>3108</v>
      </c>
      <c r="U2669" s="17">
        <f>COUNTIFS(WTG_BD!L:L,'Basic Data'!T2669,WTG_BD!F:F,"&gt;="&amp;O2Summary!$B$6,WTG_BD!F:F,"&lt;="&amp;O2Summary!$B$4)</f>
        <v>0</v>
      </c>
      <c r="V2669" s="18">
        <f t="shared" si="48"/>
        <v>45</v>
      </c>
    </row>
    <row r="2670" spans="19:22">
      <c r="S2670" s="16">
        <v>4658</v>
      </c>
      <c r="T2670" s="16" t="s">
        <v>3109</v>
      </c>
      <c r="U2670" s="17">
        <f>COUNTIFS(WTG_BD!L:L,'Basic Data'!T2670,WTG_BD!F:F,"&gt;="&amp;O2Summary!$B$6,WTG_BD!F:F,"&lt;="&amp;O2Summary!$B$4)</f>
        <v>0</v>
      </c>
      <c r="V2670" s="18">
        <f t="shared" si="48"/>
        <v>45</v>
      </c>
    </row>
    <row r="2671" spans="19:22">
      <c r="S2671" s="16">
        <v>4659</v>
      </c>
      <c r="T2671" s="16" t="s">
        <v>3110</v>
      </c>
      <c r="U2671" s="17">
        <f>COUNTIFS(WTG_BD!L:L,'Basic Data'!T2671,WTG_BD!F:F,"&gt;="&amp;O2Summary!$B$6,WTG_BD!F:F,"&lt;="&amp;O2Summary!$B$4)</f>
        <v>0</v>
      </c>
      <c r="V2671" s="18">
        <f t="shared" si="48"/>
        <v>45</v>
      </c>
    </row>
    <row r="2672" spans="19:22">
      <c r="S2672" s="16">
        <v>4660</v>
      </c>
      <c r="T2672" s="16" t="s">
        <v>2415</v>
      </c>
      <c r="U2672" s="17">
        <f>COUNTIFS(WTG_BD!L:L,'Basic Data'!T2672,WTG_BD!F:F,"&gt;="&amp;O2Summary!$B$6,WTG_BD!F:F,"&lt;="&amp;O2Summary!$B$4)</f>
        <v>0</v>
      </c>
      <c r="V2672" s="18">
        <f t="shared" si="48"/>
        <v>45</v>
      </c>
    </row>
    <row r="2673" spans="19:22">
      <c r="S2673" s="16">
        <v>4661</v>
      </c>
      <c r="T2673" s="16" t="s">
        <v>3110</v>
      </c>
      <c r="U2673" s="17">
        <f>COUNTIFS(WTG_BD!L:L,'Basic Data'!T2673,WTG_BD!F:F,"&gt;="&amp;O2Summary!$B$6,WTG_BD!F:F,"&lt;="&amp;O2Summary!$B$4)</f>
        <v>0</v>
      </c>
      <c r="V2673" s="18">
        <f t="shared" si="48"/>
        <v>45</v>
      </c>
    </row>
    <row r="2674" spans="19:22">
      <c r="S2674" s="16">
        <v>4662</v>
      </c>
      <c r="T2674" s="16" t="s">
        <v>3111</v>
      </c>
      <c r="U2674" s="17">
        <f>COUNTIFS(WTG_BD!L:L,'Basic Data'!T2674,WTG_BD!F:F,"&gt;="&amp;O2Summary!$B$6,WTG_BD!F:F,"&lt;="&amp;O2Summary!$B$4)</f>
        <v>0</v>
      </c>
      <c r="V2674" s="18">
        <f t="shared" si="48"/>
        <v>45</v>
      </c>
    </row>
    <row r="2675" spans="19:22">
      <c r="S2675" s="16">
        <v>4663</v>
      </c>
      <c r="T2675" s="16" t="s">
        <v>3112</v>
      </c>
      <c r="U2675" s="17">
        <f>COUNTIFS(WTG_BD!L:L,'Basic Data'!T2675,WTG_BD!F:F,"&gt;="&amp;O2Summary!$B$6,WTG_BD!F:F,"&lt;="&amp;O2Summary!$B$4)</f>
        <v>0</v>
      </c>
      <c r="V2675" s="18">
        <f t="shared" si="48"/>
        <v>45</v>
      </c>
    </row>
    <row r="2676" spans="19:22">
      <c r="S2676" s="16">
        <v>4664</v>
      </c>
      <c r="T2676" s="16" t="s">
        <v>3113</v>
      </c>
      <c r="U2676" s="17">
        <f>COUNTIFS(WTG_BD!L:L,'Basic Data'!T2676,WTG_BD!F:F,"&gt;="&amp;O2Summary!$B$6,WTG_BD!F:F,"&lt;="&amp;O2Summary!$B$4)</f>
        <v>0</v>
      </c>
      <c r="V2676" s="18">
        <f t="shared" si="48"/>
        <v>45</v>
      </c>
    </row>
    <row r="2677" spans="19:22">
      <c r="S2677" s="16">
        <v>4665</v>
      </c>
      <c r="T2677" s="16" t="s">
        <v>3114</v>
      </c>
      <c r="U2677" s="17">
        <f>COUNTIFS(WTG_BD!L:L,'Basic Data'!T2677,WTG_BD!F:F,"&gt;="&amp;O2Summary!$B$6,WTG_BD!F:F,"&lt;="&amp;O2Summary!$B$4)</f>
        <v>0</v>
      </c>
      <c r="V2677" s="18">
        <f t="shared" si="48"/>
        <v>45</v>
      </c>
    </row>
    <row r="2678" spans="19:22">
      <c r="S2678" s="16">
        <v>4666</v>
      </c>
      <c r="T2678" s="16" t="s">
        <v>3115</v>
      </c>
      <c r="U2678" s="17">
        <f>COUNTIFS(WTG_BD!L:L,'Basic Data'!T2678,WTG_BD!F:F,"&gt;="&amp;O2Summary!$B$6,WTG_BD!F:F,"&lt;="&amp;O2Summary!$B$4)</f>
        <v>0</v>
      </c>
      <c r="V2678" s="18">
        <f t="shared" si="48"/>
        <v>45</v>
      </c>
    </row>
    <row r="2679" spans="19:22">
      <c r="S2679" s="16">
        <v>4667</v>
      </c>
      <c r="T2679" s="16" t="s">
        <v>3116</v>
      </c>
      <c r="U2679" s="17">
        <f>COUNTIFS(WTG_BD!L:L,'Basic Data'!T2679,WTG_BD!F:F,"&gt;="&amp;O2Summary!$B$6,WTG_BD!F:F,"&lt;="&amp;O2Summary!$B$4)</f>
        <v>0</v>
      </c>
      <c r="V2679" s="18">
        <f t="shared" si="48"/>
        <v>45</v>
      </c>
    </row>
    <row r="2680" spans="19:22">
      <c r="S2680" s="16">
        <v>4668</v>
      </c>
      <c r="T2680" s="16" t="s">
        <v>3117</v>
      </c>
      <c r="U2680" s="17">
        <f>COUNTIFS(WTG_BD!L:L,'Basic Data'!T2680,WTG_BD!F:F,"&gt;="&amp;O2Summary!$B$6,WTG_BD!F:F,"&lt;="&amp;O2Summary!$B$4)</f>
        <v>0</v>
      </c>
      <c r="V2680" s="18">
        <f t="shared" si="48"/>
        <v>45</v>
      </c>
    </row>
    <row r="2681" spans="19:22">
      <c r="S2681" s="16">
        <v>4669</v>
      </c>
      <c r="T2681" s="16" t="s">
        <v>3118</v>
      </c>
      <c r="U2681" s="17">
        <f>COUNTIFS(WTG_BD!L:L,'Basic Data'!T2681,WTG_BD!F:F,"&gt;="&amp;O2Summary!$B$6,WTG_BD!F:F,"&lt;="&amp;O2Summary!$B$4)</f>
        <v>0</v>
      </c>
      <c r="V2681" s="18">
        <f t="shared" si="48"/>
        <v>45</v>
      </c>
    </row>
    <row r="2682" spans="19:22">
      <c r="S2682" s="16">
        <v>4670</v>
      </c>
      <c r="T2682" s="16" t="s">
        <v>3119</v>
      </c>
      <c r="U2682" s="17">
        <f>COUNTIFS(WTG_BD!L:L,'Basic Data'!T2682,WTG_BD!F:F,"&gt;="&amp;O2Summary!$B$6,WTG_BD!F:F,"&lt;="&amp;O2Summary!$B$4)</f>
        <v>0</v>
      </c>
      <c r="V2682" s="18">
        <f t="shared" si="48"/>
        <v>45</v>
      </c>
    </row>
    <row r="2683" spans="19:22">
      <c r="S2683" s="16">
        <v>4671</v>
      </c>
      <c r="T2683" s="16" t="s">
        <v>3120</v>
      </c>
      <c r="U2683" s="17">
        <f>COUNTIFS(WTG_BD!L:L,'Basic Data'!T2683,WTG_BD!F:F,"&gt;="&amp;O2Summary!$B$6,WTG_BD!F:F,"&lt;="&amp;O2Summary!$B$4)</f>
        <v>0</v>
      </c>
      <c r="V2683" s="18">
        <f t="shared" si="48"/>
        <v>45</v>
      </c>
    </row>
    <row r="2684" spans="19:22">
      <c r="S2684" s="16">
        <v>4672</v>
      </c>
      <c r="T2684" s="16" t="s">
        <v>3121</v>
      </c>
      <c r="U2684" s="17">
        <f>COUNTIFS(WTG_BD!L:L,'Basic Data'!T2684,WTG_BD!F:F,"&gt;="&amp;O2Summary!$B$6,WTG_BD!F:F,"&lt;="&amp;O2Summary!$B$4)</f>
        <v>0</v>
      </c>
      <c r="V2684" s="18">
        <f t="shared" si="48"/>
        <v>45</v>
      </c>
    </row>
    <row r="2685" spans="19:22">
      <c r="S2685" s="16">
        <v>4673</v>
      </c>
      <c r="T2685" s="16" t="s">
        <v>3122</v>
      </c>
      <c r="U2685" s="17">
        <f>COUNTIFS(WTG_BD!L:L,'Basic Data'!T2685,WTG_BD!F:F,"&gt;="&amp;O2Summary!$B$6,WTG_BD!F:F,"&lt;="&amp;O2Summary!$B$4)</f>
        <v>0</v>
      </c>
      <c r="V2685" s="18">
        <f t="shared" si="48"/>
        <v>45</v>
      </c>
    </row>
    <row r="2686" spans="19:22">
      <c r="S2686" s="16">
        <v>4674</v>
      </c>
      <c r="T2686" s="16" t="s">
        <v>3123</v>
      </c>
      <c r="U2686" s="17">
        <f>COUNTIFS(WTG_BD!L:L,'Basic Data'!T2686,WTG_BD!F:F,"&gt;="&amp;O2Summary!$B$6,WTG_BD!F:F,"&lt;="&amp;O2Summary!$B$4)</f>
        <v>0</v>
      </c>
      <c r="V2686" s="18">
        <f t="shared" si="48"/>
        <v>45</v>
      </c>
    </row>
    <row r="2687" spans="19:22">
      <c r="S2687" s="16">
        <v>4675</v>
      </c>
      <c r="T2687" s="16" t="s">
        <v>3124</v>
      </c>
      <c r="U2687" s="17">
        <f>COUNTIFS(WTG_BD!L:L,'Basic Data'!T2687,WTG_BD!F:F,"&gt;="&amp;O2Summary!$B$6,WTG_BD!F:F,"&lt;="&amp;O2Summary!$B$4)</f>
        <v>0</v>
      </c>
      <c r="V2687" s="18">
        <f t="shared" si="48"/>
        <v>45</v>
      </c>
    </row>
    <row r="2688" spans="19:22">
      <c r="S2688" s="16">
        <v>4676</v>
      </c>
      <c r="T2688" s="16" t="s">
        <v>3125</v>
      </c>
      <c r="U2688" s="17">
        <f>COUNTIFS(WTG_BD!L:L,'Basic Data'!T2688,WTG_BD!F:F,"&gt;="&amp;O2Summary!$B$6,WTG_BD!F:F,"&lt;="&amp;O2Summary!$B$4)</f>
        <v>0</v>
      </c>
      <c r="V2688" s="18">
        <f t="shared" si="48"/>
        <v>45</v>
      </c>
    </row>
    <row r="2689" spans="19:22">
      <c r="S2689" s="16">
        <v>4677</v>
      </c>
      <c r="T2689" s="16" t="s">
        <v>3126</v>
      </c>
      <c r="U2689" s="17">
        <f>COUNTIFS(WTG_BD!L:L,'Basic Data'!T2689,WTG_BD!F:F,"&gt;="&amp;O2Summary!$B$6,WTG_BD!F:F,"&lt;="&amp;O2Summary!$B$4)</f>
        <v>0</v>
      </c>
      <c r="V2689" s="18">
        <f t="shared" si="48"/>
        <v>45</v>
      </c>
    </row>
    <row r="2690" spans="19:22">
      <c r="S2690" s="16">
        <v>4678</v>
      </c>
      <c r="T2690" s="16" t="s">
        <v>3127</v>
      </c>
      <c r="U2690" s="17">
        <f>COUNTIFS(WTG_BD!L:L,'Basic Data'!T2690,WTG_BD!F:F,"&gt;="&amp;O2Summary!$B$6,WTG_BD!F:F,"&lt;="&amp;O2Summary!$B$4)</f>
        <v>0</v>
      </c>
      <c r="V2690" s="18">
        <f t="shared" si="48"/>
        <v>45</v>
      </c>
    </row>
    <row r="2691" spans="19:22">
      <c r="S2691" s="16">
        <v>4679</v>
      </c>
      <c r="T2691" s="16" t="s">
        <v>3128</v>
      </c>
      <c r="U2691" s="17">
        <f>COUNTIFS(WTG_BD!L:L,'Basic Data'!T2691,WTG_BD!F:F,"&gt;="&amp;O2Summary!$B$6,WTG_BD!F:F,"&lt;="&amp;O2Summary!$B$4)</f>
        <v>0</v>
      </c>
      <c r="V2691" s="18">
        <f t="shared" ref="V2691:V2754" si="49">RANK(U2691,$U$2:$U$3975)</f>
        <v>45</v>
      </c>
    </row>
    <row r="2692" spans="19:22">
      <c r="S2692" s="16">
        <v>4680</v>
      </c>
      <c r="T2692" s="16" t="s">
        <v>3129</v>
      </c>
      <c r="U2692" s="17">
        <f>COUNTIFS(WTG_BD!L:L,'Basic Data'!T2692,WTG_BD!F:F,"&gt;="&amp;O2Summary!$B$6,WTG_BD!F:F,"&lt;="&amp;O2Summary!$B$4)</f>
        <v>0</v>
      </c>
      <c r="V2692" s="18">
        <f t="shared" si="49"/>
        <v>45</v>
      </c>
    </row>
    <row r="2693" spans="19:22">
      <c r="S2693" s="16">
        <v>4681</v>
      </c>
      <c r="T2693" s="16" t="s">
        <v>3130</v>
      </c>
      <c r="U2693" s="17">
        <f>COUNTIFS(WTG_BD!L:L,'Basic Data'!T2693,WTG_BD!F:F,"&gt;="&amp;O2Summary!$B$6,WTG_BD!F:F,"&lt;="&amp;O2Summary!$B$4)</f>
        <v>0</v>
      </c>
      <c r="V2693" s="18">
        <f t="shared" si="49"/>
        <v>45</v>
      </c>
    </row>
    <row r="2694" spans="19:22">
      <c r="S2694" s="16">
        <v>4682</v>
      </c>
      <c r="T2694" s="16" t="s">
        <v>3131</v>
      </c>
      <c r="U2694" s="17">
        <f>COUNTIFS(WTG_BD!L:L,'Basic Data'!T2694,WTG_BD!F:F,"&gt;="&amp;O2Summary!$B$6,WTG_BD!F:F,"&lt;="&amp;O2Summary!$B$4)</f>
        <v>0</v>
      </c>
      <c r="V2694" s="18">
        <f t="shared" si="49"/>
        <v>45</v>
      </c>
    </row>
    <row r="2695" spans="19:22">
      <c r="S2695" s="16">
        <v>4683</v>
      </c>
      <c r="T2695" s="16" t="s">
        <v>3132</v>
      </c>
      <c r="U2695" s="17">
        <f>COUNTIFS(WTG_BD!L:L,'Basic Data'!T2695,WTG_BD!F:F,"&gt;="&amp;O2Summary!$B$6,WTG_BD!F:F,"&lt;="&amp;O2Summary!$B$4)</f>
        <v>0</v>
      </c>
      <c r="V2695" s="18">
        <f t="shared" si="49"/>
        <v>45</v>
      </c>
    </row>
    <row r="2696" spans="19:22">
      <c r="S2696" s="16">
        <v>4684</v>
      </c>
      <c r="T2696" s="16" t="s">
        <v>3133</v>
      </c>
      <c r="U2696" s="17">
        <f>COUNTIFS(WTG_BD!L:L,'Basic Data'!T2696,WTG_BD!F:F,"&gt;="&amp;O2Summary!$B$6,WTG_BD!F:F,"&lt;="&amp;O2Summary!$B$4)</f>
        <v>0</v>
      </c>
      <c r="V2696" s="18">
        <f t="shared" si="49"/>
        <v>45</v>
      </c>
    </row>
    <row r="2697" spans="19:22">
      <c r="S2697" s="16">
        <v>4685</v>
      </c>
      <c r="T2697" s="16" t="s">
        <v>3134</v>
      </c>
      <c r="U2697" s="17">
        <f>COUNTIFS(WTG_BD!L:L,'Basic Data'!T2697,WTG_BD!F:F,"&gt;="&amp;O2Summary!$B$6,WTG_BD!F:F,"&lt;="&amp;O2Summary!$B$4)</f>
        <v>0</v>
      </c>
      <c r="V2697" s="18">
        <f t="shared" si="49"/>
        <v>45</v>
      </c>
    </row>
    <row r="2698" spans="19:22">
      <c r="S2698" s="16">
        <v>4686</v>
      </c>
      <c r="T2698" s="16" t="s">
        <v>3135</v>
      </c>
      <c r="U2698" s="17">
        <f>COUNTIFS(WTG_BD!L:L,'Basic Data'!T2698,WTG_BD!F:F,"&gt;="&amp;O2Summary!$B$6,WTG_BD!F:F,"&lt;="&amp;O2Summary!$B$4)</f>
        <v>0</v>
      </c>
      <c r="V2698" s="18">
        <f t="shared" si="49"/>
        <v>45</v>
      </c>
    </row>
    <row r="2699" spans="19:22">
      <c r="S2699" s="16">
        <v>4687</v>
      </c>
      <c r="T2699" s="16" t="s">
        <v>3136</v>
      </c>
      <c r="U2699" s="17">
        <f>COUNTIFS(WTG_BD!L:L,'Basic Data'!T2699,WTG_BD!F:F,"&gt;="&amp;O2Summary!$B$6,WTG_BD!F:F,"&lt;="&amp;O2Summary!$B$4)</f>
        <v>0</v>
      </c>
      <c r="V2699" s="18">
        <f t="shared" si="49"/>
        <v>45</v>
      </c>
    </row>
    <row r="2700" spans="19:22">
      <c r="S2700" s="16">
        <v>4688</v>
      </c>
      <c r="T2700" s="16" t="s">
        <v>3137</v>
      </c>
      <c r="U2700" s="17">
        <f>COUNTIFS(WTG_BD!L:L,'Basic Data'!T2700,WTG_BD!F:F,"&gt;="&amp;O2Summary!$B$6,WTG_BD!F:F,"&lt;="&amp;O2Summary!$B$4)</f>
        <v>0</v>
      </c>
      <c r="V2700" s="18">
        <f t="shared" si="49"/>
        <v>45</v>
      </c>
    </row>
    <row r="2701" spans="19:22">
      <c r="S2701" s="16">
        <v>4692</v>
      </c>
      <c r="T2701" s="16" t="s">
        <v>3138</v>
      </c>
      <c r="U2701" s="17">
        <f>COUNTIFS(WTG_BD!L:L,'Basic Data'!T2701,WTG_BD!F:F,"&gt;="&amp;O2Summary!$B$6,WTG_BD!F:F,"&lt;="&amp;O2Summary!$B$4)</f>
        <v>0</v>
      </c>
      <c r="V2701" s="18">
        <f t="shared" si="49"/>
        <v>45</v>
      </c>
    </row>
    <row r="2702" spans="19:22">
      <c r="S2702" s="16">
        <v>4693</v>
      </c>
      <c r="T2702" s="16" t="s">
        <v>3139</v>
      </c>
      <c r="U2702" s="17">
        <f>COUNTIFS(WTG_BD!L:L,'Basic Data'!T2702,WTG_BD!F:F,"&gt;="&amp;O2Summary!$B$6,WTG_BD!F:F,"&lt;="&amp;O2Summary!$B$4)</f>
        <v>0</v>
      </c>
      <c r="V2702" s="18">
        <f t="shared" si="49"/>
        <v>45</v>
      </c>
    </row>
    <row r="2703" spans="19:22">
      <c r="S2703" s="16">
        <v>4694</v>
      </c>
      <c r="T2703" s="16" t="s">
        <v>3140</v>
      </c>
      <c r="U2703" s="17">
        <f>COUNTIFS(WTG_BD!L:L,'Basic Data'!T2703,WTG_BD!F:F,"&gt;="&amp;O2Summary!$B$6,WTG_BD!F:F,"&lt;="&amp;O2Summary!$B$4)</f>
        <v>0</v>
      </c>
      <c r="V2703" s="18">
        <f t="shared" si="49"/>
        <v>45</v>
      </c>
    </row>
    <row r="2704" spans="19:22">
      <c r="S2704" s="16">
        <v>4696</v>
      </c>
      <c r="T2704" s="16" t="s">
        <v>3141</v>
      </c>
      <c r="U2704" s="17">
        <f>COUNTIFS(WTG_BD!L:L,'Basic Data'!T2704,WTG_BD!F:F,"&gt;="&amp;O2Summary!$B$6,WTG_BD!F:F,"&lt;="&amp;O2Summary!$B$4)</f>
        <v>0</v>
      </c>
      <c r="V2704" s="18">
        <f t="shared" si="49"/>
        <v>45</v>
      </c>
    </row>
    <row r="2705" spans="19:22">
      <c r="S2705" s="16">
        <v>4697</v>
      </c>
      <c r="T2705" s="16" t="s">
        <v>3142</v>
      </c>
      <c r="U2705" s="17">
        <f>COUNTIFS(WTG_BD!L:L,'Basic Data'!T2705,WTG_BD!F:F,"&gt;="&amp;O2Summary!$B$6,WTG_BD!F:F,"&lt;="&amp;O2Summary!$B$4)</f>
        <v>0</v>
      </c>
      <c r="V2705" s="18">
        <f t="shared" si="49"/>
        <v>45</v>
      </c>
    </row>
    <row r="2706" spans="19:22">
      <c r="S2706" s="16">
        <v>4698</v>
      </c>
      <c r="T2706" s="16" t="s">
        <v>3143</v>
      </c>
      <c r="U2706" s="17">
        <f>COUNTIFS(WTG_BD!L:L,'Basic Data'!T2706,WTG_BD!F:F,"&gt;="&amp;O2Summary!$B$6,WTG_BD!F:F,"&lt;="&amp;O2Summary!$B$4)</f>
        <v>0</v>
      </c>
      <c r="V2706" s="18">
        <f t="shared" si="49"/>
        <v>45</v>
      </c>
    </row>
    <row r="2707" spans="19:22">
      <c r="S2707" s="16">
        <v>4699</v>
      </c>
      <c r="T2707" s="16" t="s">
        <v>3144</v>
      </c>
      <c r="U2707" s="17">
        <f>COUNTIFS(WTG_BD!L:L,'Basic Data'!T2707,WTG_BD!F:F,"&gt;="&amp;O2Summary!$B$6,WTG_BD!F:F,"&lt;="&amp;O2Summary!$B$4)</f>
        <v>0</v>
      </c>
      <c r="V2707" s="18">
        <f t="shared" si="49"/>
        <v>45</v>
      </c>
    </row>
    <row r="2708" spans="19:22">
      <c r="S2708" s="16">
        <v>4700</v>
      </c>
      <c r="T2708" s="16" t="s">
        <v>3141</v>
      </c>
      <c r="U2708" s="17">
        <f>COUNTIFS(WTG_BD!L:L,'Basic Data'!T2708,WTG_BD!F:F,"&gt;="&amp;O2Summary!$B$6,WTG_BD!F:F,"&lt;="&amp;O2Summary!$B$4)</f>
        <v>0</v>
      </c>
      <c r="V2708" s="18">
        <f t="shared" si="49"/>
        <v>45</v>
      </c>
    </row>
    <row r="2709" spans="19:22">
      <c r="S2709" s="26">
        <v>4701</v>
      </c>
      <c r="T2709" s="26" t="s">
        <v>3145</v>
      </c>
      <c r="U2709" s="17">
        <f>COUNTIFS(WTG_BD!L:L,'Basic Data'!T2709,WTG_BD!F:F,"&gt;="&amp;O2Summary!$B$6,WTG_BD!F:F,"&lt;="&amp;O2Summary!$B$4)</f>
        <v>0</v>
      </c>
      <c r="V2709" s="18">
        <f t="shared" si="49"/>
        <v>45</v>
      </c>
    </row>
    <row r="2710" spans="19:22">
      <c r="S2710" s="26">
        <v>4702</v>
      </c>
      <c r="T2710" s="26" t="s">
        <v>3146</v>
      </c>
      <c r="U2710" s="17">
        <f>COUNTIFS(WTG_BD!L:L,'Basic Data'!T2710,WTG_BD!F:F,"&gt;="&amp;O2Summary!$B$6,WTG_BD!F:F,"&lt;="&amp;O2Summary!$B$4)</f>
        <v>0</v>
      </c>
      <c r="V2710" s="18">
        <f t="shared" si="49"/>
        <v>45</v>
      </c>
    </row>
    <row r="2711" spans="19:22">
      <c r="S2711" s="26">
        <v>4703</v>
      </c>
      <c r="T2711" s="26" t="s">
        <v>3147</v>
      </c>
      <c r="U2711" s="17">
        <f>COUNTIFS(WTG_BD!L:L,'Basic Data'!T2711,WTG_BD!F:F,"&gt;="&amp;O2Summary!$B$6,WTG_BD!F:F,"&lt;="&amp;O2Summary!$B$4)</f>
        <v>0</v>
      </c>
      <c r="V2711" s="18">
        <f t="shared" si="49"/>
        <v>45</v>
      </c>
    </row>
    <row r="2712" spans="19:22">
      <c r="S2712" s="26">
        <v>4704</v>
      </c>
      <c r="T2712" s="26" t="s">
        <v>3148</v>
      </c>
      <c r="U2712" s="17">
        <f>COUNTIFS(WTG_BD!L:L,'Basic Data'!T2712,WTG_BD!F:F,"&gt;="&amp;O2Summary!$B$6,WTG_BD!F:F,"&lt;="&amp;O2Summary!$B$4)</f>
        <v>0</v>
      </c>
      <c r="V2712" s="18">
        <f t="shared" si="49"/>
        <v>45</v>
      </c>
    </row>
    <row r="2713" spans="19:22">
      <c r="S2713" s="16">
        <v>4705</v>
      </c>
      <c r="T2713" s="16" t="s">
        <v>3149</v>
      </c>
      <c r="U2713" s="17">
        <f>COUNTIFS(WTG_BD!L:L,'Basic Data'!T2713,WTG_BD!F:F,"&gt;="&amp;O2Summary!$B$6,WTG_BD!F:F,"&lt;="&amp;O2Summary!$B$4)</f>
        <v>0</v>
      </c>
      <c r="V2713" s="18">
        <f t="shared" si="49"/>
        <v>45</v>
      </c>
    </row>
    <row r="2714" spans="19:22">
      <c r="S2714" s="16">
        <v>4706</v>
      </c>
      <c r="T2714" s="16" t="s">
        <v>3150</v>
      </c>
      <c r="U2714" s="17">
        <f>COUNTIFS(WTG_BD!L:L,'Basic Data'!T2714,WTG_BD!F:F,"&gt;="&amp;O2Summary!$B$6,WTG_BD!F:F,"&lt;="&amp;O2Summary!$B$4)</f>
        <v>0</v>
      </c>
      <c r="V2714" s="18">
        <f t="shared" si="49"/>
        <v>45</v>
      </c>
    </row>
    <row r="2715" spans="19:22">
      <c r="S2715" s="16">
        <v>4707</v>
      </c>
      <c r="T2715" s="16" t="s">
        <v>3151</v>
      </c>
      <c r="U2715" s="17">
        <f>COUNTIFS(WTG_BD!L:L,'Basic Data'!T2715,WTG_BD!F:F,"&gt;="&amp;O2Summary!$B$6,WTG_BD!F:F,"&lt;="&amp;O2Summary!$B$4)</f>
        <v>0</v>
      </c>
      <c r="V2715" s="18">
        <f t="shared" si="49"/>
        <v>45</v>
      </c>
    </row>
    <row r="2716" spans="19:22">
      <c r="S2716" s="16">
        <v>4708</v>
      </c>
      <c r="T2716" s="16" t="s">
        <v>3152</v>
      </c>
      <c r="U2716" s="17">
        <f>COUNTIFS(WTG_BD!L:L,'Basic Data'!T2716,WTG_BD!F:F,"&gt;="&amp;O2Summary!$B$6,WTG_BD!F:F,"&lt;="&amp;O2Summary!$B$4)</f>
        <v>0</v>
      </c>
      <c r="V2716" s="18">
        <f t="shared" si="49"/>
        <v>45</v>
      </c>
    </row>
    <row r="2717" spans="19:22">
      <c r="S2717" s="16">
        <v>4709</v>
      </c>
      <c r="T2717" s="16" t="s">
        <v>3153</v>
      </c>
      <c r="U2717" s="17">
        <f>COUNTIFS(WTG_BD!L:L,'Basic Data'!T2717,WTG_BD!F:F,"&gt;="&amp;O2Summary!$B$6,WTG_BD!F:F,"&lt;="&amp;O2Summary!$B$4)</f>
        <v>0</v>
      </c>
      <c r="V2717" s="18">
        <f t="shared" si="49"/>
        <v>45</v>
      </c>
    </row>
    <row r="2718" spans="19:22">
      <c r="S2718" s="16">
        <v>4710</v>
      </c>
      <c r="T2718" s="16" t="s">
        <v>3154</v>
      </c>
      <c r="U2718" s="17">
        <f>COUNTIFS(WTG_BD!L:L,'Basic Data'!T2718,WTG_BD!F:F,"&gt;="&amp;O2Summary!$B$6,WTG_BD!F:F,"&lt;="&amp;O2Summary!$B$4)</f>
        <v>0</v>
      </c>
      <c r="V2718" s="18">
        <f t="shared" si="49"/>
        <v>45</v>
      </c>
    </row>
    <row r="2719" spans="19:22">
      <c r="S2719" s="16">
        <v>4711</v>
      </c>
      <c r="T2719" s="16" t="s">
        <v>3155</v>
      </c>
      <c r="U2719" s="17">
        <f>COUNTIFS(WTG_BD!L:L,'Basic Data'!T2719,WTG_BD!F:F,"&gt;="&amp;O2Summary!$B$6,WTG_BD!F:F,"&lt;="&amp;O2Summary!$B$4)</f>
        <v>0</v>
      </c>
      <c r="V2719" s="18">
        <f t="shared" si="49"/>
        <v>45</v>
      </c>
    </row>
    <row r="2720" spans="19:22">
      <c r="S2720" s="16">
        <v>4712</v>
      </c>
      <c r="T2720" s="16" t="s">
        <v>3156</v>
      </c>
      <c r="U2720" s="17">
        <f>COUNTIFS(WTG_BD!L:L,'Basic Data'!T2720,WTG_BD!F:F,"&gt;="&amp;O2Summary!$B$6,WTG_BD!F:F,"&lt;="&amp;O2Summary!$B$4)</f>
        <v>0</v>
      </c>
      <c r="V2720" s="18">
        <f t="shared" si="49"/>
        <v>45</v>
      </c>
    </row>
    <row r="2721" spans="19:22">
      <c r="S2721" s="16">
        <v>4713</v>
      </c>
      <c r="T2721" s="16" t="s">
        <v>3157</v>
      </c>
      <c r="U2721" s="17">
        <f>COUNTIFS(WTG_BD!L:L,'Basic Data'!T2721,WTG_BD!F:F,"&gt;="&amp;O2Summary!$B$6,WTG_BD!F:F,"&lt;="&amp;O2Summary!$B$4)</f>
        <v>0</v>
      </c>
      <c r="V2721" s="18">
        <f t="shared" si="49"/>
        <v>45</v>
      </c>
    </row>
    <row r="2722" spans="19:22">
      <c r="S2722" s="16">
        <v>4714</v>
      </c>
      <c r="T2722" s="16" t="s">
        <v>3158</v>
      </c>
      <c r="U2722" s="17">
        <f>COUNTIFS(WTG_BD!L:L,'Basic Data'!T2722,WTG_BD!F:F,"&gt;="&amp;O2Summary!$B$6,WTG_BD!F:F,"&lt;="&amp;O2Summary!$B$4)</f>
        <v>0</v>
      </c>
      <c r="V2722" s="18">
        <f t="shared" si="49"/>
        <v>45</v>
      </c>
    </row>
    <row r="2723" spans="19:22">
      <c r="S2723" s="16">
        <v>4715</v>
      </c>
      <c r="T2723" s="16" t="s">
        <v>3159</v>
      </c>
      <c r="U2723" s="17">
        <f>COUNTIFS(WTG_BD!L:L,'Basic Data'!T2723,WTG_BD!F:F,"&gt;="&amp;O2Summary!$B$6,WTG_BD!F:F,"&lt;="&amp;O2Summary!$B$4)</f>
        <v>0</v>
      </c>
      <c r="V2723" s="18">
        <f t="shared" si="49"/>
        <v>45</v>
      </c>
    </row>
    <row r="2724" spans="19:22">
      <c r="S2724" s="16">
        <v>4716</v>
      </c>
      <c r="T2724" s="16" t="s">
        <v>3160</v>
      </c>
      <c r="U2724" s="17">
        <f>COUNTIFS(WTG_BD!L:L,'Basic Data'!T2724,WTG_BD!F:F,"&gt;="&amp;O2Summary!$B$6,WTG_BD!F:F,"&lt;="&amp;O2Summary!$B$4)</f>
        <v>0</v>
      </c>
      <c r="V2724" s="18">
        <f t="shared" si="49"/>
        <v>45</v>
      </c>
    </row>
    <row r="2725" spans="19:22">
      <c r="S2725" s="26">
        <v>4717</v>
      </c>
      <c r="T2725" s="26" t="s">
        <v>3161</v>
      </c>
      <c r="U2725" s="17">
        <f>COUNTIFS(WTG_BD!L:L,'Basic Data'!T2725,WTG_BD!F:F,"&gt;="&amp;O2Summary!$B$6,WTG_BD!F:F,"&lt;="&amp;O2Summary!$B$4)</f>
        <v>0</v>
      </c>
      <c r="V2725" s="18">
        <f t="shared" si="49"/>
        <v>45</v>
      </c>
    </row>
    <row r="2726" spans="19:22">
      <c r="S2726" s="26">
        <v>4718</v>
      </c>
      <c r="T2726" s="26" t="s">
        <v>3162</v>
      </c>
      <c r="U2726" s="17">
        <f>COUNTIFS(WTG_BD!L:L,'Basic Data'!T2726,WTG_BD!F:F,"&gt;="&amp;O2Summary!$B$6,WTG_BD!F:F,"&lt;="&amp;O2Summary!$B$4)</f>
        <v>0</v>
      </c>
      <c r="V2726" s="18">
        <f t="shared" si="49"/>
        <v>45</v>
      </c>
    </row>
    <row r="2727" spans="19:22">
      <c r="S2727" s="26">
        <v>4719</v>
      </c>
      <c r="T2727" s="26" t="s">
        <v>3163</v>
      </c>
      <c r="U2727" s="17">
        <f>COUNTIFS(WTG_BD!L:L,'Basic Data'!T2727,WTG_BD!F:F,"&gt;="&amp;O2Summary!$B$6,WTG_BD!F:F,"&lt;="&amp;O2Summary!$B$4)</f>
        <v>0</v>
      </c>
      <c r="V2727" s="18">
        <f t="shared" si="49"/>
        <v>45</v>
      </c>
    </row>
    <row r="2728" spans="19:22">
      <c r="S2728" s="26">
        <v>4720</v>
      </c>
      <c r="T2728" s="26" t="s">
        <v>3164</v>
      </c>
      <c r="U2728" s="17">
        <f>COUNTIFS(WTG_BD!L:L,'Basic Data'!T2728,WTG_BD!F:F,"&gt;="&amp;O2Summary!$B$6,WTG_BD!F:F,"&lt;="&amp;O2Summary!$B$4)</f>
        <v>0</v>
      </c>
      <c r="V2728" s="18">
        <f t="shared" si="49"/>
        <v>45</v>
      </c>
    </row>
    <row r="2729" spans="19:22">
      <c r="S2729" s="26">
        <v>4721</v>
      </c>
      <c r="T2729" s="26" t="s">
        <v>3165</v>
      </c>
      <c r="U2729" s="17">
        <f>COUNTIFS(WTG_BD!L:L,'Basic Data'!T2729,WTG_BD!F:F,"&gt;="&amp;O2Summary!$B$6,WTG_BD!F:F,"&lt;="&amp;O2Summary!$B$4)</f>
        <v>0</v>
      </c>
      <c r="V2729" s="18">
        <f t="shared" si="49"/>
        <v>45</v>
      </c>
    </row>
    <row r="2730" spans="19:22">
      <c r="S2730" s="26">
        <v>4722</v>
      </c>
      <c r="T2730" s="26" t="s">
        <v>3166</v>
      </c>
      <c r="U2730" s="17">
        <f>COUNTIFS(WTG_BD!L:L,'Basic Data'!T2730,WTG_BD!F:F,"&gt;="&amp;O2Summary!$B$6,WTG_BD!F:F,"&lt;="&amp;O2Summary!$B$4)</f>
        <v>0</v>
      </c>
      <c r="V2730" s="18">
        <f t="shared" si="49"/>
        <v>45</v>
      </c>
    </row>
    <row r="2731" spans="19:22">
      <c r="S2731" s="26">
        <v>4723</v>
      </c>
      <c r="T2731" s="26" t="s">
        <v>3167</v>
      </c>
      <c r="U2731" s="17">
        <f>COUNTIFS(WTG_BD!L:L,'Basic Data'!T2731,WTG_BD!F:F,"&gt;="&amp;O2Summary!$B$6,WTG_BD!F:F,"&lt;="&amp;O2Summary!$B$4)</f>
        <v>0</v>
      </c>
      <c r="V2731" s="18">
        <f t="shared" si="49"/>
        <v>45</v>
      </c>
    </row>
    <row r="2732" spans="19:22">
      <c r="S2732" s="26">
        <v>4724</v>
      </c>
      <c r="T2732" s="26" t="s">
        <v>3168</v>
      </c>
      <c r="U2732" s="17">
        <f>COUNTIFS(WTG_BD!L:L,'Basic Data'!T2732,WTG_BD!F:F,"&gt;="&amp;O2Summary!$B$6,WTG_BD!F:F,"&lt;="&amp;O2Summary!$B$4)</f>
        <v>0</v>
      </c>
      <c r="V2732" s="18">
        <f t="shared" si="49"/>
        <v>45</v>
      </c>
    </row>
    <row r="2733" spans="19:22">
      <c r="S2733" s="16">
        <v>4725</v>
      </c>
      <c r="T2733" s="16" t="s">
        <v>3169</v>
      </c>
      <c r="U2733" s="17">
        <f>COUNTIFS(WTG_BD!L:L,'Basic Data'!T2733,WTG_BD!F:F,"&gt;="&amp;O2Summary!$B$6,WTG_BD!F:F,"&lt;="&amp;O2Summary!$B$4)</f>
        <v>0</v>
      </c>
      <c r="V2733" s="18">
        <f t="shared" si="49"/>
        <v>45</v>
      </c>
    </row>
    <row r="2734" spans="19:22">
      <c r="S2734" s="16">
        <v>4726</v>
      </c>
      <c r="T2734" s="16" t="s">
        <v>3170</v>
      </c>
      <c r="U2734" s="17">
        <f>COUNTIFS(WTG_BD!L:L,'Basic Data'!T2734,WTG_BD!F:F,"&gt;="&amp;O2Summary!$B$6,WTG_BD!F:F,"&lt;="&amp;O2Summary!$B$4)</f>
        <v>0</v>
      </c>
      <c r="V2734" s="18">
        <f t="shared" si="49"/>
        <v>45</v>
      </c>
    </row>
    <row r="2735" spans="19:22">
      <c r="S2735" s="16">
        <v>4727</v>
      </c>
      <c r="T2735" s="16" t="s">
        <v>3171</v>
      </c>
      <c r="U2735" s="17">
        <f>COUNTIFS(WTG_BD!L:L,'Basic Data'!T2735,WTG_BD!F:F,"&gt;="&amp;O2Summary!$B$6,WTG_BD!F:F,"&lt;="&amp;O2Summary!$B$4)</f>
        <v>0</v>
      </c>
      <c r="V2735" s="18">
        <f t="shared" si="49"/>
        <v>45</v>
      </c>
    </row>
    <row r="2736" spans="19:22">
      <c r="S2736" s="16">
        <v>4728</v>
      </c>
      <c r="T2736" s="16" t="s">
        <v>3172</v>
      </c>
      <c r="U2736" s="17">
        <f>COUNTIFS(WTG_BD!L:L,'Basic Data'!T2736,WTG_BD!F:F,"&gt;="&amp;O2Summary!$B$6,WTG_BD!F:F,"&lt;="&amp;O2Summary!$B$4)</f>
        <v>0</v>
      </c>
      <c r="V2736" s="18">
        <f t="shared" si="49"/>
        <v>45</v>
      </c>
    </row>
    <row r="2737" spans="19:22">
      <c r="S2737" s="16">
        <v>4729</v>
      </c>
      <c r="T2737" s="16" t="s">
        <v>3173</v>
      </c>
      <c r="U2737" s="17">
        <f>COUNTIFS(WTG_BD!L:L,'Basic Data'!T2737,WTG_BD!F:F,"&gt;="&amp;O2Summary!$B$6,WTG_BD!F:F,"&lt;="&amp;O2Summary!$B$4)</f>
        <v>0</v>
      </c>
      <c r="V2737" s="18">
        <f t="shared" si="49"/>
        <v>45</v>
      </c>
    </row>
    <row r="2738" spans="19:22">
      <c r="S2738" s="16">
        <v>4730</v>
      </c>
      <c r="T2738" s="16" t="s">
        <v>3174</v>
      </c>
      <c r="U2738" s="17">
        <f>COUNTIFS(WTG_BD!L:L,'Basic Data'!T2738,WTG_BD!F:F,"&gt;="&amp;O2Summary!$B$6,WTG_BD!F:F,"&lt;="&amp;O2Summary!$B$4)</f>
        <v>0</v>
      </c>
      <c r="V2738" s="18">
        <f t="shared" si="49"/>
        <v>45</v>
      </c>
    </row>
    <row r="2739" spans="19:22">
      <c r="S2739" s="16">
        <v>4731</v>
      </c>
      <c r="T2739" s="16" t="s">
        <v>3175</v>
      </c>
      <c r="U2739" s="17">
        <f>COUNTIFS(WTG_BD!L:L,'Basic Data'!T2739,WTG_BD!F:F,"&gt;="&amp;O2Summary!$B$6,WTG_BD!F:F,"&lt;="&amp;O2Summary!$B$4)</f>
        <v>0</v>
      </c>
      <c r="V2739" s="18">
        <f t="shared" si="49"/>
        <v>45</v>
      </c>
    </row>
    <row r="2740" spans="19:22">
      <c r="S2740" s="16">
        <v>4732</v>
      </c>
      <c r="T2740" s="16" t="s">
        <v>3176</v>
      </c>
      <c r="U2740" s="17">
        <f>COUNTIFS(WTG_BD!L:L,'Basic Data'!T2740,WTG_BD!F:F,"&gt;="&amp;O2Summary!$B$6,WTG_BD!F:F,"&lt;="&amp;O2Summary!$B$4)</f>
        <v>0</v>
      </c>
      <c r="V2740" s="18">
        <f t="shared" si="49"/>
        <v>45</v>
      </c>
    </row>
    <row r="2741" spans="19:22">
      <c r="S2741" s="16">
        <v>4733</v>
      </c>
      <c r="T2741" s="16" t="s">
        <v>3177</v>
      </c>
      <c r="U2741" s="17">
        <f>COUNTIFS(WTG_BD!L:L,'Basic Data'!T2741,WTG_BD!F:F,"&gt;="&amp;O2Summary!$B$6,WTG_BD!F:F,"&lt;="&amp;O2Summary!$B$4)</f>
        <v>0</v>
      </c>
      <c r="V2741" s="18">
        <f t="shared" si="49"/>
        <v>45</v>
      </c>
    </row>
    <row r="2742" spans="19:22">
      <c r="S2742" s="16">
        <v>4734</v>
      </c>
      <c r="T2742" s="16" t="s">
        <v>3178</v>
      </c>
      <c r="U2742" s="17">
        <f>COUNTIFS(WTG_BD!L:L,'Basic Data'!T2742,WTG_BD!F:F,"&gt;="&amp;O2Summary!$B$6,WTG_BD!F:F,"&lt;="&amp;O2Summary!$B$4)</f>
        <v>0</v>
      </c>
      <c r="V2742" s="18">
        <f t="shared" si="49"/>
        <v>45</v>
      </c>
    </row>
    <row r="2743" spans="19:22">
      <c r="S2743" s="16">
        <v>4735</v>
      </c>
      <c r="T2743" s="16" t="s">
        <v>3179</v>
      </c>
      <c r="U2743" s="17">
        <f>COUNTIFS(WTG_BD!L:L,'Basic Data'!T2743,WTG_BD!F:F,"&gt;="&amp;O2Summary!$B$6,WTG_BD!F:F,"&lt;="&amp;O2Summary!$B$4)</f>
        <v>0</v>
      </c>
      <c r="V2743" s="18">
        <f t="shared" si="49"/>
        <v>45</v>
      </c>
    </row>
    <row r="2744" spans="19:22">
      <c r="S2744" s="16">
        <v>4736</v>
      </c>
      <c r="T2744" s="16" t="s">
        <v>3180</v>
      </c>
      <c r="U2744" s="17">
        <f>COUNTIFS(WTG_BD!L:L,'Basic Data'!T2744,WTG_BD!F:F,"&gt;="&amp;O2Summary!$B$6,WTG_BD!F:F,"&lt;="&amp;O2Summary!$B$4)</f>
        <v>0</v>
      </c>
      <c r="V2744" s="18">
        <f t="shared" si="49"/>
        <v>45</v>
      </c>
    </row>
    <row r="2745" spans="19:22">
      <c r="S2745" s="16">
        <v>4737</v>
      </c>
      <c r="T2745" s="16" t="s">
        <v>3181</v>
      </c>
      <c r="U2745" s="17">
        <f>COUNTIFS(WTG_BD!L:L,'Basic Data'!T2745,WTG_BD!F:F,"&gt;="&amp;O2Summary!$B$6,WTG_BD!F:F,"&lt;="&amp;O2Summary!$B$4)</f>
        <v>0</v>
      </c>
      <c r="V2745" s="18">
        <f t="shared" si="49"/>
        <v>45</v>
      </c>
    </row>
    <row r="2746" spans="19:22">
      <c r="S2746" s="16">
        <v>4738</v>
      </c>
      <c r="T2746" s="16" t="s">
        <v>3182</v>
      </c>
      <c r="U2746" s="17">
        <f>COUNTIFS(WTG_BD!L:L,'Basic Data'!T2746,WTG_BD!F:F,"&gt;="&amp;O2Summary!$B$6,WTG_BD!F:F,"&lt;="&amp;O2Summary!$B$4)</f>
        <v>0</v>
      </c>
      <c r="V2746" s="18">
        <f t="shared" si="49"/>
        <v>45</v>
      </c>
    </row>
    <row r="2747" spans="19:22">
      <c r="S2747" s="16">
        <v>4739</v>
      </c>
      <c r="T2747" s="16" t="s">
        <v>3183</v>
      </c>
      <c r="U2747" s="17">
        <f>COUNTIFS(WTG_BD!L:L,'Basic Data'!T2747,WTG_BD!F:F,"&gt;="&amp;O2Summary!$B$6,WTG_BD!F:F,"&lt;="&amp;O2Summary!$B$4)</f>
        <v>0</v>
      </c>
      <c r="V2747" s="18">
        <f t="shared" si="49"/>
        <v>45</v>
      </c>
    </row>
    <row r="2748" spans="19:22">
      <c r="S2748" s="16">
        <v>4740</v>
      </c>
      <c r="T2748" s="16" t="s">
        <v>3184</v>
      </c>
      <c r="U2748" s="17">
        <f>COUNTIFS(WTG_BD!L:L,'Basic Data'!T2748,WTG_BD!F:F,"&gt;="&amp;O2Summary!$B$6,WTG_BD!F:F,"&lt;="&amp;O2Summary!$B$4)</f>
        <v>0</v>
      </c>
      <c r="V2748" s="18">
        <f t="shared" si="49"/>
        <v>45</v>
      </c>
    </row>
    <row r="2749" spans="19:22">
      <c r="S2749" s="16">
        <v>4742</v>
      </c>
      <c r="T2749" s="16" t="s">
        <v>3185</v>
      </c>
      <c r="U2749" s="17">
        <f>COUNTIFS(WTG_BD!L:L,'Basic Data'!T2749,WTG_BD!F:F,"&gt;="&amp;O2Summary!$B$6,WTG_BD!F:F,"&lt;="&amp;O2Summary!$B$4)</f>
        <v>0</v>
      </c>
      <c r="V2749" s="18">
        <f t="shared" si="49"/>
        <v>45</v>
      </c>
    </row>
    <row r="2750" spans="19:22">
      <c r="S2750" s="16">
        <v>4743</v>
      </c>
      <c r="T2750" s="16" t="s">
        <v>3186</v>
      </c>
      <c r="U2750" s="17">
        <f>COUNTIFS(WTG_BD!L:L,'Basic Data'!T2750,WTG_BD!F:F,"&gt;="&amp;O2Summary!$B$6,WTG_BD!F:F,"&lt;="&amp;O2Summary!$B$4)</f>
        <v>0</v>
      </c>
      <c r="V2750" s="18">
        <f t="shared" si="49"/>
        <v>45</v>
      </c>
    </row>
    <row r="2751" spans="19:22">
      <c r="S2751" s="16">
        <v>4749</v>
      </c>
      <c r="T2751" s="16" t="s">
        <v>3187</v>
      </c>
      <c r="U2751" s="17">
        <f>COUNTIFS(WTG_BD!L:L,'Basic Data'!T2751,WTG_BD!F:F,"&gt;="&amp;O2Summary!$B$6,WTG_BD!F:F,"&lt;="&amp;O2Summary!$B$4)</f>
        <v>0</v>
      </c>
      <c r="V2751" s="18">
        <f t="shared" si="49"/>
        <v>45</v>
      </c>
    </row>
    <row r="2752" spans="19:22">
      <c r="S2752" s="16">
        <v>4750</v>
      </c>
      <c r="T2752" s="16" t="s">
        <v>3188</v>
      </c>
      <c r="U2752" s="17">
        <f>COUNTIFS(WTG_BD!L:L,'Basic Data'!T2752,WTG_BD!F:F,"&gt;="&amp;O2Summary!$B$6,WTG_BD!F:F,"&lt;="&amp;O2Summary!$B$4)</f>
        <v>0</v>
      </c>
      <c r="V2752" s="18">
        <f t="shared" si="49"/>
        <v>45</v>
      </c>
    </row>
    <row r="2753" spans="19:22">
      <c r="S2753" s="16">
        <v>4751</v>
      </c>
      <c r="T2753" s="16" t="s">
        <v>3189</v>
      </c>
      <c r="U2753" s="17">
        <f>COUNTIFS(WTG_BD!L:L,'Basic Data'!T2753,WTG_BD!F:F,"&gt;="&amp;O2Summary!$B$6,WTG_BD!F:F,"&lt;="&amp;O2Summary!$B$4)</f>
        <v>0</v>
      </c>
      <c r="V2753" s="18">
        <f t="shared" si="49"/>
        <v>45</v>
      </c>
    </row>
    <row r="2754" spans="19:22">
      <c r="S2754" s="16">
        <v>4752</v>
      </c>
      <c r="T2754" s="16" t="s">
        <v>3190</v>
      </c>
      <c r="U2754" s="17">
        <f>COUNTIFS(WTG_BD!L:L,'Basic Data'!T2754,WTG_BD!F:F,"&gt;="&amp;O2Summary!$B$6,WTG_BD!F:F,"&lt;="&amp;O2Summary!$B$4)</f>
        <v>0</v>
      </c>
      <c r="V2754" s="18">
        <f t="shared" si="49"/>
        <v>45</v>
      </c>
    </row>
    <row r="2755" spans="19:22">
      <c r="S2755" s="16">
        <v>4757</v>
      </c>
      <c r="T2755" s="16" t="s">
        <v>3191</v>
      </c>
      <c r="U2755" s="17">
        <f>COUNTIFS(WTG_BD!L:L,'Basic Data'!T2755,WTG_BD!F:F,"&gt;="&amp;O2Summary!$B$6,WTG_BD!F:F,"&lt;="&amp;O2Summary!$B$4)</f>
        <v>0</v>
      </c>
      <c r="V2755" s="18">
        <f t="shared" ref="V2755:V2818" si="50">RANK(U2755,$U$2:$U$3975)</f>
        <v>45</v>
      </c>
    </row>
    <row r="2756" spans="19:22">
      <c r="S2756" s="16">
        <v>4758</v>
      </c>
      <c r="T2756" s="16" t="s">
        <v>3192</v>
      </c>
      <c r="U2756" s="17">
        <f>COUNTIFS(WTG_BD!L:L,'Basic Data'!T2756,WTG_BD!F:F,"&gt;="&amp;O2Summary!$B$6,WTG_BD!F:F,"&lt;="&amp;O2Summary!$B$4)</f>
        <v>0</v>
      </c>
      <c r="V2756" s="18">
        <f t="shared" si="50"/>
        <v>45</v>
      </c>
    </row>
    <row r="2757" spans="19:22">
      <c r="S2757" s="16">
        <v>4759</v>
      </c>
      <c r="T2757" s="16" t="s">
        <v>3193</v>
      </c>
      <c r="U2757" s="17">
        <f>COUNTIFS(WTG_BD!L:L,'Basic Data'!T2757,WTG_BD!F:F,"&gt;="&amp;O2Summary!$B$6,WTG_BD!F:F,"&lt;="&amp;O2Summary!$B$4)</f>
        <v>0</v>
      </c>
      <c r="V2757" s="18">
        <f t="shared" si="50"/>
        <v>45</v>
      </c>
    </row>
    <row r="2758" spans="19:22">
      <c r="S2758" s="16">
        <v>4761</v>
      </c>
      <c r="T2758" s="16" t="s">
        <v>3194</v>
      </c>
      <c r="U2758" s="17">
        <f>COUNTIFS(WTG_BD!L:L,'Basic Data'!T2758,WTG_BD!F:F,"&gt;="&amp;O2Summary!$B$6,WTG_BD!F:F,"&lt;="&amp;O2Summary!$B$4)</f>
        <v>0</v>
      </c>
      <c r="V2758" s="18">
        <f t="shared" si="50"/>
        <v>45</v>
      </c>
    </row>
    <row r="2759" spans="19:22">
      <c r="S2759" s="16">
        <v>4762</v>
      </c>
      <c r="T2759" s="16" t="s">
        <v>377</v>
      </c>
      <c r="U2759" s="17">
        <f>COUNTIFS(WTG_BD!L:L,'Basic Data'!T2759,WTG_BD!F:F,"&gt;="&amp;O2Summary!$B$6,WTG_BD!F:F,"&lt;="&amp;O2Summary!$B$4)</f>
        <v>0</v>
      </c>
      <c r="V2759" s="18">
        <f t="shared" si="50"/>
        <v>45</v>
      </c>
    </row>
    <row r="2760" spans="19:22">
      <c r="S2760" s="16">
        <v>4763</v>
      </c>
      <c r="T2760" s="16" t="s">
        <v>3195</v>
      </c>
      <c r="U2760" s="17">
        <f>COUNTIFS(WTG_BD!L:L,'Basic Data'!T2760,WTG_BD!F:F,"&gt;="&amp;O2Summary!$B$6,WTG_BD!F:F,"&lt;="&amp;O2Summary!$B$4)</f>
        <v>0</v>
      </c>
      <c r="V2760" s="18">
        <f t="shared" si="50"/>
        <v>45</v>
      </c>
    </row>
    <row r="2761" spans="19:22">
      <c r="S2761" s="16">
        <v>4764</v>
      </c>
      <c r="T2761" s="16" t="s">
        <v>3196</v>
      </c>
      <c r="U2761" s="17">
        <f>COUNTIFS(WTG_BD!L:L,'Basic Data'!T2761,WTG_BD!F:F,"&gt;="&amp;O2Summary!$B$6,WTG_BD!F:F,"&lt;="&amp;O2Summary!$B$4)</f>
        <v>0</v>
      </c>
      <c r="V2761" s="18">
        <f t="shared" si="50"/>
        <v>45</v>
      </c>
    </row>
    <row r="2762" spans="19:22">
      <c r="S2762" s="16">
        <v>4765</v>
      </c>
      <c r="T2762" s="16" t="s">
        <v>3197</v>
      </c>
      <c r="U2762" s="17">
        <f>COUNTIFS(WTG_BD!L:L,'Basic Data'!T2762,WTG_BD!F:F,"&gt;="&amp;O2Summary!$B$6,WTG_BD!F:F,"&lt;="&amp;O2Summary!$B$4)</f>
        <v>0</v>
      </c>
      <c r="V2762" s="18">
        <f t="shared" si="50"/>
        <v>45</v>
      </c>
    </row>
    <row r="2763" spans="19:22">
      <c r="S2763" s="16">
        <v>4766</v>
      </c>
      <c r="T2763" s="16" t="s">
        <v>3111</v>
      </c>
      <c r="U2763" s="17">
        <f>COUNTIFS(WTG_BD!L:L,'Basic Data'!T2763,WTG_BD!F:F,"&gt;="&amp;O2Summary!$B$6,WTG_BD!F:F,"&lt;="&amp;O2Summary!$B$4)</f>
        <v>0</v>
      </c>
      <c r="V2763" s="18">
        <f t="shared" si="50"/>
        <v>45</v>
      </c>
    </row>
    <row r="2764" spans="19:22">
      <c r="S2764" s="16">
        <v>4767</v>
      </c>
      <c r="T2764" s="16" t="s">
        <v>3198</v>
      </c>
      <c r="U2764" s="17">
        <f>COUNTIFS(WTG_BD!L:L,'Basic Data'!T2764,WTG_BD!F:F,"&gt;="&amp;O2Summary!$B$6,WTG_BD!F:F,"&lt;="&amp;O2Summary!$B$4)</f>
        <v>0</v>
      </c>
      <c r="V2764" s="18">
        <f t="shared" si="50"/>
        <v>45</v>
      </c>
    </row>
    <row r="2765" spans="19:22">
      <c r="S2765" s="16">
        <v>4768</v>
      </c>
      <c r="T2765" s="16" t="s">
        <v>3199</v>
      </c>
      <c r="U2765" s="17">
        <f>COUNTIFS(WTG_BD!L:L,'Basic Data'!T2765,WTG_BD!F:F,"&gt;="&amp;O2Summary!$B$6,WTG_BD!F:F,"&lt;="&amp;O2Summary!$B$4)</f>
        <v>0</v>
      </c>
      <c r="V2765" s="18">
        <f t="shared" si="50"/>
        <v>45</v>
      </c>
    </row>
    <row r="2766" spans="19:22">
      <c r="S2766" s="16">
        <v>4769</v>
      </c>
      <c r="T2766" s="16" t="s">
        <v>3200</v>
      </c>
      <c r="U2766" s="17">
        <f>COUNTIFS(WTG_BD!L:L,'Basic Data'!T2766,WTG_BD!F:F,"&gt;="&amp;O2Summary!$B$6,WTG_BD!F:F,"&lt;="&amp;O2Summary!$B$4)</f>
        <v>0</v>
      </c>
      <c r="V2766" s="18">
        <f t="shared" si="50"/>
        <v>45</v>
      </c>
    </row>
    <row r="2767" spans="19:22">
      <c r="S2767" s="16">
        <v>4770</v>
      </c>
      <c r="T2767" s="16" t="s">
        <v>3201</v>
      </c>
      <c r="U2767" s="17">
        <f>COUNTIFS(WTG_BD!L:L,'Basic Data'!T2767,WTG_BD!F:F,"&gt;="&amp;O2Summary!$B$6,WTG_BD!F:F,"&lt;="&amp;O2Summary!$B$4)</f>
        <v>0</v>
      </c>
      <c r="V2767" s="18">
        <f t="shared" si="50"/>
        <v>45</v>
      </c>
    </row>
    <row r="2768" spans="19:22">
      <c r="S2768" s="16">
        <v>4771</v>
      </c>
      <c r="T2768" s="16" t="s">
        <v>3202</v>
      </c>
      <c r="U2768" s="17">
        <f>COUNTIFS(WTG_BD!L:L,'Basic Data'!T2768,WTG_BD!F:F,"&gt;="&amp;O2Summary!$B$6,WTG_BD!F:F,"&lt;="&amp;O2Summary!$B$4)</f>
        <v>0</v>
      </c>
      <c r="V2768" s="18">
        <f t="shared" si="50"/>
        <v>45</v>
      </c>
    </row>
    <row r="2769" spans="19:22">
      <c r="S2769" s="16">
        <v>4772</v>
      </c>
      <c r="T2769" s="16" t="s">
        <v>3203</v>
      </c>
      <c r="U2769" s="17">
        <f>COUNTIFS(WTG_BD!L:L,'Basic Data'!T2769,WTG_BD!F:F,"&gt;="&amp;O2Summary!$B$6,WTG_BD!F:F,"&lt;="&amp;O2Summary!$B$4)</f>
        <v>0</v>
      </c>
      <c r="V2769" s="18">
        <f t="shared" si="50"/>
        <v>45</v>
      </c>
    </row>
    <row r="2770" spans="19:22">
      <c r="S2770" s="16">
        <v>4773</v>
      </c>
      <c r="T2770" s="16" t="s">
        <v>3204</v>
      </c>
      <c r="U2770" s="17">
        <f>COUNTIFS(WTG_BD!L:L,'Basic Data'!T2770,WTG_BD!F:F,"&gt;="&amp;O2Summary!$B$6,WTG_BD!F:F,"&lt;="&amp;O2Summary!$B$4)</f>
        <v>0</v>
      </c>
      <c r="V2770" s="18">
        <f t="shared" si="50"/>
        <v>45</v>
      </c>
    </row>
    <row r="2771" spans="19:22">
      <c r="S2771" s="16">
        <v>4774</v>
      </c>
      <c r="T2771" s="16" t="s">
        <v>3205</v>
      </c>
      <c r="U2771" s="17">
        <f>COUNTIFS(WTG_BD!L:L,'Basic Data'!T2771,WTG_BD!F:F,"&gt;="&amp;O2Summary!$B$6,WTG_BD!F:F,"&lt;="&amp;O2Summary!$B$4)</f>
        <v>0</v>
      </c>
      <c r="V2771" s="18">
        <f t="shared" si="50"/>
        <v>45</v>
      </c>
    </row>
    <row r="2772" spans="19:22">
      <c r="S2772" s="16">
        <v>4775</v>
      </c>
      <c r="T2772" s="16" t="s">
        <v>3206</v>
      </c>
      <c r="U2772" s="17">
        <f>COUNTIFS(WTG_BD!L:L,'Basic Data'!T2772,WTG_BD!F:F,"&gt;="&amp;O2Summary!$B$6,WTG_BD!F:F,"&lt;="&amp;O2Summary!$B$4)</f>
        <v>0</v>
      </c>
      <c r="V2772" s="18">
        <f t="shared" si="50"/>
        <v>45</v>
      </c>
    </row>
    <row r="2773" spans="19:22">
      <c r="S2773" s="16">
        <v>4776</v>
      </c>
      <c r="T2773" s="16" t="s">
        <v>3207</v>
      </c>
      <c r="U2773" s="17">
        <f>COUNTIFS(WTG_BD!L:L,'Basic Data'!T2773,WTG_BD!F:F,"&gt;="&amp;O2Summary!$B$6,WTG_BD!F:F,"&lt;="&amp;O2Summary!$B$4)</f>
        <v>0</v>
      </c>
      <c r="V2773" s="18">
        <f t="shared" si="50"/>
        <v>45</v>
      </c>
    </row>
    <row r="2774" spans="19:22">
      <c r="S2774" s="16">
        <v>4777</v>
      </c>
      <c r="T2774" s="16" t="s">
        <v>3208</v>
      </c>
      <c r="U2774" s="17">
        <f>COUNTIFS(WTG_BD!L:L,'Basic Data'!T2774,WTG_BD!F:F,"&gt;="&amp;O2Summary!$B$6,WTG_BD!F:F,"&lt;="&amp;O2Summary!$B$4)</f>
        <v>0</v>
      </c>
      <c r="V2774" s="18">
        <f t="shared" si="50"/>
        <v>45</v>
      </c>
    </row>
    <row r="2775" spans="19:22">
      <c r="S2775" s="16">
        <v>4778</v>
      </c>
      <c r="T2775" s="16" t="s">
        <v>3209</v>
      </c>
      <c r="U2775" s="17">
        <f>COUNTIFS(WTG_BD!L:L,'Basic Data'!T2775,WTG_BD!F:F,"&gt;="&amp;O2Summary!$B$6,WTG_BD!F:F,"&lt;="&amp;O2Summary!$B$4)</f>
        <v>0</v>
      </c>
      <c r="V2775" s="18">
        <f t="shared" si="50"/>
        <v>45</v>
      </c>
    </row>
    <row r="2776" spans="19:22">
      <c r="S2776" s="16">
        <v>4779</v>
      </c>
      <c r="T2776" s="16" t="s">
        <v>3210</v>
      </c>
      <c r="U2776" s="17">
        <f>COUNTIFS(WTG_BD!L:L,'Basic Data'!T2776,WTG_BD!F:F,"&gt;="&amp;O2Summary!$B$6,WTG_BD!F:F,"&lt;="&amp;O2Summary!$B$4)</f>
        <v>0</v>
      </c>
      <c r="V2776" s="18">
        <f t="shared" si="50"/>
        <v>45</v>
      </c>
    </row>
    <row r="2777" spans="19:22">
      <c r="S2777" s="16">
        <v>4780</v>
      </c>
      <c r="T2777" s="16" t="s">
        <v>3211</v>
      </c>
      <c r="U2777" s="17">
        <f>COUNTIFS(WTG_BD!L:L,'Basic Data'!T2777,WTG_BD!F:F,"&gt;="&amp;O2Summary!$B$6,WTG_BD!F:F,"&lt;="&amp;O2Summary!$B$4)</f>
        <v>0</v>
      </c>
      <c r="V2777" s="18">
        <f t="shared" si="50"/>
        <v>45</v>
      </c>
    </row>
    <row r="2778" spans="19:22">
      <c r="S2778" s="16">
        <v>4781</v>
      </c>
      <c r="T2778" s="16" t="s">
        <v>3212</v>
      </c>
      <c r="U2778" s="17">
        <f>COUNTIFS(WTG_BD!L:L,'Basic Data'!T2778,WTG_BD!F:F,"&gt;="&amp;O2Summary!$B$6,WTG_BD!F:F,"&lt;="&amp;O2Summary!$B$4)</f>
        <v>0</v>
      </c>
      <c r="V2778" s="18">
        <f t="shared" si="50"/>
        <v>45</v>
      </c>
    </row>
    <row r="2779" spans="19:22">
      <c r="S2779" s="16">
        <v>4782</v>
      </c>
      <c r="T2779" s="16" t="s">
        <v>3213</v>
      </c>
      <c r="U2779" s="17">
        <f>COUNTIFS(WTG_BD!L:L,'Basic Data'!T2779,WTG_BD!F:F,"&gt;="&amp;O2Summary!$B$6,WTG_BD!F:F,"&lt;="&amp;O2Summary!$B$4)</f>
        <v>0</v>
      </c>
      <c r="V2779" s="18">
        <f t="shared" si="50"/>
        <v>45</v>
      </c>
    </row>
    <row r="2780" spans="19:22">
      <c r="S2780" s="16">
        <v>4783</v>
      </c>
      <c r="T2780" s="16" t="s">
        <v>3214</v>
      </c>
      <c r="U2780" s="17">
        <f>COUNTIFS(WTG_BD!L:L,'Basic Data'!T2780,WTG_BD!F:F,"&gt;="&amp;O2Summary!$B$6,WTG_BD!F:F,"&lt;="&amp;O2Summary!$B$4)</f>
        <v>0</v>
      </c>
      <c r="V2780" s="18">
        <f t="shared" si="50"/>
        <v>45</v>
      </c>
    </row>
    <row r="2781" spans="19:22">
      <c r="S2781" s="16">
        <v>4784</v>
      </c>
      <c r="T2781" s="16" t="s">
        <v>3215</v>
      </c>
      <c r="U2781" s="17">
        <f>COUNTIFS(WTG_BD!L:L,'Basic Data'!T2781,WTG_BD!F:F,"&gt;="&amp;O2Summary!$B$6,WTG_BD!F:F,"&lt;="&amp;O2Summary!$B$4)</f>
        <v>0</v>
      </c>
      <c r="V2781" s="18">
        <f t="shared" si="50"/>
        <v>45</v>
      </c>
    </row>
    <row r="2782" spans="19:22">
      <c r="S2782" s="16">
        <v>4785</v>
      </c>
      <c r="T2782" s="16" t="s">
        <v>3216</v>
      </c>
      <c r="U2782" s="17">
        <f>COUNTIFS(WTG_BD!L:L,'Basic Data'!T2782,WTG_BD!F:F,"&gt;="&amp;O2Summary!$B$6,WTG_BD!F:F,"&lt;="&amp;O2Summary!$B$4)</f>
        <v>0</v>
      </c>
      <c r="V2782" s="18">
        <f t="shared" si="50"/>
        <v>45</v>
      </c>
    </row>
    <row r="2783" spans="19:22">
      <c r="S2783" s="16">
        <v>4786</v>
      </c>
      <c r="T2783" s="16" t="s">
        <v>3217</v>
      </c>
      <c r="U2783" s="17">
        <f>COUNTIFS(WTG_BD!L:L,'Basic Data'!T2783,WTG_BD!F:F,"&gt;="&amp;O2Summary!$B$6,WTG_BD!F:F,"&lt;="&amp;O2Summary!$B$4)</f>
        <v>0</v>
      </c>
      <c r="V2783" s="18">
        <f t="shared" si="50"/>
        <v>45</v>
      </c>
    </row>
    <row r="2784" spans="19:22">
      <c r="S2784" s="16">
        <v>4787</v>
      </c>
      <c r="T2784" s="16" t="s">
        <v>3218</v>
      </c>
      <c r="U2784" s="17">
        <f>COUNTIFS(WTG_BD!L:L,'Basic Data'!T2784,WTG_BD!F:F,"&gt;="&amp;O2Summary!$B$6,WTG_BD!F:F,"&lt;="&amp;O2Summary!$B$4)</f>
        <v>0</v>
      </c>
      <c r="V2784" s="18">
        <f t="shared" si="50"/>
        <v>45</v>
      </c>
    </row>
    <row r="2785" spans="19:22">
      <c r="S2785" s="16">
        <v>4788</v>
      </c>
      <c r="T2785" s="16" t="s">
        <v>3219</v>
      </c>
      <c r="U2785" s="17">
        <f>COUNTIFS(WTG_BD!L:L,'Basic Data'!T2785,WTG_BD!F:F,"&gt;="&amp;O2Summary!$B$6,WTG_BD!F:F,"&lt;="&amp;O2Summary!$B$4)</f>
        <v>0</v>
      </c>
      <c r="V2785" s="18">
        <f t="shared" si="50"/>
        <v>45</v>
      </c>
    </row>
    <row r="2786" spans="19:22">
      <c r="S2786" s="16">
        <v>4789</v>
      </c>
      <c r="T2786" s="16" t="s">
        <v>3220</v>
      </c>
      <c r="U2786" s="17">
        <f>COUNTIFS(WTG_BD!L:L,'Basic Data'!T2786,WTG_BD!F:F,"&gt;="&amp;O2Summary!$B$6,WTG_BD!F:F,"&lt;="&amp;O2Summary!$B$4)</f>
        <v>0</v>
      </c>
      <c r="V2786" s="18">
        <f t="shared" si="50"/>
        <v>45</v>
      </c>
    </row>
    <row r="2787" spans="19:22">
      <c r="S2787" s="16">
        <v>4790</v>
      </c>
      <c r="T2787" s="16" t="s">
        <v>3221</v>
      </c>
      <c r="U2787" s="17">
        <f>COUNTIFS(WTG_BD!L:L,'Basic Data'!T2787,WTG_BD!F:F,"&gt;="&amp;O2Summary!$B$6,WTG_BD!F:F,"&lt;="&amp;O2Summary!$B$4)</f>
        <v>0</v>
      </c>
      <c r="V2787" s="18">
        <f t="shared" si="50"/>
        <v>45</v>
      </c>
    </row>
    <row r="2788" spans="19:22">
      <c r="S2788" s="16">
        <v>4791</v>
      </c>
      <c r="T2788" s="16" t="s">
        <v>3222</v>
      </c>
      <c r="U2788" s="17">
        <f>COUNTIFS(WTG_BD!L:L,'Basic Data'!T2788,WTG_BD!F:F,"&gt;="&amp;O2Summary!$B$6,WTG_BD!F:F,"&lt;="&amp;O2Summary!$B$4)</f>
        <v>0</v>
      </c>
      <c r="V2788" s="18">
        <f t="shared" si="50"/>
        <v>45</v>
      </c>
    </row>
    <row r="2789" spans="19:22">
      <c r="S2789" s="16">
        <v>4792</v>
      </c>
      <c r="T2789" s="16" t="s">
        <v>3223</v>
      </c>
      <c r="U2789" s="17">
        <f>COUNTIFS(WTG_BD!L:L,'Basic Data'!T2789,WTG_BD!F:F,"&gt;="&amp;O2Summary!$B$6,WTG_BD!F:F,"&lt;="&amp;O2Summary!$B$4)</f>
        <v>0</v>
      </c>
      <c r="V2789" s="18">
        <f t="shared" si="50"/>
        <v>45</v>
      </c>
    </row>
    <row r="2790" spans="19:22">
      <c r="S2790" s="16">
        <v>4793</v>
      </c>
      <c r="T2790" s="16" t="s">
        <v>3224</v>
      </c>
      <c r="U2790" s="17">
        <f>COUNTIFS(WTG_BD!L:L,'Basic Data'!T2790,WTG_BD!F:F,"&gt;="&amp;O2Summary!$B$6,WTG_BD!F:F,"&lt;="&amp;O2Summary!$B$4)</f>
        <v>0</v>
      </c>
      <c r="V2790" s="18">
        <f t="shared" si="50"/>
        <v>45</v>
      </c>
    </row>
    <row r="2791" spans="19:22">
      <c r="S2791" s="16">
        <v>4794</v>
      </c>
      <c r="T2791" s="16" t="s">
        <v>3225</v>
      </c>
      <c r="U2791" s="17">
        <f>COUNTIFS(WTG_BD!L:L,'Basic Data'!T2791,WTG_BD!F:F,"&gt;="&amp;O2Summary!$B$6,WTG_BD!F:F,"&lt;="&amp;O2Summary!$B$4)</f>
        <v>0</v>
      </c>
      <c r="V2791" s="18">
        <f t="shared" si="50"/>
        <v>45</v>
      </c>
    </row>
    <row r="2792" spans="19:22">
      <c r="S2792" s="16">
        <v>4795</v>
      </c>
      <c r="T2792" s="16" t="s">
        <v>2904</v>
      </c>
      <c r="U2792" s="17">
        <f>COUNTIFS(WTG_BD!L:L,'Basic Data'!T2792,WTG_BD!F:F,"&gt;="&amp;O2Summary!$B$6,WTG_BD!F:F,"&lt;="&amp;O2Summary!$B$4)</f>
        <v>0</v>
      </c>
      <c r="V2792" s="18">
        <f t="shared" si="50"/>
        <v>45</v>
      </c>
    </row>
    <row r="2793" spans="19:22">
      <c r="S2793" s="16">
        <v>4796</v>
      </c>
      <c r="T2793" s="16" t="s">
        <v>2905</v>
      </c>
      <c r="U2793" s="17">
        <f>COUNTIFS(WTG_BD!L:L,'Basic Data'!T2793,WTG_BD!F:F,"&gt;="&amp;O2Summary!$B$6,WTG_BD!F:F,"&lt;="&amp;O2Summary!$B$4)</f>
        <v>0</v>
      </c>
      <c r="V2793" s="18">
        <f t="shared" si="50"/>
        <v>45</v>
      </c>
    </row>
    <row r="2794" spans="19:22">
      <c r="S2794" s="16">
        <v>4797</v>
      </c>
      <c r="T2794" s="16" t="s">
        <v>3226</v>
      </c>
      <c r="U2794" s="17">
        <f>COUNTIFS(WTG_BD!L:L,'Basic Data'!T2794,WTG_BD!F:F,"&gt;="&amp;O2Summary!$B$6,WTG_BD!F:F,"&lt;="&amp;O2Summary!$B$4)</f>
        <v>0</v>
      </c>
      <c r="V2794" s="18">
        <f t="shared" si="50"/>
        <v>45</v>
      </c>
    </row>
    <row r="2795" spans="19:22">
      <c r="S2795" s="16">
        <v>4798</v>
      </c>
      <c r="T2795" s="16" t="s">
        <v>3227</v>
      </c>
      <c r="U2795" s="17">
        <f>COUNTIFS(WTG_BD!L:L,'Basic Data'!T2795,WTG_BD!F:F,"&gt;="&amp;O2Summary!$B$6,WTG_BD!F:F,"&lt;="&amp;O2Summary!$B$4)</f>
        <v>0</v>
      </c>
      <c r="V2795" s="18">
        <f t="shared" si="50"/>
        <v>45</v>
      </c>
    </row>
    <row r="2796" spans="19:22">
      <c r="S2796" s="16">
        <v>4799</v>
      </c>
      <c r="T2796" s="16" t="s">
        <v>3228</v>
      </c>
      <c r="U2796" s="17">
        <f>COUNTIFS(WTG_BD!L:L,'Basic Data'!T2796,WTG_BD!F:F,"&gt;="&amp;O2Summary!$B$6,WTG_BD!F:F,"&lt;="&amp;O2Summary!$B$4)</f>
        <v>0</v>
      </c>
      <c r="V2796" s="18">
        <f t="shared" si="50"/>
        <v>45</v>
      </c>
    </row>
    <row r="2797" spans="19:22">
      <c r="S2797" s="16">
        <v>4800</v>
      </c>
      <c r="T2797" s="16" t="s">
        <v>3229</v>
      </c>
      <c r="U2797" s="17">
        <f>COUNTIFS(WTG_BD!L:L,'Basic Data'!T2797,WTG_BD!F:F,"&gt;="&amp;O2Summary!$B$6,WTG_BD!F:F,"&lt;="&amp;O2Summary!$B$4)</f>
        <v>0</v>
      </c>
      <c r="V2797" s="18">
        <f t="shared" si="50"/>
        <v>45</v>
      </c>
    </row>
    <row r="2798" spans="19:22">
      <c r="S2798" s="16">
        <v>4801</v>
      </c>
      <c r="T2798" s="16" t="s">
        <v>3230</v>
      </c>
      <c r="U2798" s="17">
        <f>COUNTIFS(WTG_BD!L:L,'Basic Data'!T2798,WTG_BD!F:F,"&gt;="&amp;O2Summary!$B$6,WTG_BD!F:F,"&lt;="&amp;O2Summary!$B$4)</f>
        <v>0</v>
      </c>
      <c r="V2798" s="18">
        <f t="shared" si="50"/>
        <v>45</v>
      </c>
    </row>
    <row r="2799" spans="19:22">
      <c r="S2799" s="16">
        <v>4802</v>
      </c>
      <c r="T2799" s="16" t="s">
        <v>3231</v>
      </c>
      <c r="U2799" s="17">
        <f>COUNTIFS(WTG_BD!L:L,'Basic Data'!T2799,WTG_BD!F:F,"&gt;="&amp;O2Summary!$B$6,WTG_BD!F:F,"&lt;="&amp;O2Summary!$B$4)</f>
        <v>0</v>
      </c>
      <c r="V2799" s="18">
        <f t="shared" si="50"/>
        <v>45</v>
      </c>
    </row>
    <row r="2800" spans="19:22">
      <c r="S2800" s="16">
        <v>4803</v>
      </c>
      <c r="T2800" s="16" t="s">
        <v>3232</v>
      </c>
      <c r="U2800" s="17">
        <f>COUNTIFS(WTG_BD!L:L,'Basic Data'!T2800,WTG_BD!F:F,"&gt;="&amp;O2Summary!$B$6,WTG_BD!F:F,"&lt;="&amp;O2Summary!$B$4)</f>
        <v>0</v>
      </c>
      <c r="V2800" s="18">
        <f t="shared" si="50"/>
        <v>45</v>
      </c>
    </row>
    <row r="2801" spans="19:22">
      <c r="S2801" s="16">
        <v>4804</v>
      </c>
      <c r="T2801" s="16" t="s">
        <v>3233</v>
      </c>
      <c r="U2801" s="17">
        <f>COUNTIFS(WTG_BD!L:L,'Basic Data'!T2801,WTG_BD!F:F,"&gt;="&amp;O2Summary!$B$6,WTG_BD!F:F,"&lt;="&amp;O2Summary!$B$4)</f>
        <v>0</v>
      </c>
      <c r="V2801" s="18">
        <f t="shared" si="50"/>
        <v>45</v>
      </c>
    </row>
    <row r="2802" spans="19:22">
      <c r="S2802" s="16">
        <v>4805</v>
      </c>
      <c r="T2802" s="16" t="s">
        <v>3113</v>
      </c>
      <c r="U2802" s="17">
        <f>COUNTIFS(WTG_BD!L:L,'Basic Data'!T2802,WTG_BD!F:F,"&gt;="&amp;O2Summary!$B$6,WTG_BD!F:F,"&lt;="&amp;O2Summary!$B$4)</f>
        <v>0</v>
      </c>
      <c r="V2802" s="18">
        <f t="shared" si="50"/>
        <v>45</v>
      </c>
    </row>
    <row r="2803" spans="19:22">
      <c r="S2803" s="16">
        <v>4806</v>
      </c>
      <c r="T2803" s="16" t="s">
        <v>3226</v>
      </c>
      <c r="U2803" s="17">
        <f>COUNTIFS(WTG_BD!L:L,'Basic Data'!T2803,WTG_BD!F:F,"&gt;="&amp;O2Summary!$B$6,WTG_BD!F:F,"&lt;="&amp;O2Summary!$B$4)</f>
        <v>0</v>
      </c>
      <c r="V2803" s="18">
        <f t="shared" si="50"/>
        <v>45</v>
      </c>
    </row>
    <row r="2804" spans="19:22">
      <c r="S2804" s="16">
        <v>4807</v>
      </c>
      <c r="T2804" s="16" t="s">
        <v>3226</v>
      </c>
      <c r="U2804" s="17">
        <f>COUNTIFS(WTG_BD!L:L,'Basic Data'!T2804,WTG_BD!F:F,"&gt;="&amp;O2Summary!$B$6,WTG_BD!F:F,"&lt;="&amp;O2Summary!$B$4)</f>
        <v>0</v>
      </c>
      <c r="V2804" s="18">
        <f t="shared" si="50"/>
        <v>45</v>
      </c>
    </row>
    <row r="2805" spans="19:22">
      <c r="S2805" s="16">
        <v>4808</v>
      </c>
      <c r="T2805" s="16" t="s">
        <v>3234</v>
      </c>
      <c r="U2805" s="17">
        <f>COUNTIFS(WTG_BD!L:L,'Basic Data'!T2805,WTG_BD!F:F,"&gt;="&amp;O2Summary!$B$6,WTG_BD!F:F,"&lt;="&amp;O2Summary!$B$4)</f>
        <v>0</v>
      </c>
      <c r="V2805" s="18">
        <f t="shared" si="50"/>
        <v>45</v>
      </c>
    </row>
    <row r="2806" spans="19:22">
      <c r="S2806" s="16">
        <v>4809</v>
      </c>
      <c r="T2806" s="16" t="s">
        <v>3235</v>
      </c>
      <c r="U2806" s="17">
        <f>COUNTIFS(WTG_BD!L:L,'Basic Data'!T2806,WTG_BD!F:F,"&gt;="&amp;O2Summary!$B$6,WTG_BD!F:F,"&lt;="&amp;O2Summary!$B$4)</f>
        <v>0</v>
      </c>
      <c r="V2806" s="18">
        <f t="shared" si="50"/>
        <v>45</v>
      </c>
    </row>
    <row r="2807" spans="19:22">
      <c r="S2807" s="16">
        <v>4810</v>
      </c>
      <c r="T2807" s="16" t="s">
        <v>3235</v>
      </c>
      <c r="U2807" s="17">
        <f>COUNTIFS(WTG_BD!L:L,'Basic Data'!T2807,WTG_BD!F:F,"&gt;="&amp;O2Summary!$B$6,WTG_BD!F:F,"&lt;="&amp;O2Summary!$B$4)</f>
        <v>0</v>
      </c>
      <c r="V2807" s="18">
        <f t="shared" si="50"/>
        <v>45</v>
      </c>
    </row>
    <row r="2808" spans="19:22">
      <c r="S2808" s="16">
        <v>4811</v>
      </c>
      <c r="T2808" s="16" t="s">
        <v>3236</v>
      </c>
      <c r="U2808" s="17">
        <f>COUNTIFS(WTG_BD!L:L,'Basic Data'!T2808,WTG_BD!F:F,"&gt;="&amp;O2Summary!$B$6,WTG_BD!F:F,"&lt;="&amp;O2Summary!$B$4)</f>
        <v>0</v>
      </c>
      <c r="V2808" s="18">
        <f t="shared" si="50"/>
        <v>45</v>
      </c>
    </row>
    <row r="2809" spans="19:22">
      <c r="S2809" s="16">
        <v>4812</v>
      </c>
      <c r="T2809" s="16" t="s">
        <v>3237</v>
      </c>
      <c r="U2809" s="17">
        <f>COUNTIFS(WTG_BD!L:L,'Basic Data'!T2809,WTG_BD!F:F,"&gt;="&amp;O2Summary!$B$6,WTG_BD!F:F,"&lt;="&amp;O2Summary!$B$4)</f>
        <v>0</v>
      </c>
      <c r="V2809" s="18">
        <f t="shared" si="50"/>
        <v>45</v>
      </c>
    </row>
    <row r="2810" spans="19:22">
      <c r="S2810" s="16">
        <v>4813</v>
      </c>
      <c r="T2810" s="16" t="s">
        <v>3237</v>
      </c>
      <c r="U2810" s="17">
        <f>COUNTIFS(WTG_BD!L:L,'Basic Data'!T2810,WTG_BD!F:F,"&gt;="&amp;O2Summary!$B$6,WTG_BD!F:F,"&lt;="&amp;O2Summary!$B$4)</f>
        <v>0</v>
      </c>
      <c r="V2810" s="18">
        <f t="shared" si="50"/>
        <v>45</v>
      </c>
    </row>
    <row r="2811" spans="19:22">
      <c r="S2811" s="16">
        <v>4814</v>
      </c>
      <c r="T2811" s="16" t="s">
        <v>3238</v>
      </c>
      <c r="U2811" s="17">
        <f>COUNTIFS(WTG_BD!L:L,'Basic Data'!T2811,WTG_BD!F:F,"&gt;="&amp;O2Summary!$B$6,WTG_BD!F:F,"&lt;="&amp;O2Summary!$B$4)</f>
        <v>0</v>
      </c>
      <c r="V2811" s="18">
        <f t="shared" si="50"/>
        <v>45</v>
      </c>
    </row>
    <row r="2812" spans="19:22">
      <c r="S2812" s="16">
        <v>4815</v>
      </c>
      <c r="T2812" s="16" t="s">
        <v>3239</v>
      </c>
      <c r="U2812" s="17">
        <f>COUNTIFS(WTG_BD!L:L,'Basic Data'!T2812,WTG_BD!F:F,"&gt;="&amp;O2Summary!$B$6,WTG_BD!F:F,"&lt;="&amp;O2Summary!$B$4)</f>
        <v>0</v>
      </c>
      <c r="V2812" s="18">
        <f t="shared" si="50"/>
        <v>45</v>
      </c>
    </row>
    <row r="2813" spans="19:22">
      <c r="S2813" s="16">
        <v>4816</v>
      </c>
      <c r="T2813" s="16" t="s">
        <v>3240</v>
      </c>
      <c r="U2813" s="17">
        <f>COUNTIFS(WTG_BD!L:L,'Basic Data'!T2813,WTG_BD!F:F,"&gt;="&amp;O2Summary!$B$6,WTG_BD!F:F,"&lt;="&amp;O2Summary!$B$4)</f>
        <v>0</v>
      </c>
      <c r="V2813" s="18">
        <f t="shared" si="50"/>
        <v>45</v>
      </c>
    </row>
    <row r="2814" spans="19:22">
      <c r="S2814" s="16">
        <v>4817</v>
      </c>
      <c r="T2814" s="16" t="s">
        <v>3241</v>
      </c>
      <c r="U2814" s="17">
        <f>COUNTIFS(WTG_BD!L:L,'Basic Data'!T2814,WTG_BD!F:F,"&gt;="&amp;O2Summary!$B$6,WTG_BD!F:F,"&lt;="&amp;O2Summary!$B$4)</f>
        <v>0</v>
      </c>
      <c r="V2814" s="18">
        <f t="shared" si="50"/>
        <v>45</v>
      </c>
    </row>
    <row r="2815" spans="19:22">
      <c r="S2815" s="16">
        <v>4818</v>
      </c>
      <c r="T2815" s="16" t="s">
        <v>3242</v>
      </c>
      <c r="U2815" s="17">
        <f>COUNTIFS(WTG_BD!L:L,'Basic Data'!T2815,WTG_BD!F:F,"&gt;="&amp;O2Summary!$B$6,WTG_BD!F:F,"&lt;="&amp;O2Summary!$B$4)</f>
        <v>0</v>
      </c>
      <c r="V2815" s="18">
        <f t="shared" si="50"/>
        <v>45</v>
      </c>
    </row>
    <row r="2816" spans="19:22">
      <c r="S2816" s="16">
        <v>4819</v>
      </c>
      <c r="T2816" s="16" t="s">
        <v>3243</v>
      </c>
      <c r="U2816" s="17">
        <f>COUNTIFS(WTG_BD!L:L,'Basic Data'!T2816,WTG_BD!F:F,"&gt;="&amp;O2Summary!$B$6,WTG_BD!F:F,"&lt;="&amp;O2Summary!$B$4)</f>
        <v>0</v>
      </c>
      <c r="V2816" s="18">
        <f t="shared" si="50"/>
        <v>45</v>
      </c>
    </row>
    <row r="2817" spans="19:22">
      <c r="S2817" s="16">
        <v>4820</v>
      </c>
      <c r="T2817" s="16" t="s">
        <v>3244</v>
      </c>
      <c r="U2817" s="17">
        <f>COUNTIFS(WTG_BD!L:L,'Basic Data'!T2817,WTG_BD!F:F,"&gt;="&amp;O2Summary!$B$6,WTG_BD!F:F,"&lt;="&amp;O2Summary!$B$4)</f>
        <v>0</v>
      </c>
      <c r="V2817" s="18">
        <f t="shared" si="50"/>
        <v>45</v>
      </c>
    </row>
    <row r="2818" spans="19:22">
      <c r="S2818" s="16">
        <v>4821</v>
      </c>
      <c r="T2818" s="16" t="s">
        <v>3245</v>
      </c>
      <c r="U2818" s="17">
        <f>COUNTIFS(WTG_BD!L:L,'Basic Data'!T2818,WTG_BD!F:F,"&gt;="&amp;O2Summary!$B$6,WTG_BD!F:F,"&lt;="&amp;O2Summary!$B$4)</f>
        <v>0</v>
      </c>
      <c r="V2818" s="18">
        <f t="shared" si="50"/>
        <v>45</v>
      </c>
    </row>
    <row r="2819" spans="19:22">
      <c r="S2819" s="16">
        <v>4822</v>
      </c>
      <c r="T2819" s="16" t="s">
        <v>3246</v>
      </c>
      <c r="U2819" s="17">
        <f>COUNTIFS(WTG_BD!L:L,'Basic Data'!T2819,WTG_BD!F:F,"&gt;="&amp;O2Summary!$B$6,WTG_BD!F:F,"&lt;="&amp;O2Summary!$B$4)</f>
        <v>0</v>
      </c>
      <c r="V2819" s="18">
        <f t="shared" ref="V2819:V2882" si="51">RANK(U2819,$U$2:$U$3975)</f>
        <v>45</v>
      </c>
    </row>
    <row r="2820" spans="19:22">
      <c r="S2820" s="16">
        <v>4823</v>
      </c>
      <c r="T2820" s="16" t="s">
        <v>3247</v>
      </c>
      <c r="U2820" s="17">
        <f>COUNTIFS(WTG_BD!L:L,'Basic Data'!T2820,WTG_BD!F:F,"&gt;="&amp;O2Summary!$B$6,WTG_BD!F:F,"&lt;="&amp;O2Summary!$B$4)</f>
        <v>0</v>
      </c>
      <c r="V2820" s="18">
        <f t="shared" si="51"/>
        <v>45</v>
      </c>
    </row>
    <row r="2821" spans="19:22">
      <c r="S2821" s="16">
        <v>4824</v>
      </c>
      <c r="T2821" s="16" t="s">
        <v>3248</v>
      </c>
      <c r="U2821" s="17">
        <f>COUNTIFS(WTG_BD!L:L,'Basic Data'!T2821,WTG_BD!F:F,"&gt;="&amp;O2Summary!$B$6,WTG_BD!F:F,"&lt;="&amp;O2Summary!$B$4)</f>
        <v>0</v>
      </c>
      <c r="V2821" s="18">
        <f t="shared" si="51"/>
        <v>45</v>
      </c>
    </row>
    <row r="2822" spans="19:22">
      <c r="S2822" s="16">
        <v>4825</v>
      </c>
      <c r="T2822" s="16" t="s">
        <v>3249</v>
      </c>
      <c r="U2822" s="17">
        <f>COUNTIFS(WTG_BD!L:L,'Basic Data'!T2822,WTG_BD!F:F,"&gt;="&amp;O2Summary!$B$6,WTG_BD!F:F,"&lt;="&amp;O2Summary!$B$4)</f>
        <v>0</v>
      </c>
      <c r="V2822" s="18">
        <f t="shared" si="51"/>
        <v>45</v>
      </c>
    </row>
    <row r="2823" spans="19:22">
      <c r="S2823" s="16">
        <v>4826</v>
      </c>
      <c r="T2823" s="16" t="s">
        <v>3250</v>
      </c>
      <c r="U2823" s="17">
        <f>COUNTIFS(WTG_BD!L:L,'Basic Data'!T2823,WTG_BD!F:F,"&gt;="&amp;O2Summary!$B$6,WTG_BD!F:F,"&lt;="&amp;O2Summary!$B$4)</f>
        <v>0</v>
      </c>
      <c r="V2823" s="18">
        <f t="shared" si="51"/>
        <v>45</v>
      </c>
    </row>
    <row r="2824" spans="19:22">
      <c r="S2824" s="26">
        <v>4827</v>
      </c>
      <c r="T2824" s="26" t="s">
        <v>3251</v>
      </c>
      <c r="U2824" s="17">
        <f>COUNTIFS(WTG_BD!L:L,'Basic Data'!T2824,WTG_BD!F:F,"&gt;="&amp;O2Summary!$B$6,WTG_BD!F:F,"&lt;="&amp;O2Summary!$B$4)</f>
        <v>0</v>
      </c>
      <c r="V2824" s="18">
        <f t="shared" si="51"/>
        <v>45</v>
      </c>
    </row>
    <row r="2825" spans="19:22">
      <c r="S2825" s="26">
        <v>4828</v>
      </c>
      <c r="T2825" s="26" t="s">
        <v>3252</v>
      </c>
      <c r="U2825" s="17">
        <f>COUNTIFS(WTG_BD!L:L,'Basic Data'!T2825,WTG_BD!F:F,"&gt;="&amp;O2Summary!$B$6,WTG_BD!F:F,"&lt;="&amp;O2Summary!$B$4)</f>
        <v>0</v>
      </c>
      <c r="V2825" s="18">
        <f t="shared" si="51"/>
        <v>45</v>
      </c>
    </row>
    <row r="2826" spans="19:22">
      <c r="S2826" s="26">
        <v>4829</v>
      </c>
      <c r="T2826" s="26" t="s">
        <v>3253</v>
      </c>
      <c r="U2826" s="17">
        <f>COUNTIFS(WTG_BD!L:L,'Basic Data'!T2826,WTG_BD!F:F,"&gt;="&amp;O2Summary!$B$6,WTG_BD!F:F,"&lt;="&amp;O2Summary!$B$4)</f>
        <v>0</v>
      </c>
      <c r="V2826" s="18">
        <f t="shared" si="51"/>
        <v>45</v>
      </c>
    </row>
    <row r="2827" spans="19:22">
      <c r="S2827" s="26">
        <v>4830</v>
      </c>
      <c r="T2827" s="26" t="s">
        <v>3254</v>
      </c>
      <c r="U2827" s="17">
        <f>COUNTIFS(WTG_BD!L:L,'Basic Data'!T2827,WTG_BD!F:F,"&gt;="&amp;O2Summary!$B$6,WTG_BD!F:F,"&lt;="&amp;O2Summary!$B$4)</f>
        <v>0</v>
      </c>
      <c r="V2827" s="18">
        <f t="shared" si="51"/>
        <v>45</v>
      </c>
    </row>
    <row r="2828" spans="19:22">
      <c r="S2828" s="26">
        <v>4831</v>
      </c>
      <c r="T2828" s="26" t="s">
        <v>3255</v>
      </c>
      <c r="U2828" s="17">
        <f>COUNTIFS(WTG_BD!L:L,'Basic Data'!T2828,WTG_BD!F:F,"&gt;="&amp;O2Summary!$B$6,WTG_BD!F:F,"&lt;="&amp;O2Summary!$B$4)</f>
        <v>0</v>
      </c>
      <c r="V2828" s="18">
        <f t="shared" si="51"/>
        <v>45</v>
      </c>
    </row>
    <row r="2829" spans="19:22">
      <c r="S2829" s="26">
        <v>4832</v>
      </c>
      <c r="T2829" s="26" t="s">
        <v>3256</v>
      </c>
      <c r="U2829" s="17">
        <f>COUNTIFS(WTG_BD!L:L,'Basic Data'!T2829,WTG_BD!F:F,"&gt;="&amp;O2Summary!$B$6,WTG_BD!F:F,"&lt;="&amp;O2Summary!$B$4)</f>
        <v>0</v>
      </c>
      <c r="V2829" s="18">
        <f t="shared" si="51"/>
        <v>45</v>
      </c>
    </row>
    <row r="2830" spans="19:22">
      <c r="S2830" s="16">
        <v>4833</v>
      </c>
      <c r="T2830" s="16" t="s">
        <v>3257</v>
      </c>
      <c r="U2830" s="17">
        <f>COUNTIFS(WTG_BD!L:L,'Basic Data'!T2830,WTG_BD!F:F,"&gt;="&amp;O2Summary!$B$6,WTG_BD!F:F,"&lt;="&amp;O2Summary!$B$4)</f>
        <v>0</v>
      </c>
      <c r="V2830" s="18">
        <f t="shared" si="51"/>
        <v>45</v>
      </c>
    </row>
    <row r="2831" spans="19:22">
      <c r="S2831" s="16">
        <v>4834</v>
      </c>
      <c r="T2831" s="16" t="s">
        <v>3258</v>
      </c>
      <c r="U2831" s="17">
        <f>COUNTIFS(WTG_BD!L:L,'Basic Data'!T2831,WTG_BD!F:F,"&gt;="&amp;O2Summary!$B$6,WTG_BD!F:F,"&lt;="&amp;O2Summary!$B$4)</f>
        <v>0</v>
      </c>
      <c r="V2831" s="18">
        <f t="shared" si="51"/>
        <v>45</v>
      </c>
    </row>
    <row r="2832" spans="19:22">
      <c r="S2832" s="16">
        <v>4835</v>
      </c>
      <c r="T2832" s="16" t="s">
        <v>3259</v>
      </c>
      <c r="U2832" s="17">
        <f>COUNTIFS(WTG_BD!L:L,'Basic Data'!T2832,WTG_BD!F:F,"&gt;="&amp;O2Summary!$B$6,WTG_BD!F:F,"&lt;="&amp;O2Summary!$B$4)</f>
        <v>0</v>
      </c>
      <c r="V2832" s="18">
        <f t="shared" si="51"/>
        <v>45</v>
      </c>
    </row>
    <row r="2833" spans="19:22">
      <c r="S2833" s="16">
        <v>4836</v>
      </c>
      <c r="T2833" s="16" t="s">
        <v>3260</v>
      </c>
      <c r="U2833" s="17">
        <f>COUNTIFS(WTG_BD!L:L,'Basic Data'!T2833,WTG_BD!F:F,"&gt;="&amp;O2Summary!$B$6,WTG_BD!F:F,"&lt;="&amp;O2Summary!$B$4)</f>
        <v>0</v>
      </c>
      <c r="V2833" s="18">
        <f t="shared" si="51"/>
        <v>45</v>
      </c>
    </row>
    <row r="2834" spans="19:22">
      <c r="S2834" s="16">
        <v>4837</v>
      </c>
      <c r="T2834" s="16" t="s">
        <v>3261</v>
      </c>
      <c r="U2834" s="17">
        <f>COUNTIFS(WTG_BD!L:L,'Basic Data'!T2834,WTG_BD!F:F,"&gt;="&amp;O2Summary!$B$6,WTG_BD!F:F,"&lt;="&amp;O2Summary!$B$4)</f>
        <v>0</v>
      </c>
      <c r="V2834" s="18">
        <f t="shared" si="51"/>
        <v>45</v>
      </c>
    </row>
    <row r="2835" spans="19:22">
      <c r="S2835" s="16">
        <v>4838</v>
      </c>
      <c r="T2835" s="16" t="s">
        <v>3262</v>
      </c>
      <c r="U2835" s="17">
        <f>COUNTIFS(WTG_BD!L:L,'Basic Data'!T2835,WTG_BD!F:F,"&gt;="&amp;O2Summary!$B$6,WTG_BD!F:F,"&lt;="&amp;O2Summary!$B$4)</f>
        <v>0</v>
      </c>
      <c r="V2835" s="18">
        <f t="shared" si="51"/>
        <v>45</v>
      </c>
    </row>
    <row r="2836" spans="19:22">
      <c r="S2836" s="16">
        <v>4839</v>
      </c>
      <c r="T2836" s="16" t="s">
        <v>3263</v>
      </c>
      <c r="U2836" s="17">
        <f>COUNTIFS(WTG_BD!L:L,'Basic Data'!T2836,WTG_BD!F:F,"&gt;="&amp;O2Summary!$B$6,WTG_BD!F:F,"&lt;="&amp;O2Summary!$B$4)</f>
        <v>0</v>
      </c>
      <c r="V2836" s="18">
        <f t="shared" si="51"/>
        <v>45</v>
      </c>
    </row>
    <row r="2837" spans="19:22">
      <c r="S2837" s="16">
        <v>4840</v>
      </c>
      <c r="T2837" s="16" t="s">
        <v>3264</v>
      </c>
      <c r="U2837" s="17">
        <f>COUNTIFS(WTG_BD!L:L,'Basic Data'!T2837,WTG_BD!F:F,"&gt;="&amp;O2Summary!$B$6,WTG_BD!F:F,"&lt;="&amp;O2Summary!$B$4)</f>
        <v>0</v>
      </c>
      <c r="V2837" s="18">
        <f t="shared" si="51"/>
        <v>45</v>
      </c>
    </row>
    <row r="2838" spans="19:22">
      <c r="S2838" s="16">
        <v>4841</v>
      </c>
      <c r="T2838" s="16" t="s">
        <v>3265</v>
      </c>
      <c r="U2838" s="17">
        <f>COUNTIFS(WTG_BD!L:L,'Basic Data'!T2838,WTG_BD!F:F,"&gt;="&amp;O2Summary!$B$6,WTG_BD!F:F,"&lt;="&amp;O2Summary!$B$4)</f>
        <v>0</v>
      </c>
      <c r="V2838" s="18">
        <f t="shared" si="51"/>
        <v>45</v>
      </c>
    </row>
    <row r="2839" spans="19:22">
      <c r="S2839" s="16">
        <v>4842</v>
      </c>
      <c r="T2839" s="16" t="s">
        <v>3266</v>
      </c>
      <c r="U2839" s="17">
        <f>COUNTIFS(WTG_BD!L:L,'Basic Data'!T2839,WTG_BD!F:F,"&gt;="&amp;O2Summary!$B$6,WTG_BD!F:F,"&lt;="&amp;O2Summary!$B$4)</f>
        <v>0</v>
      </c>
      <c r="V2839" s="18">
        <f t="shared" si="51"/>
        <v>45</v>
      </c>
    </row>
    <row r="2840" spans="19:22">
      <c r="S2840" s="16">
        <v>4843</v>
      </c>
      <c r="T2840" s="16" t="s">
        <v>3267</v>
      </c>
      <c r="U2840" s="17">
        <f>COUNTIFS(WTG_BD!L:L,'Basic Data'!T2840,WTG_BD!F:F,"&gt;="&amp;O2Summary!$B$6,WTG_BD!F:F,"&lt;="&amp;O2Summary!$B$4)</f>
        <v>0</v>
      </c>
      <c r="V2840" s="18">
        <f t="shared" si="51"/>
        <v>45</v>
      </c>
    </row>
    <row r="2841" spans="19:22">
      <c r="S2841" s="16">
        <v>4844</v>
      </c>
      <c r="T2841" s="16" t="s">
        <v>3268</v>
      </c>
      <c r="U2841" s="17">
        <f>COUNTIFS(WTG_BD!L:L,'Basic Data'!T2841,WTG_BD!F:F,"&gt;="&amp;O2Summary!$B$6,WTG_BD!F:F,"&lt;="&amp;O2Summary!$B$4)</f>
        <v>0</v>
      </c>
      <c r="V2841" s="18">
        <f t="shared" si="51"/>
        <v>45</v>
      </c>
    </row>
    <row r="2842" spans="19:22">
      <c r="S2842" s="16">
        <v>4845</v>
      </c>
      <c r="T2842" s="16" t="s">
        <v>3269</v>
      </c>
      <c r="U2842" s="17">
        <f>COUNTIFS(WTG_BD!L:L,'Basic Data'!T2842,WTG_BD!F:F,"&gt;="&amp;O2Summary!$B$6,WTG_BD!F:F,"&lt;="&amp;O2Summary!$B$4)</f>
        <v>0</v>
      </c>
      <c r="V2842" s="18">
        <f t="shared" si="51"/>
        <v>45</v>
      </c>
    </row>
    <row r="2843" spans="19:22">
      <c r="S2843" s="16">
        <v>4846</v>
      </c>
      <c r="T2843" s="16" t="s">
        <v>3270</v>
      </c>
      <c r="U2843" s="17">
        <f>COUNTIFS(WTG_BD!L:L,'Basic Data'!T2843,WTG_BD!F:F,"&gt;="&amp;O2Summary!$B$6,WTG_BD!F:F,"&lt;="&amp;O2Summary!$B$4)</f>
        <v>0</v>
      </c>
      <c r="V2843" s="18">
        <f t="shared" si="51"/>
        <v>45</v>
      </c>
    </row>
    <row r="2844" spans="19:22">
      <c r="S2844" s="16">
        <v>4847</v>
      </c>
      <c r="T2844" s="16" t="s">
        <v>3271</v>
      </c>
      <c r="U2844" s="17">
        <f>COUNTIFS(WTG_BD!L:L,'Basic Data'!T2844,WTG_BD!F:F,"&gt;="&amp;O2Summary!$B$6,WTG_BD!F:F,"&lt;="&amp;O2Summary!$B$4)</f>
        <v>0</v>
      </c>
      <c r="V2844" s="18">
        <f t="shared" si="51"/>
        <v>45</v>
      </c>
    </row>
    <row r="2845" spans="19:22">
      <c r="S2845" s="16">
        <v>4848</v>
      </c>
      <c r="T2845" s="16" t="s">
        <v>3272</v>
      </c>
      <c r="U2845" s="17">
        <f>COUNTIFS(WTG_BD!L:L,'Basic Data'!T2845,WTG_BD!F:F,"&gt;="&amp;O2Summary!$B$6,WTG_BD!F:F,"&lt;="&amp;O2Summary!$B$4)</f>
        <v>0</v>
      </c>
      <c r="V2845" s="18">
        <f t="shared" si="51"/>
        <v>45</v>
      </c>
    </row>
    <row r="2846" spans="19:22">
      <c r="S2846" s="16">
        <v>4849</v>
      </c>
      <c r="T2846" s="16" t="s">
        <v>3273</v>
      </c>
      <c r="U2846" s="17">
        <f>COUNTIFS(WTG_BD!L:L,'Basic Data'!T2846,WTG_BD!F:F,"&gt;="&amp;O2Summary!$B$6,WTG_BD!F:F,"&lt;="&amp;O2Summary!$B$4)</f>
        <v>0</v>
      </c>
      <c r="V2846" s="18">
        <f t="shared" si="51"/>
        <v>45</v>
      </c>
    </row>
    <row r="2847" spans="19:22">
      <c r="S2847" s="16">
        <v>4850</v>
      </c>
      <c r="T2847" s="16" t="s">
        <v>3274</v>
      </c>
      <c r="U2847" s="17">
        <f>COUNTIFS(WTG_BD!L:L,'Basic Data'!T2847,WTG_BD!F:F,"&gt;="&amp;O2Summary!$B$6,WTG_BD!F:F,"&lt;="&amp;O2Summary!$B$4)</f>
        <v>0</v>
      </c>
      <c r="V2847" s="18">
        <f t="shared" si="51"/>
        <v>45</v>
      </c>
    </row>
    <row r="2848" spans="19:22">
      <c r="S2848" s="16">
        <v>4851</v>
      </c>
      <c r="T2848" s="16" t="s">
        <v>3275</v>
      </c>
      <c r="U2848" s="17">
        <f>COUNTIFS(WTG_BD!L:L,'Basic Data'!T2848,WTG_BD!F:F,"&gt;="&amp;O2Summary!$B$6,WTG_BD!F:F,"&lt;="&amp;O2Summary!$B$4)</f>
        <v>0</v>
      </c>
      <c r="V2848" s="18">
        <f t="shared" si="51"/>
        <v>45</v>
      </c>
    </row>
    <row r="2849" spans="19:22">
      <c r="S2849" s="16">
        <v>4852</v>
      </c>
      <c r="T2849" s="16" t="s">
        <v>3276</v>
      </c>
      <c r="U2849" s="17">
        <f>COUNTIFS(WTG_BD!L:L,'Basic Data'!T2849,WTG_BD!F:F,"&gt;="&amp;O2Summary!$B$6,WTG_BD!F:F,"&lt;="&amp;O2Summary!$B$4)</f>
        <v>0</v>
      </c>
      <c r="V2849" s="18">
        <f t="shared" si="51"/>
        <v>45</v>
      </c>
    </row>
    <row r="2850" spans="19:22">
      <c r="S2850" s="16">
        <v>4853</v>
      </c>
      <c r="T2850" s="16" t="s">
        <v>3277</v>
      </c>
      <c r="U2850" s="17">
        <f>COUNTIFS(WTG_BD!L:L,'Basic Data'!T2850,WTG_BD!F:F,"&gt;="&amp;O2Summary!$B$6,WTG_BD!F:F,"&lt;="&amp;O2Summary!$B$4)</f>
        <v>0</v>
      </c>
      <c r="V2850" s="18">
        <f t="shared" si="51"/>
        <v>45</v>
      </c>
    </row>
    <row r="2851" spans="19:22">
      <c r="S2851" s="16">
        <v>4854</v>
      </c>
      <c r="T2851" s="16" t="s">
        <v>3278</v>
      </c>
      <c r="U2851" s="17">
        <f>COUNTIFS(WTG_BD!L:L,'Basic Data'!T2851,WTG_BD!F:F,"&gt;="&amp;O2Summary!$B$6,WTG_BD!F:F,"&lt;="&amp;O2Summary!$B$4)</f>
        <v>0</v>
      </c>
      <c r="V2851" s="18">
        <f t="shared" si="51"/>
        <v>45</v>
      </c>
    </row>
    <row r="2852" spans="19:22">
      <c r="S2852" s="16">
        <v>4855</v>
      </c>
      <c r="T2852" s="16" t="s">
        <v>3279</v>
      </c>
      <c r="U2852" s="17">
        <f>COUNTIFS(WTG_BD!L:L,'Basic Data'!T2852,WTG_BD!F:F,"&gt;="&amp;O2Summary!$B$6,WTG_BD!F:F,"&lt;="&amp;O2Summary!$B$4)</f>
        <v>0</v>
      </c>
      <c r="V2852" s="18">
        <f t="shared" si="51"/>
        <v>45</v>
      </c>
    </row>
    <row r="2853" spans="19:22">
      <c r="S2853" s="16">
        <v>4856</v>
      </c>
      <c r="T2853" s="16" t="s">
        <v>3280</v>
      </c>
      <c r="U2853" s="17">
        <f>COUNTIFS(WTG_BD!L:L,'Basic Data'!T2853,WTG_BD!F:F,"&gt;="&amp;O2Summary!$B$6,WTG_BD!F:F,"&lt;="&amp;O2Summary!$B$4)</f>
        <v>0</v>
      </c>
      <c r="V2853" s="18">
        <f t="shared" si="51"/>
        <v>45</v>
      </c>
    </row>
    <row r="2854" spans="19:22">
      <c r="S2854" s="16">
        <v>4857</v>
      </c>
      <c r="T2854" s="16" t="s">
        <v>3281</v>
      </c>
      <c r="U2854" s="17">
        <f>COUNTIFS(WTG_BD!L:L,'Basic Data'!T2854,WTG_BD!F:F,"&gt;="&amp;O2Summary!$B$6,WTG_BD!F:F,"&lt;="&amp;O2Summary!$B$4)</f>
        <v>0</v>
      </c>
      <c r="V2854" s="18">
        <f t="shared" si="51"/>
        <v>45</v>
      </c>
    </row>
    <row r="2855" spans="19:22">
      <c r="S2855" s="16">
        <v>4858</v>
      </c>
      <c r="T2855" s="16" t="s">
        <v>3282</v>
      </c>
      <c r="U2855" s="17">
        <f>COUNTIFS(WTG_BD!L:L,'Basic Data'!T2855,WTG_BD!F:F,"&gt;="&amp;O2Summary!$B$6,WTG_BD!F:F,"&lt;="&amp;O2Summary!$B$4)</f>
        <v>0</v>
      </c>
      <c r="V2855" s="18">
        <f t="shared" si="51"/>
        <v>45</v>
      </c>
    </row>
    <row r="2856" spans="19:22">
      <c r="S2856" s="16">
        <v>4859</v>
      </c>
      <c r="T2856" s="16" t="s">
        <v>3283</v>
      </c>
      <c r="U2856" s="17">
        <f>COUNTIFS(WTG_BD!L:L,'Basic Data'!T2856,WTG_BD!F:F,"&gt;="&amp;O2Summary!$B$6,WTG_BD!F:F,"&lt;="&amp;O2Summary!$B$4)</f>
        <v>0</v>
      </c>
      <c r="V2856" s="18">
        <f t="shared" si="51"/>
        <v>45</v>
      </c>
    </row>
    <row r="2857" spans="19:22">
      <c r="S2857" s="16">
        <v>4860</v>
      </c>
      <c r="T2857" s="16" t="s">
        <v>3284</v>
      </c>
      <c r="U2857" s="17">
        <f>COUNTIFS(WTG_BD!L:L,'Basic Data'!T2857,WTG_BD!F:F,"&gt;="&amp;O2Summary!$B$6,WTG_BD!F:F,"&lt;="&amp;O2Summary!$B$4)</f>
        <v>0</v>
      </c>
      <c r="V2857" s="18">
        <f t="shared" si="51"/>
        <v>45</v>
      </c>
    </row>
    <row r="2858" spans="19:22">
      <c r="S2858" s="16">
        <v>4861</v>
      </c>
      <c r="T2858" s="16" t="s">
        <v>3285</v>
      </c>
      <c r="U2858" s="17">
        <f>COUNTIFS(WTG_BD!L:L,'Basic Data'!T2858,WTG_BD!F:F,"&gt;="&amp;O2Summary!$B$6,WTG_BD!F:F,"&lt;="&amp;O2Summary!$B$4)</f>
        <v>0</v>
      </c>
      <c r="V2858" s="18">
        <f t="shared" si="51"/>
        <v>45</v>
      </c>
    </row>
    <row r="2859" spans="19:22">
      <c r="S2859" s="16">
        <v>4862</v>
      </c>
      <c r="T2859" s="16" t="s">
        <v>3286</v>
      </c>
      <c r="U2859" s="17">
        <f>COUNTIFS(WTG_BD!L:L,'Basic Data'!T2859,WTG_BD!F:F,"&gt;="&amp;O2Summary!$B$6,WTG_BD!F:F,"&lt;="&amp;O2Summary!$B$4)</f>
        <v>0</v>
      </c>
      <c r="V2859" s="18">
        <f t="shared" si="51"/>
        <v>45</v>
      </c>
    </row>
    <row r="2860" spans="19:22">
      <c r="S2860" s="16">
        <v>4863</v>
      </c>
      <c r="T2860" s="16" t="s">
        <v>3287</v>
      </c>
      <c r="U2860" s="17">
        <f>COUNTIFS(WTG_BD!L:L,'Basic Data'!T2860,WTG_BD!F:F,"&gt;="&amp;O2Summary!$B$6,WTG_BD!F:F,"&lt;="&amp;O2Summary!$B$4)</f>
        <v>0</v>
      </c>
      <c r="V2860" s="18">
        <f t="shared" si="51"/>
        <v>45</v>
      </c>
    </row>
    <row r="2861" spans="19:22">
      <c r="S2861" s="16">
        <v>4864</v>
      </c>
      <c r="T2861" s="16" t="s">
        <v>3288</v>
      </c>
      <c r="U2861" s="17">
        <f>COUNTIFS(WTG_BD!L:L,'Basic Data'!T2861,WTG_BD!F:F,"&gt;="&amp;O2Summary!$B$6,WTG_BD!F:F,"&lt;="&amp;O2Summary!$B$4)</f>
        <v>0</v>
      </c>
      <c r="V2861" s="18">
        <f t="shared" si="51"/>
        <v>45</v>
      </c>
    </row>
    <row r="2862" spans="19:22">
      <c r="S2862" s="26">
        <v>4865</v>
      </c>
      <c r="T2862" s="26" t="s">
        <v>3289</v>
      </c>
      <c r="U2862" s="17">
        <f>COUNTIFS(WTG_BD!L:L,'Basic Data'!T2862,WTG_BD!F:F,"&gt;="&amp;O2Summary!$B$6,WTG_BD!F:F,"&lt;="&amp;O2Summary!$B$4)</f>
        <v>0</v>
      </c>
      <c r="V2862" s="18">
        <f t="shared" si="51"/>
        <v>45</v>
      </c>
    </row>
    <row r="2863" spans="19:22">
      <c r="S2863" s="16">
        <v>4866</v>
      </c>
      <c r="T2863" s="16" t="s">
        <v>3290</v>
      </c>
      <c r="U2863" s="17">
        <f>COUNTIFS(WTG_BD!L:L,'Basic Data'!T2863,WTG_BD!F:F,"&gt;="&amp;O2Summary!$B$6,WTG_BD!F:F,"&lt;="&amp;O2Summary!$B$4)</f>
        <v>0</v>
      </c>
      <c r="V2863" s="18">
        <f t="shared" si="51"/>
        <v>45</v>
      </c>
    </row>
    <row r="2864" spans="19:22">
      <c r="S2864" s="16">
        <v>4867</v>
      </c>
      <c r="T2864" s="16" t="s">
        <v>3291</v>
      </c>
      <c r="U2864" s="17">
        <f>COUNTIFS(WTG_BD!L:L,'Basic Data'!T2864,WTG_BD!F:F,"&gt;="&amp;O2Summary!$B$6,WTG_BD!F:F,"&lt;="&amp;O2Summary!$B$4)</f>
        <v>0</v>
      </c>
      <c r="V2864" s="18">
        <f t="shared" si="51"/>
        <v>45</v>
      </c>
    </row>
    <row r="2865" spans="19:22">
      <c r="S2865" s="16">
        <v>4868</v>
      </c>
      <c r="T2865" s="16" t="s">
        <v>3292</v>
      </c>
      <c r="U2865" s="17">
        <f>COUNTIFS(WTG_BD!L:L,'Basic Data'!T2865,WTG_BD!F:F,"&gt;="&amp;O2Summary!$B$6,WTG_BD!F:F,"&lt;="&amp;O2Summary!$B$4)</f>
        <v>0</v>
      </c>
      <c r="V2865" s="18">
        <f t="shared" si="51"/>
        <v>45</v>
      </c>
    </row>
    <row r="2866" spans="19:22">
      <c r="S2866" s="16">
        <v>4869</v>
      </c>
      <c r="T2866" s="16" t="s">
        <v>3293</v>
      </c>
      <c r="U2866" s="17">
        <f>COUNTIFS(WTG_BD!L:L,'Basic Data'!T2866,WTG_BD!F:F,"&gt;="&amp;O2Summary!$B$6,WTG_BD!F:F,"&lt;="&amp;O2Summary!$B$4)</f>
        <v>0</v>
      </c>
      <c r="V2866" s="18">
        <f t="shared" si="51"/>
        <v>45</v>
      </c>
    </row>
    <row r="2867" spans="19:22">
      <c r="S2867" s="16">
        <v>4870</v>
      </c>
      <c r="T2867" s="16" t="s">
        <v>3294</v>
      </c>
      <c r="U2867" s="17">
        <f>COUNTIFS(WTG_BD!L:L,'Basic Data'!T2867,WTG_BD!F:F,"&gt;="&amp;O2Summary!$B$6,WTG_BD!F:F,"&lt;="&amp;O2Summary!$B$4)</f>
        <v>0</v>
      </c>
      <c r="V2867" s="18">
        <f t="shared" si="51"/>
        <v>45</v>
      </c>
    </row>
    <row r="2868" spans="19:22">
      <c r="S2868" s="16">
        <v>4871</v>
      </c>
      <c r="T2868" s="16" t="s">
        <v>3295</v>
      </c>
      <c r="U2868" s="17">
        <f>COUNTIFS(WTG_BD!L:L,'Basic Data'!T2868,WTG_BD!F:F,"&gt;="&amp;O2Summary!$B$6,WTG_BD!F:F,"&lt;="&amp;O2Summary!$B$4)</f>
        <v>0</v>
      </c>
      <c r="V2868" s="18">
        <f t="shared" si="51"/>
        <v>45</v>
      </c>
    </row>
    <row r="2869" spans="19:22">
      <c r="S2869" s="16">
        <v>4872</v>
      </c>
      <c r="T2869" s="16" t="s">
        <v>3296</v>
      </c>
      <c r="U2869" s="17">
        <f>COUNTIFS(WTG_BD!L:L,'Basic Data'!T2869,WTG_BD!F:F,"&gt;="&amp;O2Summary!$B$6,WTG_BD!F:F,"&lt;="&amp;O2Summary!$B$4)</f>
        <v>0</v>
      </c>
      <c r="V2869" s="18">
        <f t="shared" si="51"/>
        <v>45</v>
      </c>
    </row>
    <row r="2870" spans="19:22">
      <c r="S2870" s="16">
        <v>4873</v>
      </c>
      <c r="T2870" s="16" t="s">
        <v>3297</v>
      </c>
      <c r="U2870" s="17">
        <f>COUNTIFS(WTG_BD!L:L,'Basic Data'!T2870,WTG_BD!F:F,"&gt;="&amp;O2Summary!$B$6,WTG_BD!F:F,"&lt;="&amp;O2Summary!$B$4)</f>
        <v>0</v>
      </c>
      <c r="V2870" s="18">
        <f t="shared" si="51"/>
        <v>45</v>
      </c>
    </row>
    <row r="2871" spans="19:22">
      <c r="S2871" s="16">
        <v>4874</v>
      </c>
      <c r="T2871" s="16" t="s">
        <v>3298</v>
      </c>
      <c r="U2871" s="17">
        <f>COUNTIFS(WTG_BD!L:L,'Basic Data'!T2871,WTG_BD!F:F,"&gt;="&amp;O2Summary!$B$6,WTG_BD!F:F,"&lt;="&amp;O2Summary!$B$4)</f>
        <v>0</v>
      </c>
      <c r="V2871" s="18">
        <f t="shared" si="51"/>
        <v>45</v>
      </c>
    </row>
    <row r="2872" spans="19:22">
      <c r="S2872" s="16">
        <v>4875</v>
      </c>
      <c r="T2872" s="16" t="s">
        <v>3299</v>
      </c>
      <c r="U2872" s="17">
        <f>COUNTIFS(WTG_BD!L:L,'Basic Data'!T2872,WTG_BD!F:F,"&gt;="&amp;O2Summary!$B$6,WTG_BD!F:F,"&lt;="&amp;O2Summary!$B$4)</f>
        <v>0</v>
      </c>
      <c r="V2872" s="18">
        <f t="shared" si="51"/>
        <v>45</v>
      </c>
    </row>
    <row r="2873" spans="19:22">
      <c r="S2873" s="16">
        <v>4876</v>
      </c>
      <c r="T2873" s="16" t="s">
        <v>2368</v>
      </c>
      <c r="U2873" s="17">
        <f>COUNTIFS(WTG_BD!L:L,'Basic Data'!T2873,WTG_BD!F:F,"&gt;="&amp;O2Summary!$B$6,WTG_BD!F:F,"&lt;="&amp;O2Summary!$B$4)</f>
        <v>0</v>
      </c>
      <c r="V2873" s="18">
        <f t="shared" si="51"/>
        <v>45</v>
      </c>
    </row>
    <row r="2874" spans="19:22">
      <c r="S2874" s="16">
        <v>4877</v>
      </c>
      <c r="T2874" s="16" t="s">
        <v>2369</v>
      </c>
      <c r="U2874" s="17">
        <f>COUNTIFS(WTG_BD!L:L,'Basic Data'!T2874,WTG_BD!F:F,"&gt;="&amp;O2Summary!$B$6,WTG_BD!F:F,"&lt;="&amp;O2Summary!$B$4)</f>
        <v>0</v>
      </c>
      <c r="V2874" s="18">
        <f t="shared" si="51"/>
        <v>45</v>
      </c>
    </row>
    <row r="2875" spans="19:22">
      <c r="S2875" s="16">
        <v>4878</v>
      </c>
      <c r="T2875" s="16" t="s">
        <v>2370</v>
      </c>
      <c r="U2875" s="17">
        <f>COUNTIFS(WTG_BD!L:L,'Basic Data'!T2875,WTG_BD!F:F,"&gt;="&amp;O2Summary!$B$6,WTG_BD!F:F,"&lt;="&amp;O2Summary!$B$4)</f>
        <v>0</v>
      </c>
      <c r="V2875" s="18">
        <f t="shared" si="51"/>
        <v>45</v>
      </c>
    </row>
    <row r="2876" spans="19:22">
      <c r="S2876" s="16">
        <v>4879</v>
      </c>
      <c r="T2876" s="16" t="s">
        <v>3300</v>
      </c>
      <c r="U2876" s="17">
        <f>COUNTIFS(WTG_BD!L:L,'Basic Data'!T2876,WTG_BD!F:F,"&gt;="&amp;O2Summary!$B$6,WTG_BD!F:F,"&lt;="&amp;O2Summary!$B$4)</f>
        <v>0</v>
      </c>
      <c r="V2876" s="18">
        <f t="shared" si="51"/>
        <v>45</v>
      </c>
    </row>
    <row r="2877" spans="19:22">
      <c r="S2877" s="16">
        <v>4880</v>
      </c>
      <c r="T2877" s="16" t="s">
        <v>3301</v>
      </c>
      <c r="U2877" s="17">
        <f>COUNTIFS(WTG_BD!L:L,'Basic Data'!T2877,WTG_BD!F:F,"&gt;="&amp;O2Summary!$B$6,WTG_BD!F:F,"&lt;="&amp;O2Summary!$B$4)</f>
        <v>0</v>
      </c>
      <c r="V2877" s="18">
        <f t="shared" si="51"/>
        <v>45</v>
      </c>
    </row>
    <row r="2878" spans="19:22">
      <c r="S2878" s="16">
        <v>4882</v>
      </c>
      <c r="T2878" s="16" t="s">
        <v>3302</v>
      </c>
      <c r="U2878" s="17">
        <f>COUNTIFS(WTG_BD!L:L,'Basic Data'!T2878,WTG_BD!F:F,"&gt;="&amp;O2Summary!$B$6,WTG_BD!F:F,"&lt;="&amp;O2Summary!$B$4)</f>
        <v>0</v>
      </c>
      <c r="V2878" s="18">
        <f t="shared" si="51"/>
        <v>45</v>
      </c>
    </row>
    <row r="2879" spans="19:22">
      <c r="S2879" s="16">
        <v>4885</v>
      </c>
      <c r="T2879" s="16" t="s">
        <v>3303</v>
      </c>
      <c r="U2879" s="17">
        <f>COUNTIFS(WTG_BD!L:L,'Basic Data'!T2879,WTG_BD!F:F,"&gt;="&amp;O2Summary!$B$6,WTG_BD!F:F,"&lt;="&amp;O2Summary!$B$4)</f>
        <v>0</v>
      </c>
      <c r="V2879" s="18">
        <f t="shared" si="51"/>
        <v>45</v>
      </c>
    </row>
    <row r="2880" spans="19:22">
      <c r="S2880" s="16">
        <v>4886</v>
      </c>
      <c r="T2880" s="16" t="s">
        <v>3304</v>
      </c>
      <c r="U2880" s="17">
        <f>COUNTIFS(WTG_BD!L:L,'Basic Data'!T2880,WTG_BD!F:F,"&gt;="&amp;O2Summary!$B$6,WTG_BD!F:F,"&lt;="&amp;O2Summary!$B$4)</f>
        <v>0</v>
      </c>
      <c r="V2880" s="18">
        <f t="shared" si="51"/>
        <v>45</v>
      </c>
    </row>
    <row r="2881" spans="19:22">
      <c r="S2881" s="16">
        <v>4887</v>
      </c>
      <c r="T2881" s="16" t="s">
        <v>3305</v>
      </c>
      <c r="U2881" s="17">
        <f>COUNTIFS(WTG_BD!L:L,'Basic Data'!T2881,WTG_BD!F:F,"&gt;="&amp;O2Summary!$B$6,WTG_BD!F:F,"&lt;="&amp;O2Summary!$B$4)</f>
        <v>0</v>
      </c>
      <c r="V2881" s="18">
        <f t="shared" si="51"/>
        <v>45</v>
      </c>
    </row>
    <row r="2882" spans="19:22">
      <c r="S2882" s="16">
        <v>4888</v>
      </c>
      <c r="T2882" s="16" t="s">
        <v>3306</v>
      </c>
      <c r="U2882" s="17">
        <f>COUNTIFS(WTG_BD!L:L,'Basic Data'!T2882,WTG_BD!F:F,"&gt;="&amp;O2Summary!$B$6,WTG_BD!F:F,"&lt;="&amp;O2Summary!$B$4)</f>
        <v>0</v>
      </c>
      <c r="V2882" s="18">
        <f t="shared" si="51"/>
        <v>45</v>
      </c>
    </row>
    <row r="2883" spans="19:22">
      <c r="S2883" s="16">
        <v>4889</v>
      </c>
      <c r="T2883" s="16" t="s">
        <v>3307</v>
      </c>
      <c r="U2883" s="17">
        <f>COUNTIFS(WTG_BD!L:L,'Basic Data'!T2883,WTG_BD!F:F,"&gt;="&amp;O2Summary!$B$6,WTG_BD!F:F,"&lt;="&amp;O2Summary!$B$4)</f>
        <v>0</v>
      </c>
      <c r="V2883" s="18">
        <f t="shared" ref="V2883:V2946" si="52">RANK(U2883,$U$2:$U$3975)</f>
        <v>45</v>
      </c>
    </row>
    <row r="2884" spans="19:22">
      <c r="S2884" s="16">
        <v>4890</v>
      </c>
      <c r="T2884" s="16" t="s">
        <v>3308</v>
      </c>
      <c r="U2884" s="17">
        <f>COUNTIFS(WTG_BD!L:L,'Basic Data'!T2884,WTG_BD!F:F,"&gt;="&amp;O2Summary!$B$6,WTG_BD!F:F,"&lt;="&amp;O2Summary!$B$4)</f>
        <v>0</v>
      </c>
      <c r="V2884" s="18">
        <f t="shared" si="52"/>
        <v>45</v>
      </c>
    </row>
    <row r="2885" spans="19:22">
      <c r="S2885" s="16">
        <v>4891</v>
      </c>
      <c r="T2885" s="16" t="s">
        <v>3309</v>
      </c>
      <c r="U2885" s="17">
        <f>COUNTIFS(WTG_BD!L:L,'Basic Data'!T2885,WTG_BD!F:F,"&gt;="&amp;O2Summary!$B$6,WTG_BD!F:F,"&lt;="&amp;O2Summary!$B$4)</f>
        <v>0</v>
      </c>
      <c r="V2885" s="18">
        <f t="shared" si="52"/>
        <v>45</v>
      </c>
    </row>
    <row r="2886" spans="19:22">
      <c r="S2886" s="16">
        <v>4892</v>
      </c>
      <c r="T2886" s="16" t="s">
        <v>3310</v>
      </c>
      <c r="U2886" s="17">
        <f>COUNTIFS(WTG_BD!L:L,'Basic Data'!T2886,WTG_BD!F:F,"&gt;="&amp;O2Summary!$B$6,WTG_BD!F:F,"&lt;="&amp;O2Summary!$B$4)</f>
        <v>0</v>
      </c>
      <c r="V2886" s="18">
        <f t="shared" si="52"/>
        <v>45</v>
      </c>
    </row>
    <row r="2887" spans="19:22">
      <c r="S2887" s="16">
        <v>4893</v>
      </c>
      <c r="T2887" s="16" t="s">
        <v>3311</v>
      </c>
      <c r="U2887" s="17">
        <f>COUNTIFS(WTG_BD!L:L,'Basic Data'!T2887,WTG_BD!F:F,"&gt;="&amp;O2Summary!$B$6,WTG_BD!F:F,"&lt;="&amp;O2Summary!$B$4)</f>
        <v>0</v>
      </c>
      <c r="V2887" s="18">
        <f t="shared" si="52"/>
        <v>45</v>
      </c>
    </row>
    <row r="2888" spans="19:22">
      <c r="S2888" s="16">
        <v>4894</v>
      </c>
      <c r="T2888" s="16" t="s">
        <v>3312</v>
      </c>
      <c r="U2888" s="17">
        <f>COUNTIFS(WTG_BD!L:L,'Basic Data'!T2888,WTG_BD!F:F,"&gt;="&amp;O2Summary!$B$6,WTG_BD!F:F,"&lt;="&amp;O2Summary!$B$4)</f>
        <v>0</v>
      </c>
      <c r="V2888" s="18">
        <f t="shared" si="52"/>
        <v>45</v>
      </c>
    </row>
    <row r="2889" spans="19:22">
      <c r="S2889" s="16">
        <v>4895</v>
      </c>
      <c r="T2889" s="16" t="s">
        <v>3313</v>
      </c>
      <c r="U2889" s="17">
        <f>COUNTIFS(WTG_BD!L:L,'Basic Data'!T2889,WTG_BD!F:F,"&gt;="&amp;O2Summary!$B$6,WTG_BD!F:F,"&lt;="&amp;O2Summary!$B$4)</f>
        <v>0</v>
      </c>
      <c r="V2889" s="18">
        <f t="shared" si="52"/>
        <v>45</v>
      </c>
    </row>
    <row r="2890" spans="19:22">
      <c r="S2890" s="16">
        <v>4896</v>
      </c>
      <c r="T2890" s="16" t="s">
        <v>3314</v>
      </c>
      <c r="U2890" s="17">
        <f>COUNTIFS(WTG_BD!L:L,'Basic Data'!T2890,WTG_BD!F:F,"&gt;="&amp;O2Summary!$B$6,WTG_BD!F:F,"&lt;="&amp;O2Summary!$B$4)</f>
        <v>0</v>
      </c>
      <c r="V2890" s="18">
        <f t="shared" si="52"/>
        <v>45</v>
      </c>
    </row>
    <row r="2891" spans="19:22">
      <c r="S2891" s="16">
        <v>4897</v>
      </c>
      <c r="T2891" s="16" t="s">
        <v>3315</v>
      </c>
      <c r="U2891" s="17">
        <f>COUNTIFS(WTG_BD!L:L,'Basic Data'!T2891,WTG_BD!F:F,"&gt;="&amp;O2Summary!$B$6,WTG_BD!F:F,"&lt;="&amp;O2Summary!$B$4)</f>
        <v>0</v>
      </c>
      <c r="V2891" s="18">
        <f t="shared" si="52"/>
        <v>45</v>
      </c>
    </row>
    <row r="2892" spans="19:22">
      <c r="S2892" s="16">
        <v>4898</v>
      </c>
      <c r="T2892" s="16" t="s">
        <v>3316</v>
      </c>
      <c r="U2892" s="17">
        <f>COUNTIFS(WTG_BD!L:L,'Basic Data'!T2892,WTG_BD!F:F,"&gt;="&amp;O2Summary!$B$6,WTG_BD!F:F,"&lt;="&amp;O2Summary!$B$4)</f>
        <v>0</v>
      </c>
      <c r="V2892" s="18">
        <f t="shared" si="52"/>
        <v>45</v>
      </c>
    </row>
    <row r="2893" spans="19:22">
      <c r="S2893" s="16">
        <v>4899</v>
      </c>
      <c r="T2893" s="16" t="s">
        <v>3317</v>
      </c>
      <c r="U2893" s="17">
        <f>COUNTIFS(WTG_BD!L:L,'Basic Data'!T2893,WTG_BD!F:F,"&gt;="&amp;O2Summary!$B$6,WTG_BD!F:F,"&lt;="&amp;O2Summary!$B$4)</f>
        <v>0</v>
      </c>
      <c r="V2893" s="18">
        <f t="shared" si="52"/>
        <v>45</v>
      </c>
    </row>
    <row r="2894" spans="19:22">
      <c r="S2894" s="16">
        <v>4900</v>
      </c>
      <c r="T2894" s="16" t="s">
        <v>3318</v>
      </c>
      <c r="U2894" s="17">
        <f>COUNTIFS(WTG_BD!L:L,'Basic Data'!T2894,WTG_BD!F:F,"&gt;="&amp;O2Summary!$B$6,WTG_BD!F:F,"&lt;="&amp;O2Summary!$B$4)</f>
        <v>0</v>
      </c>
      <c r="V2894" s="18">
        <f t="shared" si="52"/>
        <v>45</v>
      </c>
    </row>
    <row r="2895" spans="19:22">
      <c r="S2895" s="26">
        <v>4901</v>
      </c>
      <c r="T2895" s="26" t="s">
        <v>3319</v>
      </c>
      <c r="U2895" s="17">
        <f>COUNTIFS(WTG_BD!L:L,'Basic Data'!T2895,WTG_BD!F:F,"&gt;="&amp;O2Summary!$B$6,WTG_BD!F:F,"&lt;="&amp;O2Summary!$B$4)</f>
        <v>0</v>
      </c>
      <c r="V2895" s="18">
        <f t="shared" si="52"/>
        <v>45</v>
      </c>
    </row>
    <row r="2896" spans="19:22">
      <c r="S2896" s="26">
        <v>4902</v>
      </c>
      <c r="T2896" s="26" t="s">
        <v>3320</v>
      </c>
      <c r="U2896" s="17">
        <f>COUNTIFS(WTG_BD!L:L,'Basic Data'!T2896,WTG_BD!F:F,"&gt;="&amp;O2Summary!$B$6,WTG_BD!F:F,"&lt;="&amp;O2Summary!$B$4)</f>
        <v>0</v>
      </c>
      <c r="V2896" s="18">
        <f t="shared" si="52"/>
        <v>45</v>
      </c>
    </row>
    <row r="2897" spans="19:22">
      <c r="S2897" s="26">
        <v>4903</v>
      </c>
      <c r="T2897" s="26" t="s">
        <v>3321</v>
      </c>
      <c r="U2897" s="17">
        <f>COUNTIFS(WTG_BD!L:L,'Basic Data'!T2897,WTG_BD!F:F,"&gt;="&amp;O2Summary!$B$6,WTG_BD!F:F,"&lt;="&amp;O2Summary!$B$4)</f>
        <v>0</v>
      </c>
      <c r="V2897" s="18">
        <f t="shared" si="52"/>
        <v>45</v>
      </c>
    </row>
    <row r="2898" spans="19:22">
      <c r="S2898" s="26">
        <v>4904</v>
      </c>
      <c r="T2898" s="26" t="s">
        <v>3322</v>
      </c>
      <c r="U2898" s="17">
        <f>COUNTIFS(WTG_BD!L:L,'Basic Data'!T2898,WTG_BD!F:F,"&gt;="&amp;O2Summary!$B$6,WTG_BD!F:F,"&lt;="&amp;O2Summary!$B$4)</f>
        <v>0</v>
      </c>
      <c r="V2898" s="18">
        <f t="shared" si="52"/>
        <v>45</v>
      </c>
    </row>
    <row r="2899" spans="19:22">
      <c r="S2899" s="26">
        <v>4905</v>
      </c>
      <c r="T2899" s="26" t="s">
        <v>3323</v>
      </c>
      <c r="U2899" s="17">
        <f>COUNTIFS(WTG_BD!L:L,'Basic Data'!T2899,WTG_BD!F:F,"&gt;="&amp;O2Summary!$B$6,WTG_BD!F:F,"&lt;="&amp;O2Summary!$B$4)</f>
        <v>0</v>
      </c>
      <c r="V2899" s="18">
        <f t="shared" si="52"/>
        <v>45</v>
      </c>
    </row>
    <row r="2900" spans="19:22">
      <c r="S2900" s="26">
        <v>4906</v>
      </c>
      <c r="T2900" s="26" t="s">
        <v>3324</v>
      </c>
      <c r="U2900" s="17">
        <f>COUNTIFS(WTG_BD!L:L,'Basic Data'!T2900,WTG_BD!F:F,"&gt;="&amp;O2Summary!$B$6,WTG_BD!F:F,"&lt;="&amp;O2Summary!$B$4)</f>
        <v>0</v>
      </c>
      <c r="V2900" s="18">
        <f t="shared" si="52"/>
        <v>45</v>
      </c>
    </row>
    <row r="2901" spans="19:22">
      <c r="S2901" s="26">
        <v>4907</v>
      </c>
      <c r="T2901" s="26" t="s">
        <v>3325</v>
      </c>
      <c r="U2901" s="17">
        <f>COUNTIFS(WTG_BD!L:L,'Basic Data'!T2901,WTG_BD!F:F,"&gt;="&amp;O2Summary!$B$6,WTG_BD!F:F,"&lt;="&amp;O2Summary!$B$4)</f>
        <v>0</v>
      </c>
      <c r="V2901" s="18">
        <f t="shared" si="52"/>
        <v>45</v>
      </c>
    </row>
    <row r="2902" spans="19:22">
      <c r="S2902" s="26">
        <v>4908</v>
      </c>
      <c r="T2902" s="26" t="s">
        <v>3326</v>
      </c>
      <c r="U2902" s="17">
        <f>COUNTIFS(WTG_BD!L:L,'Basic Data'!T2902,WTG_BD!F:F,"&gt;="&amp;O2Summary!$B$6,WTG_BD!F:F,"&lt;="&amp;O2Summary!$B$4)</f>
        <v>0</v>
      </c>
      <c r="V2902" s="18">
        <f t="shared" si="52"/>
        <v>45</v>
      </c>
    </row>
    <row r="2903" spans="19:22">
      <c r="S2903" s="26">
        <v>4909</v>
      </c>
      <c r="T2903" s="26" t="s">
        <v>3327</v>
      </c>
      <c r="U2903" s="17">
        <f>COUNTIFS(WTG_BD!L:L,'Basic Data'!T2903,WTG_BD!F:F,"&gt;="&amp;O2Summary!$B$6,WTG_BD!F:F,"&lt;="&amp;O2Summary!$B$4)</f>
        <v>0</v>
      </c>
      <c r="V2903" s="18">
        <f t="shared" si="52"/>
        <v>45</v>
      </c>
    </row>
    <row r="2904" spans="19:22">
      <c r="S2904" s="26">
        <v>4910</v>
      </c>
      <c r="T2904" s="26" t="s">
        <v>3328</v>
      </c>
      <c r="U2904" s="17">
        <f>COUNTIFS(WTG_BD!L:L,'Basic Data'!T2904,WTG_BD!F:F,"&gt;="&amp;O2Summary!$B$6,WTG_BD!F:F,"&lt;="&amp;O2Summary!$B$4)</f>
        <v>0</v>
      </c>
      <c r="V2904" s="18">
        <f t="shared" si="52"/>
        <v>45</v>
      </c>
    </row>
    <row r="2905" spans="19:22">
      <c r="S2905" s="26">
        <v>4911</v>
      </c>
      <c r="T2905" s="26" t="s">
        <v>3329</v>
      </c>
      <c r="U2905" s="17">
        <f>COUNTIFS(WTG_BD!L:L,'Basic Data'!T2905,WTG_BD!F:F,"&gt;="&amp;O2Summary!$B$6,WTG_BD!F:F,"&lt;="&amp;O2Summary!$B$4)</f>
        <v>0</v>
      </c>
      <c r="V2905" s="18">
        <f t="shared" si="52"/>
        <v>45</v>
      </c>
    </row>
    <row r="2906" spans="19:22">
      <c r="S2906" s="16">
        <v>4912</v>
      </c>
      <c r="T2906" s="16" t="s">
        <v>3330</v>
      </c>
      <c r="U2906" s="17">
        <f>COUNTIFS(WTG_BD!L:L,'Basic Data'!T2906,WTG_BD!F:F,"&gt;="&amp;O2Summary!$B$6,WTG_BD!F:F,"&lt;="&amp;O2Summary!$B$4)</f>
        <v>0</v>
      </c>
      <c r="V2906" s="18">
        <f t="shared" si="52"/>
        <v>45</v>
      </c>
    </row>
    <row r="2907" spans="19:22">
      <c r="S2907" s="16">
        <v>4913</v>
      </c>
      <c r="T2907" s="16" t="s">
        <v>3331</v>
      </c>
      <c r="U2907" s="17">
        <f>COUNTIFS(WTG_BD!L:L,'Basic Data'!T2907,WTG_BD!F:F,"&gt;="&amp;O2Summary!$B$6,WTG_BD!F:F,"&lt;="&amp;O2Summary!$B$4)</f>
        <v>0</v>
      </c>
      <c r="V2907" s="18">
        <f t="shared" si="52"/>
        <v>45</v>
      </c>
    </row>
    <row r="2908" spans="19:22">
      <c r="S2908" s="16">
        <v>4914</v>
      </c>
      <c r="T2908" s="16" t="s">
        <v>3332</v>
      </c>
      <c r="U2908" s="17">
        <f>COUNTIFS(WTG_BD!L:L,'Basic Data'!T2908,WTG_BD!F:F,"&gt;="&amp;O2Summary!$B$6,WTG_BD!F:F,"&lt;="&amp;O2Summary!$B$4)</f>
        <v>0</v>
      </c>
      <c r="V2908" s="18">
        <f t="shared" si="52"/>
        <v>45</v>
      </c>
    </row>
    <row r="2909" spans="19:22">
      <c r="S2909" s="16">
        <v>4915</v>
      </c>
      <c r="T2909" s="16" t="s">
        <v>3333</v>
      </c>
      <c r="U2909" s="17">
        <f>COUNTIFS(WTG_BD!L:L,'Basic Data'!T2909,WTG_BD!F:F,"&gt;="&amp;O2Summary!$B$6,WTG_BD!F:F,"&lt;="&amp;O2Summary!$B$4)</f>
        <v>0</v>
      </c>
      <c r="V2909" s="18">
        <f t="shared" si="52"/>
        <v>45</v>
      </c>
    </row>
    <row r="2910" spans="19:22">
      <c r="S2910" s="16">
        <v>4916</v>
      </c>
      <c r="T2910" s="16" t="s">
        <v>3334</v>
      </c>
      <c r="U2910" s="17">
        <f>COUNTIFS(WTG_BD!L:L,'Basic Data'!T2910,WTG_BD!F:F,"&gt;="&amp;O2Summary!$B$6,WTG_BD!F:F,"&lt;="&amp;O2Summary!$B$4)</f>
        <v>0</v>
      </c>
      <c r="V2910" s="18">
        <f t="shared" si="52"/>
        <v>45</v>
      </c>
    </row>
    <row r="2911" spans="19:22">
      <c r="S2911" s="16">
        <v>4917</v>
      </c>
      <c r="T2911" s="16" t="s">
        <v>3335</v>
      </c>
      <c r="U2911" s="17">
        <f>COUNTIFS(WTG_BD!L:L,'Basic Data'!T2911,WTG_BD!F:F,"&gt;="&amp;O2Summary!$B$6,WTG_BD!F:F,"&lt;="&amp;O2Summary!$B$4)</f>
        <v>0</v>
      </c>
      <c r="V2911" s="18">
        <f t="shared" si="52"/>
        <v>45</v>
      </c>
    </row>
    <row r="2912" spans="19:22">
      <c r="S2912" s="16">
        <v>4918</v>
      </c>
      <c r="T2912" s="16" t="s">
        <v>3336</v>
      </c>
      <c r="U2912" s="17">
        <f>COUNTIFS(WTG_BD!L:L,'Basic Data'!T2912,WTG_BD!F:F,"&gt;="&amp;O2Summary!$B$6,WTG_BD!F:F,"&lt;="&amp;O2Summary!$B$4)</f>
        <v>0</v>
      </c>
      <c r="V2912" s="18">
        <f t="shared" si="52"/>
        <v>45</v>
      </c>
    </row>
    <row r="2913" spans="19:22">
      <c r="S2913" s="16">
        <v>4919</v>
      </c>
      <c r="T2913" s="16" t="s">
        <v>3337</v>
      </c>
      <c r="U2913" s="17">
        <f>COUNTIFS(WTG_BD!L:L,'Basic Data'!T2913,WTG_BD!F:F,"&gt;="&amp;O2Summary!$B$6,WTG_BD!F:F,"&lt;="&amp;O2Summary!$B$4)</f>
        <v>0</v>
      </c>
      <c r="V2913" s="18">
        <f t="shared" si="52"/>
        <v>45</v>
      </c>
    </row>
    <row r="2914" spans="19:22">
      <c r="S2914" s="16">
        <v>4920</v>
      </c>
      <c r="T2914" s="16" t="s">
        <v>3338</v>
      </c>
      <c r="U2914" s="17">
        <f>COUNTIFS(WTG_BD!L:L,'Basic Data'!T2914,WTG_BD!F:F,"&gt;="&amp;O2Summary!$B$6,WTG_BD!F:F,"&lt;="&amp;O2Summary!$B$4)</f>
        <v>0</v>
      </c>
      <c r="V2914" s="18">
        <f t="shared" si="52"/>
        <v>45</v>
      </c>
    </row>
    <row r="2915" spans="19:22">
      <c r="S2915" s="16">
        <v>4921</v>
      </c>
      <c r="T2915" s="16" t="s">
        <v>3339</v>
      </c>
      <c r="U2915" s="17">
        <f>COUNTIFS(WTG_BD!L:L,'Basic Data'!T2915,WTG_BD!F:F,"&gt;="&amp;O2Summary!$B$6,WTG_BD!F:F,"&lt;="&amp;O2Summary!$B$4)</f>
        <v>0</v>
      </c>
      <c r="V2915" s="18">
        <f t="shared" si="52"/>
        <v>45</v>
      </c>
    </row>
    <row r="2916" spans="19:22">
      <c r="S2916" s="16">
        <v>4922</v>
      </c>
      <c r="T2916" s="16" t="s">
        <v>3340</v>
      </c>
      <c r="U2916" s="17">
        <f>COUNTIFS(WTG_BD!L:L,'Basic Data'!T2916,WTG_BD!F:F,"&gt;="&amp;O2Summary!$B$6,WTG_BD!F:F,"&lt;="&amp;O2Summary!$B$4)</f>
        <v>0</v>
      </c>
      <c r="V2916" s="18">
        <f t="shared" si="52"/>
        <v>45</v>
      </c>
    </row>
    <row r="2917" spans="19:22">
      <c r="S2917" s="16">
        <v>4923</v>
      </c>
      <c r="T2917" s="16" t="s">
        <v>3341</v>
      </c>
      <c r="U2917" s="17">
        <f>COUNTIFS(WTG_BD!L:L,'Basic Data'!T2917,WTG_BD!F:F,"&gt;="&amp;O2Summary!$B$6,WTG_BD!F:F,"&lt;="&amp;O2Summary!$B$4)</f>
        <v>0</v>
      </c>
      <c r="V2917" s="18">
        <f t="shared" si="52"/>
        <v>45</v>
      </c>
    </row>
    <row r="2918" spans="19:22">
      <c r="S2918" s="16">
        <v>4924</v>
      </c>
      <c r="T2918" s="16" t="s">
        <v>3342</v>
      </c>
      <c r="U2918" s="17">
        <f>COUNTIFS(WTG_BD!L:L,'Basic Data'!T2918,WTG_BD!F:F,"&gt;="&amp;O2Summary!$B$6,WTG_BD!F:F,"&lt;="&amp;O2Summary!$B$4)</f>
        <v>0</v>
      </c>
      <c r="V2918" s="18">
        <f t="shared" si="52"/>
        <v>45</v>
      </c>
    </row>
    <row r="2919" spans="19:22">
      <c r="S2919" s="16">
        <v>4925</v>
      </c>
      <c r="T2919" s="16" t="s">
        <v>3342</v>
      </c>
      <c r="U2919" s="17">
        <f>COUNTIFS(WTG_BD!L:L,'Basic Data'!T2919,WTG_BD!F:F,"&gt;="&amp;O2Summary!$B$6,WTG_BD!F:F,"&lt;="&amp;O2Summary!$B$4)</f>
        <v>0</v>
      </c>
      <c r="V2919" s="18">
        <f t="shared" si="52"/>
        <v>45</v>
      </c>
    </row>
    <row r="2920" spans="19:22">
      <c r="S2920" s="16">
        <v>4926</v>
      </c>
      <c r="T2920" s="16" t="s">
        <v>3342</v>
      </c>
      <c r="U2920" s="17">
        <f>COUNTIFS(WTG_BD!L:L,'Basic Data'!T2920,WTG_BD!F:F,"&gt;="&amp;O2Summary!$B$6,WTG_BD!F:F,"&lt;="&amp;O2Summary!$B$4)</f>
        <v>0</v>
      </c>
      <c r="V2920" s="18">
        <f t="shared" si="52"/>
        <v>45</v>
      </c>
    </row>
    <row r="2921" spans="19:22">
      <c r="S2921" s="16">
        <v>4927</v>
      </c>
      <c r="T2921" s="16" t="s">
        <v>3342</v>
      </c>
      <c r="U2921" s="17">
        <f>COUNTIFS(WTG_BD!L:L,'Basic Data'!T2921,WTG_BD!F:F,"&gt;="&amp;O2Summary!$B$6,WTG_BD!F:F,"&lt;="&amp;O2Summary!$B$4)</f>
        <v>0</v>
      </c>
      <c r="V2921" s="18">
        <f t="shared" si="52"/>
        <v>45</v>
      </c>
    </row>
    <row r="2922" spans="19:22">
      <c r="S2922" s="16">
        <v>4928</v>
      </c>
      <c r="T2922" s="16" t="s">
        <v>3343</v>
      </c>
      <c r="U2922" s="17">
        <f>COUNTIFS(WTG_BD!L:L,'Basic Data'!T2922,WTG_BD!F:F,"&gt;="&amp;O2Summary!$B$6,WTG_BD!F:F,"&lt;="&amp;O2Summary!$B$4)</f>
        <v>0</v>
      </c>
      <c r="V2922" s="18">
        <f t="shared" si="52"/>
        <v>45</v>
      </c>
    </row>
    <row r="2923" spans="19:22">
      <c r="S2923" s="16">
        <v>4929</v>
      </c>
      <c r="T2923" s="16" t="s">
        <v>3343</v>
      </c>
      <c r="U2923" s="17">
        <f>COUNTIFS(WTG_BD!L:L,'Basic Data'!T2923,WTG_BD!F:F,"&gt;="&amp;O2Summary!$B$6,WTG_BD!F:F,"&lt;="&amp;O2Summary!$B$4)</f>
        <v>0</v>
      </c>
      <c r="V2923" s="18">
        <f t="shared" si="52"/>
        <v>45</v>
      </c>
    </row>
    <row r="2924" spans="19:22">
      <c r="S2924" s="16">
        <v>4930</v>
      </c>
      <c r="T2924" s="16" t="s">
        <v>3343</v>
      </c>
      <c r="U2924" s="17">
        <f>COUNTIFS(WTG_BD!L:L,'Basic Data'!T2924,WTG_BD!F:F,"&gt;="&amp;O2Summary!$B$6,WTG_BD!F:F,"&lt;="&amp;O2Summary!$B$4)</f>
        <v>0</v>
      </c>
      <c r="V2924" s="18">
        <f t="shared" si="52"/>
        <v>45</v>
      </c>
    </row>
    <row r="2925" spans="19:22">
      <c r="S2925" s="16">
        <v>4931</v>
      </c>
      <c r="T2925" s="16" t="s">
        <v>3343</v>
      </c>
      <c r="U2925" s="17">
        <f>COUNTIFS(WTG_BD!L:L,'Basic Data'!T2925,WTG_BD!F:F,"&gt;="&amp;O2Summary!$B$6,WTG_BD!F:F,"&lt;="&amp;O2Summary!$B$4)</f>
        <v>0</v>
      </c>
      <c r="V2925" s="18">
        <f t="shared" si="52"/>
        <v>45</v>
      </c>
    </row>
    <row r="2926" spans="19:22">
      <c r="S2926" s="16">
        <v>4932</v>
      </c>
      <c r="T2926" s="16" t="s">
        <v>3344</v>
      </c>
      <c r="U2926" s="17">
        <f>COUNTIFS(WTG_BD!L:L,'Basic Data'!T2926,WTG_BD!F:F,"&gt;="&amp;O2Summary!$B$6,WTG_BD!F:F,"&lt;="&amp;O2Summary!$B$4)</f>
        <v>0</v>
      </c>
      <c r="V2926" s="18">
        <f t="shared" si="52"/>
        <v>45</v>
      </c>
    </row>
    <row r="2927" spans="19:22">
      <c r="S2927" s="16">
        <v>4933</v>
      </c>
      <c r="T2927" s="16" t="s">
        <v>3342</v>
      </c>
      <c r="U2927" s="17">
        <f>COUNTIFS(WTG_BD!L:L,'Basic Data'!T2927,WTG_BD!F:F,"&gt;="&amp;O2Summary!$B$6,WTG_BD!F:F,"&lt;="&amp;O2Summary!$B$4)</f>
        <v>0</v>
      </c>
      <c r="V2927" s="18">
        <f t="shared" si="52"/>
        <v>45</v>
      </c>
    </row>
    <row r="2928" spans="19:22">
      <c r="S2928" s="16">
        <v>4934</v>
      </c>
      <c r="T2928" s="16" t="s">
        <v>3342</v>
      </c>
      <c r="U2928" s="17">
        <f>COUNTIFS(WTG_BD!L:L,'Basic Data'!T2928,WTG_BD!F:F,"&gt;="&amp;O2Summary!$B$6,WTG_BD!F:F,"&lt;="&amp;O2Summary!$B$4)</f>
        <v>0</v>
      </c>
      <c r="V2928" s="18">
        <f t="shared" si="52"/>
        <v>45</v>
      </c>
    </row>
    <row r="2929" spans="19:22">
      <c r="S2929" s="16">
        <v>4935</v>
      </c>
      <c r="T2929" s="16" t="s">
        <v>3342</v>
      </c>
      <c r="U2929" s="17">
        <f>COUNTIFS(WTG_BD!L:L,'Basic Data'!T2929,WTG_BD!F:F,"&gt;="&amp;O2Summary!$B$6,WTG_BD!F:F,"&lt;="&amp;O2Summary!$B$4)</f>
        <v>0</v>
      </c>
      <c r="V2929" s="18">
        <f t="shared" si="52"/>
        <v>45</v>
      </c>
    </row>
    <row r="2930" spans="19:22">
      <c r="S2930" s="16">
        <v>4936</v>
      </c>
      <c r="T2930" s="16" t="s">
        <v>3342</v>
      </c>
      <c r="U2930" s="17">
        <f>COUNTIFS(WTG_BD!L:L,'Basic Data'!T2930,WTG_BD!F:F,"&gt;="&amp;O2Summary!$B$6,WTG_BD!F:F,"&lt;="&amp;O2Summary!$B$4)</f>
        <v>0</v>
      </c>
      <c r="V2930" s="18">
        <f t="shared" si="52"/>
        <v>45</v>
      </c>
    </row>
    <row r="2931" spans="19:22">
      <c r="S2931" s="16">
        <v>4937</v>
      </c>
      <c r="T2931" s="16" t="s">
        <v>3343</v>
      </c>
      <c r="U2931" s="17">
        <f>COUNTIFS(WTG_BD!L:L,'Basic Data'!T2931,WTG_BD!F:F,"&gt;="&amp;O2Summary!$B$6,WTG_BD!F:F,"&lt;="&amp;O2Summary!$B$4)</f>
        <v>0</v>
      </c>
      <c r="V2931" s="18">
        <f t="shared" si="52"/>
        <v>45</v>
      </c>
    </row>
    <row r="2932" spans="19:22">
      <c r="S2932" s="16">
        <v>4938</v>
      </c>
      <c r="T2932" s="16" t="s">
        <v>3343</v>
      </c>
      <c r="U2932" s="17">
        <f>COUNTIFS(WTG_BD!L:L,'Basic Data'!T2932,WTG_BD!F:F,"&gt;="&amp;O2Summary!$B$6,WTG_BD!F:F,"&lt;="&amp;O2Summary!$B$4)</f>
        <v>0</v>
      </c>
      <c r="V2932" s="18">
        <f t="shared" si="52"/>
        <v>45</v>
      </c>
    </row>
    <row r="2933" spans="19:22">
      <c r="S2933" s="16">
        <v>4939</v>
      </c>
      <c r="T2933" s="16" t="s">
        <v>3343</v>
      </c>
      <c r="U2933" s="17">
        <f>COUNTIFS(WTG_BD!L:L,'Basic Data'!T2933,WTG_BD!F:F,"&gt;="&amp;O2Summary!$B$6,WTG_BD!F:F,"&lt;="&amp;O2Summary!$B$4)</f>
        <v>0</v>
      </c>
      <c r="V2933" s="18">
        <f t="shared" si="52"/>
        <v>45</v>
      </c>
    </row>
    <row r="2934" spans="19:22">
      <c r="S2934" s="16">
        <v>4940</v>
      </c>
      <c r="T2934" s="16" t="s">
        <v>3343</v>
      </c>
      <c r="U2934" s="17">
        <f>COUNTIFS(WTG_BD!L:L,'Basic Data'!T2934,WTG_BD!F:F,"&gt;="&amp;O2Summary!$B$6,WTG_BD!F:F,"&lt;="&amp;O2Summary!$B$4)</f>
        <v>0</v>
      </c>
      <c r="V2934" s="18">
        <f t="shared" si="52"/>
        <v>45</v>
      </c>
    </row>
    <row r="2935" spans="19:22">
      <c r="S2935" s="16">
        <v>4941</v>
      </c>
      <c r="T2935" s="16" t="s">
        <v>3342</v>
      </c>
      <c r="U2935" s="17">
        <f>COUNTIFS(WTG_BD!L:L,'Basic Data'!T2935,WTG_BD!F:F,"&gt;="&amp;O2Summary!$B$6,WTG_BD!F:F,"&lt;="&amp;O2Summary!$B$4)</f>
        <v>0</v>
      </c>
      <c r="V2935" s="18">
        <f t="shared" si="52"/>
        <v>45</v>
      </c>
    </row>
    <row r="2936" spans="19:22">
      <c r="S2936" s="16">
        <v>4942</v>
      </c>
      <c r="T2936" s="16" t="s">
        <v>3342</v>
      </c>
      <c r="U2936" s="17">
        <f>COUNTIFS(WTG_BD!L:L,'Basic Data'!T2936,WTG_BD!F:F,"&gt;="&amp;O2Summary!$B$6,WTG_BD!F:F,"&lt;="&amp;O2Summary!$B$4)</f>
        <v>0</v>
      </c>
      <c r="V2936" s="18">
        <f t="shared" si="52"/>
        <v>45</v>
      </c>
    </row>
    <row r="2937" spans="19:22">
      <c r="S2937" s="16">
        <v>4943</v>
      </c>
      <c r="T2937" s="16" t="s">
        <v>3342</v>
      </c>
      <c r="U2937" s="17">
        <f>COUNTIFS(WTG_BD!L:L,'Basic Data'!T2937,WTG_BD!F:F,"&gt;="&amp;O2Summary!$B$6,WTG_BD!F:F,"&lt;="&amp;O2Summary!$B$4)</f>
        <v>0</v>
      </c>
      <c r="V2937" s="18">
        <f t="shared" si="52"/>
        <v>45</v>
      </c>
    </row>
    <row r="2938" spans="19:22">
      <c r="S2938" s="16">
        <v>4944</v>
      </c>
      <c r="T2938" s="16" t="s">
        <v>3342</v>
      </c>
      <c r="U2938" s="17">
        <f>COUNTIFS(WTG_BD!L:L,'Basic Data'!T2938,WTG_BD!F:F,"&gt;="&amp;O2Summary!$B$6,WTG_BD!F:F,"&lt;="&amp;O2Summary!$B$4)</f>
        <v>0</v>
      </c>
      <c r="V2938" s="18">
        <f t="shared" si="52"/>
        <v>45</v>
      </c>
    </row>
    <row r="2939" spans="19:22">
      <c r="S2939" s="16">
        <v>4945</v>
      </c>
      <c r="T2939" s="16" t="s">
        <v>3343</v>
      </c>
      <c r="U2939" s="17">
        <f>COUNTIFS(WTG_BD!L:L,'Basic Data'!T2939,WTG_BD!F:F,"&gt;="&amp;O2Summary!$B$6,WTG_BD!F:F,"&lt;="&amp;O2Summary!$B$4)</f>
        <v>0</v>
      </c>
      <c r="V2939" s="18">
        <f t="shared" si="52"/>
        <v>45</v>
      </c>
    </row>
    <row r="2940" spans="19:22">
      <c r="S2940" s="16">
        <v>4946</v>
      </c>
      <c r="T2940" s="16" t="s">
        <v>3343</v>
      </c>
      <c r="U2940" s="17">
        <f>COUNTIFS(WTG_BD!L:L,'Basic Data'!T2940,WTG_BD!F:F,"&gt;="&amp;O2Summary!$B$6,WTG_BD!F:F,"&lt;="&amp;O2Summary!$B$4)</f>
        <v>0</v>
      </c>
      <c r="V2940" s="18">
        <f t="shared" si="52"/>
        <v>45</v>
      </c>
    </row>
    <row r="2941" spans="19:22">
      <c r="S2941" s="16">
        <v>4947</v>
      </c>
      <c r="T2941" s="16" t="s">
        <v>3343</v>
      </c>
      <c r="U2941" s="17">
        <f>COUNTIFS(WTG_BD!L:L,'Basic Data'!T2941,WTG_BD!F:F,"&gt;="&amp;O2Summary!$B$6,WTG_BD!F:F,"&lt;="&amp;O2Summary!$B$4)</f>
        <v>0</v>
      </c>
      <c r="V2941" s="18">
        <f t="shared" si="52"/>
        <v>45</v>
      </c>
    </row>
    <row r="2942" spans="19:22">
      <c r="S2942" s="16">
        <v>4948</v>
      </c>
      <c r="T2942" s="16" t="s">
        <v>3343</v>
      </c>
      <c r="U2942" s="17">
        <f>COUNTIFS(WTG_BD!L:L,'Basic Data'!T2942,WTG_BD!F:F,"&gt;="&amp;O2Summary!$B$6,WTG_BD!F:F,"&lt;="&amp;O2Summary!$B$4)</f>
        <v>0</v>
      </c>
      <c r="V2942" s="18">
        <f t="shared" si="52"/>
        <v>45</v>
      </c>
    </row>
    <row r="2943" spans="19:22">
      <c r="S2943" s="16">
        <v>4949</v>
      </c>
      <c r="T2943" s="16" t="s">
        <v>2314</v>
      </c>
      <c r="U2943" s="17">
        <f>COUNTIFS(WTG_BD!L:L,'Basic Data'!T2943,WTG_BD!F:F,"&gt;="&amp;O2Summary!$B$6,WTG_BD!F:F,"&lt;="&amp;O2Summary!$B$4)</f>
        <v>0</v>
      </c>
      <c r="V2943" s="18">
        <f t="shared" si="52"/>
        <v>45</v>
      </c>
    </row>
    <row r="2944" spans="19:22">
      <c r="S2944" s="16">
        <v>4950</v>
      </c>
      <c r="T2944" s="16" t="s">
        <v>3345</v>
      </c>
      <c r="U2944" s="17">
        <f>COUNTIFS(WTG_BD!L:L,'Basic Data'!T2944,WTG_BD!F:F,"&gt;="&amp;O2Summary!$B$6,WTG_BD!F:F,"&lt;="&amp;O2Summary!$B$4)</f>
        <v>0</v>
      </c>
      <c r="V2944" s="18">
        <f t="shared" si="52"/>
        <v>45</v>
      </c>
    </row>
    <row r="2945" spans="19:22">
      <c r="S2945" s="16">
        <v>4951</v>
      </c>
      <c r="T2945" s="16" t="s">
        <v>3346</v>
      </c>
      <c r="U2945" s="17">
        <f>COUNTIFS(WTG_BD!L:L,'Basic Data'!T2945,WTG_BD!F:F,"&gt;="&amp;O2Summary!$B$6,WTG_BD!F:F,"&lt;="&amp;O2Summary!$B$4)</f>
        <v>0</v>
      </c>
      <c r="V2945" s="18">
        <f t="shared" si="52"/>
        <v>45</v>
      </c>
    </row>
    <row r="2946" spans="19:22">
      <c r="S2946" s="16">
        <v>4952</v>
      </c>
      <c r="T2946" s="16" t="s">
        <v>3347</v>
      </c>
      <c r="U2946" s="17">
        <f>COUNTIFS(WTG_BD!L:L,'Basic Data'!T2946,WTG_BD!F:F,"&gt;="&amp;O2Summary!$B$6,WTG_BD!F:F,"&lt;="&amp;O2Summary!$B$4)</f>
        <v>0</v>
      </c>
      <c r="V2946" s="18">
        <f t="shared" si="52"/>
        <v>45</v>
      </c>
    </row>
    <row r="2947" spans="19:22">
      <c r="S2947" s="16">
        <v>4953</v>
      </c>
      <c r="T2947" s="16" t="s">
        <v>3348</v>
      </c>
      <c r="U2947" s="17">
        <f>COUNTIFS(WTG_BD!L:L,'Basic Data'!T2947,WTG_BD!F:F,"&gt;="&amp;O2Summary!$B$6,WTG_BD!F:F,"&lt;="&amp;O2Summary!$B$4)</f>
        <v>0</v>
      </c>
      <c r="V2947" s="18">
        <f t="shared" ref="V2947:V3010" si="53">RANK(U2947,$U$2:$U$3975)</f>
        <v>45</v>
      </c>
    </row>
    <row r="2948" spans="19:22">
      <c r="S2948" s="16">
        <v>4954</v>
      </c>
      <c r="T2948" s="16" t="s">
        <v>3349</v>
      </c>
      <c r="U2948" s="17">
        <f>COUNTIFS(WTG_BD!L:L,'Basic Data'!T2948,WTG_BD!F:F,"&gt;="&amp;O2Summary!$B$6,WTG_BD!F:F,"&lt;="&amp;O2Summary!$B$4)</f>
        <v>0</v>
      </c>
      <c r="V2948" s="18">
        <f t="shared" si="53"/>
        <v>45</v>
      </c>
    </row>
    <row r="2949" spans="19:22">
      <c r="S2949" s="16">
        <v>4955</v>
      </c>
      <c r="T2949" s="16" t="s">
        <v>3350</v>
      </c>
      <c r="U2949" s="17">
        <f>COUNTIFS(WTG_BD!L:L,'Basic Data'!T2949,WTG_BD!F:F,"&gt;="&amp;O2Summary!$B$6,WTG_BD!F:F,"&lt;="&amp;O2Summary!$B$4)</f>
        <v>0</v>
      </c>
      <c r="V2949" s="18">
        <f t="shared" si="53"/>
        <v>45</v>
      </c>
    </row>
    <row r="2950" spans="19:22">
      <c r="S2950" s="16">
        <v>4956</v>
      </c>
      <c r="T2950" s="16" t="s">
        <v>3351</v>
      </c>
      <c r="U2950" s="17">
        <f>COUNTIFS(WTG_BD!L:L,'Basic Data'!T2950,WTG_BD!F:F,"&gt;="&amp;O2Summary!$B$6,WTG_BD!F:F,"&lt;="&amp;O2Summary!$B$4)</f>
        <v>0</v>
      </c>
      <c r="V2950" s="18">
        <f t="shared" si="53"/>
        <v>45</v>
      </c>
    </row>
    <row r="2951" spans="19:22">
      <c r="S2951" s="16">
        <v>4957</v>
      </c>
      <c r="T2951" s="16" t="s">
        <v>3352</v>
      </c>
      <c r="U2951" s="17">
        <f>COUNTIFS(WTG_BD!L:L,'Basic Data'!T2951,WTG_BD!F:F,"&gt;="&amp;O2Summary!$B$6,WTG_BD!F:F,"&lt;="&amp;O2Summary!$B$4)</f>
        <v>0</v>
      </c>
      <c r="V2951" s="18">
        <f t="shared" si="53"/>
        <v>45</v>
      </c>
    </row>
    <row r="2952" spans="19:22">
      <c r="S2952" s="16">
        <v>4958</v>
      </c>
      <c r="T2952" s="16" t="s">
        <v>3353</v>
      </c>
      <c r="U2952" s="17">
        <f>COUNTIFS(WTG_BD!L:L,'Basic Data'!T2952,WTG_BD!F:F,"&gt;="&amp;O2Summary!$B$6,WTG_BD!F:F,"&lt;="&amp;O2Summary!$B$4)</f>
        <v>0</v>
      </c>
      <c r="V2952" s="18">
        <f t="shared" si="53"/>
        <v>45</v>
      </c>
    </row>
    <row r="2953" spans="19:22">
      <c r="S2953" s="16">
        <v>4959</v>
      </c>
      <c r="T2953" s="16" t="s">
        <v>3354</v>
      </c>
      <c r="U2953" s="17">
        <f>COUNTIFS(WTG_BD!L:L,'Basic Data'!T2953,WTG_BD!F:F,"&gt;="&amp;O2Summary!$B$6,WTG_BD!F:F,"&lt;="&amp;O2Summary!$B$4)</f>
        <v>0</v>
      </c>
      <c r="V2953" s="18">
        <f t="shared" si="53"/>
        <v>45</v>
      </c>
    </row>
    <row r="2954" spans="19:22">
      <c r="S2954" s="16">
        <v>4960</v>
      </c>
      <c r="T2954" s="16" t="s">
        <v>3355</v>
      </c>
      <c r="U2954" s="17">
        <f>COUNTIFS(WTG_BD!L:L,'Basic Data'!T2954,WTG_BD!F:F,"&gt;="&amp;O2Summary!$B$6,WTG_BD!F:F,"&lt;="&amp;O2Summary!$B$4)</f>
        <v>0</v>
      </c>
      <c r="V2954" s="18">
        <f t="shared" si="53"/>
        <v>45</v>
      </c>
    </row>
    <row r="2955" spans="19:22">
      <c r="S2955" s="16">
        <v>4961</v>
      </c>
      <c r="T2955" s="16" t="s">
        <v>3356</v>
      </c>
      <c r="U2955" s="17">
        <f>COUNTIFS(WTG_BD!L:L,'Basic Data'!T2955,WTG_BD!F:F,"&gt;="&amp;O2Summary!$B$6,WTG_BD!F:F,"&lt;="&amp;O2Summary!$B$4)</f>
        <v>0</v>
      </c>
      <c r="V2955" s="18">
        <f t="shared" si="53"/>
        <v>45</v>
      </c>
    </row>
    <row r="2956" spans="19:22">
      <c r="S2956" s="16">
        <v>4962</v>
      </c>
      <c r="T2956" s="16" t="s">
        <v>3357</v>
      </c>
      <c r="U2956" s="17">
        <f>COUNTIFS(WTG_BD!L:L,'Basic Data'!T2956,WTG_BD!F:F,"&gt;="&amp;O2Summary!$B$6,WTG_BD!F:F,"&lt;="&amp;O2Summary!$B$4)</f>
        <v>0</v>
      </c>
      <c r="V2956" s="18">
        <f t="shared" si="53"/>
        <v>45</v>
      </c>
    </row>
    <row r="2957" spans="19:22">
      <c r="S2957" s="16">
        <v>4963</v>
      </c>
      <c r="T2957" s="16" t="s">
        <v>3358</v>
      </c>
      <c r="U2957" s="17">
        <f>COUNTIFS(WTG_BD!L:L,'Basic Data'!T2957,WTG_BD!F:F,"&gt;="&amp;O2Summary!$B$6,WTG_BD!F:F,"&lt;="&amp;O2Summary!$B$4)</f>
        <v>0</v>
      </c>
      <c r="V2957" s="18">
        <f t="shared" si="53"/>
        <v>45</v>
      </c>
    </row>
    <row r="2958" spans="19:22">
      <c r="S2958" s="16">
        <v>4964</v>
      </c>
      <c r="T2958" s="16" t="s">
        <v>3359</v>
      </c>
      <c r="U2958" s="17">
        <f>COUNTIFS(WTG_BD!L:L,'Basic Data'!T2958,WTG_BD!F:F,"&gt;="&amp;O2Summary!$B$6,WTG_BD!F:F,"&lt;="&amp;O2Summary!$B$4)</f>
        <v>0</v>
      </c>
      <c r="V2958" s="18">
        <f t="shared" si="53"/>
        <v>45</v>
      </c>
    </row>
    <row r="2959" spans="19:22">
      <c r="S2959" s="16">
        <v>4965</v>
      </c>
      <c r="T2959" s="16" t="s">
        <v>3360</v>
      </c>
      <c r="U2959" s="17">
        <f>COUNTIFS(WTG_BD!L:L,'Basic Data'!T2959,WTG_BD!F:F,"&gt;="&amp;O2Summary!$B$6,WTG_BD!F:F,"&lt;="&amp;O2Summary!$B$4)</f>
        <v>0</v>
      </c>
      <c r="V2959" s="18">
        <f t="shared" si="53"/>
        <v>45</v>
      </c>
    </row>
    <row r="2960" spans="19:22">
      <c r="S2960" s="16">
        <v>4966</v>
      </c>
      <c r="T2960" s="16" t="s">
        <v>3361</v>
      </c>
      <c r="U2960" s="17">
        <f>COUNTIFS(WTG_BD!L:L,'Basic Data'!T2960,WTG_BD!F:F,"&gt;="&amp;O2Summary!$B$6,WTG_BD!F:F,"&lt;="&amp;O2Summary!$B$4)</f>
        <v>0</v>
      </c>
      <c r="V2960" s="18">
        <f t="shared" si="53"/>
        <v>45</v>
      </c>
    </row>
    <row r="2961" spans="19:22">
      <c r="S2961" s="16">
        <v>4967</v>
      </c>
      <c r="T2961" s="16" t="s">
        <v>3362</v>
      </c>
      <c r="U2961" s="17">
        <f>COUNTIFS(WTG_BD!L:L,'Basic Data'!T2961,WTG_BD!F:F,"&gt;="&amp;O2Summary!$B$6,WTG_BD!F:F,"&lt;="&amp;O2Summary!$B$4)</f>
        <v>0</v>
      </c>
      <c r="V2961" s="18">
        <f t="shared" si="53"/>
        <v>45</v>
      </c>
    </row>
    <row r="2962" spans="19:22">
      <c r="S2962" s="16">
        <v>4968</v>
      </c>
      <c r="T2962" s="16" t="s">
        <v>3363</v>
      </c>
      <c r="U2962" s="17">
        <f>COUNTIFS(WTG_BD!L:L,'Basic Data'!T2962,WTG_BD!F:F,"&gt;="&amp;O2Summary!$B$6,WTG_BD!F:F,"&lt;="&amp;O2Summary!$B$4)</f>
        <v>0</v>
      </c>
      <c r="V2962" s="18">
        <f t="shared" si="53"/>
        <v>45</v>
      </c>
    </row>
    <row r="2963" spans="19:22">
      <c r="S2963" s="16">
        <v>4969</v>
      </c>
      <c r="T2963" s="16" t="s">
        <v>3364</v>
      </c>
      <c r="U2963" s="17">
        <f>COUNTIFS(WTG_BD!L:L,'Basic Data'!T2963,WTG_BD!F:F,"&gt;="&amp;O2Summary!$B$6,WTG_BD!F:F,"&lt;="&amp;O2Summary!$B$4)</f>
        <v>0</v>
      </c>
      <c r="V2963" s="18">
        <f t="shared" si="53"/>
        <v>45</v>
      </c>
    </row>
    <row r="2964" spans="19:22">
      <c r="S2964" s="16">
        <v>4978</v>
      </c>
      <c r="T2964" s="16" t="s">
        <v>3365</v>
      </c>
      <c r="U2964" s="17">
        <f>COUNTIFS(WTG_BD!L:L,'Basic Data'!T2964,WTG_BD!F:F,"&gt;="&amp;O2Summary!$B$6,WTG_BD!F:F,"&lt;="&amp;O2Summary!$B$4)</f>
        <v>0</v>
      </c>
      <c r="V2964" s="18">
        <f t="shared" si="53"/>
        <v>45</v>
      </c>
    </row>
    <row r="2965" spans="19:22">
      <c r="S2965" s="16">
        <v>4979</v>
      </c>
      <c r="T2965" s="16" t="s">
        <v>3366</v>
      </c>
      <c r="U2965" s="17">
        <f>COUNTIFS(WTG_BD!L:L,'Basic Data'!T2965,WTG_BD!F:F,"&gt;="&amp;O2Summary!$B$6,WTG_BD!F:F,"&lt;="&amp;O2Summary!$B$4)</f>
        <v>0</v>
      </c>
      <c r="V2965" s="18">
        <f t="shared" si="53"/>
        <v>45</v>
      </c>
    </row>
    <row r="2966" spans="19:22">
      <c r="S2966" s="16">
        <v>4980</v>
      </c>
      <c r="T2966" s="16" t="s">
        <v>3367</v>
      </c>
      <c r="U2966" s="17">
        <f>COUNTIFS(WTG_BD!L:L,'Basic Data'!T2966,WTG_BD!F:F,"&gt;="&amp;O2Summary!$B$6,WTG_BD!F:F,"&lt;="&amp;O2Summary!$B$4)</f>
        <v>0</v>
      </c>
      <c r="V2966" s="18">
        <f t="shared" si="53"/>
        <v>45</v>
      </c>
    </row>
    <row r="2967" spans="19:22">
      <c r="S2967" s="16">
        <v>4981</v>
      </c>
      <c r="T2967" s="16" t="s">
        <v>3368</v>
      </c>
      <c r="U2967" s="17">
        <f>COUNTIFS(WTG_BD!L:L,'Basic Data'!T2967,WTG_BD!F:F,"&gt;="&amp;O2Summary!$B$6,WTG_BD!F:F,"&lt;="&amp;O2Summary!$B$4)</f>
        <v>0</v>
      </c>
      <c r="V2967" s="18">
        <f t="shared" si="53"/>
        <v>45</v>
      </c>
    </row>
    <row r="2968" spans="19:22">
      <c r="S2968" s="16">
        <v>4982</v>
      </c>
      <c r="T2968" s="16" t="s">
        <v>3369</v>
      </c>
      <c r="U2968" s="17">
        <f>COUNTIFS(WTG_BD!L:L,'Basic Data'!T2968,WTG_BD!F:F,"&gt;="&amp;O2Summary!$B$6,WTG_BD!F:F,"&lt;="&amp;O2Summary!$B$4)</f>
        <v>0</v>
      </c>
      <c r="V2968" s="18">
        <f t="shared" si="53"/>
        <v>45</v>
      </c>
    </row>
    <row r="2969" spans="19:22">
      <c r="S2969" s="16">
        <v>4983</v>
      </c>
      <c r="T2969" s="16" t="s">
        <v>3370</v>
      </c>
      <c r="U2969" s="17">
        <f>COUNTIFS(WTG_BD!L:L,'Basic Data'!T2969,WTG_BD!F:F,"&gt;="&amp;O2Summary!$B$6,WTG_BD!F:F,"&lt;="&amp;O2Summary!$B$4)</f>
        <v>0</v>
      </c>
      <c r="V2969" s="18">
        <f t="shared" si="53"/>
        <v>45</v>
      </c>
    </row>
    <row r="2970" spans="19:22">
      <c r="S2970" s="16">
        <v>4984</v>
      </c>
      <c r="T2970" s="16" t="s">
        <v>3371</v>
      </c>
      <c r="U2970" s="17">
        <f>COUNTIFS(WTG_BD!L:L,'Basic Data'!T2970,WTG_BD!F:F,"&gt;="&amp;O2Summary!$B$6,WTG_BD!F:F,"&lt;="&amp;O2Summary!$B$4)</f>
        <v>0</v>
      </c>
      <c r="V2970" s="18">
        <f t="shared" si="53"/>
        <v>45</v>
      </c>
    </row>
    <row r="2971" spans="19:22">
      <c r="S2971" s="16">
        <v>4985</v>
      </c>
      <c r="T2971" s="16" t="s">
        <v>3372</v>
      </c>
      <c r="U2971" s="17">
        <f>COUNTIFS(WTG_BD!L:L,'Basic Data'!T2971,WTG_BD!F:F,"&gt;="&amp;O2Summary!$B$6,WTG_BD!F:F,"&lt;="&amp;O2Summary!$B$4)</f>
        <v>0</v>
      </c>
      <c r="V2971" s="18">
        <f t="shared" si="53"/>
        <v>45</v>
      </c>
    </row>
    <row r="2972" spans="19:22">
      <c r="S2972" s="16">
        <v>4986</v>
      </c>
      <c r="T2972" s="16" t="s">
        <v>3373</v>
      </c>
      <c r="U2972" s="17">
        <f>COUNTIFS(WTG_BD!L:L,'Basic Data'!T2972,WTG_BD!F:F,"&gt;="&amp;O2Summary!$B$6,WTG_BD!F:F,"&lt;="&amp;O2Summary!$B$4)</f>
        <v>0</v>
      </c>
      <c r="V2972" s="18">
        <f t="shared" si="53"/>
        <v>45</v>
      </c>
    </row>
    <row r="2973" spans="19:22">
      <c r="S2973" s="16">
        <v>4987</v>
      </c>
      <c r="T2973" s="16" t="s">
        <v>3374</v>
      </c>
      <c r="U2973" s="17">
        <f>COUNTIFS(WTG_BD!L:L,'Basic Data'!T2973,WTG_BD!F:F,"&gt;="&amp;O2Summary!$B$6,WTG_BD!F:F,"&lt;="&amp;O2Summary!$B$4)</f>
        <v>0</v>
      </c>
      <c r="V2973" s="18">
        <f t="shared" si="53"/>
        <v>45</v>
      </c>
    </row>
    <row r="2974" spans="19:22">
      <c r="S2974" s="16">
        <v>5000</v>
      </c>
      <c r="T2974" s="16" t="s">
        <v>3375</v>
      </c>
      <c r="U2974" s="17">
        <f>COUNTIFS(WTG_BD!L:L,'Basic Data'!T2974,WTG_BD!F:F,"&gt;="&amp;O2Summary!$B$6,WTG_BD!F:F,"&lt;="&amp;O2Summary!$B$4)</f>
        <v>0</v>
      </c>
      <c r="V2974" s="18">
        <f t="shared" si="53"/>
        <v>45</v>
      </c>
    </row>
    <row r="2975" spans="19:22">
      <c r="S2975" s="16">
        <v>5001</v>
      </c>
      <c r="T2975" s="16" t="s">
        <v>909</v>
      </c>
      <c r="U2975" s="17">
        <f>COUNTIFS(WTG_BD!L:L,'Basic Data'!T2975,WTG_BD!F:F,"&gt;="&amp;O2Summary!$B$6,WTG_BD!F:F,"&lt;="&amp;O2Summary!$B$4)</f>
        <v>1</v>
      </c>
      <c r="V2975" s="18">
        <f t="shared" si="53"/>
        <v>28</v>
      </c>
    </row>
    <row r="2976" spans="19:22">
      <c r="S2976" s="16">
        <v>5002</v>
      </c>
      <c r="T2976" s="16" t="s">
        <v>3376</v>
      </c>
      <c r="U2976" s="17">
        <f>COUNTIFS(WTG_BD!L:L,'Basic Data'!T2976,WTG_BD!F:F,"&gt;="&amp;O2Summary!$B$6,WTG_BD!F:F,"&lt;="&amp;O2Summary!$B$4)</f>
        <v>0</v>
      </c>
      <c r="V2976" s="18">
        <f t="shared" si="53"/>
        <v>45</v>
      </c>
    </row>
    <row r="2977" spans="19:22">
      <c r="S2977" s="16">
        <v>5003</v>
      </c>
      <c r="T2977" s="16" t="s">
        <v>3377</v>
      </c>
      <c r="U2977" s="17">
        <f>COUNTIFS(WTG_BD!L:L,'Basic Data'!T2977,WTG_BD!F:F,"&gt;="&amp;O2Summary!$B$6,WTG_BD!F:F,"&lt;="&amp;O2Summary!$B$4)</f>
        <v>0</v>
      </c>
      <c r="V2977" s="18">
        <f t="shared" si="53"/>
        <v>45</v>
      </c>
    </row>
    <row r="2978" spans="19:22">
      <c r="S2978" s="16">
        <v>5004</v>
      </c>
      <c r="T2978" s="16" t="s">
        <v>3378</v>
      </c>
      <c r="U2978" s="17">
        <f>COUNTIFS(WTG_BD!L:L,'Basic Data'!T2978,WTG_BD!F:F,"&gt;="&amp;O2Summary!$B$6,WTG_BD!F:F,"&lt;="&amp;O2Summary!$B$4)</f>
        <v>0</v>
      </c>
      <c r="V2978" s="18">
        <f t="shared" si="53"/>
        <v>45</v>
      </c>
    </row>
    <row r="2979" spans="19:22">
      <c r="S2979" s="16">
        <v>5005</v>
      </c>
      <c r="T2979" s="16" t="s">
        <v>3379</v>
      </c>
      <c r="U2979" s="17">
        <f>COUNTIFS(WTG_BD!L:L,'Basic Data'!T2979,WTG_BD!F:F,"&gt;="&amp;O2Summary!$B$6,WTG_BD!F:F,"&lt;="&amp;O2Summary!$B$4)</f>
        <v>0</v>
      </c>
      <c r="V2979" s="18">
        <f t="shared" si="53"/>
        <v>45</v>
      </c>
    </row>
    <row r="2980" spans="19:22">
      <c r="S2980" s="16">
        <v>5006</v>
      </c>
      <c r="T2980" s="16" t="s">
        <v>3380</v>
      </c>
      <c r="U2980" s="17">
        <f>COUNTIFS(WTG_BD!L:L,'Basic Data'!T2980,WTG_BD!F:F,"&gt;="&amp;O2Summary!$B$6,WTG_BD!F:F,"&lt;="&amp;O2Summary!$B$4)</f>
        <v>0</v>
      </c>
      <c r="V2980" s="18">
        <f t="shared" si="53"/>
        <v>45</v>
      </c>
    </row>
    <row r="2981" spans="19:22">
      <c r="S2981" s="16">
        <v>5007</v>
      </c>
      <c r="T2981" s="16" t="s">
        <v>3381</v>
      </c>
      <c r="U2981" s="17">
        <f>COUNTIFS(WTG_BD!L:L,'Basic Data'!T2981,WTG_BD!F:F,"&gt;="&amp;O2Summary!$B$6,WTG_BD!F:F,"&lt;="&amp;O2Summary!$B$4)</f>
        <v>0</v>
      </c>
      <c r="V2981" s="18">
        <f t="shared" si="53"/>
        <v>45</v>
      </c>
    </row>
    <row r="2982" spans="19:22">
      <c r="S2982" s="16">
        <v>5008</v>
      </c>
      <c r="T2982" s="16" t="s">
        <v>3382</v>
      </c>
      <c r="U2982" s="17">
        <f>COUNTIFS(WTG_BD!L:L,'Basic Data'!T2982,WTG_BD!F:F,"&gt;="&amp;O2Summary!$B$6,WTG_BD!F:F,"&lt;="&amp;O2Summary!$B$4)</f>
        <v>0</v>
      </c>
      <c r="V2982" s="18">
        <f t="shared" si="53"/>
        <v>45</v>
      </c>
    </row>
    <row r="2983" spans="19:22">
      <c r="S2983" s="16">
        <v>5009</v>
      </c>
      <c r="T2983" s="16" t="s">
        <v>3383</v>
      </c>
      <c r="U2983" s="17">
        <f>COUNTIFS(WTG_BD!L:L,'Basic Data'!T2983,WTG_BD!F:F,"&gt;="&amp;O2Summary!$B$6,WTG_BD!F:F,"&lt;="&amp;O2Summary!$B$4)</f>
        <v>0</v>
      </c>
      <c r="V2983" s="18">
        <f t="shared" si="53"/>
        <v>45</v>
      </c>
    </row>
    <row r="2984" spans="19:22">
      <c r="S2984" s="16">
        <v>5010</v>
      </c>
      <c r="T2984" s="16" t="s">
        <v>3384</v>
      </c>
      <c r="U2984" s="17">
        <f>COUNTIFS(WTG_BD!L:L,'Basic Data'!T2984,WTG_BD!F:F,"&gt;="&amp;O2Summary!$B$6,WTG_BD!F:F,"&lt;="&amp;O2Summary!$B$4)</f>
        <v>0</v>
      </c>
      <c r="V2984" s="18">
        <f t="shared" si="53"/>
        <v>45</v>
      </c>
    </row>
    <row r="2985" spans="19:22">
      <c r="S2985" s="26">
        <v>5011</v>
      </c>
      <c r="T2985" s="26" t="s">
        <v>3385</v>
      </c>
      <c r="U2985" s="17">
        <f>COUNTIFS(WTG_BD!L:L,'Basic Data'!T2985,WTG_BD!F:F,"&gt;="&amp;O2Summary!$B$6,WTG_BD!F:F,"&lt;="&amp;O2Summary!$B$4)</f>
        <v>0</v>
      </c>
      <c r="V2985" s="18">
        <f t="shared" si="53"/>
        <v>45</v>
      </c>
    </row>
    <row r="2986" spans="19:22">
      <c r="S2986" s="16">
        <v>5012</v>
      </c>
      <c r="T2986" s="16" t="s">
        <v>2938</v>
      </c>
      <c r="U2986" s="17">
        <f>COUNTIFS(WTG_BD!L:L,'Basic Data'!T2986,WTG_BD!F:F,"&gt;="&amp;O2Summary!$B$6,WTG_BD!F:F,"&lt;="&amp;O2Summary!$B$4)</f>
        <v>0</v>
      </c>
      <c r="V2986" s="18">
        <f t="shared" si="53"/>
        <v>45</v>
      </c>
    </row>
    <row r="2987" spans="19:22">
      <c r="S2987" s="26">
        <v>5013</v>
      </c>
      <c r="T2987" s="26" t="s">
        <v>3386</v>
      </c>
      <c r="U2987" s="17">
        <f>COUNTIFS(WTG_BD!L:L,'Basic Data'!T2987,WTG_BD!F:F,"&gt;="&amp;O2Summary!$B$6,WTG_BD!F:F,"&lt;="&amp;O2Summary!$B$4)</f>
        <v>0</v>
      </c>
      <c r="V2987" s="18">
        <f t="shared" si="53"/>
        <v>45</v>
      </c>
    </row>
    <row r="2988" spans="19:22">
      <c r="S2988" s="26">
        <v>5014</v>
      </c>
      <c r="T2988" s="26" t="s">
        <v>3387</v>
      </c>
      <c r="U2988" s="17">
        <f>COUNTIFS(WTG_BD!L:L,'Basic Data'!T2988,WTG_BD!F:F,"&gt;="&amp;O2Summary!$B$6,WTG_BD!F:F,"&lt;="&amp;O2Summary!$B$4)</f>
        <v>0</v>
      </c>
      <c r="V2988" s="18">
        <f t="shared" si="53"/>
        <v>45</v>
      </c>
    </row>
    <row r="2989" spans="19:22">
      <c r="S2989" s="26">
        <v>5015</v>
      </c>
      <c r="T2989" s="26" t="s">
        <v>3388</v>
      </c>
      <c r="U2989" s="17">
        <f>COUNTIFS(WTG_BD!L:L,'Basic Data'!T2989,WTG_BD!F:F,"&gt;="&amp;O2Summary!$B$6,WTG_BD!F:F,"&lt;="&amp;O2Summary!$B$4)</f>
        <v>0</v>
      </c>
      <c r="V2989" s="18">
        <f t="shared" si="53"/>
        <v>45</v>
      </c>
    </row>
    <row r="2990" spans="19:22">
      <c r="S2990" s="26">
        <v>5016</v>
      </c>
      <c r="T2990" s="26" t="s">
        <v>3389</v>
      </c>
      <c r="U2990" s="17">
        <f>COUNTIFS(WTG_BD!L:L,'Basic Data'!T2990,WTG_BD!F:F,"&gt;="&amp;O2Summary!$B$6,WTG_BD!F:F,"&lt;="&amp;O2Summary!$B$4)</f>
        <v>0</v>
      </c>
      <c r="V2990" s="18">
        <f t="shared" si="53"/>
        <v>45</v>
      </c>
    </row>
    <row r="2991" spans="19:22">
      <c r="S2991" s="16">
        <v>5017</v>
      </c>
      <c r="T2991" s="16" t="s">
        <v>3390</v>
      </c>
      <c r="U2991" s="17">
        <f>COUNTIFS(WTG_BD!L:L,'Basic Data'!T2991,WTG_BD!F:F,"&gt;="&amp;O2Summary!$B$6,WTG_BD!F:F,"&lt;="&amp;O2Summary!$B$4)</f>
        <v>0</v>
      </c>
      <c r="V2991" s="18">
        <f t="shared" si="53"/>
        <v>45</v>
      </c>
    </row>
    <row r="2992" spans="19:22">
      <c r="S2992" s="16">
        <v>5018</v>
      </c>
      <c r="T2992" s="16" t="s">
        <v>3391</v>
      </c>
      <c r="U2992" s="17">
        <f>COUNTIFS(WTG_BD!L:L,'Basic Data'!T2992,WTG_BD!F:F,"&gt;="&amp;O2Summary!$B$6,WTG_BD!F:F,"&lt;="&amp;O2Summary!$B$4)</f>
        <v>0</v>
      </c>
      <c r="V2992" s="18">
        <f t="shared" si="53"/>
        <v>45</v>
      </c>
    </row>
    <row r="2993" spans="19:22">
      <c r="S2993" s="16">
        <v>5019</v>
      </c>
      <c r="T2993" s="16" t="s">
        <v>3392</v>
      </c>
      <c r="U2993" s="17">
        <f>COUNTIFS(WTG_BD!L:L,'Basic Data'!T2993,WTG_BD!F:F,"&gt;="&amp;O2Summary!$B$6,WTG_BD!F:F,"&lt;="&amp;O2Summary!$B$4)</f>
        <v>0</v>
      </c>
      <c r="V2993" s="18">
        <f t="shared" si="53"/>
        <v>45</v>
      </c>
    </row>
    <row r="2994" spans="19:22">
      <c r="S2994" s="16">
        <v>5020</v>
      </c>
      <c r="T2994" s="16" t="s">
        <v>3393</v>
      </c>
      <c r="U2994" s="17">
        <f>COUNTIFS(WTG_BD!L:L,'Basic Data'!T2994,WTG_BD!F:F,"&gt;="&amp;O2Summary!$B$6,WTG_BD!F:F,"&lt;="&amp;O2Summary!$B$4)</f>
        <v>0</v>
      </c>
      <c r="V2994" s="18">
        <f t="shared" si="53"/>
        <v>45</v>
      </c>
    </row>
    <row r="2995" spans="19:22">
      <c r="S2995" s="16">
        <v>5021</v>
      </c>
      <c r="T2995" s="16" t="s">
        <v>3394</v>
      </c>
      <c r="U2995" s="17">
        <f>COUNTIFS(WTG_BD!L:L,'Basic Data'!T2995,WTG_BD!F:F,"&gt;="&amp;O2Summary!$B$6,WTG_BD!F:F,"&lt;="&amp;O2Summary!$B$4)</f>
        <v>0</v>
      </c>
      <c r="V2995" s="18">
        <f t="shared" si="53"/>
        <v>45</v>
      </c>
    </row>
    <row r="2996" spans="19:22">
      <c r="S2996" s="16">
        <v>5022</v>
      </c>
      <c r="T2996" s="16" t="s">
        <v>3395</v>
      </c>
      <c r="U2996" s="17">
        <f>COUNTIFS(WTG_BD!L:L,'Basic Data'!T2996,WTG_BD!F:F,"&gt;="&amp;O2Summary!$B$6,WTG_BD!F:F,"&lt;="&amp;O2Summary!$B$4)</f>
        <v>0</v>
      </c>
      <c r="V2996" s="18">
        <f t="shared" si="53"/>
        <v>45</v>
      </c>
    </row>
    <row r="2997" spans="19:22">
      <c r="S2997" s="16">
        <v>5023</v>
      </c>
      <c r="T2997" s="16" t="s">
        <v>3396</v>
      </c>
      <c r="U2997" s="17">
        <f>COUNTIFS(WTG_BD!L:L,'Basic Data'!T2997,WTG_BD!F:F,"&gt;="&amp;O2Summary!$B$6,WTG_BD!F:F,"&lt;="&amp;O2Summary!$B$4)</f>
        <v>0</v>
      </c>
      <c r="V2997" s="18">
        <f t="shared" si="53"/>
        <v>45</v>
      </c>
    </row>
    <row r="2998" spans="19:22">
      <c r="S2998" s="16">
        <v>5024</v>
      </c>
      <c r="T2998" s="16" t="s">
        <v>3397</v>
      </c>
      <c r="U2998" s="17">
        <f>COUNTIFS(WTG_BD!L:L,'Basic Data'!T2998,WTG_BD!F:F,"&gt;="&amp;O2Summary!$B$6,WTG_BD!F:F,"&lt;="&amp;O2Summary!$B$4)</f>
        <v>0</v>
      </c>
      <c r="V2998" s="18">
        <f t="shared" si="53"/>
        <v>45</v>
      </c>
    </row>
    <row r="2999" spans="19:22">
      <c r="S2999" s="16">
        <v>5025</v>
      </c>
      <c r="T2999" s="16" t="s">
        <v>3398</v>
      </c>
      <c r="U2999" s="17">
        <f>COUNTIFS(WTG_BD!L:L,'Basic Data'!T2999,WTG_BD!F:F,"&gt;="&amp;O2Summary!$B$6,WTG_BD!F:F,"&lt;="&amp;O2Summary!$B$4)</f>
        <v>0</v>
      </c>
      <c r="V2999" s="18">
        <f t="shared" si="53"/>
        <v>45</v>
      </c>
    </row>
    <row r="3000" spans="19:22">
      <c r="S3000" s="16">
        <v>5027</v>
      </c>
      <c r="T3000" s="16" t="s">
        <v>3399</v>
      </c>
      <c r="U3000" s="17">
        <f>COUNTIFS(WTG_BD!L:L,'Basic Data'!T3000,WTG_BD!F:F,"&gt;="&amp;O2Summary!$B$6,WTG_BD!F:F,"&lt;="&amp;O2Summary!$B$4)</f>
        <v>0</v>
      </c>
      <c r="V3000" s="18">
        <f t="shared" si="53"/>
        <v>45</v>
      </c>
    </row>
    <row r="3001" spans="19:22">
      <c r="S3001" s="16">
        <v>5028</v>
      </c>
      <c r="T3001" s="16" t="s">
        <v>3400</v>
      </c>
      <c r="U3001" s="17">
        <f>COUNTIFS(WTG_BD!L:L,'Basic Data'!T3001,WTG_BD!F:F,"&gt;="&amp;O2Summary!$B$6,WTG_BD!F:F,"&lt;="&amp;O2Summary!$B$4)</f>
        <v>0</v>
      </c>
      <c r="V3001" s="18">
        <f t="shared" si="53"/>
        <v>45</v>
      </c>
    </row>
    <row r="3002" spans="19:22">
      <c r="S3002" s="16">
        <v>5029</v>
      </c>
      <c r="T3002" s="16" t="s">
        <v>3401</v>
      </c>
      <c r="U3002" s="17">
        <f>COUNTIFS(WTG_BD!L:L,'Basic Data'!T3002,WTG_BD!F:F,"&gt;="&amp;O2Summary!$B$6,WTG_BD!F:F,"&lt;="&amp;O2Summary!$B$4)</f>
        <v>0</v>
      </c>
      <c r="V3002" s="18">
        <f t="shared" si="53"/>
        <v>45</v>
      </c>
    </row>
    <row r="3003" spans="19:22">
      <c r="S3003" s="16">
        <v>5030</v>
      </c>
      <c r="T3003" s="16" t="s">
        <v>3402</v>
      </c>
      <c r="U3003" s="17">
        <f>COUNTIFS(WTG_BD!L:L,'Basic Data'!T3003,WTG_BD!F:F,"&gt;="&amp;O2Summary!$B$6,WTG_BD!F:F,"&lt;="&amp;O2Summary!$B$4)</f>
        <v>0</v>
      </c>
      <c r="V3003" s="18">
        <f t="shared" si="53"/>
        <v>45</v>
      </c>
    </row>
    <row r="3004" spans="19:22">
      <c r="S3004" s="26">
        <v>5031</v>
      </c>
      <c r="T3004" s="26" t="s">
        <v>3403</v>
      </c>
      <c r="U3004" s="17">
        <f>COUNTIFS(WTG_BD!L:L,'Basic Data'!T3004,WTG_BD!F:F,"&gt;="&amp;O2Summary!$B$6,WTG_BD!F:F,"&lt;="&amp;O2Summary!$B$4)</f>
        <v>0</v>
      </c>
      <c r="V3004" s="18">
        <f t="shared" si="53"/>
        <v>45</v>
      </c>
    </row>
    <row r="3005" spans="19:22">
      <c r="S3005" s="26">
        <v>5032</v>
      </c>
      <c r="T3005" s="26" t="s">
        <v>3404</v>
      </c>
      <c r="U3005" s="17">
        <f>COUNTIFS(WTG_BD!L:L,'Basic Data'!T3005,WTG_BD!F:F,"&gt;="&amp;O2Summary!$B$6,WTG_BD!F:F,"&lt;="&amp;O2Summary!$B$4)</f>
        <v>0</v>
      </c>
      <c r="V3005" s="18">
        <f t="shared" si="53"/>
        <v>45</v>
      </c>
    </row>
    <row r="3006" spans="19:22">
      <c r="S3006" s="26">
        <v>5033</v>
      </c>
      <c r="T3006" s="26" t="s">
        <v>3405</v>
      </c>
      <c r="U3006" s="17">
        <f>COUNTIFS(WTG_BD!L:L,'Basic Data'!T3006,WTG_BD!F:F,"&gt;="&amp;O2Summary!$B$6,WTG_BD!F:F,"&lt;="&amp;O2Summary!$B$4)</f>
        <v>0</v>
      </c>
      <c r="V3006" s="18">
        <f t="shared" si="53"/>
        <v>45</v>
      </c>
    </row>
    <row r="3007" spans="19:22">
      <c r="S3007" s="16">
        <v>5035</v>
      </c>
      <c r="T3007" s="16" t="s">
        <v>2151</v>
      </c>
      <c r="U3007" s="17">
        <f>COUNTIFS(WTG_BD!L:L,'Basic Data'!T3007,WTG_BD!F:F,"&gt;="&amp;O2Summary!$B$6,WTG_BD!F:F,"&lt;="&amp;O2Summary!$B$4)</f>
        <v>0</v>
      </c>
      <c r="V3007" s="18">
        <f t="shared" si="53"/>
        <v>45</v>
      </c>
    </row>
    <row r="3008" spans="19:22">
      <c r="S3008" s="26">
        <v>5036</v>
      </c>
      <c r="T3008" s="26" t="s">
        <v>3406</v>
      </c>
      <c r="U3008" s="17">
        <f>COUNTIFS(WTG_BD!L:L,'Basic Data'!T3008,WTG_BD!F:F,"&gt;="&amp;O2Summary!$B$6,WTG_BD!F:F,"&lt;="&amp;O2Summary!$B$4)</f>
        <v>0</v>
      </c>
      <c r="V3008" s="18">
        <f t="shared" si="53"/>
        <v>45</v>
      </c>
    </row>
    <row r="3009" spans="19:22">
      <c r="S3009" s="26">
        <v>5037</v>
      </c>
      <c r="T3009" s="26" t="s">
        <v>3407</v>
      </c>
      <c r="U3009" s="17">
        <f>COUNTIFS(WTG_BD!L:L,'Basic Data'!T3009,WTG_BD!F:F,"&gt;="&amp;O2Summary!$B$6,WTG_BD!F:F,"&lt;="&amp;O2Summary!$B$4)</f>
        <v>0</v>
      </c>
      <c r="V3009" s="18">
        <f t="shared" si="53"/>
        <v>45</v>
      </c>
    </row>
    <row r="3010" spans="19:22">
      <c r="S3010" s="26">
        <v>5038</v>
      </c>
      <c r="T3010" s="26" t="s">
        <v>3408</v>
      </c>
      <c r="U3010" s="17">
        <f>COUNTIFS(WTG_BD!L:L,'Basic Data'!T3010,WTG_BD!F:F,"&gt;="&amp;O2Summary!$B$6,WTG_BD!F:F,"&lt;="&amp;O2Summary!$B$4)</f>
        <v>0</v>
      </c>
      <c r="V3010" s="18">
        <f t="shared" si="53"/>
        <v>45</v>
      </c>
    </row>
    <row r="3011" spans="19:22">
      <c r="S3011" s="26">
        <v>5039</v>
      </c>
      <c r="T3011" s="26" t="s">
        <v>3409</v>
      </c>
      <c r="U3011" s="17">
        <f>COUNTIFS(WTG_BD!L:L,'Basic Data'!T3011,WTG_BD!F:F,"&gt;="&amp;O2Summary!$B$6,WTG_BD!F:F,"&lt;="&amp;O2Summary!$B$4)</f>
        <v>0</v>
      </c>
      <c r="V3011" s="18">
        <f t="shared" ref="V3011:V3074" si="54">RANK(U3011,$U$2:$U$3975)</f>
        <v>45</v>
      </c>
    </row>
    <row r="3012" spans="19:22">
      <c r="S3012" s="26">
        <v>5040</v>
      </c>
      <c r="T3012" s="26" t="s">
        <v>3410</v>
      </c>
      <c r="U3012" s="17">
        <f>COUNTIFS(WTG_BD!L:L,'Basic Data'!T3012,WTG_BD!F:F,"&gt;="&amp;O2Summary!$B$6,WTG_BD!F:F,"&lt;="&amp;O2Summary!$B$4)</f>
        <v>0</v>
      </c>
      <c r="V3012" s="18">
        <f t="shared" si="54"/>
        <v>45</v>
      </c>
    </row>
    <row r="3013" spans="19:22">
      <c r="S3013" s="16">
        <v>5041</v>
      </c>
      <c r="T3013" s="16" t="s">
        <v>3411</v>
      </c>
      <c r="U3013" s="17">
        <f>COUNTIFS(WTG_BD!L:L,'Basic Data'!T3013,WTG_BD!F:F,"&gt;="&amp;O2Summary!$B$6,WTG_BD!F:F,"&lt;="&amp;O2Summary!$B$4)</f>
        <v>0</v>
      </c>
      <c r="V3013" s="18">
        <f t="shared" si="54"/>
        <v>45</v>
      </c>
    </row>
    <row r="3014" spans="19:22">
      <c r="S3014" s="16">
        <v>5042</v>
      </c>
      <c r="T3014" s="16" t="s">
        <v>3412</v>
      </c>
      <c r="U3014" s="17">
        <f>COUNTIFS(WTG_BD!L:L,'Basic Data'!T3014,WTG_BD!F:F,"&gt;="&amp;O2Summary!$B$6,WTG_BD!F:F,"&lt;="&amp;O2Summary!$B$4)</f>
        <v>0</v>
      </c>
      <c r="V3014" s="18">
        <f t="shared" si="54"/>
        <v>45</v>
      </c>
    </row>
    <row r="3015" spans="19:22">
      <c r="S3015" s="16">
        <v>5043</v>
      </c>
      <c r="T3015" s="16" t="s">
        <v>3413</v>
      </c>
      <c r="U3015" s="17">
        <f>COUNTIFS(WTG_BD!L:L,'Basic Data'!T3015,WTG_BD!F:F,"&gt;="&amp;O2Summary!$B$6,WTG_BD!F:F,"&lt;="&amp;O2Summary!$B$4)</f>
        <v>0</v>
      </c>
      <c r="V3015" s="18">
        <f t="shared" si="54"/>
        <v>45</v>
      </c>
    </row>
    <row r="3016" spans="19:22">
      <c r="S3016" s="16">
        <v>5044</v>
      </c>
      <c r="T3016" s="16" t="s">
        <v>3414</v>
      </c>
      <c r="U3016" s="17">
        <f>COUNTIFS(WTG_BD!L:L,'Basic Data'!T3016,WTG_BD!F:F,"&gt;="&amp;O2Summary!$B$6,WTG_BD!F:F,"&lt;="&amp;O2Summary!$B$4)</f>
        <v>0</v>
      </c>
      <c r="V3016" s="18">
        <f t="shared" si="54"/>
        <v>45</v>
      </c>
    </row>
    <row r="3017" spans="19:22">
      <c r="S3017" s="16">
        <v>5045</v>
      </c>
      <c r="T3017" s="16" t="s">
        <v>3415</v>
      </c>
      <c r="U3017" s="17">
        <f>COUNTIFS(WTG_BD!L:L,'Basic Data'!T3017,WTG_BD!F:F,"&gt;="&amp;O2Summary!$B$6,WTG_BD!F:F,"&lt;="&amp;O2Summary!$B$4)</f>
        <v>0</v>
      </c>
      <c r="V3017" s="18">
        <f t="shared" si="54"/>
        <v>45</v>
      </c>
    </row>
    <row r="3018" spans="19:22">
      <c r="S3018" s="16">
        <v>5046</v>
      </c>
      <c r="T3018" s="16" t="s">
        <v>3416</v>
      </c>
      <c r="U3018" s="17">
        <f>COUNTIFS(WTG_BD!L:L,'Basic Data'!T3018,WTG_BD!F:F,"&gt;="&amp;O2Summary!$B$6,WTG_BD!F:F,"&lt;="&amp;O2Summary!$B$4)</f>
        <v>0</v>
      </c>
      <c r="V3018" s="18">
        <f t="shared" si="54"/>
        <v>45</v>
      </c>
    </row>
    <row r="3019" spans="19:22">
      <c r="S3019" s="16">
        <v>5047</v>
      </c>
      <c r="T3019" s="16" t="s">
        <v>3417</v>
      </c>
      <c r="U3019" s="17">
        <f>COUNTIFS(WTG_BD!L:L,'Basic Data'!T3019,WTG_BD!F:F,"&gt;="&amp;O2Summary!$B$6,WTG_BD!F:F,"&lt;="&amp;O2Summary!$B$4)</f>
        <v>0</v>
      </c>
      <c r="V3019" s="18">
        <f t="shared" si="54"/>
        <v>45</v>
      </c>
    </row>
    <row r="3020" spans="19:22">
      <c r="S3020" s="16">
        <v>5048</v>
      </c>
      <c r="T3020" s="16" t="s">
        <v>3418</v>
      </c>
      <c r="U3020" s="17">
        <f>COUNTIFS(WTG_BD!L:L,'Basic Data'!T3020,WTG_BD!F:F,"&gt;="&amp;O2Summary!$B$6,WTG_BD!F:F,"&lt;="&amp;O2Summary!$B$4)</f>
        <v>0</v>
      </c>
      <c r="V3020" s="18">
        <f t="shared" si="54"/>
        <v>45</v>
      </c>
    </row>
    <row r="3021" spans="19:22">
      <c r="S3021" s="16">
        <v>5050</v>
      </c>
      <c r="T3021" s="16" t="s">
        <v>3419</v>
      </c>
      <c r="U3021" s="17">
        <f>COUNTIFS(WTG_BD!L:L,'Basic Data'!T3021,WTG_BD!F:F,"&gt;="&amp;O2Summary!$B$6,WTG_BD!F:F,"&lt;="&amp;O2Summary!$B$4)</f>
        <v>0</v>
      </c>
      <c r="V3021" s="18">
        <f t="shared" si="54"/>
        <v>45</v>
      </c>
    </row>
    <row r="3022" spans="19:22">
      <c r="S3022" s="16">
        <v>5051</v>
      </c>
      <c r="T3022" s="16" t="s">
        <v>3420</v>
      </c>
      <c r="U3022" s="17">
        <f>COUNTIFS(WTG_BD!L:L,'Basic Data'!T3022,WTG_BD!F:F,"&gt;="&amp;O2Summary!$B$6,WTG_BD!F:F,"&lt;="&amp;O2Summary!$B$4)</f>
        <v>0</v>
      </c>
      <c r="V3022" s="18">
        <f t="shared" si="54"/>
        <v>45</v>
      </c>
    </row>
    <row r="3023" spans="19:22">
      <c r="S3023" s="16">
        <v>5052</v>
      </c>
      <c r="T3023" s="16" t="s">
        <v>3421</v>
      </c>
      <c r="U3023" s="17">
        <f>COUNTIFS(WTG_BD!L:L,'Basic Data'!T3023,WTG_BD!F:F,"&gt;="&amp;O2Summary!$B$6,WTG_BD!F:F,"&lt;="&amp;O2Summary!$B$4)</f>
        <v>0</v>
      </c>
      <c r="V3023" s="18">
        <f t="shared" si="54"/>
        <v>45</v>
      </c>
    </row>
    <row r="3024" spans="19:22">
      <c r="S3024" s="16">
        <v>5053</v>
      </c>
      <c r="T3024" s="16" t="s">
        <v>3422</v>
      </c>
      <c r="U3024" s="17">
        <f>COUNTIFS(WTG_BD!L:L,'Basic Data'!T3024,WTG_BD!F:F,"&gt;="&amp;O2Summary!$B$6,WTG_BD!F:F,"&lt;="&amp;O2Summary!$B$4)</f>
        <v>0</v>
      </c>
      <c r="V3024" s="18">
        <f t="shared" si="54"/>
        <v>45</v>
      </c>
    </row>
    <row r="3025" spans="19:22">
      <c r="S3025" s="16">
        <v>5054</v>
      </c>
      <c r="T3025" s="16" t="s">
        <v>3422</v>
      </c>
      <c r="U3025" s="17">
        <f>COUNTIFS(WTG_BD!L:L,'Basic Data'!T3025,WTG_BD!F:F,"&gt;="&amp;O2Summary!$B$6,WTG_BD!F:F,"&lt;="&amp;O2Summary!$B$4)</f>
        <v>0</v>
      </c>
      <c r="V3025" s="18">
        <f t="shared" si="54"/>
        <v>45</v>
      </c>
    </row>
    <row r="3026" spans="19:22">
      <c r="S3026" s="16">
        <v>5055</v>
      </c>
      <c r="T3026" s="16" t="s">
        <v>3423</v>
      </c>
      <c r="U3026" s="17">
        <f>COUNTIFS(WTG_BD!L:L,'Basic Data'!T3026,WTG_BD!F:F,"&gt;="&amp;O2Summary!$B$6,WTG_BD!F:F,"&lt;="&amp;O2Summary!$B$4)</f>
        <v>0</v>
      </c>
      <c r="V3026" s="18">
        <f t="shared" si="54"/>
        <v>45</v>
      </c>
    </row>
    <row r="3027" spans="19:22">
      <c r="S3027" s="16">
        <v>5056</v>
      </c>
      <c r="T3027" s="16" t="s">
        <v>3424</v>
      </c>
      <c r="U3027" s="17">
        <f>COUNTIFS(WTG_BD!L:L,'Basic Data'!T3027,WTG_BD!F:F,"&gt;="&amp;O2Summary!$B$6,WTG_BD!F:F,"&lt;="&amp;O2Summary!$B$4)</f>
        <v>0</v>
      </c>
      <c r="V3027" s="18">
        <f t="shared" si="54"/>
        <v>45</v>
      </c>
    </row>
    <row r="3028" spans="19:22">
      <c r="S3028" s="16">
        <v>5057</v>
      </c>
      <c r="T3028" s="16" t="s">
        <v>3425</v>
      </c>
      <c r="U3028" s="17">
        <f>COUNTIFS(WTG_BD!L:L,'Basic Data'!T3028,WTG_BD!F:F,"&gt;="&amp;O2Summary!$B$6,WTG_BD!F:F,"&lt;="&amp;O2Summary!$B$4)</f>
        <v>0</v>
      </c>
      <c r="V3028" s="18">
        <f t="shared" si="54"/>
        <v>45</v>
      </c>
    </row>
    <row r="3029" spans="19:22">
      <c r="S3029" s="16">
        <v>5058</v>
      </c>
      <c r="T3029" s="16" t="s">
        <v>3426</v>
      </c>
      <c r="U3029" s="17">
        <f>COUNTIFS(WTG_BD!L:L,'Basic Data'!T3029,WTG_BD!F:F,"&gt;="&amp;O2Summary!$B$6,WTG_BD!F:F,"&lt;="&amp;O2Summary!$B$4)</f>
        <v>0</v>
      </c>
      <c r="V3029" s="18">
        <f t="shared" si="54"/>
        <v>45</v>
      </c>
    </row>
    <row r="3030" spans="19:22">
      <c r="S3030" s="16">
        <v>5059</v>
      </c>
      <c r="T3030" s="16" t="s">
        <v>3427</v>
      </c>
      <c r="U3030" s="17">
        <f>COUNTIFS(WTG_BD!L:L,'Basic Data'!T3030,WTG_BD!F:F,"&gt;="&amp;O2Summary!$B$6,WTG_BD!F:F,"&lt;="&amp;O2Summary!$B$4)</f>
        <v>0</v>
      </c>
      <c r="V3030" s="18">
        <f t="shared" si="54"/>
        <v>45</v>
      </c>
    </row>
    <row r="3031" spans="19:22">
      <c r="S3031" s="16">
        <v>5060</v>
      </c>
      <c r="T3031" s="16" t="s">
        <v>3428</v>
      </c>
      <c r="U3031" s="17">
        <f>COUNTIFS(WTG_BD!L:L,'Basic Data'!T3031,WTG_BD!F:F,"&gt;="&amp;O2Summary!$B$6,WTG_BD!F:F,"&lt;="&amp;O2Summary!$B$4)</f>
        <v>0</v>
      </c>
      <c r="V3031" s="18">
        <f t="shared" si="54"/>
        <v>45</v>
      </c>
    </row>
    <row r="3032" spans="19:22">
      <c r="S3032" s="16">
        <v>5061</v>
      </c>
      <c r="T3032" s="16" t="s">
        <v>3429</v>
      </c>
      <c r="U3032" s="17">
        <f>COUNTIFS(WTG_BD!L:L,'Basic Data'!T3032,WTG_BD!F:F,"&gt;="&amp;O2Summary!$B$6,WTG_BD!F:F,"&lt;="&amp;O2Summary!$B$4)</f>
        <v>0</v>
      </c>
      <c r="V3032" s="18">
        <f t="shared" si="54"/>
        <v>45</v>
      </c>
    </row>
    <row r="3033" spans="19:22">
      <c r="S3033" s="16">
        <v>5062</v>
      </c>
      <c r="T3033" s="16" t="s">
        <v>3430</v>
      </c>
      <c r="U3033" s="17">
        <f>COUNTIFS(WTG_BD!L:L,'Basic Data'!T3033,WTG_BD!F:F,"&gt;="&amp;O2Summary!$B$6,WTG_BD!F:F,"&lt;="&amp;O2Summary!$B$4)</f>
        <v>0</v>
      </c>
      <c r="V3033" s="18">
        <f t="shared" si="54"/>
        <v>45</v>
      </c>
    </row>
    <row r="3034" spans="19:22">
      <c r="S3034" s="16">
        <v>5063</v>
      </c>
      <c r="T3034" s="16" t="s">
        <v>3431</v>
      </c>
      <c r="U3034" s="17">
        <f>COUNTIFS(WTG_BD!L:L,'Basic Data'!T3034,WTG_BD!F:F,"&gt;="&amp;O2Summary!$B$6,WTG_BD!F:F,"&lt;="&amp;O2Summary!$B$4)</f>
        <v>0</v>
      </c>
      <c r="V3034" s="18">
        <f t="shared" si="54"/>
        <v>45</v>
      </c>
    </row>
    <row r="3035" spans="19:22">
      <c r="S3035" s="16">
        <v>5064</v>
      </c>
      <c r="T3035" s="16" t="s">
        <v>3432</v>
      </c>
      <c r="U3035" s="17">
        <f>COUNTIFS(WTG_BD!L:L,'Basic Data'!T3035,WTG_BD!F:F,"&gt;="&amp;O2Summary!$B$6,WTG_BD!F:F,"&lt;="&amp;O2Summary!$B$4)</f>
        <v>0</v>
      </c>
      <c r="V3035" s="18">
        <f t="shared" si="54"/>
        <v>45</v>
      </c>
    </row>
    <row r="3036" spans="19:22">
      <c r="S3036" s="16">
        <v>5065</v>
      </c>
      <c r="T3036" s="16" t="s">
        <v>3433</v>
      </c>
      <c r="U3036" s="17">
        <f>COUNTIFS(WTG_BD!L:L,'Basic Data'!T3036,WTG_BD!F:F,"&gt;="&amp;O2Summary!$B$6,WTG_BD!F:F,"&lt;="&amp;O2Summary!$B$4)</f>
        <v>0</v>
      </c>
      <c r="V3036" s="18">
        <f t="shared" si="54"/>
        <v>45</v>
      </c>
    </row>
    <row r="3037" spans="19:22">
      <c r="S3037" s="16">
        <v>5066</v>
      </c>
      <c r="T3037" s="16" t="s">
        <v>3434</v>
      </c>
      <c r="U3037" s="17">
        <f>COUNTIFS(WTG_BD!L:L,'Basic Data'!T3037,WTG_BD!F:F,"&gt;="&amp;O2Summary!$B$6,WTG_BD!F:F,"&lt;="&amp;O2Summary!$B$4)</f>
        <v>0</v>
      </c>
      <c r="V3037" s="18">
        <f t="shared" si="54"/>
        <v>45</v>
      </c>
    </row>
    <row r="3038" spans="19:22">
      <c r="S3038" s="16">
        <v>5067</v>
      </c>
      <c r="T3038" s="16" t="s">
        <v>357</v>
      </c>
      <c r="U3038" s="17">
        <f>COUNTIFS(WTG_BD!L:L,'Basic Data'!T3038,WTG_BD!F:F,"&gt;="&amp;O2Summary!$B$6,WTG_BD!F:F,"&lt;="&amp;O2Summary!$B$4)</f>
        <v>1</v>
      </c>
      <c r="V3038" s="18">
        <f t="shared" si="54"/>
        <v>28</v>
      </c>
    </row>
    <row r="3039" spans="19:22">
      <c r="S3039" s="16">
        <v>5068</v>
      </c>
      <c r="T3039" s="16" t="s">
        <v>366</v>
      </c>
      <c r="U3039" s="17">
        <f>COUNTIFS(WTG_BD!L:L,'Basic Data'!T3039,WTG_BD!F:F,"&gt;="&amp;O2Summary!$B$6,WTG_BD!F:F,"&lt;="&amp;O2Summary!$B$4)</f>
        <v>0</v>
      </c>
      <c r="V3039" s="18">
        <f t="shared" si="54"/>
        <v>45</v>
      </c>
    </row>
    <row r="3040" spans="19:22">
      <c r="S3040" s="16">
        <v>5069</v>
      </c>
      <c r="T3040" s="16" t="s">
        <v>365</v>
      </c>
      <c r="U3040" s="17">
        <f>COUNTIFS(WTG_BD!L:L,'Basic Data'!T3040,WTG_BD!F:F,"&gt;="&amp;O2Summary!$B$6,WTG_BD!F:F,"&lt;="&amp;O2Summary!$B$4)</f>
        <v>1</v>
      </c>
      <c r="V3040" s="18">
        <f t="shared" si="54"/>
        <v>28</v>
      </c>
    </row>
    <row r="3041" spans="19:22">
      <c r="S3041" s="16">
        <v>5070</v>
      </c>
      <c r="T3041" s="16" t="s">
        <v>3435</v>
      </c>
      <c r="U3041" s="17">
        <f>COUNTIFS(WTG_BD!L:L,'Basic Data'!T3041,WTG_BD!F:F,"&gt;="&amp;O2Summary!$B$6,WTG_BD!F:F,"&lt;="&amp;O2Summary!$B$4)</f>
        <v>0</v>
      </c>
      <c r="V3041" s="18">
        <f t="shared" si="54"/>
        <v>45</v>
      </c>
    </row>
    <row r="3042" spans="19:22">
      <c r="S3042" s="16">
        <v>5072</v>
      </c>
      <c r="T3042" s="16" t="s">
        <v>3436</v>
      </c>
      <c r="U3042" s="17">
        <f>COUNTIFS(WTG_BD!L:L,'Basic Data'!T3042,WTG_BD!F:F,"&gt;="&amp;O2Summary!$B$6,WTG_BD!F:F,"&lt;="&amp;O2Summary!$B$4)</f>
        <v>0</v>
      </c>
      <c r="V3042" s="18">
        <f t="shared" si="54"/>
        <v>45</v>
      </c>
    </row>
    <row r="3043" spans="19:22">
      <c r="S3043" s="16">
        <v>5076</v>
      </c>
      <c r="T3043" s="16" t="s">
        <v>3437</v>
      </c>
      <c r="U3043" s="17">
        <f>COUNTIFS(WTG_BD!L:L,'Basic Data'!T3043,WTG_BD!F:F,"&gt;="&amp;O2Summary!$B$6,WTG_BD!F:F,"&lt;="&amp;O2Summary!$B$4)</f>
        <v>0</v>
      </c>
      <c r="V3043" s="18">
        <f t="shared" si="54"/>
        <v>45</v>
      </c>
    </row>
    <row r="3044" spans="19:22">
      <c r="S3044" s="16">
        <v>5077</v>
      </c>
      <c r="T3044" s="16" t="s">
        <v>3438</v>
      </c>
      <c r="U3044" s="17">
        <f>COUNTIFS(WTG_BD!L:L,'Basic Data'!T3044,WTG_BD!F:F,"&gt;="&amp;O2Summary!$B$6,WTG_BD!F:F,"&lt;="&amp;O2Summary!$B$4)</f>
        <v>0</v>
      </c>
      <c r="V3044" s="18">
        <f t="shared" si="54"/>
        <v>45</v>
      </c>
    </row>
    <row r="3045" spans="19:22">
      <c r="S3045" s="16">
        <v>5079</v>
      </c>
      <c r="T3045" s="16" t="s">
        <v>3439</v>
      </c>
      <c r="U3045" s="17">
        <f>COUNTIFS(WTG_BD!L:L,'Basic Data'!T3045,WTG_BD!F:F,"&gt;="&amp;O2Summary!$B$6,WTG_BD!F:F,"&lt;="&amp;O2Summary!$B$4)</f>
        <v>0</v>
      </c>
      <c r="V3045" s="18">
        <f t="shared" si="54"/>
        <v>45</v>
      </c>
    </row>
    <row r="3046" spans="19:22">
      <c r="S3046" s="16">
        <v>5080</v>
      </c>
      <c r="T3046" s="16" t="s">
        <v>3440</v>
      </c>
      <c r="U3046" s="17">
        <f>COUNTIFS(WTG_BD!L:L,'Basic Data'!T3046,WTG_BD!F:F,"&gt;="&amp;O2Summary!$B$6,WTG_BD!F:F,"&lt;="&amp;O2Summary!$B$4)</f>
        <v>0</v>
      </c>
      <c r="V3046" s="18">
        <f t="shared" si="54"/>
        <v>45</v>
      </c>
    </row>
    <row r="3047" spans="19:22">
      <c r="S3047" s="16">
        <v>5081</v>
      </c>
      <c r="T3047" s="16" t="s">
        <v>3441</v>
      </c>
      <c r="U3047" s="17">
        <f>COUNTIFS(WTG_BD!L:L,'Basic Data'!T3047,WTG_BD!F:F,"&gt;="&amp;O2Summary!$B$6,WTG_BD!F:F,"&lt;="&amp;O2Summary!$B$4)</f>
        <v>0</v>
      </c>
      <c r="V3047" s="18">
        <f t="shared" si="54"/>
        <v>45</v>
      </c>
    </row>
    <row r="3048" spans="19:22">
      <c r="S3048" s="16">
        <v>5084</v>
      </c>
      <c r="T3048" s="16" t="s">
        <v>3442</v>
      </c>
      <c r="U3048" s="17">
        <f>COUNTIFS(WTG_BD!L:L,'Basic Data'!T3048,WTG_BD!F:F,"&gt;="&amp;O2Summary!$B$6,WTG_BD!F:F,"&lt;="&amp;O2Summary!$B$4)</f>
        <v>0</v>
      </c>
      <c r="V3048" s="18">
        <f t="shared" si="54"/>
        <v>45</v>
      </c>
    </row>
    <row r="3049" spans="19:22">
      <c r="S3049" s="16">
        <v>5085</v>
      </c>
      <c r="T3049" s="16" t="s">
        <v>3443</v>
      </c>
      <c r="U3049" s="17">
        <f>COUNTIFS(WTG_BD!L:L,'Basic Data'!T3049,WTG_BD!F:F,"&gt;="&amp;O2Summary!$B$6,WTG_BD!F:F,"&lt;="&amp;O2Summary!$B$4)</f>
        <v>0</v>
      </c>
      <c r="V3049" s="18">
        <f t="shared" si="54"/>
        <v>45</v>
      </c>
    </row>
    <row r="3050" spans="19:22">
      <c r="S3050" s="16">
        <v>5086</v>
      </c>
      <c r="T3050" s="16" t="s">
        <v>3444</v>
      </c>
      <c r="U3050" s="17">
        <f>COUNTIFS(WTG_BD!L:L,'Basic Data'!T3050,WTG_BD!F:F,"&gt;="&amp;O2Summary!$B$6,WTG_BD!F:F,"&lt;="&amp;O2Summary!$B$4)</f>
        <v>0</v>
      </c>
      <c r="V3050" s="18">
        <f t="shared" si="54"/>
        <v>45</v>
      </c>
    </row>
    <row r="3051" spans="19:22">
      <c r="S3051" s="16">
        <v>5087</v>
      </c>
      <c r="T3051" s="16" t="s">
        <v>3445</v>
      </c>
      <c r="U3051" s="17">
        <f>COUNTIFS(WTG_BD!L:L,'Basic Data'!T3051,WTG_BD!F:F,"&gt;="&amp;O2Summary!$B$6,WTG_BD!F:F,"&lt;="&amp;O2Summary!$B$4)</f>
        <v>0</v>
      </c>
      <c r="V3051" s="18">
        <f t="shared" si="54"/>
        <v>45</v>
      </c>
    </row>
    <row r="3052" spans="19:22">
      <c r="S3052" s="16">
        <v>5088</v>
      </c>
      <c r="T3052" s="16" t="s">
        <v>3446</v>
      </c>
      <c r="U3052" s="17">
        <f>COUNTIFS(WTG_BD!L:L,'Basic Data'!T3052,WTG_BD!F:F,"&gt;="&amp;O2Summary!$B$6,WTG_BD!F:F,"&lt;="&amp;O2Summary!$B$4)</f>
        <v>0</v>
      </c>
      <c r="V3052" s="18">
        <f t="shared" si="54"/>
        <v>45</v>
      </c>
    </row>
    <row r="3053" spans="19:22">
      <c r="S3053" s="16">
        <v>5089</v>
      </c>
      <c r="T3053" s="16" t="s">
        <v>3351</v>
      </c>
      <c r="U3053" s="17">
        <f>COUNTIFS(WTG_BD!L:L,'Basic Data'!T3053,WTG_BD!F:F,"&gt;="&amp;O2Summary!$B$6,WTG_BD!F:F,"&lt;="&amp;O2Summary!$B$4)</f>
        <v>0</v>
      </c>
      <c r="V3053" s="18">
        <f t="shared" si="54"/>
        <v>45</v>
      </c>
    </row>
    <row r="3054" spans="19:22">
      <c r="S3054" s="16">
        <v>5090</v>
      </c>
      <c r="T3054" s="16" t="s">
        <v>3447</v>
      </c>
      <c r="U3054" s="17">
        <f>COUNTIFS(WTG_BD!L:L,'Basic Data'!T3054,WTG_BD!F:F,"&gt;="&amp;O2Summary!$B$6,WTG_BD!F:F,"&lt;="&amp;O2Summary!$B$4)</f>
        <v>0</v>
      </c>
      <c r="V3054" s="18">
        <f t="shared" si="54"/>
        <v>45</v>
      </c>
    </row>
    <row r="3055" spans="19:22">
      <c r="S3055" s="16">
        <v>5091</v>
      </c>
      <c r="T3055" s="16" t="s">
        <v>3448</v>
      </c>
      <c r="U3055" s="17">
        <f>COUNTIFS(WTG_BD!L:L,'Basic Data'!T3055,WTG_BD!F:F,"&gt;="&amp;O2Summary!$B$6,WTG_BD!F:F,"&lt;="&amp;O2Summary!$B$4)</f>
        <v>0</v>
      </c>
      <c r="V3055" s="18">
        <f t="shared" si="54"/>
        <v>45</v>
      </c>
    </row>
    <row r="3056" spans="19:22">
      <c r="S3056" s="16">
        <v>5092</v>
      </c>
      <c r="T3056" s="16" t="s">
        <v>3449</v>
      </c>
      <c r="U3056" s="17">
        <f>COUNTIFS(WTG_BD!L:L,'Basic Data'!T3056,WTG_BD!F:F,"&gt;="&amp;O2Summary!$B$6,WTG_BD!F:F,"&lt;="&amp;O2Summary!$B$4)</f>
        <v>0</v>
      </c>
      <c r="V3056" s="18">
        <f t="shared" si="54"/>
        <v>45</v>
      </c>
    </row>
    <row r="3057" spans="19:22">
      <c r="S3057" s="16">
        <v>5093</v>
      </c>
      <c r="T3057" s="16" t="s">
        <v>3450</v>
      </c>
      <c r="U3057" s="17">
        <f>COUNTIFS(WTG_BD!L:L,'Basic Data'!T3057,WTG_BD!F:F,"&gt;="&amp;O2Summary!$B$6,WTG_BD!F:F,"&lt;="&amp;O2Summary!$B$4)</f>
        <v>0</v>
      </c>
      <c r="V3057" s="18">
        <f t="shared" si="54"/>
        <v>45</v>
      </c>
    </row>
    <row r="3058" spans="19:22">
      <c r="S3058" s="16">
        <v>5094</v>
      </c>
      <c r="T3058" s="16" t="s">
        <v>3451</v>
      </c>
      <c r="U3058" s="17">
        <f>COUNTIFS(WTG_BD!L:L,'Basic Data'!T3058,WTG_BD!F:F,"&gt;="&amp;O2Summary!$B$6,WTG_BD!F:F,"&lt;="&amp;O2Summary!$B$4)</f>
        <v>0</v>
      </c>
      <c r="V3058" s="18">
        <f t="shared" si="54"/>
        <v>45</v>
      </c>
    </row>
    <row r="3059" spans="19:22">
      <c r="S3059" s="16">
        <v>5095</v>
      </c>
      <c r="T3059" s="16" t="s">
        <v>3452</v>
      </c>
      <c r="U3059" s="17">
        <f>COUNTIFS(WTG_BD!L:L,'Basic Data'!T3059,WTG_BD!F:F,"&gt;="&amp;O2Summary!$B$6,WTG_BD!F:F,"&lt;="&amp;O2Summary!$B$4)</f>
        <v>0</v>
      </c>
      <c r="V3059" s="18">
        <f t="shared" si="54"/>
        <v>45</v>
      </c>
    </row>
    <row r="3060" spans="19:22">
      <c r="S3060" s="16">
        <v>5096</v>
      </c>
      <c r="T3060" s="16" t="s">
        <v>3453</v>
      </c>
      <c r="U3060" s="17">
        <f>COUNTIFS(WTG_BD!L:L,'Basic Data'!T3060,WTG_BD!F:F,"&gt;="&amp;O2Summary!$B$6,WTG_BD!F:F,"&lt;="&amp;O2Summary!$B$4)</f>
        <v>0</v>
      </c>
      <c r="V3060" s="18">
        <f t="shared" si="54"/>
        <v>45</v>
      </c>
    </row>
    <row r="3061" spans="19:22">
      <c r="S3061" s="16">
        <v>5097</v>
      </c>
      <c r="T3061" s="16" t="s">
        <v>3454</v>
      </c>
      <c r="U3061" s="17">
        <f>COUNTIFS(WTG_BD!L:L,'Basic Data'!T3061,WTG_BD!F:F,"&gt;="&amp;O2Summary!$B$6,WTG_BD!F:F,"&lt;="&amp;O2Summary!$B$4)</f>
        <v>0</v>
      </c>
      <c r="V3061" s="18">
        <f t="shared" si="54"/>
        <v>45</v>
      </c>
    </row>
    <row r="3062" spans="19:22">
      <c r="S3062" s="16">
        <v>5098</v>
      </c>
      <c r="T3062" s="16" t="s">
        <v>3455</v>
      </c>
      <c r="U3062" s="17">
        <f>COUNTIFS(WTG_BD!L:L,'Basic Data'!T3062,WTG_BD!F:F,"&gt;="&amp;O2Summary!$B$6,WTG_BD!F:F,"&lt;="&amp;O2Summary!$B$4)</f>
        <v>0</v>
      </c>
      <c r="V3062" s="18">
        <f t="shared" si="54"/>
        <v>45</v>
      </c>
    </row>
    <row r="3063" spans="19:22">
      <c r="S3063" s="16">
        <v>5099</v>
      </c>
      <c r="T3063" s="16" t="s">
        <v>3456</v>
      </c>
      <c r="U3063" s="17">
        <f>COUNTIFS(WTG_BD!L:L,'Basic Data'!T3063,WTG_BD!F:F,"&gt;="&amp;O2Summary!$B$6,WTG_BD!F:F,"&lt;="&amp;O2Summary!$B$4)</f>
        <v>0</v>
      </c>
      <c r="V3063" s="18">
        <f t="shared" si="54"/>
        <v>45</v>
      </c>
    </row>
    <row r="3064" spans="19:22">
      <c r="S3064" s="16">
        <v>5100</v>
      </c>
      <c r="T3064" s="16" t="s">
        <v>3457</v>
      </c>
      <c r="U3064" s="17">
        <f>COUNTIFS(WTG_BD!L:L,'Basic Data'!T3064,WTG_BD!F:F,"&gt;="&amp;O2Summary!$B$6,WTG_BD!F:F,"&lt;="&amp;O2Summary!$B$4)</f>
        <v>0</v>
      </c>
      <c r="V3064" s="18">
        <f t="shared" si="54"/>
        <v>45</v>
      </c>
    </row>
    <row r="3065" spans="19:22">
      <c r="S3065" s="16">
        <v>5101</v>
      </c>
      <c r="T3065" s="16" t="s">
        <v>3458</v>
      </c>
      <c r="U3065" s="17">
        <f>COUNTIFS(WTG_BD!L:L,'Basic Data'!T3065,WTG_BD!F:F,"&gt;="&amp;O2Summary!$B$6,WTG_BD!F:F,"&lt;="&amp;O2Summary!$B$4)</f>
        <v>0</v>
      </c>
      <c r="V3065" s="18">
        <f t="shared" si="54"/>
        <v>45</v>
      </c>
    </row>
    <row r="3066" spans="19:22">
      <c r="S3066" s="16">
        <v>5102</v>
      </c>
      <c r="T3066" s="16" t="s">
        <v>3459</v>
      </c>
      <c r="U3066" s="17">
        <f>COUNTIFS(WTG_BD!L:L,'Basic Data'!T3066,WTG_BD!F:F,"&gt;="&amp;O2Summary!$B$6,WTG_BD!F:F,"&lt;="&amp;O2Summary!$B$4)</f>
        <v>0</v>
      </c>
      <c r="V3066" s="18">
        <f t="shared" si="54"/>
        <v>45</v>
      </c>
    </row>
    <row r="3067" spans="19:22">
      <c r="S3067" s="16">
        <v>5103</v>
      </c>
      <c r="T3067" s="16" t="s">
        <v>3460</v>
      </c>
      <c r="U3067" s="17">
        <f>COUNTIFS(WTG_BD!L:L,'Basic Data'!T3067,WTG_BD!F:F,"&gt;="&amp;O2Summary!$B$6,WTG_BD!F:F,"&lt;="&amp;O2Summary!$B$4)</f>
        <v>0</v>
      </c>
      <c r="V3067" s="18">
        <f t="shared" si="54"/>
        <v>45</v>
      </c>
    </row>
    <row r="3068" spans="19:22">
      <c r="S3068" s="16">
        <v>5104</v>
      </c>
      <c r="T3068" s="16" t="s">
        <v>3461</v>
      </c>
      <c r="U3068" s="17">
        <f>COUNTIFS(WTG_BD!L:L,'Basic Data'!T3068,WTG_BD!F:F,"&gt;="&amp;O2Summary!$B$6,WTG_BD!F:F,"&lt;="&amp;O2Summary!$B$4)</f>
        <v>0</v>
      </c>
      <c r="V3068" s="18">
        <f t="shared" si="54"/>
        <v>45</v>
      </c>
    </row>
    <row r="3069" spans="19:22">
      <c r="S3069" s="16">
        <v>5105</v>
      </c>
      <c r="T3069" s="16" t="s">
        <v>3462</v>
      </c>
      <c r="U3069" s="17">
        <f>COUNTIFS(WTG_BD!L:L,'Basic Data'!T3069,WTG_BD!F:F,"&gt;="&amp;O2Summary!$B$6,WTG_BD!F:F,"&lt;="&amp;O2Summary!$B$4)</f>
        <v>0</v>
      </c>
      <c r="V3069" s="18">
        <f t="shared" si="54"/>
        <v>45</v>
      </c>
    </row>
    <row r="3070" spans="19:22">
      <c r="S3070" s="16">
        <v>5106</v>
      </c>
      <c r="T3070" s="16" t="s">
        <v>3463</v>
      </c>
      <c r="U3070" s="17">
        <f>COUNTIFS(WTG_BD!L:L,'Basic Data'!T3070,WTG_BD!F:F,"&gt;="&amp;O2Summary!$B$6,WTG_BD!F:F,"&lt;="&amp;O2Summary!$B$4)</f>
        <v>0</v>
      </c>
      <c r="V3070" s="18">
        <f t="shared" si="54"/>
        <v>45</v>
      </c>
    </row>
    <row r="3071" spans="19:22">
      <c r="S3071" s="16">
        <v>5107</v>
      </c>
      <c r="T3071" s="16" t="s">
        <v>3464</v>
      </c>
      <c r="U3071" s="17">
        <f>COUNTIFS(WTG_BD!L:L,'Basic Data'!T3071,WTG_BD!F:F,"&gt;="&amp;O2Summary!$B$6,WTG_BD!F:F,"&lt;="&amp;O2Summary!$B$4)</f>
        <v>0</v>
      </c>
      <c r="V3071" s="18">
        <f t="shared" si="54"/>
        <v>45</v>
      </c>
    </row>
    <row r="3072" spans="19:22">
      <c r="S3072" s="16">
        <v>5108</v>
      </c>
      <c r="T3072" s="16" t="s">
        <v>3465</v>
      </c>
      <c r="U3072" s="17">
        <f>COUNTIFS(WTG_BD!L:L,'Basic Data'!T3072,WTG_BD!F:F,"&gt;="&amp;O2Summary!$B$6,WTG_BD!F:F,"&lt;="&amp;O2Summary!$B$4)</f>
        <v>0</v>
      </c>
      <c r="V3072" s="18">
        <f t="shared" si="54"/>
        <v>45</v>
      </c>
    </row>
    <row r="3073" spans="19:22">
      <c r="S3073" s="16">
        <v>5109</v>
      </c>
      <c r="T3073" s="16" t="s">
        <v>3466</v>
      </c>
      <c r="U3073" s="17">
        <f>COUNTIFS(WTG_BD!L:L,'Basic Data'!T3073,WTG_BD!F:F,"&gt;="&amp;O2Summary!$B$6,WTG_BD!F:F,"&lt;="&amp;O2Summary!$B$4)</f>
        <v>0</v>
      </c>
      <c r="V3073" s="18">
        <f t="shared" si="54"/>
        <v>45</v>
      </c>
    </row>
    <row r="3074" spans="19:22">
      <c r="S3074" s="16">
        <v>5110</v>
      </c>
      <c r="T3074" s="16" t="s">
        <v>3467</v>
      </c>
      <c r="U3074" s="17">
        <f>COUNTIFS(WTG_BD!L:L,'Basic Data'!T3074,WTG_BD!F:F,"&gt;="&amp;O2Summary!$B$6,WTG_BD!F:F,"&lt;="&amp;O2Summary!$B$4)</f>
        <v>0</v>
      </c>
      <c r="V3074" s="18">
        <f t="shared" si="54"/>
        <v>45</v>
      </c>
    </row>
    <row r="3075" spans="19:22">
      <c r="S3075" s="16">
        <v>5111</v>
      </c>
      <c r="T3075" s="16" t="s">
        <v>3468</v>
      </c>
      <c r="U3075" s="17">
        <f>COUNTIFS(WTG_BD!L:L,'Basic Data'!T3075,WTG_BD!F:F,"&gt;="&amp;O2Summary!$B$6,WTG_BD!F:F,"&lt;="&amp;O2Summary!$B$4)</f>
        <v>0</v>
      </c>
      <c r="V3075" s="18">
        <f t="shared" ref="V3075:V3138" si="55">RANK(U3075,$U$2:$U$3975)</f>
        <v>45</v>
      </c>
    </row>
    <row r="3076" spans="19:22">
      <c r="S3076" s="16">
        <v>5112</v>
      </c>
      <c r="T3076" s="16" t="s">
        <v>3469</v>
      </c>
      <c r="U3076" s="17">
        <f>COUNTIFS(WTG_BD!L:L,'Basic Data'!T3076,WTG_BD!F:F,"&gt;="&amp;O2Summary!$B$6,WTG_BD!F:F,"&lt;="&amp;O2Summary!$B$4)</f>
        <v>0</v>
      </c>
      <c r="V3076" s="18">
        <f t="shared" si="55"/>
        <v>45</v>
      </c>
    </row>
    <row r="3077" spans="19:22">
      <c r="S3077" s="16">
        <v>5113</v>
      </c>
      <c r="T3077" s="16" t="s">
        <v>3470</v>
      </c>
      <c r="U3077" s="17">
        <f>COUNTIFS(WTG_BD!L:L,'Basic Data'!T3077,WTG_BD!F:F,"&gt;="&amp;O2Summary!$B$6,WTG_BD!F:F,"&lt;="&amp;O2Summary!$B$4)</f>
        <v>0</v>
      </c>
      <c r="V3077" s="18">
        <f t="shared" si="55"/>
        <v>45</v>
      </c>
    </row>
    <row r="3078" spans="19:22">
      <c r="S3078" s="16">
        <v>5114</v>
      </c>
      <c r="T3078" s="16" t="s">
        <v>3471</v>
      </c>
      <c r="U3078" s="17">
        <f>COUNTIFS(WTG_BD!L:L,'Basic Data'!T3078,WTG_BD!F:F,"&gt;="&amp;O2Summary!$B$6,WTG_BD!F:F,"&lt;="&amp;O2Summary!$B$4)</f>
        <v>0</v>
      </c>
      <c r="V3078" s="18">
        <f t="shared" si="55"/>
        <v>45</v>
      </c>
    </row>
    <row r="3079" spans="19:22">
      <c r="S3079" s="16">
        <v>5115</v>
      </c>
      <c r="T3079" s="16" t="s">
        <v>3472</v>
      </c>
      <c r="U3079" s="17">
        <f>COUNTIFS(WTG_BD!L:L,'Basic Data'!T3079,WTG_BD!F:F,"&gt;="&amp;O2Summary!$B$6,WTG_BD!F:F,"&lt;="&amp;O2Summary!$B$4)</f>
        <v>0</v>
      </c>
      <c r="V3079" s="18">
        <f t="shared" si="55"/>
        <v>45</v>
      </c>
    </row>
    <row r="3080" spans="19:22">
      <c r="S3080" s="16">
        <v>5116</v>
      </c>
      <c r="T3080" s="16" t="s">
        <v>3473</v>
      </c>
      <c r="U3080" s="17">
        <f>COUNTIFS(WTG_BD!L:L,'Basic Data'!T3080,WTG_BD!F:F,"&gt;="&amp;O2Summary!$B$6,WTG_BD!F:F,"&lt;="&amp;O2Summary!$B$4)</f>
        <v>0</v>
      </c>
      <c r="V3080" s="18">
        <f t="shared" si="55"/>
        <v>45</v>
      </c>
    </row>
    <row r="3081" spans="19:22">
      <c r="S3081" s="16">
        <v>5117</v>
      </c>
      <c r="T3081" s="16" t="s">
        <v>3474</v>
      </c>
      <c r="U3081" s="17">
        <f>COUNTIFS(WTG_BD!L:L,'Basic Data'!T3081,WTG_BD!F:F,"&gt;="&amp;O2Summary!$B$6,WTG_BD!F:F,"&lt;="&amp;O2Summary!$B$4)</f>
        <v>0</v>
      </c>
      <c r="V3081" s="18">
        <f t="shared" si="55"/>
        <v>45</v>
      </c>
    </row>
    <row r="3082" spans="19:22">
      <c r="S3082" s="16">
        <v>5118</v>
      </c>
      <c r="T3082" s="16" t="s">
        <v>3475</v>
      </c>
      <c r="U3082" s="17">
        <f>COUNTIFS(WTG_BD!L:L,'Basic Data'!T3082,WTG_BD!F:F,"&gt;="&amp;O2Summary!$B$6,WTG_BD!F:F,"&lt;="&amp;O2Summary!$B$4)</f>
        <v>0</v>
      </c>
      <c r="V3082" s="18">
        <f t="shared" si="55"/>
        <v>45</v>
      </c>
    </row>
    <row r="3083" spans="19:22">
      <c r="S3083" s="16">
        <v>5119</v>
      </c>
      <c r="T3083" s="16" t="s">
        <v>3476</v>
      </c>
      <c r="U3083" s="17">
        <f>COUNTIFS(WTG_BD!L:L,'Basic Data'!T3083,WTG_BD!F:F,"&gt;="&amp;O2Summary!$B$6,WTG_BD!F:F,"&lt;="&amp;O2Summary!$B$4)</f>
        <v>0</v>
      </c>
      <c r="V3083" s="18">
        <f t="shared" si="55"/>
        <v>45</v>
      </c>
    </row>
    <row r="3084" spans="19:22">
      <c r="S3084" s="16">
        <v>5120</v>
      </c>
      <c r="T3084" s="16" t="s">
        <v>3477</v>
      </c>
      <c r="U3084" s="17">
        <f>COUNTIFS(WTG_BD!L:L,'Basic Data'!T3084,WTG_BD!F:F,"&gt;="&amp;O2Summary!$B$6,WTG_BD!F:F,"&lt;="&amp;O2Summary!$B$4)</f>
        <v>0</v>
      </c>
      <c r="V3084" s="18">
        <f t="shared" si="55"/>
        <v>45</v>
      </c>
    </row>
    <row r="3085" spans="19:22">
      <c r="S3085" s="16">
        <v>5121</v>
      </c>
      <c r="T3085" s="16" t="s">
        <v>3478</v>
      </c>
      <c r="U3085" s="17">
        <f>COUNTIFS(WTG_BD!L:L,'Basic Data'!T3085,WTG_BD!F:F,"&gt;="&amp;O2Summary!$B$6,WTG_BD!F:F,"&lt;="&amp;O2Summary!$B$4)</f>
        <v>0</v>
      </c>
      <c r="V3085" s="18">
        <f t="shared" si="55"/>
        <v>45</v>
      </c>
    </row>
    <row r="3086" spans="19:22">
      <c r="S3086" s="16">
        <v>5122</v>
      </c>
      <c r="T3086" s="16" t="s">
        <v>3479</v>
      </c>
      <c r="U3086" s="17">
        <f>COUNTIFS(WTG_BD!L:L,'Basic Data'!T3086,WTG_BD!F:F,"&gt;="&amp;O2Summary!$B$6,WTG_BD!F:F,"&lt;="&amp;O2Summary!$B$4)</f>
        <v>0</v>
      </c>
      <c r="V3086" s="18">
        <f t="shared" si="55"/>
        <v>45</v>
      </c>
    </row>
    <row r="3087" spans="19:22">
      <c r="S3087" s="16">
        <v>5123</v>
      </c>
      <c r="T3087" s="16" t="s">
        <v>3480</v>
      </c>
      <c r="U3087" s="17">
        <f>COUNTIFS(WTG_BD!L:L,'Basic Data'!T3087,WTG_BD!F:F,"&gt;="&amp;O2Summary!$B$6,WTG_BD!F:F,"&lt;="&amp;O2Summary!$B$4)</f>
        <v>0</v>
      </c>
      <c r="V3087" s="18">
        <f t="shared" si="55"/>
        <v>45</v>
      </c>
    </row>
    <row r="3088" spans="19:22">
      <c r="S3088" s="16">
        <v>5124</v>
      </c>
      <c r="T3088" s="16" t="s">
        <v>3481</v>
      </c>
      <c r="U3088" s="17">
        <f>COUNTIFS(WTG_BD!L:L,'Basic Data'!T3088,WTG_BD!F:F,"&gt;="&amp;O2Summary!$B$6,WTG_BD!F:F,"&lt;="&amp;O2Summary!$B$4)</f>
        <v>0</v>
      </c>
      <c r="V3088" s="18">
        <f t="shared" si="55"/>
        <v>45</v>
      </c>
    </row>
    <row r="3089" spans="19:22">
      <c r="S3089" s="16">
        <v>5125</v>
      </c>
      <c r="T3089" s="16" t="s">
        <v>3482</v>
      </c>
      <c r="U3089" s="17">
        <f>COUNTIFS(WTG_BD!L:L,'Basic Data'!T3089,WTG_BD!F:F,"&gt;="&amp;O2Summary!$B$6,WTG_BD!F:F,"&lt;="&amp;O2Summary!$B$4)</f>
        <v>0</v>
      </c>
      <c r="V3089" s="18">
        <f t="shared" si="55"/>
        <v>45</v>
      </c>
    </row>
    <row r="3090" spans="19:22">
      <c r="S3090" s="16">
        <v>5126</v>
      </c>
      <c r="T3090" s="16" t="s">
        <v>3483</v>
      </c>
      <c r="U3090" s="17">
        <f>COUNTIFS(WTG_BD!L:L,'Basic Data'!T3090,WTG_BD!F:F,"&gt;="&amp;O2Summary!$B$6,WTG_BD!F:F,"&lt;="&amp;O2Summary!$B$4)</f>
        <v>0</v>
      </c>
      <c r="V3090" s="18">
        <f t="shared" si="55"/>
        <v>45</v>
      </c>
    </row>
    <row r="3091" spans="19:22">
      <c r="S3091" s="16">
        <v>5127</v>
      </c>
      <c r="T3091" s="16" t="s">
        <v>3484</v>
      </c>
      <c r="U3091" s="17">
        <f>COUNTIFS(WTG_BD!L:L,'Basic Data'!T3091,WTG_BD!F:F,"&gt;="&amp;O2Summary!$B$6,WTG_BD!F:F,"&lt;="&amp;O2Summary!$B$4)</f>
        <v>0</v>
      </c>
      <c r="V3091" s="18">
        <f t="shared" si="55"/>
        <v>45</v>
      </c>
    </row>
    <row r="3092" spans="19:22">
      <c r="S3092" s="16">
        <v>5128</v>
      </c>
      <c r="T3092" s="16" t="s">
        <v>3485</v>
      </c>
      <c r="U3092" s="17">
        <f>COUNTIFS(WTG_BD!L:L,'Basic Data'!T3092,WTG_BD!F:F,"&gt;="&amp;O2Summary!$B$6,WTG_BD!F:F,"&lt;="&amp;O2Summary!$B$4)</f>
        <v>0</v>
      </c>
      <c r="V3092" s="18">
        <f t="shared" si="55"/>
        <v>45</v>
      </c>
    </row>
    <row r="3093" spans="19:22">
      <c r="S3093" s="16">
        <v>5129</v>
      </c>
      <c r="T3093" s="16" t="s">
        <v>3486</v>
      </c>
      <c r="U3093" s="17">
        <f>COUNTIFS(WTG_BD!L:L,'Basic Data'!T3093,WTG_BD!F:F,"&gt;="&amp;O2Summary!$B$6,WTG_BD!F:F,"&lt;="&amp;O2Summary!$B$4)</f>
        <v>0</v>
      </c>
      <c r="V3093" s="18">
        <f t="shared" si="55"/>
        <v>45</v>
      </c>
    </row>
    <row r="3094" spans="19:22">
      <c r="S3094" s="16">
        <v>5130</v>
      </c>
      <c r="T3094" s="16" t="s">
        <v>3487</v>
      </c>
      <c r="U3094" s="17">
        <f>COUNTIFS(WTG_BD!L:L,'Basic Data'!T3094,WTG_BD!F:F,"&gt;="&amp;O2Summary!$B$6,WTG_BD!F:F,"&lt;="&amp;O2Summary!$B$4)</f>
        <v>0</v>
      </c>
      <c r="V3094" s="18">
        <f t="shared" si="55"/>
        <v>45</v>
      </c>
    </row>
    <row r="3095" spans="19:22">
      <c r="S3095" s="16">
        <v>5131</v>
      </c>
      <c r="T3095" s="16" t="s">
        <v>3488</v>
      </c>
      <c r="U3095" s="17">
        <f>COUNTIFS(WTG_BD!L:L,'Basic Data'!T3095,WTG_BD!F:F,"&gt;="&amp;O2Summary!$B$6,WTG_BD!F:F,"&lt;="&amp;O2Summary!$B$4)</f>
        <v>0</v>
      </c>
      <c r="V3095" s="18">
        <f t="shared" si="55"/>
        <v>45</v>
      </c>
    </row>
    <row r="3096" spans="19:22">
      <c r="S3096" s="16">
        <v>5132</v>
      </c>
      <c r="T3096" s="16" t="s">
        <v>3489</v>
      </c>
      <c r="U3096" s="17">
        <f>COUNTIFS(WTG_BD!L:L,'Basic Data'!T3096,WTG_BD!F:F,"&gt;="&amp;O2Summary!$B$6,WTG_BD!F:F,"&lt;="&amp;O2Summary!$B$4)</f>
        <v>0</v>
      </c>
      <c r="V3096" s="18">
        <f t="shared" si="55"/>
        <v>45</v>
      </c>
    </row>
    <row r="3097" spans="19:22">
      <c r="S3097" s="16">
        <v>5133</v>
      </c>
      <c r="T3097" s="16" t="s">
        <v>3490</v>
      </c>
      <c r="U3097" s="17">
        <f>COUNTIFS(WTG_BD!L:L,'Basic Data'!T3097,WTG_BD!F:F,"&gt;="&amp;O2Summary!$B$6,WTG_BD!F:F,"&lt;="&amp;O2Summary!$B$4)</f>
        <v>0</v>
      </c>
      <c r="V3097" s="18">
        <f t="shared" si="55"/>
        <v>45</v>
      </c>
    </row>
    <row r="3098" spans="19:22">
      <c r="S3098" s="16">
        <v>5134</v>
      </c>
      <c r="T3098" s="16" t="s">
        <v>3491</v>
      </c>
      <c r="U3098" s="17">
        <f>COUNTIFS(WTG_BD!L:L,'Basic Data'!T3098,WTG_BD!F:F,"&gt;="&amp;O2Summary!$B$6,WTG_BD!F:F,"&lt;="&amp;O2Summary!$B$4)</f>
        <v>0</v>
      </c>
      <c r="V3098" s="18">
        <f t="shared" si="55"/>
        <v>45</v>
      </c>
    </row>
    <row r="3099" spans="19:22">
      <c r="S3099" s="16">
        <v>5135</v>
      </c>
      <c r="T3099" s="16" t="s">
        <v>3492</v>
      </c>
      <c r="U3099" s="17">
        <f>COUNTIFS(WTG_BD!L:L,'Basic Data'!T3099,WTG_BD!F:F,"&gt;="&amp;O2Summary!$B$6,WTG_BD!F:F,"&lt;="&amp;O2Summary!$B$4)</f>
        <v>0</v>
      </c>
      <c r="V3099" s="18">
        <f t="shared" si="55"/>
        <v>45</v>
      </c>
    </row>
    <row r="3100" spans="19:22">
      <c r="S3100" s="16">
        <v>5136</v>
      </c>
      <c r="T3100" s="16" t="s">
        <v>3493</v>
      </c>
      <c r="U3100" s="17">
        <f>COUNTIFS(WTG_BD!L:L,'Basic Data'!T3100,WTG_BD!F:F,"&gt;="&amp;O2Summary!$B$6,WTG_BD!F:F,"&lt;="&amp;O2Summary!$B$4)</f>
        <v>0</v>
      </c>
      <c r="V3100" s="18">
        <f t="shared" si="55"/>
        <v>45</v>
      </c>
    </row>
    <row r="3101" spans="19:22">
      <c r="S3101" s="16">
        <v>5137</v>
      </c>
      <c r="T3101" s="16" t="s">
        <v>3494</v>
      </c>
      <c r="U3101" s="17">
        <f>COUNTIFS(WTG_BD!L:L,'Basic Data'!T3101,WTG_BD!F:F,"&gt;="&amp;O2Summary!$B$6,WTG_BD!F:F,"&lt;="&amp;O2Summary!$B$4)</f>
        <v>0</v>
      </c>
      <c r="V3101" s="18">
        <f t="shared" si="55"/>
        <v>45</v>
      </c>
    </row>
    <row r="3102" spans="19:22">
      <c r="S3102" s="16">
        <v>5138</v>
      </c>
      <c r="T3102" s="16" t="s">
        <v>3495</v>
      </c>
      <c r="U3102" s="17">
        <f>COUNTIFS(WTG_BD!L:L,'Basic Data'!T3102,WTG_BD!F:F,"&gt;="&amp;O2Summary!$B$6,WTG_BD!F:F,"&lt;="&amp;O2Summary!$B$4)</f>
        <v>0</v>
      </c>
      <c r="V3102" s="18">
        <f t="shared" si="55"/>
        <v>45</v>
      </c>
    </row>
    <row r="3103" spans="19:22">
      <c r="S3103" s="16">
        <v>5139</v>
      </c>
      <c r="T3103" s="16" t="s">
        <v>3496</v>
      </c>
      <c r="U3103" s="17">
        <f>COUNTIFS(WTG_BD!L:L,'Basic Data'!T3103,WTG_BD!F:F,"&gt;="&amp;O2Summary!$B$6,WTG_BD!F:F,"&lt;="&amp;O2Summary!$B$4)</f>
        <v>0</v>
      </c>
      <c r="V3103" s="18">
        <f t="shared" si="55"/>
        <v>45</v>
      </c>
    </row>
    <row r="3104" spans="19:22">
      <c r="S3104" s="16">
        <v>5140</v>
      </c>
      <c r="T3104" s="16" t="s">
        <v>3497</v>
      </c>
      <c r="U3104" s="17">
        <f>COUNTIFS(WTG_BD!L:L,'Basic Data'!T3104,WTG_BD!F:F,"&gt;="&amp;O2Summary!$B$6,WTG_BD!F:F,"&lt;="&amp;O2Summary!$B$4)</f>
        <v>0</v>
      </c>
      <c r="V3104" s="18">
        <f t="shared" si="55"/>
        <v>45</v>
      </c>
    </row>
    <row r="3105" spans="19:22">
      <c r="S3105" s="16">
        <v>5141</v>
      </c>
      <c r="T3105" s="16" t="s">
        <v>3498</v>
      </c>
      <c r="U3105" s="17">
        <f>COUNTIFS(WTG_BD!L:L,'Basic Data'!T3105,WTG_BD!F:F,"&gt;="&amp;O2Summary!$B$6,WTG_BD!F:F,"&lt;="&amp;O2Summary!$B$4)</f>
        <v>0</v>
      </c>
      <c r="V3105" s="18">
        <f t="shared" si="55"/>
        <v>45</v>
      </c>
    </row>
    <row r="3106" spans="19:22">
      <c r="S3106" s="16">
        <v>5142</v>
      </c>
      <c r="T3106" s="16" t="s">
        <v>3446</v>
      </c>
      <c r="U3106" s="17">
        <f>COUNTIFS(WTG_BD!L:L,'Basic Data'!T3106,WTG_BD!F:F,"&gt;="&amp;O2Summary!$B$6,WTG_BD!F:F,"&lt;="&amp;O2Summary!$B$4)</f>
        <v>0</v>
      </c>
      <c r="V3106" s="18">
        <f t="shared" si="55"/>
        <v>45</v>
      </c>
    </row>
    <row r="3107" spans="19:22">
      <c r="S3107" s="16">
        <v>5143</v>
      </c>
      <c r="T3107" s="16" t="s">
        <v>3351</v>
      </c>
      <c r="U3107" s="17">
        <f>COUNTIFS(WTG_BD!L:L,'Basic Data'!T3107,WTG_BD!F:F,"&gt;="&amp;O2Summary!$B$6,WTG_BD!F:F,"&lt;="&amp;O2Summary!$B$4)</f>
        <v>0</v>
      </c>
      <c r="V3107" s="18">
        <f t="shared" si="55"/>
        <v>45</v>
      </c>
    </row>
    <row r="3108" spans="19:22">
      <c r="S3108" s="16">
        <v>5144</v>
      </c>
      <c r="T3108" s="16" t="s">
        <v>3447</v>
      </c>
      <c r="U3108" s="17">
        <f>COUNTIFS(WTG_BD!L:L,'Basic Data'!T3108,WTG_BD!F:F,"&gt;="&amp;O2Summary!$B$6,WTG_BD!F:F,"&lt;="&amp;O2Summary!$B$4)</f>
        <v>0</v>
      </c>
      <c r="V3108" s="18">
        <f t="shared" si="55"/>
        <v>45</v>
      </c>
    </row>
    <row r="3109" spans="19:22">
      <c r="S3109" s="16">
        <v>5145</v>
      </c>
      <c r="T3109" s="16" t="s">
        <v>3499</v>
      </c>
      <c r="U3109" s="17">
        <f>COUNTIFS(WTG_BD!L:L,'Basic Data'!T3109,WTG_BD!F:F,"&gt;="&amp;O2Summary!$B$6,WTG_BD!F:F,"&lt;="&amp;O2Summary!$B$4)</f>
        <v>0</v>
      </c>
      <c r="V3109" s="18">
        <f t="shared" si="55"/>
        <v>45</v>
      </c>
    </row>
    <row r="3110" spans="19:22">
      <c r="S3110" s="16">
        <v>5146</v>
      </c>
      <c r="T3110" s="16" t="s">
        <v>3500</v>
      </c>
      <c r="U3110" s="17">
        <f>COUNTIFS(WTG_BD!L:L,'Basic Data'!T3110,WTG_BD!F:F,"&gt;="&amp;O2Summary!$B$6,WTG_BD!F:F,"&lt;="&amp;O2Summary!$B$4)</f>
        <v>0</v>
      </c>
      <c r="V3110" s="18">
        <f t="shared" si="55"/>
        <v>45</v>
      </c>
    </row>
    <row r="3111" spans="19:22">
      <c r="S3111" s="16">
        <v>5147</v>
      </c>
      <c r="T3111" s="16" t="s">
        <v>3501</v>
      </c>
      <c r="U3111" s="17">
        <f>COUNTIFS(WTG_BD!L:L,'Basic Data'!T3111,WTG_BD!F:F,"&gt;="&amp;O2Summary!$B$6,WTG_BD!F:F,"&lt;="&amp;O2Summary!$B$4)</f>
        <v>0</v>
      </c>
      <c r="V3111" s="18">
        <f t="shared" si="55"/>
        <v>45</v>
      </c>
    </row>
    <row r="3112" spans="19:22">
      <c r="S3112" s="16">
        <v>5148</v>
      </c>
      <c r="T3112" s="16" t="s">
        <v>3502</v>
      </c>
      <c r="U3112" s="17">
        <f>COUNTIFS(WTG_BD!L:L,'Basic Data'!T3112,WTG_BD!F:F,"&gt;="&amp;O2Summary!$B$6,WTG_BD!F:F,"&lt;="&amp;O2Summary!$B$4)</f>
        <v>0</v>
      </c>
      <c r="V3112" s="18">
        <f t="shared" si="55"/>
        <v>45</v>
      </c>
    </row>
    <row r="3113" spans="19:22">
      <c r="S3113" s="16">
        <v>5149</v>
      </c>
      <c r="T3113" s="16" t="s">
        <v>2128</v>
      </c>
      <c r="U3113" s="17">
        <f>COUNTIFS(WTG_BD!L:L,'Basic Data'!T3113,WTG_BD!F:F,"&gt;="&amp;O2Summary!$B$6,WTG_BD!F:F,"&lt;="&amp;O2Summary!$B$4)</f>
        <v>0</v>
      </c>
      <c r="V3113" s="18">
        <f t="shared" si="55"/>
        <v>45</v>
      </c>
    </row>
    <row r="3114" spans="19:22">
      <c r="S3114" s="16">
        <v>5150</v>
      </c>
      <c r="T3114" s="16" t="s">
        <v>2129</v>
      </c>
      <c r="U3114" s="17">
        <f>COUNTIFS(WTG_BD!L:L,'Basic Data'!T3114,WTG_BD!F:F,"&gt;="&amp;O2Summary!$B$6,WTG_BD!F:F,"&lt;="&amp;O2Summary!$B$4)</f>
        <v>0</v>
      </c>
      <c r="V3114" s="18">
        <f t="shared" si="55"/>
        <v>45</v>
      </c>
    </row>
    <row r="3115" spans="19:22">
      <c r="S3115" s="16">
        <v>5151</v>
      </c>
      <c r="T3115" s="16" t="s">
        <v>2130</v>
      </c>
      <c r="U3115" s="17">
        <f>COUNTIFS(WTG_BD!L:L,'Basic Data'!T3115,WTG_BD!F:F,"&gt;="&amp;O2Summary!$B$6,WTG_BD!F:F,"&lt;="&amp;O2Summary!$B$4)</f>
        <v>0</v>
      </c>
      <c r="V3115" s="18">
        <f t="shared" si="55"/>
        <v>45</v>
      </c>
    </row>
    <row r="3116" spans="19:22">
      <c r="S3116" s="16">
        <v>5153</v>
      </c>
      <c r="T3116" s="16" t="s">
        <v>3503</v>
      </c>
      <c r="U3116" s="17">
        <f>COUNTIFS(WTG_BD!L:L,'Basic Data'!T3116,WTG_BD!F:F,"&gt;="&amp;O2Summary!$B$6,WTG_BD!F:F,"&lt;="&amp;O2Summary!$B$4)</f>
        <v>0</v>
      </c>
      <c r="V3116" s="18">
        <f t="shared" si="55"/>
        <v>45</v>
      </c>
    </row>
    <row r="3117" spans="19:22">
      <c r="S3117" s="16">
        <v>5154</v>
      </c>
      <c r="T3117" s="16" t="s">
        <v>3504</v>
      </c>
      <c r="U3117" s="17">
        <f>COUNTIFS(WTG_BD!L:L,'Basic Data'!T3117,WTG_BD!F:F,"&gt;="&amp;O2Summary!$B$6,WTG_BD!F:F,"&lt;="&amp;O2Summary!$B$4)</f>
        <v>0</v>
      </c>
      <c r="V3117" s="18">
        <f t="shared" si="55"/>
        <v>45</v>
      </c>
    </row>
    <row r="3118" spans="19:22">
      <c r="S3118" s="16">
        <v>5155</v>
      </c>
      <c r="T3118" s="16" t="s">
        <v>3505</v>
      </c>
      <c r="U3118" s="17">
        <f>COUNTIFS(WTG_BD!L:L,'Basic Data'!T3118,WTG_BD!F:F,"&gt;="&amp;O2Summary!$B$6,WTG_BD!F:F,"&lt;="&amp;O2Summary!$B$4)</f>
        <v>0</v>
      </c>
      <c r="V3118" s="18">
        <f t="shared" si="55"/>
        <v>45</v>
      </c>
    </row>
    <row r="3119" spans="19:22">
      <c r="S3119" s="16">
        <v>5156</v>
      </c>
      <c r="T3119" s="16" t="s">
        <v>3506</v>
      </c>
      <c r="U3119" s="17">
        <f>COUNTIFS(WTG_BD!L:L,'Basic Data'!T3119,WTG_BD!F:F,"&gt;="&amp;O2Summary!$B$6,WTG_BD!F:F,"&lt;="&amp;O2Summary!$B$4)</f>
        <v>0</v>
      </c>
      <c r="V3119" s="18">
        <f t="shared" si="55"/>
        <v>45</v>
      </c>
    </row>
    <row r="3120" spans="19:22">
      <c r="S3120" s="16">
        <v>5157</v>
      </c>
      <c r="T3120" s="16" t="s">
        <v>3507</v>
      </c>
      <c r="U3120" s="17">
        <f>COUNTIFS(WTG_BD!L:L,'Basic Data'!T3120,WTG_BD!F:F,"&gt;="&amp;O2Summary!$B$6,WTG_BD!F:F,"&lt;="&amp;O2Summary!$B$4)</f>
        <v>0</v>
      </c>
      <c r="V3120" s="18">
        <f t="shared" si="55"/>
        <v>45</v>
      </c>
    </row>
    <row r="3121" spans="19:22">
      <c r="S3121" s="16">
        <v>5158</v>
      </c>
      <c r="T3121" s="16" t="s">
        <v>3508</v>
      </c>
      <c r="U3121" s="17">
        <f>COUNTIFS(WTG_BD!L:L,'Basic Data'!T3121,WTG_BD!F:F,"&gt;="&amp;O2Summary!$B$6,WTG_BD!F:F,"&lt;="&amp;O2Summary!$B$4)</f>
        <v>0</v>
      </c>
      <c r="V3121" s="18">
        <f t="shared" si="55"/>
        <v>45</v>
      </c>
    </row>
    <row r="3122" spans="19:22">
      <c r="S3122" s="16">
        <v>5159</v>
      </c>
      <c r="T3122" s="16" t="s">
        <v>3509</v>
      </c>
      <c r="U3122" s="17">
        <f>COUNTIFS(WTG_BD!L:L,'Basic Data'!T3122,WTG_BD!F:F,"&gt;="&amp;O2Summary!$B$6,WTG_BD!F:F,"&lt;="&amp;O2Summary!$B$4)</f>
        <v>0</v>
      </c>
      <c r="V3122" s="18">
        <f t="shared" si="55"/>
        <v>45</v>
      </c>
    </row>
    <row r="3123" spans="19:22">
      <c r="S3123" s="16">
        <v>5160</v>
      </c>
      <c r="T3123" s="16" t="s">
        <v>3510</v>
      </c>
      <c r="U3123" s="17">
        <f>COUNTIFS(WTG_BD!L:L,'Basic Data'!T3123,WTG_BD!F:F,"&gt;="&amp;O2Summary!$B$6,WTG_BD!F:F,"&lt;="&amp;O2Summary!$B$4)</f>
        <v>0</v>
      </c>
      <c r="V3123" s="18">
        <f t="shared" si="55"/>
        <v>45</v>
      </c>
    </row>
    <row r="3124" spans="19:22">
      <c r="S3124" s="16">
        <v>5161</v>
      </c>
      <c r="T3124" s="16" t="s">
        <v>3511</v>
      </c>
      <c r="U3124" s="17">
        <f>COUNTIFS(WTG_BD!L:L,'Basic Data'!T3124,WTG_BD!F:F,"&gt;="&amp;O2Summary!$B$6,WTG_BD!F:F,"&lt;="&amp;O2Summary!$B$4)</f>
        <v>0</v>
      </c>
      <c r="V3124" s="18">
        <f t="shared" si="55"/>
        <v>45</v>
      </c>
    </row>
    <row r="3125" spans="19:22">
      <c r="S3125" s="16">
        <v>5162</v>
      </c>
      <c r="T3125" s="16" t="s">
        <v>3512</v>
      </c>
      <c r="U3125" s="17">
        <f>COUNTIFS(WTG_BD!L:L,'Basic Data'!T3125,WTG_BD!F:F,"&gt;="&amp;O2Summary!$B$6,WTG_BD!F:F,"&lt;="&amp;O2Summary!$B$4)</f>
        <v>0</v>
      </c>
      <c r="V3125" s="18">
        <f t="shared" si="55"/>
        <v>45</v>
      </c>
    </row>
    <row r="3126" spans="19:22">
      <c r="S3126" s="16">
        <v>5163</v>
      </c>
      <c r="T3126" s="16" t="s">
        <v>3513</v>
      </c>
      <c r="U3126" s="17">
        <f>COUNTIFS(WTG_BD!L:L,'Basic Data'!T3126,WTG_BD!F:F,"&gt;="&amp;O2Summary!$B$6,WTG_BD!F:F,"&lt;="&amp;O2Summary!$B$4)</f>
        <v>0</v>
      </c>
      <c r="V3126" s="18">
        <f t="shared" si="55"/>
        <v>45</v>
      </c>
    </row>
    <row r="3127" spans="19:22">
      <c r="S3127" s="16">
        <v>5164</v>
      </c>
      <c r="T3127" s="16" t="s">
        <v>3514</v>
      </c>
      <c r="U3127" s="17">
        <f>COUNTIFS(WTG_BD!L:L,'Basic Data'!T3127,WTG_BD!F:F,"&gt;="&amp;O2Summary!$B$6,WTG_BD!F:F,"&lt;="&amp;O2Summary!$B$4)</f>
        <v>0</v>
      </c>
      <c r="V3127" s="18">
        <f t="shared" si="55"/>
        <v>45</v>
      </c>
    </row>
    <row r="3128" spans="19:22">
      <c r="S3128" s="16">
        <v>5165</v>
      </c>
      <c r="T3128" s="16" t="s">
        <v>3515</v>
      </c>
      <c r="U3128" s="17">
        <f>COUNTIFS(WTG_BD!L:L,'Basic Data'!T3128,WTG_BD!F:F,"&gt;="&amp;O2Summary!$B$6,WTG_BD!F:F,"&lt;="&amp;O2Summary!$B$4)</f>
        <v>0</v>
      </c>
      <c r="V3128" s="18">
        <f t="shared" si="55"/>
        <v>45</v>
      </c>
    </row>
    <row r="3129" spans="19:22">
      <c r="S3129" s="16">
        <v>5166</v>
      </c>
      <c r="T3129" s="16" t="s">
        <v>722</v>
      </c>
      <c r="U3129" s="17">
        <f>COUNTIFS(WTG_BD!L:L,'Basic Data'!T3129,WTG_BD!F:F,"&gt;="&amp;O2Summary!$B$6,WTG_BD!F:F,"&lt;="&amp;O2Summary!$B$4)</f>
        <v>0</v>
      </c>
      <c r="V3129" s="18">
        <f t="shared" si="55"/>
        <v>45</v>
      </c>
    </row>
    <row r="3130" spans="19:22">
      <c r="S3130" s="16">
        <v>5167</v>
      </c>
      <c r="T3130" s="16" t="s">
        <v>3516</v>
      </c>
      <c r="U3130" s="17">
        <f>COUNTIFS(WTG_BD!L:L,'Basic Data'!T3130,WTG_BD!F:F,"&gt;="&amp;O2Summary!$B$6,WTG_BD!F:F,"&lt;="&amp;O2Summary!$B$4)</f>
        <v>0</v>
      </c>
      <c r="V3130" s="18">
        <f t="shared" si="55"/>
        <v>45</v>
      </c>
    </row>
    <row r="3131" spans="19:22">
      <c r="S3131" s="16">
        <v>5168</v>
      </c>
      <c r="T3131" s="16" t="s">
        <v>3517</v>
      </c>
      <c r="U3131" s="17">
        <f>COUNTIFS(WTG_BD!L:L,'Basic Data'!T3131,WTG_BD!F:F,"&gt;="&amp;O2Summary!$B$6,WTG_BD!F:F,"&lt;="&amp;O2Summary!$B$4)</f>
        <v>0</v>
      </c>
      <c r="V3131" s="18">
        <f t="shared" si="55"/>
        <v>45</v>
      </c>
    </row>
    <row r="3132" spans="19:22">
      <c r="S3132" s="16">
        <v>5169</v>
      </c>
      <c r="T3132" s="16" t="s">
        <v>3518</v>
      </c>
      <c r="U3132" s="17">
        <f>COUNTIFS(WTG_BD!L:L,'Basic Data'!T3132,WTG_BD!F:F,"&gt;="&amp;O2Summary!$B$6,WTG_BD!F:F,"&lt;="&amp;O2Summary!$B$4)</f>
        <v>0</v>
      </c>
      <c r="V3132" s="18">
        <f t="shared" si="55"/>
        <v>45</v>
      </c>
    </row>
    <row r="3133" spans="19:22">
      <c r="S3133" s="16">
        <v>5170</v>
      </c>
      <c r="T3133" s="16" t="s">
        <v>3519</v>
      </c>
      <c r="U3133" s="17">
        <f>COUNTIFS(WTG_BD!L:L,'Basic Data'!T3133,WTG_BD!F:F,"&gt;="&amp;O2Summary!$B$6,WTG_BD!F:F,"&lt;="&amp;O2Summary!$B$4)</f>
        <v>0</v>
      </c>
      <c r="V3133" s="18">
        <f t="shared" si="55"/>
        <v>45</v>
      </c>
    </row>
    <row r="3134" spans="19:22">
      <c r="S3134" s="16">
        <v>5171</v>
      </c>
      <c r="T3134" s="16" t="s">
        <v>3520</v>
      </c>
      <c r="U3134" s="17">
        <f>COUNTIFS(WTG_BD!L:L,'Basic Data'!T3134,WTG_BD!F:F,"&gt;="&amp;O2Summary!$B$6,WTG_BD!F:F,"&lt;="&amp;O2Summary!$B$4)</f>
        <v>0</v>
      </c>
      <c r="V3134" s="18">
        <f t="shared" si="55"/>
        <v>45</v>
      </c>
    </row>
    <row r="3135" spans="19:22">
      <c r="S3135" s="16">
        <v>5172</v>
      </c>
      <c r="T3135" s="16" t="s">
        <v>3521</v>
      </c>
      <c r="U3135" s="17">
        <f>COUNTIFS(WTG_BD!L:L,'Basic Data'!T3135,WTG_BD!F:F,"&gt;="&amp;O2Summary!$B$6,WTG_BD!F:F,"&lt;="&amp;O2Summary!$B$4)</f>
        <v>0</v>
      </c>
      <c r="V3135" s="18">
        <f t="shared" si="55"/>
        <v>45</v>
      </c>
    </row>
    <row r="3136" spans="19:22">
      <c r="S3136" s="16">
        <v>5173</v>
      </c>
      <c r="T3136" s="16" t="s">
        <v>3522</v>
      </c>
      <c r="U3136" s="17">
        <f>COUNTIFS(WTG_BD!L:L,'Basic Data'!T3136,WTG_BD!F:F,"&gt;="&amp;O2Summary!$B$6,WTG_BD!F:F,"&lt;="&amp;O2Summary!$B$4)</f>
        <v>0</v>
      </c>
      <c r="V3136" s="18">
        <f t="shared" si="55"/>
        <v>45</v>
      </c>
    </row>
    <row r="3137" spans="19:22">
      <c r="S3137" s="16">
        <v>5174</v>
      </c>
      <c r="T3137" s="16" t="s">
        <v>3523</v>
      </c>
      <c r="U3137" s="17">
        <f>COUNTIFS(WTG_BD!L:L,'Basic Data'!T3137,WTG_BD!F:F,"&gt;="&amp;O2Summary!$B$6,WTG_BD!F:F,"&lt;="&amp;O2Summary!$B$4)</f>
        <v>0</v>
      </c>
      <c r="V3137" s="18">
        <f t="shared" si="55"/>
        <v>45</v>
      </c>
    </row>
    <row r="3138" spans="19:22">
      <c r="S3138" s="16">
        <v>5175</v>
      </c>
      <c r="T3138" s="16" t="s">
        <v>3524</v>
      </c>
      <c r="U3138" s="17">
        <f>COUNTIFS(WTG_BD!L:L,'Basic Data'!T3138,WTG_BD!F:F,"&gt;="&amp;O2Summary!$B$6,WTG_BD!F:F,"&lt;="&amp;O2Summary!$B$4)</f>
        <v>0</v>
      </c>
      <c r="V3138" s="18">
        <f t="shared" si="55"/>
        <v>45</v>
      </c>
    </row>
    <row r="3139" spans="19:22">
      <c r="S3139" s="16">
        <v>5176</v>
      </c>
      <c r="T3139" s="16" t="s">
        <v>3525</v>
      </c>
      <c r="U3139" s="17">
        <f>COUNTIFS(WTG_BD!L:L,'Basic Data'!T3139,WTG_BD!F:F,"&gt;="&amp;O2Summary!$B$6,WTG_BD!F:F,"&lt;="&amp;O2Summary!$B$4)</f>
        <v>0</v>
      </c>
      <c r="V3139" s="18">
        <f t="shared" ref="V3139:V3202" si="56">RANK(U3139,$U$2:$U$3975)</f>
        <v>45</v>
      </c>
    </row>
    <row r="3140" spans="19:22">
      <c r="S3140" s="16">
        <v>5177</v>
      </c>
      <c r="T3140" s="16" t="s">
        <v>3526</v>
      </c>
      <c r="U3140" s="17">
        <f>COUNTIFS(WTG_BD!L:L,'Basic Data'!T3140,WTG_BD!F:F,"&gt;="&amp;O2Summary!$B$6,WTG_BD!F:F,"&lt;="&amp;O2Summary!$B$4)</f>
        <v>0</v>
      </c>
      <c r="V3140" s="18">
        <f t="shared" si="56"/>
        <v>45</v>
      </c>
    </row>
    <row r="3141" spans="19:22">
      <c r="S3141" s="16">
        <v>5178</v>
      </c>
      <c r="T3141" s="16" t="s">
        <v>3527</v>
      </c>
      <c r="U3141" s="17">
        <f>COUNTIFS(WTG_BD!L:L,'Basic Data'!T3141,WTG_BD!F:F,"&gt;="&amp;O2Summary!$B$6,WTG_BD!F:F,"&lt;="&amp;O2Summary!$B$4)</f>
        <v>0</v>
      </c>
      <c r="V3141" s="18">
        <f t="shared" si="56"/>
        <v>45</v>
      </c>
    </row>
    <row r="3142" spans="19:22">
      <c r="S3142" s="16">
        <v>5179</v>
      </c>
      <c r="T3142" s="16" t="s">
        <v>3528</v>
      </c>
      <c r="U3142" s="17">
        <f>COUNTIFS(WTG_BD!L:L,'Basic Data'!T3142,WTG_BD!F:F,"&gt;="&amp;O2Summary!$B$6,WTG_BD!F:F,"&lt;="&amp;O2Summary!$B$4)</f>
        <v>0</v>
      </c>
      <c r="V3142" s="18">
        <f t="shared" si="56"/>
        <v>45</v>
      </c>
    </row>
    <row r="3143" spans="19:22">
      <c r="S3143" s="16">
        <v>5180</v>
      </c>
      <c r="T3143" s="16" t="s">
        <v>3529</v>
      </c>
      <c r="U3143" s="17">
        <f>COUNTIFS(WTG_BD!L:L,'Basic Data'!T3143,WTG_BD!F:F,"&gt;="&amp;O2Summary!$B$6,WTG_BD!F:F,"&lt;="&amp;O2Summary!$B$4)</f>
        <v>0</v>
      </c>
      <c r="V3143" s="18">
        <f t="shared" si="56"/>
        <v>45</v>
      </c>
    </row>
    <row r="3144" spans="19:22">
      <c r="S3144" s="16">
        <v>5181</v>
      </c>
      <c r="T3144" s="16" t="s">
        <v>3530</v>
      </c>
      <c r="U3144" s="17">
        <f>COUNTIFS(WTG_BD!L:L,'Basic Data'!T3144,WTG_BD!F:F,"&gt;="&amp;O2Summary!$B$6,WTG_BD!F:F,"&lt;="&amp;O2Summary!$B$4)</f>
        <v>0</v>
      </c>
      <c r="V3144" s="18">
        <f t="shared" si="56"/>
        <v>45</v>
      </c>
    </row>
    <row r="3145" spans="19:22">
      <c r="S3145" s="16">
        <v>5182</v>
      </c>
      <c r="T3145" s="16" t="s">
        <v>3531</v>
      </c>
      <c r="U3145" s="17">
        <f>COUNTIFS(WTG_BD!L:L,'Basic Data'!T3145,WTG_BD!F:F,"&gt;="&amp;O2Summary!$B$6,WTG_BD!F:F,"&lt;="&amp;O2Summary!$B$4)</f>
        <v>0</v>
      </c>
      <c r="V3145" s="18">
        <f t="shared" si="56"/>
        <v>45</v>
      </c>
    </row>
    <row r="3146" spans="19:22">
      <c r="S3146" s="16">
        <v>5183</v>
      </c>
      <c r="T3146" s="16" t="s">
        <v>3532</v>
      </c>
      <c r="U3146" s="17">
        <f>COUNTIFS(WTG_BD!L:L,'Basic Data'!T3146,WTG_BD!F:F,"&gt;="&amp;O2Summary!$B$6,WTG_BD!F:F,"&lt;="&amp;O2Summary!$B$4)</f>
        <v>0</v>
      </c>
      <c r="V3146" s="18">
        <f t="shared" si="56"/>
        <v>45</v>
      </c>
    </row>
    <row r="3147" spans="19:22">
      <c r="S3147" s="16">
        <v>5184</v>
      </c>
      <c r="T3147" s="16" t="s">
        <v>3533</v>
      </c>
      <c r="U3147" s="17">
        <f>COUNTIFS(WTG_BD!L:L,'Basic Data'!T3147,WTG_BD!F:F,"&gt;="&amp;O2Summary!$B$6,WTG_BD!F:F,"&lt;="&amp;O2Summary!$B$4)</f>
        <v>0</v>
      </c>
      <c r="V3147" s="18">
        <f t="shared" si="56"/>
        <v>45</v>
      </c>
    </row>
    <row r="3148" spans="19:22">
      <c r="S3148" s="16">
        <v>5185</v>
      </c>
      <c r="T3148" s="16" t="s">
        <v>3534</v>
      </c>
      <c r="U3148" s="17">
        <f>COUNTIFS(WTG_BD!L:L,'Basic Data'!T3148,WTG_BD!F:F,"&gt;="&amp;O2Summary!$B$6,WTG_BD!F:F,"&lt;="&amp;O2Summary!$B$4)</f>
        <v>0</v>
      </c>
      <c r="V3148" s="18">
        <f t="shared" si="56"/>
        <v>45</v>
      </c>
    </row>
    <row r="3149" spans="19:22">
      <c r="S3149" s="16">
        <v>5186</v>
      </c>
      <c r="T3149" s="16" t="s">
        <v>3535</v>
      </c>
      <c r="U3149" s="17">
        <f>COUNTIFS(WTG_BD!L:L,'Basic Data'!T3149,WTG_BD!F:F,"&gt;="&amp;O2Summary!$B$6,WTG_BD!F:F,"&lt;="&amp;O2Summary!$B$4)</f>
        <v>0</v>
      </c>
      <c r="V3149" s="18">
        <f t="shared" si="56"/>
        <v>45</v>
      </c>
    </row>
    <row r="3150" spans="19:22">
      <c r="S3150" s="16">
        <v>5187</v>
      </c>
      <c r="T3150" s="16" t="s">
        <v>3536</v>
      </c>
      <c r="U3150" s="17">
        <f>COUNTIFS(WTG_BD!L:L,'Basic Data'!T3150,WTG_BD!F:F,"&gt;="&amp;O2Summary!$B$6,WTG_BD!F:F,"&lt;="&amp;O2Summary!$B$4)</f>
        <v>0</v>
      </c>
      <c r="V3150" s="18">
        <f t="shared" si="56"/>
        <v>45</v>
      </c>
    </row>
    <row r="3151" spans="19:22">
      <c r="S3151" s="16">
        <v>5188</v>
      </c>
      <c r="T3151" s="16" t="s">
        <v>3537</v>
      </c>
      <c r="U3151" s="17">
        <f>COUNTIFS(WTG_BD!L:L,'Basic Data'!T3151,WTG_BD!F:F,"&gt;="&amp;O2Summary!$B$6,WTG_BD!F:F,"&lt;="&amp;O2Summary!$B$4)</f>
        <v>0</v>
      </c>
      <c r="V3151" s="18">
        <f t="shared" si="56"/>
        <v>45</v>
      </c>
    </row>
    <row r="3152" spans="19:22">
      <c r="S3152" s="16">
        <v>5189</v>
      </c>
      <c r="T3152" s="16" t="s">
        <v>3538</v>
      </c>
      <c r="U3152" s="17">
        <f>COUNTIFS(WTG_BD!L:L,'Basic Data'!T3152,WTG_BD!F:F,"&gt;="&amp;O2Summary!$B$6,WTG_BD!F:F,"&lt;="&amp;O2Summary!$B$4)</f>
        <v>0</v>
      </c>
      <c r="V3152" s="18">
        <f t="shared" si="56"/>
        <v>45</v>
      </c>
    </row>
    <row r="3153" spans="19:22">
      <c r="S3153" s="16">
        <v>5190</v>
      </c>
      <c r="T3153" s="16" t="s">
        <v>3539</v>
      </c>
      <c r="U3153" s="17">
        <f>COUNTIFS(WTG_BD!L:L,'Basic Data'!T3153,WTG_BD!F:F,"&gt;="&amp;O2Summary!$B$6,WTG_BD!F:F,"&lt;="&amp;O2Summary!$B$4)</f>
        <v>0</v>
      </c>
      <c r="V3153" s="18">
        <f t="shared" si="56"/>
        <v>45</v>
      </c>
    </row>
    <row r="3154" spans="19:22">
      <c r="S3154" s="16">
        <v>5191</v>
      </c>
      <c r="T3154" s="16" t="s">
        <v>3540</v>
      </c>
      <c r="U3154" s="17">
        <f>COUNTIFS(WTG_BD!L:L,'Basic Data'!T3154,WTG_BD!F:F,"&gt;="&amp;O2Summary!$B$6,WTG_BD!F:F,"&lt;="&amp;O2Summary!$B$4)</f>
        <v>0</v>
      </c>
      <c r="V3154" s="18">
        <f t="shared" si="56"/>
        <v>45</v>
      </c>
    </row>
    <row r="3155" spans="19:22">
      <c r="S3155" s="16">
        <v>5192</v>
      </c>
      <c r="T3155" s="16" t="s">
        <v>3541</v>
      </c>
      <c r="U3155" s="17">
        <f>COUNTIFS(WTG_BD!L:L,'Basic Data'!T3155,WTG_BD!F:F,"&gt;="&amp;O2Summary!$B$6,WTG_BD!F:F,"&lt;="&amp;O2Summary!$B$4)</f>
        <v>0</v>
      </c>
      <c r="V3155" s="18">
        <f t="shared" si="56"/>
        <v>45</v>
      </c>
    </row>
    <row r="3156" spans="19:22">
      <c r="S3156" s="16">
        <v>5193</v>
      </c>
      <c r="T3156" s="16" t="s">
        <v>3542</v>
      </c>
      <c r="U3156" s="17">
        <f>COUNTIFS(WTG_BD!L:L,'Basic Data'!T3156,WTG_BD!F:F,"&gt;="&amp;O2Summary!$B$6,WTG_BD!F:F,"&lt;="&amp;O2Summary!$B$4)</f>
        <v>0</v>
      </c>
      <c r="V3156" s="18">
        <f t="shared" si="56"/>
        <v>45</v>
      </c>
    </row>
    <row r="3157" spans="19:22">
      <c r="S3157" s="16">
        <v>5194</v>
      </c>
      <c r="T3157" s="16" t="s">
        <v>3543</v>
      </c>
      <c r="U3157" s="17">
        <f>COUNTIFS(WTG_BD!L:L,'Basic Data'!T3157,WTG_BD!F:F,"&gt;="&amp;O2Summary!$B$6,WTG_BD!F:F,"&lt;="&amp;O2Summary!$B$4)</f>
        <v>0</v>
      </c>
      <c r="V3157" s="18">
        <f t="shared" si="56"/>
        <v>45</v>
      </c>
    </row>
    <row r="3158" spans="19:22">
      <c r="S3158" s="16">
        <v>5195</v>
      </c>
      <c r="T3158" s="16" t="s">
        <v>139</v>
      </c>
      <c r="U3158" s="17">
        <f>COUNTIFS(WTG_BD!L:L,'Basic Data'!T3158,WTG_BD!F:F,"&gt;="&amp;O2Summary!$B$6,WTG_BD!F:F,"&lt;="&amp;O2Summary!$B$4)</f>
        <v>0</v>
      </c>
      <c r="V3158" s="18">
        <f t="shared" si="56"/>
        <v>45</v>
      </c>
    </row>
    <row r="3159" spans="19:22">
      <c r="S3159" s="16">
        <v>5196</v>
      </c>
      <c r="T3159" s="16" t="s">
        <v>364</v>
      </c>
      <c r="U3159" s="17">
        <f>COUNTIFS(WTG_BD!L:L,'Basic Data'!T3159,WTG_BD!F:F,"&gt;="&amp;O2Summary!$B$6,WTG_BD!F:F,"&lt;="&amp;O2Summary!$B$4)</f>
        <v>1</v>
      </c>
      <c r="V3159" s="18">
        <f t="shared" si="56"/>
        <v>28</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45</v>
      </c>
    </row>
    <row r="3162" spans="19:22">
      <c r="S3162" s="16">
        <v>5199</v>
      </c>
      <c r="T3162" s="16" t="s">
        <v>3545</v>
      </c>
      <c r="U3162" s="17">
        <f>COUNTIFS(WTG_BD!L:L,'Basic Data'!T3162,WTG_BD!F:F,"&gt;="&amp;O2Summary!$B$6,WTG_BD!F:F,"&lt;="&amp;O2Summary!$B$4)</f>
        <v>0</v>
      </c>
      <c r="V3162" s="18">
        <f t="shared" si="56"/>
        <v>45</v>
      </c>
    </row>
    <row r="3163" spans="19:22">
      <c r="S3163" s="16">
        <v>5200</v>
      </c>
      <c r="T3163" s="16" t="s">
        <v>3545</v>
      </c>
      <c r="U3163" s="17">
        <f>COUNTIFS(WTG_BD!L:L,'Basic Data'!T3163,WTG_BD!F:F,"&gt;="&amp;O2Summary!$B$6,WTG_BD!F:F,"&lt;="&amp;O2Summary!$B$4)</f>
        <v>0</v>
      </c>
      <c r="V3163" s="18">
        <f t="shared" si="56"/>
        <v>45</v>
      </c>
    </row>
    <row r="3164" spans="19:22">
      <c r="S3164" s="16">
        <v>5201</v>
      </c>
      <c r="T3164" s="16" t="s">
        <v>3545</v>
      </c>
      <c r="U3164" s="17">
        <f>COUNTIFS(WTG_BD!L:L,'Basic Data'!T3164,WTG_BD!F:F,"&gt;="&amp;O2Summary!$B$6,WTG_BD!F:F,"&lt;="&amp;O2Summary!$B$4)</f>
        <v>0</v>
      </c>
      <c r="V3164" s="18">
        <f t="shared" si="56"/>
        <v>45</v>
      </c>
    </row>
    <row r="3165" spans="19:22">
      <c r="S3165" s="16">
        <v>5202</v>
      </c>
      <c r="T3165" s="16" t="s">
        <v>3546</v>
      </c>
      <c r="U3165" s="17">
        <f>COUNTIFS(WTG_BD!L:L,'Basic Data'!T3165,WTG_BD!F:F,"&gt;="&amp;O2Summary!$B$6,WTG_BD!F:F,"&lt;="&amp;O2Summary!$B$4)</f>
        <v>0</v>
      </c>
      <c r="V3165" s="18">
        <f t="shared" si="56"/>
        <v>45</v>
      </c>
    </row>
    <row r="3166" spans="19:22">
      <c r="S3166" s="16">
        <v>5203</v>
      </c>
      <c r="T3166" s="16" t="s">
        <v>3547</v>
      </c>
      <c r="U3166" s="17">
        <f>COUNTIFS(WTG_BD!L:L,'Basic Data'!T3166,WTG_BD!F:F,"&gt;="&amp;O2Summary!$B$6,WTG_BD!F:F,"&lt;="&amp;O2Summary!$B$4)</f>
        <v>0</v>
      </c>
      <c r="V3166" s="18">
        <f t="shared" si="56"/>
        <v>45</v>
      </c>
    </row>
    <row r="3167" spans="19:22">
      <c r="S3167" s="16">
        <v>5204</v>
      </c>
      <c r="T3167" s="16" t="s">
        <v>3382</v>
      </c>
      <c r="U3167" s="17">
        <f>COUNTIFS(WTG_BD!L:L,'Basic Data'!T3167,WTG_BD!F:F,"&gt;="&amp;O2Summary!$B$6,WTG_BD!F:F,"&lt;="&amp;O2Summary!$B$4)</f>
        <v>0</v>
      </c>
      <c r="V3167" s="18">
        <f t="shared" si="56"/>
        <v>45</v>
      </c>
    </row>
    <row r="3168" spans="19:22">
      <c r="S3168" s="16">
        <v>5205</v>
      </c>
      <c r="T3168" s="16" t="s">
        <v>3548</v>
      </c>
      <c r="U3168" s="17">
        <f>COUNTIFS(WTG_BD!L:L,'Basic Data'!T3168,WTG_BD!F:F,"&gt;="&amp;O2Summary!$B$6,WTG_BD!F:F,"&lt;="&amp;O2Summary!$B$4)</f>
        <v>0</v>
      </c>
      <c r="V3168" s="18">
        <f t="shared" si="56"/>
        <v>45</v>
      </c>
    </row>
    <row r="3169" spans="19:22">
      <c r="S3169" s="16">
        <v>5206</v>
      </c>
      <c r="T3169" s="16" t="s">
        <v>3549</v>
      </c>
      <c r="U3169" s="17">
        <f>COUNTIFS(WTG_BD!L:L,'Basic Data'!T3169,WTG_BD!F:F,"&gt;="&amp;O2Summary!$B$6,WTG_BD!F:F,"&lt;="&amp;O2Summary!$B$4)</f>
        <v>0</v>
      </c>
      <c r="V3169" s="18">
        <f t="shared" si="56"/>
        <v>45</v>
      </c>
    </row>
    <row r="3170" spans="19:22">
      <c r="S3170" s="16">
        <v>5207</v>
      </c>
      <c r="T3170" s="16" t="s">
        <v>3550</v>
      </c>
      <c r="U3170" s="17">
        <f>COUNTIFS(WTG_BD!L:L,'Basic Data'!T3170,WTG_BD!F:F,"&gt;="&amp;O2Summary!$B$6,WTG_BD!F:F,"&lt;="&amp;O2Summary!$B$4)</f>
        <v>0</v>
      </c>
      <c r="V3170" s="18">
        <f t="shared" si="56"/>
        <v>45</v>
      </c>
    </row>
    <row r="3171" spans="19:22">
      <c r="S3171" s="16">
        <v>5208</v>
      </c>
      <c r="T3171" s="16" t="s">
        <v>3551</v>
      </c>
      <c r="U3171" s="17">
        <f>COUNTIFS(WTG_BD!L:L,'Basic Data'!T3171,WTG_BD!F:F,"&gt;="&amp;O2Summary!$B$6,WTG_BD!F:F,"&lt;="&amp;O2Summary!$B$4)</f>
        <v>0</v>
      </c>
      <c r="V3171" s="18">
        <f t="shared" si="56"/>
        <v>45</v>
      </c>
    </row>
    <row r="3172" spans="19:22">
      <c r="S3172" s="16">
        <v>5209</v>
      </c>
      <c r="T3172" s="16" t="s">
        <v>3552</v>
      </c>
      <c r="U3172" s="17">
        <f>COUNTIFS(WTG_BD!L:L,'Basic Data'!T3172,WTG_BD!F:F,"&gt;="&amp;O2Summary!$B$6,WTG_BD!F:F,"&lt;="&amp;O2Summary!$B$4)</f>
        <v>0</v>
      </c>
      <c r="V3172" s="18">
        <f t="shared" si="56"/>
        <v>45</v>
      </c>
    </row>
    <row r="3173" spans="19:22">
      <c r="S3173" s="16">
        <v>5210</v>
      </c>
      <c r="T3173" s="16" t="s">
        <v>3553</v>
      </c>
      <c r="U3173" s="17">
        <f>COUNTIFS(WTG_BD!L:L,'Basic Data'!T3173,WTG_BD!F:F,"&gt;="&amp;O2Summary!$B$6,WTG_BD!F:F,"&lt;="&amp;O2Summary!$B$4)</f>
        <v>0</v>
      </c>
      <c r="V3173" s="18">
        <f t="shared" si="56"/>
        <v>45</v>
      </c>
    </row>
    <row r="3174" spans="19:22">
      <c r="S3174" s="16">
        <v>5211</v>
      </c>
      <c r="T3174" s="16" t="s">
        <v>3554</v>
      </c>
      <c r="U3174" s="17">
        <f>COUNTIFS(WTG_BD!L:L,'Basic Data'!T3174,WTG_BD!F:F,"&gt;="&amp;O2Summary!$B$6,WTG_BD!F:F,"&lt;="&amp;O2Summary!$B$4)</f>
        <v>0</v>
      </c>
      <c r="V3174" s="18">
        <f t="shared" si="56"/>
        <v>45</v>
      </c>
    </row>
    <row r="3175" spans="19:22">
      <c r="S3175" s="16">
        <v>5212</v>
      </c>
      <c r="T3175" s="16" t="s">
        <v>3555</v>
      </c>
      <c r="U3175" s="17">
        <f>COUNTIFS(WTG_BD!L:L,'Basic Data'!T3175,WTG_BD!F:F,"&gt;="&amp;O2Summary!$B$6,WTG_BD!F:F,"&lt;="&amp;O2Summary!$B$4)</f>
        <v>0</v>
      </c>
      <c r="V3175" s="18">
        <f t="shared" si="56"/>
        <v>45</v>
      </c>
    </row>
    <row r="3176" spans="19:22">
      <c r="S3176" s="16">
        <v>5213</v>
      </c>
      <c r="T3176" s="16" t="s">
        <v>3556</v>
      </c>
      <c r="U3176" s="17">
        <f>COUNTIFS(WTG_BD!L:L,'Basic Data'!T3176,WTG_BD!F:F,"&gt;="&amp;O2Summary!$B$6,WTG_BD!F:F,"&lt;="&amp;O2Summary!$B$4)</f>
        <v>0</v>
      </c>
      <c r="V3176" s="18">
        <f t="shared" si="56"/>
        <v>45</v>
      </c>
    </row>
    <row r="3177" spans="19:22">
      <c r="S3177" s="16">
        <v>5214</v>
      </c>
      <c r="T3177" s="16" t="s">
        <v>3557</v>
      </c>
      <c r="U3177" s="17">
        <f>COUNTIFS(WTG_BD!L:L,'Basic Data'!T3177,WTG_BD!F:F,"&gt;="&amp;O2Summary!$B$6,WTG_BD!F:F,"&lt;="&amp;O2Summary!$B$4)</f>
        <v>0</v>
      </c>
      <c r="V3177" s="18">
        <f t="shared" si="56"/>
        <v>45</v>
      </c>
    </row>
    <row r="3178" spans="19:22">
      <c r="S3178" s="16">
        <v>5215</v>
      </c>
      <c r="T3178" s="16" t="s">
        <v>3558</v>
      </c>
      <c r="U3178" s="17">
        <f>COUNTIFS(WTG_BD!L:L,'Basic Data'!T3178,WTG_BD!F:F,"&gt;="&amp;O2Summary!$B$6,WTG_BD!F:F,"&lt;="&amp;O2Summary!$B$4)</f>
        <v>0</v>
      </c>
      <c r="V3178" s="18">
        <f t="shared" si="56"/>
        <v>45</v>
      </c>
    </row>
    <row r="3179" spans="19:22">
      <c r="S3179" s="16">
        <v>5216</v>
      </c>
      <c r="T3179" s="16" t="s">
        <v>3559</v>
      </c>
      <c r="U3179" s="17">
        <f>COUNTIFS(WTG_BD!L:L,'Basic Data'!T3179,WTG_BD!F:F,"&gt;="&amp;O2Summary!$B$6,WTG_BD!F:F,"&lt;="&amp;O2Summary!$B$4)</f>
        <v>0</v>
      </c>
      <c r="V3179" s="18">
        <f t="shared" si="56"/>
        <v>45</v>
      </c>
    </row>
    <row r="3180" spans="19:22">
      <c r="S3180" s="16">
        <v>5217</v>
      </c>
      <c r="T3180" s="16" t="s">
        <v>3560</v>
      </c>
      <c r="U3180" s="17">
        <f>COUNTIFS(WTG_BD!L:L,'Basic Data'!T3180,WTG_BD!F:F,"&gt;="&amp;O2Summary!$B$6,WTG_BD!F:F,"&lt;="&amp;O2Summary!$B$4)</f>
        <v>0</v>
      </c>
      <c r="V3180" s="18">
        <f t="shared" si="56"/>
        <v>45</v>
      </c>
    </row>
    <row r="3181" spans="19:22">
      <c r="S3181" s="16">
        <v>5218</v>
      </c>
      <c r="T3181" s="16" t="s">
        <v>3561</v>
      </c>
      <c r="U3181" s="17">
        <f>COUNTIFS(WTG_BD!L:L,'Basic Data'!T3181,WTG_BD!F:F,"&gt;="&amp;O2Summary!$B$6,WTG_BD!F:F,"&lt;="&amp;O2Summary!$B$4)</f>
        <v>0</v>
      </c>
      <c r="V3181" s="18">
        <f t="shared" si="56"/>
        <v>45</v>
      </c>
    </row>
    <row r="3182" spans="19:22">
      <c r="S3182" s="16">
        <v>5219</v>
      </c>
      <c r="T3182" s="16" t="s">
        <v>3562</v>
      </c>
      <c r="U3182" s="17">
        <f>COUNTIFS(WTG_BD!L:L,'Basic Data'!T3182,WTG_BD!F:F,"&gt;="&amp;O2Summary!$B$6,WTG_BD!F:F,"&lt;="&amp;O2Summary!$B$4)</f>
        <v>0</v>
      </c>
      <c r="V3182" s="18">
        <f t="shared" si="56"/>
        <v>45</v>
      </c>
    </row>
    <row r="3183" spans="19:22">
      <c r="S3183" s="16">
        <v>5220</v>
      </c>
      <c r="T3183" s="16" t="s">
        <v>3563</v>
      </c>
      <c r="U3183" s="17">
        <f>COUNTIFS(WTG_BD!L:L,'Basic Data'!T3183,WTG_BD!F:F,"&gt;="&amp;O2Summary!$B$6,WTG_BD!F:F,"&lt;="&amp;O2Summary!$B$4)</f>
        <v>0</v>
      </c>
      <c r="V3183" s="18">
        <f t="shared" si="56"/>
        <v>45</v>
      </c>
    </row>
    <row r="3184" spans="19:22">
      <c r="S3184" s="16">
        <v>5221</v>
      </c>
      <c r="T3184" s="16" t="s">
        <v>3564</v>
      </c>
      <c r="U3184" s="17">
        <f>COUNTIFS(WTG_BD!L:L,'Basic Data'!T3184,WTG_BD!F:F,"&gt;="&amp;O2Summary!$B$6,WTG_BD!F:F,"&lt;="&amp;O2Summary!$B$4)</f>
        <v>0</v>
      </c>
      <c r="V3184" s="18">
        <f t="shared" si="56"/>
        <v>45</v>
      </c>
    </row>
    <row r="3185" spans="19:22">
      <c r="S3185" s="16">
        <v>5222</v>
      </c>
      <c r="T3185" s="16" t="s">
        <v>3565</v>
      </c>
      <c r="U3185" s="17">
        <f>COUNTIFS(WTG_BD!L:L,'Basic Data'!T3185,WTG_BD!F:F,"&gt;="&amp;O2Summary!$B$6,WTG_BD!F:F,"&lt;="&amp;O2Summary!$B$4)</f>
        <v>0</v>
      </c>
      <c r="V3185" s="18">
        <f t="shared" si="56"/>
        <v>45</v>
      </c>
    </row>
    <row r="3186" spans="19:22">
      <c r="S3186" s="16">
        <v>5223</v>
      </c>
      <c r="T3186" s="16" t="s">
        <v>3566</v>
      </c>
      <c r="U3186" s="17">
        <f>COUNTIFS(WTG_BD!L:L,'Basic Data'!T3186,WTG_BD!F:F,"&gt;="&amp;O2Summary!$B$6,WTG_BD!F:F,"&lt;="&amp;O2Summary!$B$4)</f>
        <v>0</v>
      </c>
      <c r="V3186" s="18">
        <f t="shared" si="56"/>
        <v>45</v>
      </c>
    </row>
    <row r="3187" spans="19:22">
      <c r="S3187" s="16">
        <v>5224</v>
      </c>
      <c r="T3187" s="16" t="s">
        <v>2485</v>
      </c>
      <c r="U3187" s="17">
        <f>COUNTIFS(WTG_BD!L:L,'Basic Data'!T3187,WTG_BD!F:F,"&gt;="&amp;O2Summary!$B$6,WTG_BD!F:F,"&lt;="&amp;O2Summary!$B$4)</f>
        <v>0</v>
      </c>
      <c r="V3187" s="18">
        <f t="shared" si="56"/>
        <v>45</v>
      </c>
    </row>
    <row r="3188" spans="19:22">
      <c r="S3188" s="16">
        <v>5225</v>
      </c>
      <c r="T3188" s="16" t="s">
        <v>3567</v>
      </c>
      <c r="U3188" s="17">
        <f>COUNTIFS(WTG_BD!L:L,'Basic Data'!T3188,WTG_BD!F:F,"&gt;="&amp;O2Summary!$B$6,WTG_BD!F:F,"&lt;="&amp;O2Summary!$B$4)</f>
        <v>0</v>
      </c>
      <c r="V3188" s="18">
        <f t="shared" si="56"/>
        <v>45</v>
      </c>
    </row>
    <row r="3189" spans="19:22">
      <c r="S3189" s="16">
        <v>5226</v>
      </c>
      <c r="T3189" s="16" t="s">
        <v>3568</v>
      </c>
      <c r="U3189" s="17">
        <f>COUNTIFS(WTG_BD!L:L,'Basic Data'!T3189,WTG_BD!F:F,"&gt;="&amp;O2Summary!$B$6,WTG_BD!F:F,"&lt;="&amp;O2Summary!$B$4)</f>
        <v>0</v>
      </c>
      <c r="V3189" s="18">
        <f t="shared" si="56"/>
        <v>45</v>
      </c>
    </row>
    <row r="3190" spans="19:22">
      <c r="S3190" s="16">
        <v>5227</v>
      </c>
      <c r="T3190" s="16" t="s">
        <v>3569</v>
      </c>
      <c r="U3190" s="17">
        <f>COUNTIFS(WTG_BD!L:L,'Basic Data'!T3190,WTG_BD!F:F,"&gt;="&amp;O2Summary!$B$6,WTG_BD!F:F,"&lt;="&amp;O2Summary!$B$4)</f>
        <v>0</v>
      </c>
      <c r="V3190" s="18">
        <f t="shared" si="56"/>
        <v>45</v>
      </c>
    </row>
    <row r="3191" spans="19:22">
      <c r="S3191" s="16">
        <v>5228</v>
      </c>
      <c r="T3191" s="16" t="s">
        <v>3570</v>
      </c>
      <c r="U3191" s="17">
        <f>COUNTIFS(WTG_BD!L:L,'Basic Data'!T3191,WTG_BD!F:F,"&gt;="&amp;O2Summary!$B$6,WTG_BD!F:F,"&lt;="&amp;O2Summary!$B$4)</f>
        <v>0</v>
      </c>
      <c r="V3191" s="18">
        <f t="shared" si="56"/>
        <v>45</v>
      </c>
    </row>
    <row r="3192" spans="19:22">
      <c r="S3192" s="16">
        <v>5229</v>
      </c>
      <c r="T3192" s="16" t="s">
        <v>3571</v>
      </c>
      <c r="U3192" s="17">
        <f>COUNTIFS(WTG_BD!L:L,'Basic Data'!T3192,WTG_BD!F:F,"&gt;="&amp;O2Summary!$B$6,WTG_BD!F:F,"&lt;="&amp;O2Summary!$B$4)</f>
        <v>0</v>
      </c>
      <c r="V3192" s="18">
        <f t="shared" si="56"/>
        <v>45</v>
      </c>
    </row>
    <row r="3193" spans="19:22">
      <c r="S3193" s="16">
        <v>5230</v>
      </c>
      <c r="T3193" s="16" t="s">
        <v>3572</v>
      </c>
      <c r="U3193" s="17">
        <f>COUNTIFS(WTG_BD!L:L,'Basic Data'!T3193,WTG_BD!F:F,"&gt;="&amp;O2Summary!$B$6,WTG_BD!F:F,"&lt;="&amp;O2Summary!$B$4)</f>
        <v>0</v>
      </c>
      <c r="V3193" s="18">
        <f t="shared" si="56"/>
        <v>45</v>
      </c>
    </row>
    <row r="3194" spans="19:22">
      <c r="S3194" s="16">
        <v>5231</v>
      </c>
      <c r="T3194" s="16" t="s">
        <v>3573</v>
      </c>
      <c r="U3194" s="17">
        <f>COUNTIFS(WTG_BD!L:L,'Basic Data'!T3194,WTG_BD!F:F,"&gt;="&amp;O2Summary!$B$6,WTG_BD!F:F,"&lt;="&amp;O2Summary!$B$4)</f>
        <v>0</v>
      </c>
      <c r="V3194" s="18">
        <f t="shared" si="56"/>
        <v>45</v>
      </c>
    </row>
    <row r="3195" spans="19:22">
      <c r="S3195" s="16">
        <v>5232</v>
      </c>
      <c r="T3195" s="16" t="s">
        <v>3574</v>
      </c>
      <c r="U3195" s="17">
        <f>COUNTIFS(WTG_BD!L:L,'Basic Data'!T3195,WTG_BD!F:F,"&gt;="&amp;O2Summary!$B$6,WTG_BD!F:F,"&lt;="&amp;O2Summary!$B$4)</f>
        <v>0</v>
      </c>
      <c r="V3195" s="18">
        <f t="shared" si="56"/>
        <v>45</v>
      </c>
    </row>
    <row r="3196" spans="19:22">
      <c r="S3196" s="16">
        <v>5233</v>
      </c>
      <c r="T3196" s="16" t="s">
        <v>3575</v>
      </c>
      <c r="U3196" s="17">
        <f>COUNTIFS(WTG_BD!L:L,'Basic Data'!T3196,WTG_BD!F:F,"&gt;="&amp;O2Summary!$B$6,WTG_BD!F:F,"&lt;="&amp;O2Summary!$B$4)</f>
        <v>0</v>
      </c>
      <c r="V3196" s="18">
        <f t="shared" si="56"/>
        <v>45</v>
      </c>
    </row>
    <row r="3197" spans="19:22">
      <c r="S3197" s="16">
        <v>5234</v>
      </c>
      <c r="T3197" s="16" t="s">
        <v>3576</v>
      </c>
      <c r="U3197" s="17">
        <f>COUNTIFS(WTG_BD!L:L,'Basic Data'!T3197,WTG_BD!F:F,"&gt;="&amp;O2Summary!$B$6,WTG_BD!F:F,"&lt;="&amp;O2Summary!$B$4)</f>
        <v>0</v>
      </c>
      <c r="V3197" s="18">
        <f t="shared" si="56"/>
        <v>45</v>
      </c>
    </row>
    <row r="3198" spans="19:22">
      <c r="S3198" s="16">
        <v>5236</v>
      </c>
      <c r="T3198" s="16" t="s">
        <v>3577</v>
      </c>
      <c r="U3198" s="17">
        <f>COUNTIFS(WTG_BD!L:L,'Basic Data'!T3198,WTG_BD!F:F,"&gt;="&amp;O2Summary!$B$6,WTG_BD!F:F,"&lt;="&amp;O2Summary!$B$4)</f>
        <v>0</v>
      </c>
      <c r="V3198" s="18">
        <f t="shared" si="56"/>
        <v>45</v>
      </c>
    </row>
    <row r="3199" spans="19:22">
      <c r="S3199" s="16">
        <v>5237</v>
      </c>
      <c r="T3199" s="16" t="s">
        <v>3578</v>
      </c>
      <c r="U3199" s="17">
        <f>COUNTIFS(WTG_BD!L:L,'Basic Data'!T3199,WTG_BD!F:F,"&gt;="&amp;O2Summary!$B$6,WTG_BD!F:F,"&lt;="&amp;O2Summary!$B$4)</f>
        <v>0</v>
      </c>
      <c r="V3199" s="18">
        <f t="shared" si="56"/>
        <v>45</v>
      </c>
    </row>
    <row r="3200" spans="19:22">
      <c r="S3200" s="16">
        <v>5238</v>
      </c>
      <c r="T3200" s="16" t="s">
        <v>3579</v>
      </c>
      <c r="U3200" s="17">
        <f>COUNTIFS(WTG_BD!L:L,'Basic Data'!T3200,WTG_BD!F:F,"&gt;="&amp;O2Summary!$B$6,WTG_BD!F:F,"&lt;="&amp;O2Summary!$B$4)</f>
        <v>0</v>
      </c>
      <c r="V3200" s="18">
        <f t="shared" si="56"/>
        <v>45</v>
      </c>
    </row>
    <row r="3201" spans="19:22">
      <c r="S3201" s="16">
        <v>5239</v>
      </c>
      <c r="T3201" s="16" t="s">
        <v>3580</v>
      </c>
      <c r="U3201" s="17">
        <f>COUNTIFS(WTG_BD!L:L,'Basic Data'!T3201,WTG_BD!F:F,"&gt;="&amp;O2Summary!$B$6,WTG_BD!F:F,"&lt;="&amp;O2Summary!$B$4)</f>
        <v>0</v>
      </c>
      <c r="V3201" s="18">
        <f t="shared" si="56"/>
        <v>45</v>
      </c>
    </row>
    <row r="3202" spans="19:22">
      <c r="S3202" s="16">
        <v>5240</v>
      </c>
      <c r="T3202" s="16" t="s">
        <v>3581</v>
      </c>
      <c r="U3202" s="17">
        <f>COUNTIFS(WTG_BD!L:L,'Basic Data'!T3202,WTG_BD!F:F,"&gt;="&amp;O2Summary!$B$6,WTG_BD!F:F,"&lt;="&amp;O2Summary!$B$4)</f>
        <v>0</v>
      </c>
      <c r="V3202" s="18">
        <f t="shared" si="56"/>
        <v>45</v>
      </c>
    </row>
    <row r="3203" spans="19:22">
      <c r="S3203" s="16">
        <v>5244</v>
      </c>
      <c r="T3203" s="16" t="s">
        <v>3582</v>
      </c>
      <c r="U3203" s="17">
        <f>COUNTIFS(WTG_BD!L:L,'Basic Data'!T3203,WTG_BD!F:F,"&gt;="&amp;O2Summary!$B$6,WTG_BD!F:F,"&lt;="&amp;O2Summary!$B$4)</f>
        <v>0</v>
      </c>
      <c r="V3203" s="18">
        <f t="shared" ref="V3203:V3266" si="57">RANK(U3203,$U$2:$U$3975)</f>
        <v>45</v>
      </c>
    </row>
    <row r="3204" spans="19:22">
      <c r="S3204" s="16">
        <v>5245</v>
      </c>
      <c r="T3204" s="16" t="s">
        <v>3583</v>
      </c>
      <c r="U3204" s="17">
        <f>COUNTIFS(WTG_BD!L:L,'Basic Data'!T3204,WTG_BD!F:F,"&gt;="&amp;O2Summary!$B$6,WTG_BD!F:F,"&lt;="&amp;O2Summary!$B$4)</f>
        <v>0</v>
      </c>
      <c r="V3204" s="18">
        <f t="shared" si="57"/>
        <v>45</v>
      </c>
    </row>
    <row r="3205" spans="19:22">
      <c r="S3205" s="16">
        <v>5246</v>
      </c>
      <c r="T3205" s="16" t="s">
        <v>3584</v>
      </c>
      <c r="U3205" s="17">
        <f>COUNTIFS(WTG_BD!L:L,'Basic Data'!T3205,WTG_BD!F:F,"&gt;="&amp;O2Summary!$B$6,WTG_BD!F:F,"&lt;="&amp;O2Summary!$B$4)</f>
        <v>0</v>
      </c>
      <c r="V3205" s="18">
        <f t="shared" si="57"/>
        <v>45</v>
      </c>
    </row>
    <row r="3206" spans="19:22">
      <c r="S3206" s="16">
        <v>5247</v>
      </c>
      <c r="T3206" s="16" t="s">
        <v>3585</v>
      </c>
      <c r="U3206" s="17">
        <f>COUNTIFS(WTG_BD!L:L,'Basic Data'!T3206,WTG_BD!F:F,"&gt;="&amp;O2Summary!$B$6,WTG_BD!F:F,"&lt;="&amp;O2Summary!$B$4)</f>
        <v>0</v>
      </c>
      <c r="V3206" s="18">
        <f t="shared" si="57"/>
        <v>45</v>
      </c>
    </row>
    <row r="3207" spans="19:22">
      <c r="S3207" s="16">
        <v>5248</v>
      </c>
      <c r="T3207" s="16" t="s">
        <v>3586</v>
      </c>
      <c r="U3207" s="17">
        <f>COUNTIFS(WTG_BD!L:L,'Basic Data'!T3207,WTG_BD!F:F,"&gt;="&amp;O2Summary!$B$6,WTG_BD!F:F,"&lt;="&amp;O2Summary!$B$4)</f>
        <v>0</v>
      </c>
      <c r="V3207" s="18">
        <f t="shared" si="57"/>
        <v>45</v>
      </c>
    </row>
    <row r="3208" spans="19:22">
      <c r="S3208" s="16">
        <v>5249</v>
      </c>
      <c r="T3208" s="16" t="s">
        <v>3587</v>
      </c>
      <c r="U3208" s="17">
        <f>COUNTIFS(WTG_BD!L:L,'Basic Data'!T3208,WTG_BD!F:F,"&gt;="&amp;O2Summary!$B$6,WTG_BD!F:F,"&lt;="&amp;O2Summary!$B$4)</f>
        <v>0</v>
      </c>
      <c r="V3208" s="18">
        <f t="shared" si="57"/>
        <v>45</v>
      </c>
    </row>
    <row r="3209" spans="19:22">
      <c r="S3209" s="16">
        <v>5250</v>
      </c>
      <c r="T3209" s="16" t="s">
        <v>3588</v>
      </c>
      <c r="U3209" s="17">
        <f>COUNTIFS(WTG_BD!L:L,'Basic Data'!T3209,WTG_BD!F:F,"&gt;="&amp;O2Summary!$B$6,WTG_BD!F:F,"&lt;="&amp;O2Summary!$B$4)</f>
        <v>0</v>
      </c>
      <c r="V3209" s="18">
        <f t="shared" si="57"/>
        <v>45</v>
      </c>
    </row>
    <row r="3210" spans="19:22">
      <c r="S3210" s="16">
        <v>5251</v>
      </c>
      <c r="T3210" s="16" t="s">
        <v>3589</v>
      </c>
      <c r="U3210" s="17">
        <f>COUNTIFS(WTG_BD!L:L,'Basic Data'!T3210,WTG_BD!F:F,"&gt;="&amp;O2Summary!$B$6,WTG_BD!F:F,"&lt;="&amp;O2Summary!$B$4)</f>
        <v>0</v>
      </c>
      <c r="V3210" s="18">
        <f t="shared" si="57"/>
        <v>45</v>
      </c>
    </row>
    <row r="3211" spans="19:22">
      <c r="S3211" s="16">
        <v>5252</v>
      </c>
      <c r="T3211" s="16" t="s">
        <v>3590</v>
      </c>
      <c r="U3211" s="17">
        <f>COUNTIFS(WTG_BD!L:L,'Basic Data'!T3211,WTG_BD!F:F,"&gt;="&amp;O2Summary!$B$6,WTG_BD!F:F,"&lt;="&amp;O2Summary!$B$4)</f>
        <v>0</v>
      </c>
      <c r="V3211" s="18">
        <f t="shared" si="57"/>
        <v>45</v>
      </c>
    </row>
    <row r="3212" spans="19:22">
      <c r="S3212" s="16">
        <v>5253</v>
      </c>
      <c r="T3212" s="16" t="s">
        <v>3591</v>
      </c>
      <c r="U3212" s="17">
        <f>COUNTIFS(WTG_BD!L:L,'Basic Data'!T3212,WTG_BD!F:F,"&gt;="&amp;O2Summary!$B$6,WTG_BD!F:F,"&lt;="&amp;O2Summary!$B$4)</f>
        <v>0</v>
      </c>
      <c r="V3212" s="18">
        <f t="shared" si="57"/>
        <v>45</v>
      </c>
    </row>
    <row r="3213" spans="19:22">
      <c r="S3213" s="16">
        <v>5254</v>
      </c>
      <c r="T3213" s="16" t="s">
        <v>3592</v>
      </c>
      <c r="U3213" s="17">
        <f>COUNTIFS(WTG_BD!L:L,'Basic Data'!T3213,WTG_BD!F:F,"&gt;="&amp;O2Summary!$B$6,WTG_BD!F:F,"&lt;="&amp;O2Summary!$B$4)</f>
        <v>0</v>
      </c>
      <c r="V3213" s="18">
        <f t="shared" si="57"/>
        <v>45</v>
      </c>
    </row>
    <row r="3214" spans="19:22">
      <c r="S3214" s="16">
        <v>5255</v>
      </c>
      <c r="T3214" s="16" t="s">
        <v>3593</v>
      </c>
      <c r="U3214" s="17">
        <f>COUNTIFS(WTG_BD!L:L,'Basic Data'!T3214,WTG_BD!F:F,"&gt;="&amp;O2Summary!$B$6,WTG_BD!F:F,"&lt;="&amp;O2Summary!$B$4)</f>
        <v>0</v>
      </c>
      <c r="V3214" s="18">
        <f t="shared" si="57"/>
        <v>45</v>
      </c>
    </row>
    <row r="3215" spans="19:22">
      <c r="S3215" s="16">
        <v>5256</v>
      </c>
      <c r="T3215" s="16" t="s">
        <v>2342</v>
      </c>
      <c r="U3215" s="17">
        <f>COUNTIFS(WTG_BD!L:L,'Basic Data'!T3215,WTG_BD!F:F,"&gt;="&amp;O2Summary!$B$6,WTG_BD!F:F,"&lt;="&amp;O2Summary!$B$4)</f>
        <v>0</v>
      </c>
      <c r="V3215" s="18">
        <f t="shared" si="57"/>
        <v>45</v>
      </c>
    </row>
    <row r="3216" spans="19:22">
      <c r="S3216" s="16">
        <v>5257</v>
      </c>
      <c r="T3216" s="16" t="s">
        <v>3594</v>
      </c>
      <c r="U3216" s="17">
        <f>COUNTIFS(WTG_BD!L:L,'Basic Data'!T3216,WTG_BD!F:F,"&gt;="&amp;O2Summary!$B$6,WTG_BD!F:F,"&lt;="&amp;O2Summary!$B$4)</f>
        <v>0</v>
      </c>
      <c r="V3216" s="18">
        <f t="shared" si="57"/>
        <v>45</v>
      </c>
    </row>
    <row r="3217" spans="19:22">
      <c r="S3217" s="16">
        <v>5258</v>
      </c>
      <c r="T3217" s="16" t="s">
        <v>3595</v>
      </c>
      <c r="U3217" s="17">
        <f>COUNTIFS(WTG_BD!L:L,'Basic Data'!T3217,WTG_BD!F:F,"&gt;="&amp;O2Summary!$B$6,WTG_BD!F:F,"&lt;="&amp;O2Summary!$B$4)</f>
        <v>0</v>
      </c>
      <c r="V3217" s="18">
        <f t="shared" si="57"/>
        <v>45</v>
      </c>
    </row>
    <row r="3218" spans="19:22">
      <c r="S3218" s="16">
        <v>5259</v>
      </c>
      <c r="T3218" s="16" t="s">
        <v>3596</v>
      </c>
      <c r="U3218" s="17">
        <f>COUNTIFS(WTG_BD!L:L,'Basic Data'!T3218,WTG_BD!F:F,"&gt;="&amp;O2Summary!$B$6,WTG_BD!F:F,"&lt;="&amp;O2Summary!$B$4)</f>
        <v>0</v>
      </c>
      <c r="V3218" s="18">
        <f t="shared" si="57"/>
        <v>45</v>
      </c>
    </row>
    <row r="3219" spans="19:22">
      <c r="S3219" s="16">
        <v>5260</v>
      </c>
      <c r="T3219" s="16" t="s">
        <v>3597</v>
      </c>
      <c r="U3219" s="17">
        <f>COUNTIFS(WTG_BD!L:L,'Basic Data'!T3219,WTG_BD!F:F,"&gt;="&amp;O2Summary!$B$6,WTG_BD!F:F,"&lt;="&amp;O2Summary!$B$4)</f>
        <v>0</v>
      </c>
      <c r="V3219" s="18">
        <f t="shared" si="57"/>
        <v>45</v>
      </c>
    </row>
    <row r="3220" spans="19:22">
      <c r="S3220" s="16">
        <v>5261</v>
      </c>
      <c r="T3220" s="16" t="s">
        <v>3598</v>
      </c>
      <c r="U3220" s="17">
        <f>COUNTIFS(WTG_BD!L:L,'Basic Data'!T3220,WTG_BD!F:F,"&gt;="&amp;O2Summary!$B$6,WTG_BD!F:F,"&lt;="&amp;O2Summary!$B$4)</f>
        <v>0</v>
      </c>
      <c r="V3220" s="18">
        <f t="shared" si="57"/>
        <v>45</v>
      </c>
    </row>
    <row r="3221" spans="19:22">
      <c r="S3221" s="16">
        <v>5262</v>
      </c>
      <c r="T3221" s="16" t="s">
        <v>3599</v>
      </c>
      <c r="U3221" s="17">
        <f>COUNTIFS(WTG_BD!L:L,'Basic Data'!T3221,WTG_BD!F:F,"&gt;="&amp;O2Summary!$B$6,WTG_BD!F:F,"&lt;="&amp;O2Summary!$B$4)</f>
        <v>0</v>
      </c>
      <c r="V3221" s="18">
        <f t="shared" si="57"/>
        <v>45</v>
      </c>
    </row>
    <row r="3222" spans="19:22">
      <c r="S3222" s="16">
        <v>5263</v>
      </c>
      <c r="T3222" s="16" t="s">
        <v>3600</v>
      </c>
      <c r="U3222" s="17">
        <f>COUNTIFS(WTG_BD!L:L,'Basic Data'!T3222,WTG_BD!F:F,"&gt;="&amp;O2Summary!$B$6,WTG_BD!F:F,"&lt;="&amp;O2Summary!$B$4)</f>
        <v>0</v>
      </c>
      <c r="V3222" s="18">
        <f t="shared" si="57"/>
        <v>45</v>
      </c>
    </row>
    <row r="3223" spans="19:22">
      <c r="S3223" s="16">
        <v>5264</v>
      </c>
      <c r="T3223" s="16" t="s">
        <v>3601</v>
      </c>
      <c r="U3223" s="17">
        <f>COUNTIFS(WTG_BD!L:L,'Basic Data'!T3223,WTG_BD!F:F,"&gt;="&amp;O2Summary!$B$6,WTG_BD!F:F,"&lt;="&amp;O2Summary!$B$4)</f>
        <v>0</v>
      </c>
      <c r="V3223" s="18">
        <f t="shared" si="57"/>
        <v>45</v>
      </c>
    </row>
    <row r="3224" spans="19:22">
      <c r="S3224" s="16">
        <v>5265</v>
      </c>
      <c r="T3224" s="16" t="s">
        <v>3602</v>
      </c>
      <c r="U3224" s="17">
        <f>COUNTIFS(WTG_BD!L:L,'Basic Data'!T3224,WTG_BD!F:F,"&gt;="&amp;O2Summary!$B$6,WTG_BD!F:F,"&lt;="&amp;O2Summary!$B$4)</f>
        <v>0</v>
      </c>
      <c r="V3224" s="18">
        <f t="shared" si="57"/>
        <v>45</v>
      </c>
    </row>
    <row r="3225" spans="19:22">
      <c r="S3225" s="16">
        <v>5266</v>
      </c>
      <c r="T3225" s="16" t="s">
        <v>3603</v>
      </c>
      <c r="U3225" s="17">
        <f>COUNTIFS(WTG_BD!L:L,'Basic Data'!T3225,WTG_BD!F:F,"&gt;="&amp;O2Summary!$B$6,WTG_BD!F:F,"&lt;="&amp;O2Summary!$B$4)</f>
        <v>0</v>
      </c>
      <c r="V3225" s="18">
        <f t="shared" si="57"/>
        <v>45</v>
      </c>
    </row>
    <row r="3226" spans="19:22">
      <c r="S3226" s="16">
        <v>5267</v>
      </c>
      <c r="T3226" s="16" t="s">
        <v>3604</v>
      </c>
      <c r="U3226" s="17">
        <f>COUNTIFS(WTG_BD!L:L,'Basic Data'!T3226,WTG_BD!F:F,"&gt;="&amp;O2Summary!$B$6,WTG_BD!F:F,"&lt;="&amp;O2Summary!$B$4)</f>
        <v>0</v>
      </c>
      <c r="V3226" s="18">
        <f t="shared" si="57"/>
        <v>45</v>
      </c>
    </row>
    <row r="3227" spans="19:22">
      <c r="S3227" s="16">
        <v>5268</v>
      </c>
      <c r="T3227" s="16" t="s">
        <v>3605</v>
      </c>
      <c r="U3227" s="17">
        <f>COUNTIFS(WTG_BD!L:L,'Basic Data'!T3227,WTG_BD!F:F,"&gt;="&amp;O2Summary!$B$6,WTG_BD!F:F,"&lt;="&amp;O2Summary!$B$4)</f>
        <v>0</v>
      </c>
      <c r="V3227" s="18">
        <f t="shared" si="57"/>
        <v>45</v>
      </c>
    </row>
    <row r="3228" spans="19:22">
      <c r="S3228" s="16">
        <v>5269</v>
      </c>
      <c r="T3228" s="16" t="s">
        <v>3606</v>
      </c>
      <c r="U3228" s="17">
        <f>COUNTIFS(WTG_BD!L:L,'Basic Data'!T3228,WTG_BD!F:F,"&gt;="&amp;O2Summary!$B$6,WTG_BD!F:F,"&lt;="&amp;O2Summary!$B$4)</f>
        <v>0</v>
      </c>
      <c r="V3228" s="18">
        <f t="shared" si="57"/>
        <v>45</v>
      </c>
    </row>
    <row r="3229" spans="19:22">
      <c r="S3229" s="16">
        <v>5270</v>
      </c>
      <c r="T3229" s="16" t="s">
        <v>3607</v>
      </c>
      <c r="U3229" s="17">
        <f>COUNTIFS(WTG_BD!L:L,'Basic Data'!T3229,WTG_BD!F:F,"&gt;="&amp;O2Summary!$B$6,WTG_BD!F:F,"&lt;="&amp;O2Summary!$B$4)</f>
        <v>0</v>
      </c>
      <c r="V3229" s="18">
        <f t="shared" si="57"/>
        <v>45</v>
      </c>
    </row>
    <row r="3230" spans="19:22">
      <c r="S3230" s="16">
        <v>5271</v>
      </c>
      <c r="T3230" s="16" t="s">
        <v>3608</v>
      </c>
      <c r="U3230" s="17">
        <f>COUNTIFS(WTG_BD!L:L,'Basic Data'!T3230,WTG_BD!F:F,"&gt;="&amp;O2Summary!$B$6,WTG_BD!F:F,"&lt;="&amp;O2Summary!$B$4)</f>
        <v>0</v>
      </c>
      <c r="V3230" s="18">
        <f t="shared" si="57"/>
        <v>45</v>
      </c>
    </row>
    <row r="3231" spans="19:22">
      <c r="S3231" s="16">
        <v>5272</v>
      </c>
      <c r="T3231" s="16" t="s">
        <v>3609</v>
      </c>
      <c r="U3231" s="17">
        <f>COUNTIFS(WTG_BD!L:L,'Basic Data'!T3231,WTG_BD!F:F,"&gt;="&amp;O2Summary!$B$6,WTG_BD!F:F,"&lt;="&amp;O2Summary!$B$4)</f>
        <v>0</v>
      </c>
      <c r="V3231" s="18">
        <f t="shared" si="57"/>
        <v>45</v>
      </c>
    </row>
    <row r="3232" spans="19:22">
      <c r="S3232" s="16">
        <v>5273</v>
      </c>
      <c r="T3232" s="16" t="s">
        <v>3610</v>
      </c>
      <c r="U3232" s="17">
        <f>COUNTIFS(WTG_BD!L:L,'Basic Data'!T3232,WTG_BD!F:F,"&gt;="&amp;O2Summary!$B$6,WTG_BD!F:F,"&lt;="&amp;O2Summary!$B$4)</f>
        <v>0</v>
      </c>
      <c r="V3232" s="18">
        <f t="shared" si="57"/>
        <v>45</v>
      </c>
    </row>
    <row r="3233" spans="19:22">
      <c r="S3233" s="16">
        <v>5274</v>
      </c>
      <c r="T3233" s="16" t="s">
        <v>3611</v>
      </c>
      <c r="U3233" s="17">
        <f>COUNTIFS(WTG_BD!L:L,'Basic Data'!T3233,WTG_BD!F:F,"&gt;="&amp;O2Summary!$B$6,WTG_BD!F:F,"&lt;="&amp;O2Summary!$B$4)</f>
        <v>0</v>
      </c>
      <c r="V3233" s="18">
        <f t="shared" si="57"/>
        <v>45</v>
      </c>
    </row>
    <row r="3234" spans="19:22">
      <c r="S3234" s="16">
        <v>5275</v>
      </c>
      <c r="T3234" s="16" t="s">
        <v>3612</v>
      </c>
      <c r="U3234" s="17">
        <f>COUNTIFS(WTG_BD!L:L,'Basic Data'!T3234,WTG_BD!F:F,"&gt;="&amp;O2Summary!$B$6,WTG_BD!F:F,"&lt;="&amp;O2Summary!$B$4)</f>
        <v>0</v>
      </c>
      <c r="V3234" s="18">
        <f t="shared" si="57"/>
        <v>45</v>
      </c>
    </row>
    <row r="3235" spans="19:22">
      <c r="S3235" s="16">
        <v>5276</v>
      </c>
      <c r="T3235" s="16" t="s">
        <v>3613</v>
      </c>
      <c r="U3235" s="17">
        <f>COUNTIFS(WTG_BD!L:L,'Basic Data'!T3235,WTG_BD!F:F,"&gt;="&amp;O2Summary!$B$6,WTG_BD!F:F,"&lt;="&amp;O2Summary!$B$4)</f>
        <v>0</v>
      </c>
      <c r="V3235" s="18">
        <f t="shared" si="57"/>
        <v>45</v>
      </c>
    </row>
    <row r="3236" spans="19:22">
      <c r="S3236" s="16">
        <v>5277</v>
      </c>
      <c r="T3236" s="16" t="s">
        <v>3614</v>
      </c>
      <c r="U3236" s="17">
        <f>COUNTIFS(WTG_BD!L:L,'Basic Data'!T3236,WTG_BD!F:F,"&gt;="&amp;O2Summary!$B$6,WTG_BD!F:F,"&lt;="&amp;O2Summary!$B$4)</f>
        <v>0</v>
      </c>
      <c r="V3236" s="18">
        <f t="shared" si="57"/>
        <v>45</v>
      </c>
    </row>
    <row r="3237" spans="19:22">
      <c r="S3237" s="16">
        <v>5278</v>
      </c>
      <c r="T3237" s="16" t="s">
        <v>3615</v>
      </c>
      <c r="U3237" s="17">
        <f>COUNTIFS(WTG_BD!L:L,'Basic Data'!T3237,WTG_BD!F:F,"&gt;="&amp;O2Summary!$B$6,WTG_BD!F:F,"&lt;="&amp;O2Summary!$B$4)</f>
        <v>0</v>
      </c>
      <c r="V3237" s="18">
        <f t="shared" si="57"/>
        <v>45</v>
      </c>
    </row>
    <row r="3238" spans="19:22">
      <c r="S3238" s="16">
        <v>5279</v>
      </c>
      <c r="T3238" s="16" t="s">
        <v>3616</v>
      </c>
      <c r="U3238" s="17">
        <f>COUNTIFS(WTG_BD!L:L,'Basic Data'!T3238,WTG_BD!F:F,"&gt;="&amp;O2Summary!$B$6,WTG_BD!F:F,"&lt;="&amp;O2Summary!$B$4)</f>
        <v>0</v>
      </c>
      <c r="V3238" s="18">
        <f t="shared" si="57"/>
        <v>45</v>
      </c>
    </row>
    <row r="3239" spans="19:22">
      <c r="S3239" s="16">
        <v>5280</v>
      </c>
      <c r="T3239" s="16" t="s">
        <v>3617</v>
      </c>
      <c r="U3239" s="17">
        <f>COUNTIFS(WTG_BD!L:L,'Basic Data'!T3239,WTG_BD!F:F,"&gt;="&amp;O2Summary!$B$6,WTG_BD!F:F,"&lt;="&amp;O2Summary!$B$4)</f>
        <v>0</v>
      </c>
      <c r="V3239" s="18">
        <f t="shared" si="57"/>
        <v>45</v>
      </c>
    </row>
    <row r="3240" spans="19:22">
      <c r="S3240" s="16">
        <v>5281</v>
      </c>
      <c r="T3240" s="16" t="s">
        <v>3618</v>
      </c>
      <c r="U3240" s="17">
        <f>COUNTIFS(WTG_BD!L:L,'Basic Data'!T3240,WTG_BD!F:F,"&gt;="&amp;O2Summary!$B$6,WTG_BD!F:F,"&lt;="&amp;O2Summary!$B$4)</f>
        <v>0</v>
      </c>
      <c r="V3240" s="18">
        <f t="shared" si="57"/>
        <v>45</v>
      </c>
    </row>
    <row r="3241" spans="19:22">
      <c r="S3241" s="26">
        <v>5282</v>
      </c>
      <c r="T3241" s="26" t="s">
        <v>3619</v>
      </c>
      <c r="U3241" s="17">
        <f>COUNTIFS(WTG_BD!L:L,'Basic Data'!T3241,WTG_BD!F:F,"&gt;="&amp;O2Summary!$B$6,WTG_BD!F:F,"&lt;="&amp;O2Summary!$B$4)</f>
        <v>0</v>
      </c>
      <c r="V3241" s="18">
        <f t="shared" si="57"/>
        <v>45</v>
      </c>
    </row>
    <row r="3242" spans="19:22">
      <c r="S3242" s="26">
        <v>5283</v>
      </c>
      <c r="T3242" s="26" t="s">
        <v>3620</v>
      </c>
      <c r="U3242" s="17">
        <f>COUNTIFS(WTG_BD!L:L,'Basic Data'!T3242,WTG_BD!F:F,"&gt;="&amp;O2Summary!$B$6,WTG_BD!F:F,"&lt;="&amp;O2Summary!$B$4)</f>
        <v>0</v>
      </c>
      <c r="V3242" s="18">
        <f t="shared" si="57"/>
        <v>45</v>
      </c>
    </row>
    <row r="3243" spans="19:22">
      <c r="S3243" s="26">
        <v>5284</v>
      </c>
      <c r="T3243" s="26" t="s">
        <v>3621</v>
      </c>
      <c r="U3243" s="17">
        <f>COUNTIFS(WTG_BD!L:L,'Basic Data'!T3243,WTG_BD!F:F,"&gt;="&amp;O2Summary!$B$6,WTG_BD!F:F,"&lt;="&amp;O2Summary!$B$4)</f>
        <v>0</v>
      </c>
      <c r="V3243" s="18">
        <f t="shared" si="57"/>
        <v>45</v>
      </c>
    </row>
    <row r="3244" spans="19:22">
      <c r="S3244" s="26">
        <v>5285</v>
      </c>
      <c r="T3244" s="26" t="s">
        <v>3622</v>
      </c>
      <c r="U3244" s="17">
        <f>COUNTIFS(WTG_BD!L:L,'Basic Data'!T3244,WTG_BD!F:F,"&gt;="&amp;O2Summary!$B$6,WTG_BD!F:F,"&lt;="&amp;O2Summary!$B$4)</f>
        <v>0</v>
      </c>
      <c r="V3244" s="18">
        <f t="shared" si="57"/>
        <v>45</v>
      </c>
    </row>
    <row r="3245" spans="19:22">
      <c r="S3245" s="26">
        <v>5286</v>
      </c>
      <c r="T3245" s="26" t="s">
        <v>3623</v>
      </c>
      <c r="U3245" s="17">
        <f>COUNTIFS(WTG_BD!L:L,'Basic Data'!T3245,WTG_BD!F:F,"&gt;="&amp;O2Summary!$B$6,WTG_BD!F:F,"&lt;="&amp;O2Summary!$B$4)</f>
        <v>0</v>
      </c>
      <c r="V3245" s="18">
        <f t="shared" si="57"/>
        <v>45</v>
      </c>
    </row>
    <row r="3246" spans="19:22">
      <c r="S3246" s="26">
        <v>5287</v>
      </c>
      <c r="T3246" s="26" t="s">
        <v>3624</v>
      </c>
      <c r="U3246" s="17">
        <f>COUNTIFS(WTG_BD!L:L,'Basic Data'!T3246,WTG_BD!F:F,"&gt;="&amp;O2Summary!$B$6,WTG_BD!F:F,"&lt;="&amp;O2Summary!$B$4)</f>
        <v>0</v>
      </c>
      <c r="V3246" s="18">
        <f t="shared" si="57"/>
        <v>45</v>
      </c>
    </row>
    <row r="3247" spans="19:22">
      <c r="S3247" s="16">
        <v>5288</v>
      </c>
      <c r="T3247" s="16" t="s">
        <v>3625</v>
      </c>
      <c r="U3247" s="17">
        <f>COUNTIFS(WTG_BD!L:L,'Basic Data'!T3247,WTG_BD!F:F,"&gt;="&amp;O2Summary!$B$6,WTG_BD!F:F,"&lt;="&amp;O2Summary!$B$4)</f>
        <v>0</v>
      </c>
      <c r="V3247" s="18">
        <f t="shared" si="57"/>
        <v>45</v>
      </c>
    </row>
    <row r="3248" spans="19:22">
      <c r="S3248" s="16">
        <v>5289</v>
      </c>
      <c r="T3248" s="16" t="s">
        <v>3626</v>
      </c>
      <c r="U3248" s="17">
        <f>COUNTIFS(WTG_BD!L:L,'Basic Data'!T3248,WTG_BD!F:F,"&gt;="&amp;O2Summary!$B$6,WTG_BD!F:F,"&lt;="&amp;O2Summary!$B$4)</f>
        <v>0</v>
      </c>
      <c r="V3248" s="18">
        <f t="shared" si="57"/>
        <v>45</v>
      </c>
    </row>
    <row r="3249" spans="19:22">
      <c r="S3249" s="26">
        <v>5290</v>
      </c>
      <c r="T3249" s="26" t="s">
        <v>3627</v>
      </c>
      <c r="U3249" s="17">
        <f>COUNTIFS(WTG_BD!L:L,'Basic Data'!T3249,WTG_BD!F:F,"&gt;="&amp;O2Summary!$B$6,WTG_BD!F:F,"&lt;="&amp;O2Summary!$B$4)</f>
        <v>0</v>
      </c>
      <c r="V3249" s="18">
        <f t="shared" si="57"/>
        <v>45</v>
      </c>
    </row>
    <row r="3250" spans="19:22">
      <c r="S3250" s="26">
        <v>5291</v>
      </c>
      <c r="T3250" s="26" t="s">
        <v>3628</v>
      </c>
      <c r="U3250" s="17">
        <f>COUNTIFS(WTG_BD!L:L,'Basic Data'!T3250,WTG_BD!F:F,"&gt;="&amp;O2Summary!$B$6,WTG_BD!F:F,"&lt;="&amp;O2Summary!$B$4)</f>
        <v>0</v>
      </c>
      <c r="V3250" s="18">
        <f t="shared" si="57"/>
        <v>45</v>
      </c>
    </row>
    <row r="3251" spans="19:22">
      <c r="S3251" s="16">
        <v>5292</v>
      </c>
      <c r="T3251" s="16" t="s">
        <v>3629</v>
      </c>
      <c r="U3251" s="17">
        <f>COUNTIFS(WTG_BD!L:L,'Basic Data'!T3251,WTG_BD!F:F,"&gt;="&amp;O2Summary!$B$6,WTG_BD!F:F,"&lt;="&amp;O2Summary!$B$4)</f>
        <v>0</v>
      </c>
      <c r="V3251" s="18">
        <f t="shared" si="57"/>
        <v>45</v>
      </c>
    </row>
    <row r="3252" spans="19:22">
      <c r="S3252" s="16">
        <v>5293</v>
      </c>
      <c r="T3252" s="16" t="s">
        <v>3630</v>
      </c>
      <c r="U3252" s="17">
        <f>COUNTIFS(WTG_BD!L:L,'Basic Data'!T3252,WTG_BD!F:F,"&gt;="&amp;O2Summary!$B$6,WTG_BD!F:F,"&lt;="&amp;O2Summary!$B$4)</f>
        <v>0</v>
      </c>
      <c r="V3252" s="18">
        <f t="shared" si="57"/>
        <v>45</v>
      </c>
    </row>
    <row r="3253" spans="19:22">
      <c r="S3253" s="16">
        <v>5294</v>
      </c>
      <c r="T3253" s="16" t="s">
        <v>3631</v>
      </c>
      <c r="U3253" s="17">
        <f>COUNTIFS(WTG_BD!L:L,'Basic Data'!T3253,WTG_BD!F:F,"&gt;="&amp;O2Summary!$B$6,WTG_BD!F:F,"&lt;="&amp;O2Summary!$B$4)</f>
        <v>0</v>
      </c>
      <c r="V3253" s="18">
        <f t="shared" si="57"/>
        <v>45</v>
      </c>
    </row>
    <row r="3254" spans="19:22">
      <c r="S3254" s="16">
        <v>5295</v>
      </c>
      <c r="T3254" s="16" t="s">
        <v>3632</v>
      </c>
      <c r="U3254" s="17">
        <f>COUNTIFS(WTG_BD!L:L,'Basic Data'!T3254,WTG_BD!F:F,"&gt;="&amp;O2Summary!$B$6,WTG_BD!F:F,"&lt;="&amp;O2Summary!$B$4)</f>
        <v>0</v>
      </c>
      <c r="V3254" s="18">
        <f t="shared" si="57"/>
        <v>45</v>
      </c>
    </row>
    <row r="3255" spans="19:22">
      <c r="S3255" s="16">
        <v>5296</v>
      </c>
      <c r="T3255" s="16" t="s">
        <v>3633</v>
      </c>
      <c r="U3255" s="17">
        <f>COUNTIFS(WTG_BD!L:L,'Basic Data'!T3255,WTG_BD!F:F,"&gt;="&amp;O2Summary!$B$6,WTG_BD!F:F,"&lt;="&amp;O2Summary!$B$4)</f>
        <v>0</v>
      </c>
      <c r="V3255" s="18">
        <f t="shared" si="57"/>
        <v>45</v>
      </c>
    </row>
    <row r="3256" spans="19:22">
      <c r="S3256" s="16">
        <v>5297</v>
      </c>
      <c r="T3256" s="16" t="s">
        <v>3634</v>
      </c>
      <c r="U3256" s="17">
        <f>COUNTIFS(WTG_BD!L:L,'Basic Data'!T3256,WTG_BD!F:F,"&gt;="&amp;O2Summary!$B$6,WTG_BD!F:F,"&lt;="&amp;O2Summary!$B$4)</f>
        <v>0</v>
      </c>
      <c r="V3256" s="18">
        <f t="shared" si="57"/>
        <v>45</v>
      </c>
    </row>
    <row r="3257" spans="19:22">
      <c r="S3257" s="16">
        <v>5298</v>
      </c>
      <c r="T3257" s="16" t="s">
        <v>3635</v>
      </c>
      <c r="U3257" s="17">
        <f>COUNTIFS(WTG_BD!L:L,'Basic Data'!T3257,WTG_BD!F:F,"&gt;="&amp;O2Summary!$B$6,WTG_BD!F:F,"&lt;="&amp;O2Summary!$B$4)</f>
        <v>0</v>
      </c>
      <c r="V3257" s="18">
        <f t="shared" si="57"/>
        <v>45</v>
      </c>
    </row>
    <row r="3258" spans="19:22">
      <c r="S3258" s="16">
        <v>5299</v>
      </c>
      <c r="T3258" s="16" t="s">
        <v>3630</v>
      </c>
      <c r="U3258" s="17">
        <f>COUNTIFS(WTG_BD!L:L,'Basic Data'!T3258,WTG_BD!F:F,"&gt;="&amp;O2Summary!$B$6,WTG_BD!F:F,"&lt;="&amp;O2Summary!$B$4)</f>
        <v>0</v>
      </c>
      <c r="V3258" s="18">
        <f t="shared" si="57"/>
        <v>45</v>
      </c>
    </row>
    <row r="3259" spans="19:22">
      <c r="S3259" s="16">
        <v>5300</v>
      </c>
      <c r="T3259" s="16" t="s">
        <v>3631</v>
      </c>
      <c r="U3259" s="17">
        <f>COUNTIFS(WTG_BD!L:L,'Basic Data'!T3259,WTG_BD!F:F,"&gt;="&amp;O2Summary!$B$6,WTG_BD!F:F,"&lt;="&amp;O2Summary!$B$4)</f>
        <v>0</v>
      </c>
      <c r="V3259" s="18">
        <f t="shared" si="57"/>
        <v>45</v>
      </c>
    </row>
    <row r="3260" spans="19:22">
      <c r="S3260" s="16">
        <v>5301</v>
      </c>
      <c r="T3260" s="16" t="s">
        <v>3632</v>
      </c>
      <c r="U3260" s="17">
        <f>COUNTIFS(WTG_BD!L:L,'Basic Data'!T3260,WTG_BD!F:F,"&gt;="&amp;O2Summary!$B$6,WTG_BD!F:F,"&lt;="&amp;O2Summary!$B$4)</f>
        <v>0</v>
      </c>
      <c r="V3260" s="18">
        <f t="shared" si="57"/>
        <v>45</v>
      </c>
    </row>
    <row r="3261" spans="19:22">
      <c r="S3261" s="16">
        <v>5302</v>
      </c>
      <c r="T3261" s="16" t="s">
        <v>3633</v>
      </c>
      <c r="U3261" s="17">
        <f>COUNTIFS(WTG_BD!L:L,'Basic Data'!T3261,WTG_BD!F:F,"&gt;="&amp;O2Summary!$B$6,WTG_BD!F:F,"&lt;="&amp;O2Summary!$B$4)</f>
        <v>0</v>
      </c>
      <c r="V3261" s="18">
        <f t="shared" si="57"/>
        <v>45</v>
      </c>
    </row>
    <row r="3262" spans="19:22">
      <c r="S3262" s="16">
        <v>5303</v>
      </c>
      <c r="T3262" s="16" t="s">
        <v>3634</v>
      </c>
      <c r="U3262" s="17">
        <f>COUNTIFS(WTG_BD!L:L,'Basic Data'!T3262,WTG_BD!F:F,"&gt;="&amp;O2Summary!$B$6,WTG_BD!F:F,"&lt;="&amp;O2Summary!$B$4)</f>
        <v>0</v>
      </c>
      <c r="V3262" s="18">
        <f t="shared" si="57"/>
        <v>45</v>
      </c>
    </row>
    <row r="3263" spans="19:22">
      <c r="S3263" s="16">
        <v>5304</v>
      </c>
      <c r="T3263" s="16" t="s">
        <v>3635</v>
      </c>
      <c r="U3263" s="17">
        <f>COUNTIFS(WTG_BD!L:L,'Basic Data'!T3263,WTG_BD!F:F,"&gt;="&amp;O2Summary!$B$6,WTG_BD!F:F,"&lt;="&amp;O2Summary!$B$4)</f>
        <v>0</v>
      </c>
      <c r="V3263" s="18">
        <f t="shared" si="57"/>
        <v>45</v>
      </c>
    </row>
    <row r="3264" spans="19:22">
      <c r="S3264" s="16">
        <v>5305</v>
      </c>
      <c r="T3264" s="16" t="s">
        <v>3636</v>
      </c>
      <c r="U3264" s="17">
        <f>COUNTIFS(WTG_BD!L:L,'Basic Data'!T3264,WTG_BD!F:F,"&gt;="&amp;O2Summary!$B$6,WTG_BD!F:F,"&lt;="&amp;O2Summary!$B$4)</f>
        <v>0</v>
      </c>
      <c r="V3264" s="18">
        <f t="shared" si="57"/>
        <v>45</v>
      </c>
    </row>
    <row r="3265" spans="19:22">
      <c r="S3265" s="16">
        <v>5306</v>
      </c>
      <c r="T3265" s="16" t="s">
        <v>3637</v>
      </c>
      <c r="U3265" s="17">
        <f>COUNTIFS(WTG_BD!L:L,'Basic Data'!T3265,WTG_BD!F:F,"&gt;="&amp;O2Summary!$B$6,WTG_BD!F:F,"&lt;="&amp;O2Summary!$B$4)</f>
        <v>0</v>
      </c>
      <c r="V3265" s="18">
        <f t="shared" si="57"/>
        <v>45</v>
      </c>
    </row>
    <row r="3266" spans="19:22">
      <c r="S3266" s="16">
        <v>5307</v>
      </c>
      <c r="T3266" s="16" t="s">
        <v>3638</v>
      </c>
      <c r="U3266" s="17">
        <f>COUNTIFS(WTG_BD!L:L,'Basic Data'!T3266,WTG_BD!F:F,"&gt;="&amp;O2Summary!$B$6,WTG_BD!F:F,"&lt;="&amp;O2Summary!$B$4)</f>
        <v>0</v>
      </c>
      <c r="V3266" s="18">
        <f t="shared" si="57"/>
        <v>45</v>
      </c>
    </row>
    <row r="3267" spans="19:22">
      <c r="S3267" s="16">
        <v>5308</v>
      </c>
      <c r="T3267" s="16" t="s">
        <v>3639</v>
      </c>
      <c r="U3267" s="17">
        <f>COUNTIFS(WTG_BD!L:L,'Basic Data'!T3267,WTG_BD!F:F,"&gt;="&amp;O2Summary!$B$6,WTG_BD!F:F,"&lt;="&amp;O2Summary!$B$4)</f>
        <v>0</v>
      </c>
      <c r="V3267" s="18">
        <f t="shared" ref="V3267:V3330" si="58">RANK(U3267,$U$2:$U$3975)</f>
        <v>45</v>
      </c>
    </row>
    <row r="3268" spans="19:22">
      <c r="S3268" s="16">
        <v>5309</v>
      </c>
      <c r="T3268" s="16" t="s">
        <v>3640</v>
      </c>
      <c r="U3268" s="17">
        <f>COUNTIFS(WTG_BD!L:L,'Basic Data'!T3268,WTG_BD!F:F,"&gt;="&amp;O2Summary!$B$6,WTG_BD!F:F,"&lt;="&amp;O2Summary!$B$4)</f>
        <v>0</v>
      </c>
      <c r="V3268" s="18">
        <f t="shared" si="58"/>
        <v>45</v>
      </c>
    </row>
    <row r="3269" spans="19:22">
      <c r="S3269" s="16">
        <v>5310</v>
      </c>
      <c r="T3269" s="16" t="s">
        <v>3641</v>
      </c>
      <c r="U3269" s="17">
        <f>COUNTIFS(WTG_BD!L:L,'Basic Data'!T3269,WTG_BD!F:F,"&gt;="&amp;O2Summary!$B$6,WTG_BD!F:F,"&lt;="&amp;O2Summary!$B$4)</f>
        <v>0</v>
      </c>
      <c r="V3269" s="18">
        <f t="shared" si="58"/>
        <v>45</v>
      </c>
    </row>
    <row r="3270" spans="19:22">
      <c r="S3270" s="16">
        <v>5311</v>
      </c>
      <c r="T3270" s="16" t="s">
        <v>3642</v>
      </c>
      <c r="U3270" s="17">
        <f>COUNTIFS(WTG_BD!L:L,'Basic Data'!T3270,WTG_BD!F:F,"&gt;="&amp;O2Summary!$B$6,WTG_BD!F:F,"&lt;="&amp;O2Summary!$B$4)</f>
        <v>0</v>
      </c>
      <c r="V3270" s="18">
        <f t="shared" si="58"/>
        <v>45</v>
      </c>
    </row>
    <row r="3271" spans="19:22">
      <c r="S3271" s="16">
        <v>5312</v>
      </c>
      <c r="T3271" s="16" t="s">
        <v>3643</v>
      </c>
      <c r="U3271" s="17">
        <f>COUNTIFS(WTG_BD!L:L,'Basic Data'!T3271,WTG_BD!F:F,"&gt;="&amp;O2Summary!$B$6,WTG_BD!F:F,"&lt;="&amp;O2Summary!$B$4)</f>
        <v>0</v>
      </c>
      <c r="V3271" s="18">
        <f t="shared" si="58"/>
        <v>45</v>
      </c>
    </row>
    <row r="3272" spans="19:22">
      <c r="S3272" s="16">
        <v>5313</v>
      </c>
      <c r="T3272" s="16" t="s">
        <v>3644</v>
      </c>
      <c r="U3272" s="17">
        <f>COUNTIFS(WTG_BD!L:L,'Basic Data'!T3272,WTG_BD!F:F,"&gt;="&amp;O2Summary!$B$6,WTG_BD!F:F,"&lt;="&amp;O2Summary!$B$4)</f>
        <v>0</v>
      </c>
      <c r="V3272" s="18">
        <f t="shared" si="58"/>
        <v>45</v>
      </c>
    </row>
    <row r="3273" spans="19:22">
      <c r="S3273" s="16">
        <v>5314</v>
      </c>
      <c r="T3273" s="16" t="s">
        <v>3645</v>
      </c>
      <c r="U3273" s="17">
        <f>COUNTIFS(WTG_BD!L:L,'Basic Data'!T3273,WTG_BD!F:F,"&gt;="&amp;O2Summary!$B$6,WTG_BD!F:F,"&lt;="&amp;O2Summary!$B$4)</f>
        <v>0</v>
      </c>
      <c r="V3273" s="18">
        <f t="shared" si="58"/>
        <v>45</v>
      </c>
    </row>
    <row r="3274" spans="19:22">
      <c r="S3274" s="16">
        <v>5315</v>
      </c>
      <c r="T3274" s="16" t="s">
        <v>3646</v>
      </c>
      <c r="U3274" s="17">
        <f>COUNTIFS(WTG_BD!L:L,'Basic Data'!T3274,WTG_BD!F:F,"&gt;="&amp;O2Summary!$B$6,WTG_BD!F:F,"&lt;="&amp;O2Summary!$B$4)</f>
        <v>0</v>
      </c>
      <c r="V3274" s="18">
        <f t="shared" si="58"/>
        <v>45</v>
      </c>
    </row>
    <row r="3275" spans="19:22">
      <c r="S3275" s="16">
        <v>5316</v>
      </c>
      <c r="T3275" s="16" t="s">
        <v>3647</v>
      </c>
      <c r="U3275" s="17">
        <f>COUNTIFS(WTG_BD!L:L,'Basic Data'!T3275,WTG_BD!F:F,"&gt;="&amp;O2Summary!$B$6,WTG_BD!F:F,"&lt;="&amp;O2Summary!$B$4)</f>
        <v>0</v>
      </c>
      <c r="V3275" s="18">
        <f t="shared" si="58"/>
        <v>45</v>
      </c>
    </row>
    <row r="3276" spans="19:22">
      <c r="S3276" s="16">
        <v>5317</v>
      </c>
      <c r="T3276" s="16" t="s">
        <v>3648</v>
      </c>
      <c r="U3276" s="17">
        <f>COUNTIFS(WTG_BD!L:L,'Basic Data'!T3276,WTG_BD!F:F,"&gt;="&amp;O2Summary!$B$6,WTG_BD!F:F,"&lt;="&amp;O2Summary!$B$4)</f>
        <v>0</v>
      </c>
      <c r="V3276" s="18">
        <f t="shared" si="58"/>
        <v>45</v>
      </c>
    </row>
    <row r="3277" spans="19:22">
      <c r="S3277" s="16">
        <v>5318</v>
      </c>
      <c r="T3277" s="16" t="s">
        <v>3649</v>
      </c>
      <c r="U3277" s="17">
        <f>COUNTIFS(WTG_BD!L:L,'Basic Data'!T3277,WTG_BD!F:F,"&gt;="&amp;O2Summary!$B$6,WTG_BD!F:F,"&lt;="&amp;O2Summary!$B$4)</f>
        <v>0</v>
      </c>
      <c r="V3277" s="18">
        <f t="shared" si="58"/>
        <v>45</v>
      </c>
    </row>
    <row r="3278" spans="19:22">
      <c r="S3278" s="16">
        <v>5319</v>
      </c>
      <c r="T3278" s="16" t="s">
        <v>3650</v>
      </c>
      <c r="U3278" s="17">
        <f>COUNTIFS(WTG_BD!L:L,'Basic Data'!T3278,WTG_BD!F:F,"&gt;="&amp;O2Summary!$B$6,WTG_BD!F:F,"&lt;="&amp;O2Summary!$B$4)</f>
        <v>0</v>
      </c>
      <c r="V3278" s="18">
        <f t="shared" si="58"/>
        <v>45</v>
      </c>
    </row>
    <row r="3279" spans="19:22">
      <c r="S3279" s="16">
        <v>5320</v>
      </c>
      <c r="T3279" s="16" t="s">
        <v>3651</v>
      </c>
      <c r="U3279" s="17">
        <f>COUNTIFS(WTG_BD!L:L,'Basic Data'!T3279,WTG_BD!F:F,"&gt;="&amp;O2Summary!$B$6,WTG_BD!F:F,"&lt;="&amp;O2Summary!$B$4)</f>
        <v>0</v>
      </c>
      <c r="V3279" s="18">
        <f t="shared" si="58"/>
        <v>45</v>
      </c>
    </row>
    <row r="3280" spans="19:22">
      <c r="S3280" s="16">
        <v>5321</v>
      </c>
      <c r="T3280" s="16" t="s">
        <v>3652</v>
      </c>
      <c r="U3280" s="17">
        <f>COUNTIFS(WTG_BD!L:L,'Basic Data'!T3280,WTG_BD!F:F,"&gt;="&amp;O2Summary!$B$6,WTG_BD!F:F,"&lt;="&amp;O2Summary!$B$4)</f>
        <v>0</v>
      </c>
      <c r="V3280" s="18">
        <f t="shared" si="58"/>
        <v>45</v>
      </c>
    </row>
    <row r="3281" spans="19:22">
      <c r="S3281" s="16">
        <v>5322</v>
      </c>
      <c r="T3281" s="16" t="s">
        <v>3653</v>
      </c>
      <c r="U3281" s="17">
        <f>COUNTIFS(WTG_BD!L:L,'Basic Data'!T3281,WTG_BD!F:F,"&gt;="&amp;O2Summary!$B$6,WTG_BD!F:F,"&lt;="&amp;O2Summary!$B$4)</f>
        <v>0</v>
      </c>
      <c r="V3281" s="18">
        <f t="shared" si="58"/>
        <v>45</v>
      </c>
    </row>
    <row r="3282" spans="19:22">
      <c r="S3282" s="16">
        <v>5323</v>
      </c>
      <c r="T3282" s="16" t="s">
        <v>3654</v>
      </c>
      <c r="U3282" s="17">
        <f>COUNTIFS(WTG_BD!L:L,'Basic Data'!T3282,WTG_BD!F:F,"&gt;="&amp;O2Summary!$B$6,WTG_BD!F:F,"&lt;="&amp;O2Summary!$B$4)</f>
        <v>0</v>
      </c>
      <c r="V3282" s="18">
        <f t="shared" si="58"/>
        <v>45</v>
      </c>
    </row>
    <row r="3283" spans="19:22">
      <c r="S3283" s="16">
        <v>5324</v>
      </c>
      <c r="T3283" s="16" t="s">
        <v>3655</v>
      </c>
      <c r="U3283" s="17">
        <f>COUNTIFS(WTG_BD!L:L,'Basic Data'!T3283,WTG_BD!F:F,"&gt;="&amp;O2Summary!$B$6,WTG_BD!F:F,"&lt;="&amp;O2Summary!$B$4)</f>
        <v>0</v>
      </c>
      <c r="V3283" s="18">
        <f t="shared" si="58"/>
        <v>45</v>
      </c>
    </row>
    <row r="3284" spans="19:22">
      <c r="S3284" s="16">
        <v>5325</v>
      </c>
      <c r="T3284" s="16" t="s">
        <v>3656</v>
      </c>
      <c r="U3284" s="17">
        <f>COUNTIFS(WTG_BD!L:L,'Basic Data'!T3284,WTG_BD!F:F,"&gt;="&amp;O2Summary!$B$6,WTG_BD!F:F,"&lt;="&amp;O2Summary!$B$4)</f>
        <v>0</v>
      </c>
      <c r="V3284" s="18">
        <f t="shared" si="58"/>
        <v>45</v>
      </c>
    </row>
    <row r="3285" spans="19:22">
      <c r="S3285" s="16">
        <v>5326</v>
      </c>
      <c r="T3285" s="16" t="s">
        <v>3657</v>
      </c>
      <c r="U3285" s="17">
        <f>COUNTIFS(WTG_BD!L:L,'Basic Data'!T3285,WTG_BD!F:F,"&gt;="&amp;O2Summary!$B$6,WTG_BD!F:F,"&lt;="&amp;O2Summary!$B$4)</f>
        <v>0</v>
      </c>
      <c r="V3285" s="18">
        <f t="shared" si="58"/>
        <v>45</v>
      </c>
    </row>
    <row r="3286" spans="19:22">
      <c r="S3286" s="16">
        <v>5327</v>
      </c>
      <c r="T3286" s="16" t="s">
        <v>3658</v>
      </c>
      <c r="U3286" s="17">
        <f>COUNTIFS(WTG_BD!L:L,'Basic Data'!T3286,WTG_BD!F:F,"&gt;="&amp;O2Summary!$B$6,WTG_BD!F:F,"&lt;="&amp;O2Summary!$B$4)</f>
        <v>0</v>
      </c>
      <c r="V3286" s="18">
        <f t="shared" si="58"/>
        <v>45</v>
      </c>
    </row>
    <row r="3287" spans="19:22">
      <c r="S3287" s="16">
        <v>5328</v>
      </c>
      <c r="T3287" s="16" t="s">
        <v>3659</v>
      </c>
      <c r="U3287" s="17">
        <f>COUNTIFS(WTG_BD!L:L,'Basic Data'!T3287,WTG_BD!F:F,"&gt;="&amp;O2Summary!$B$6,WTG_BD!F:F,"&lt;="&amp;O2Summary!$B$4)</f>
        <v>0</v>
      </c>
      <c r="V3287" s="18">
        <f t="shared" si="58"/>
        <v>45</v>
      </c>
    </row>
    <row r="3288" spans="19:22">
      <c r="S3288" s="16">
        <v>5329</v>
      </c>
      <c r="T3288" s="16" t="s">
        <v>3660</v>
      </c>
      <c r="U3288" s="17">
        <f>COUNTIFS(WTG_BD!L:L,'Basic Data'!T3288,WTG_BD!F:F,"&gt;="&amp;O2Summary!$B$6,WTG_BD!F:F,"&lt;="&amp;O2Summary!$B$4)</f>
        <v>0</v>
      </c>
      <c r="V3288" s="18">
        <f t="shared" si="58"/>
        <v>45</v>
      </c>
    </row>
    <row r="3289" spans="19:22">
      <c r="S3289" s="16">
        <v>5330</v>
      </c>
      <c r="T3289" s="16" t="s">
        <v>3661</v>
      </c>
      <c r="U3289" s="17">
        <f>COUNTIFS(WTG_BD!L:L,'Basic Data'!T3289,WTG_BD!F:F,"&gt;="&amp;O2Summary!$B$6,WTG_BD!F:F,"&lt;="&amp;O2Summary!$B$4)</f>
        <v>0</v>
      </c>
      <c r="V3289" s="18">
        <f t="shared" si="58"/>
        <v>45</v>
      </c>
    </row>
    <row r="3290" spans="19:22">
      <c r="S3290" s="16">
        <v>5331</v>
      </c>
      <c r="T3290" s="16" t="s">
        <v>3662</v>
      </c>
      <c r="U3290" s="17">
        <f>COUNTIFS(WTG_BD!L:L,'Basic Data'!T3290,WTG_BD!F:F,"&gt;="&amp;O2Summary!$B$6,WTG_BD!F:F,"&lt;="&amp;O2Summary!$B$4)</f>
        <v>0</v>
      </c>
      <c r="V3290" s="18">
        <f t="shared" si="58"/>
        <v>45</v>
      </c>
    </row>
    <row r="3291" spans="19:22">
      <c r="S3291" s="16">
        <v>5332</v>
      </c>
      <c r="T3291" s="16" t="s">
        <v>3663</v>
      </c>
      <c r="U3291" s="17">
        <f>COUNTIFS(WTG_BD!L:L,'Basic Data'!T3291,WTG_BD!F:F,"&gt;="&amp;O2Summary!$B$6,WTG_BD!F:F,"&lt;="&amp;O2Summary!$B$4)</f>
        <v>0</v>
      </c>
      <c r="V3291" s="18">
        <f t="shared" si="58"/>
        <v>45</v>
      </c>
    </row>
    <row r="3292" spans="19:22">
      <c r="S3292" s="16">
        <v>5333</v>
      </c>
      <c r="T3292" s="16" t="s">
        <v>3664</v>
      </c>
      <c r="U3292" s="17">
        <f>COUNTIFS(WTG_BD!L:L,'Basic Data'!T3292,WTG_BD!F:F,"&gt;="&amp;O2Summary!$B$6,WTG_BD!F:F,"&lt;="&amp;O2Summary!$B$4)</f>
        <v>0</v>
      </c>
      <c r="V3292" s="18">
        <f t="shared" si="58"/>
        <v>45</v>
      </c>
    </row>
    <row r="3293" spans="19:22">
      <c r="S3293" s="16">
        <v>5334</v>
      </c>
      <c r="T3293" s="16" t="s">
        <v>3665</v>
      </c>
      <c r="U3293" s="17">
        <f>COUNTIFS(WTG_BD!L:L,'Basic Data'!T3293,WTG_BD!F:F,"&gt;="&amp;O2Summary!$B$6,WTG_BD!F:F,"&lt;="&amp;O2Summary!$B$4)</f>
        <v>0</v>
      </c>
      <c r="V3293" s="18">
        <f t="shared" si="58"/>
        <v>45</v>
      </c>
    </row>
    <row r="3294" spans="19:22">
      <c r="S3294" s="16">
        <v>5335</v>
      </c>
      <c r="T3294" s="16" t="s">
        <v>3666</v>
      </c>
      <c r="U3294" s="17">
        <f>COUNTIFS(WTG_BD!L:L,'Basic Data'!T3294,WTG_BD!F:F,"&gt;="&amp;O2Summary!$B$6,WTG_BD!F:F,"&lt;="&amp;O2Summary!$B$4)</f>
        <v>0</v>
      </c>
      <c r="V3294" s="18">
        <f t="shared" si="58"/>
        <v>45</v>
      </c>
    </row>
    <row r="3295" spans="19:22">
      <c r="S3295" s="16">
        <v>5336</v>
      </c>
      <c r="T3295" s="16" t="s">
        <v>3667</v>
      </c>
      <c r="U3295" s="17">
        <f>COUNTIFS(WTG_BD!L:L,'Basic Data'!T3295,WTG_BD!F:F,"&gt;="&amp;O2Summary!$B$6,WTG_BD!F:F,"&lt;="&amp;O2Summary!$B$4)</f>
        <v>0</v>
      </c>
      <c r="V3295" s="18">
        <f t="shared" si="58"/>
        <v>45</v>
      </c>
    </row>
    <row r="3296" spans="19:22">
      <c r="S3296" s="16">
        <v>5337</v>
      </c>
      <c r="T3296" s="16" t="s">
        <v>3668</v>
      </c>
      <c r="U3296" s="17">
        <f>COUNTIFS(WTG_BD!L:L,'Basic Data'!T3296,WTG_BD!F:F,"&gt;="&amp;O2Summary!$B$6,WTG_BD!F:F,"&lt;="&amp;O2Summary!$B$4)</f>
        <v>0</v>
      </c>
      <c r="V3296" s="18">
        <f t="shared" si="58"/>
        <v>45</v>
      </c>
    </row>
    <row r="3297" spans="19:22">
      <c r="S3297" s="16">
        <v>5338</v>
      </c>
      <c r="T3297" s="16" t="s">
        <v>3669</v>
      </c>
      <c r="U3297" s="17">
        <f>COUNTIFS(WTG_BD!L:L,'Basic Data'!T3297,WTG_BD!F:F,"&gt;="&amp;O2Summary!$B$6,WTG_BD!F:F,"&lt;="&amp;O2Summary!$B$4)</f>
        <v>0</v>
      </c>
      <c r="V3297" s="18">
        <f t="shared" si="58"/>
        <v>45</v>
      </c>
    </row>
    <row r="3298" spans="19:22">
      <c r="S3298" s="16">
        <v>5339</v>
      </c>
      <c r="T3298" s="16" t="s">
        <v>3670</v>
      </c>
      <c r="U3298" s="17">
        <f>COUNTIFS(WTG_BD!L:L,'Basic Data'!T3298,WTG_BD!F:F,"&gt;="&amp;O2Summary!$B$6,WTG_BD!F:F,"&lt;="&amp;O2Summary!$B$4)</f>
        <v>0</v>
      </c>
      <c r="V3298" s="18">
        <f t="shared" si="58"/>
        <v>45</v>
      </c>
    </row>
    <row r="3299" spans="19:22">
      <c r="S3299" s="16">
        <v>5340</v>
      </c>
      <c r="T3299" s="16" t="s">
        <v>3671</v>
      </c>
      <c r="U3299" s="17">
        <f>COUNTIFS(WTG_BD!L:L,'Basic Data'!T3299,WTG_BD!F:F,"&gt;="&amp;O2Summary!$B$6,WTG_BD!F:F,"&lt;="&amp;O2Summary!$B$4)</f>
        <v>0</v>
      </c>
      <c r="V3299" s="18">
        <f t="shared" si="58"/>
        <v>45</v>
      </c>
    </row>
    <row r="3300" spans="19:22">
      <c r="S3300" s="16">
        <v>5341</v>
      </c>
      <c r="T3300" s="16" t="s">
        <v>3672</v>
      </c>
      <c r="U3300" s="17">
        <f>COUNTIFS(WTG_BD!L:L,'Basic Data'!T3300,WTG_BD!F:F,"&gt;="&amp;O2Summary!$B$6,WTG_BD!F:F,"&lt;="&amp;O2Summary!$B$4)</f>
        <v>0</v>
      </c>
      <c r="V3300" s="18">
        <f t="shared" si="58"/>
        <v>45</v>
      </c>
    </row>
    <row r="3301" spans="19:22">
      <c r="S3301" s="16">
        <v>5342</v>
      </c>
      <c r="T3301" s="16" t="s">
        <v>3673</v>
      </c>
      <c r="U3301" s="17">
        <f>COUNTIFS(WTG_BD!L:L,'Basic Data'!T3301,WTG_BD!F:F,"&gt;="&amp;O2Summary!$B$6,WTG_BD!F:F,"&lt;="&amp;O2Summary!$B$4)</f>
        <v>0</v>
      </c>
      <c r="V3301" s="18">
        <f t="shared" si="58"/>
        <v>45</v>
      </c>
    </row>
    <row r="3302" spans="19:22">
      <c r="S3302" s="16">
        <v>5343</v>
      </c>
      <c r="T3302" s="16" t="s">
        <v>3674</v>
      </c>
      <c r="U3302" s="17">
        <f>COUNTIFS(WTG_BD!L:L,'Basic Data'!T3302,WTG_BD!F:F,"&gt;="&amp;O2Summary!$B$6,WTG_BD!F:F,"&lt;="&amp;O2Summary!$B$4)</f>
        <v>0</v>
      </c>
      <c r="V3302" s="18">
        <f t="shared" si="58"/>
        <v>45</v>
      </c>
    </row>
    <row r="3303" spans="19:22">
      <c r="S3303" s="16">
        <v>5344</v>
      </c>
      <c r="T3303" s="16" t="s">
        <v>3675</v>
      </c>
      <c r="U3303" s="17">
        <f>COUNTIFS(WTG_BD!L:L,'Basic Data'!T3303,WTG_BD!F:F,"&gt;="&amp;O2Summary!$B$6,WTG_BD!F:F,"&lt;="&amp;O2Summary!$B$4)</f>
        <v>0</v>
      </c>
      <c r="V3303" s="18">
        <f t="shared" si="58"/>
        <v>45</v>
      </c>
    </row>
    <row r="3304" spans="19:22">
      <c r="S3304" s="16">
        <v>5345</v>
      </c>
      <c r="T3304" s="16" t="s">
        <v>3676</v>
      </c>
      <c r="U3304" s="17">
        <f>COUNTIFS(WTG_BD!L:L,'Basic Data'!T3304,WTG_BD!F:F,"&gt;="&amp;O2Summary!$B$6,WTG_BD!F:F,"&lt;="&amp;O2Summary!$B$4)</f>
        <v>0</v>
      </c>
      <c r="V3304" s="18">
        <f t="shared" si="58"/>
        <v>45</v>
      </c>
    </row>
    <row r="3305" spans="19:22">
      <c r="S3305" s="26">
        <v>5346</v>
      </c>
      <c r="T3305" s="26" t="s">
        <v>3677</v>
      </c>
      <c r="U3305" s="17">
        <f>COUNTIFS(WTG_BD!L:L,'Basic Data'!T3305,WTG_BD!F:F,"&gt;="&amp;O2Summary!$B$6,WTG_BD!F:F,"&lt;="&amp;O2Summary!$B$4)</f>
        <v>0</v>
      </c>
      <c r="V3305" s="18">
        <f t="shared" si="58"/>
        <v>45</v>
      </c>
    </row>
    <row r="3306" spans="19:22">
      <c r="S3306" s="16">
        <v>5347</v>
      </c>
      <c r="T3306" s="16" t="s">
        <v>3678</v>
      </c>
      <c r="U3306" s="17">
        <f>COUNTIFS(WTG_BD!L:L,'Basic Data'!T3306,WTG_BD!F:F,"&gt;="&amp;O2Summary!$B$6,WTG_BD!F:F,"&lt;="&amp;O2Summary!$B$4)</f>
        <v>0</v>
      </c>
      <c r="V3306" s="18">
        <f t="shared" si="58"/>
        <v>45</v>
      </c>
    </row>
    <row r="3307" spans="19:22">
      <c r="S3307" s="16">
        <v>5348</v>
      </c>
      <c r="T3307" s="16" t="s">
        <v>3679</v>
      </c>
      <c r="U3307" s="17">
        <f>COUNTIFS(WTG_BD!L:L,'Basic Data'!T3307,WTG_BD!F:F,"&gt;="&amp;O2Summary!$B$6,WTG_BD!F:F,"&lt;="&amp;O2Summary!$B$4)</f>
        <v>0</v>
      </c>
      <c r="V3307" s="18">
        <f t="shared" si="58"/>
        <v>45</v>
      </c>
    </row>
    <row r="3308" spans="19:22">
      <c r="S3308" s="16">
        <v>5349</v>
      </c>
      <c r="T3308" s="16" t="s">
        <v>3680</v>
      </c>
      <c r="U3308" s="17">
        <f>COUNTIFS(WTG_BD!L:L,'Basic Data'!T3308,WTG_BD!F:F,"&gt;="&amp;O2Summary!$B$6,WTG_BD!F:F,"&lt;="&amp;O2Summary!$B$4)</f>
        <v>0</v>
      </c>
      <c r="V3308" s="18">
        <f t="shared" si="58"/>
        <v>45</v>
      </c>
    </row>
    <row r="3309" spans="19:22">
      <c r="S3309" s="16">
        <v>5350</v>
      </c>
      <c r="T3309" s="16" t="s">
        <v>3681</v>
      </c>
      <c r="U3309" s="17">
        <f>COUNTIFS(WTG_BD!L:L,'Basic Data'!T3309,WTG_BD!F:F,"&gt;="&amp;O2Summary!$B$6,WTG_BD!F:F,"&lt;="&amp;O2Summary!$B$4)</f>
        <v>0</v>
      </c>
      <c r="V3309" s="18">
        <f t="shared" si="58"/>
        <v>45</v>
      </c>
    </row>
    <row r="3310" spans="19:22">
      <c r="S3310" s="16">
        <v>5351</v>
      </c>
      <c r="T3310" s="16" t="s">
        <v>3682</v>
      </c>
      <c r="U3310" s="17">
        <f>COUNTIFS(WTG_BD!L:L,'Basic Data'!T3310,WTG_BD!F:F,"&gt;="&amp;O2Summary!$B$6,WTG_BD!F:F,"&lt;="&amp;O2Summary!$B$4)</f>
        <v>0</v>
      </c>
      <c r="V3310" s="18">
        <f t="shared" si="58"/>
        <v>45</v>
      </c>
    </row>
    <row r="3311" spans="19:22">
      <c r="S3311" s="16">
        <v>5352</v>
      </c>
      <c r="T3311" s="16" t="s">
        <v>3683</v>
      </c>
      <c r="U3311" s="17">
        <f>COUNTIFS(WTG_BD!L:L,'Basic Data'!T3311,WTG_BD!F:F,"&gt;="&amp;O2Summary!$B$6,WTG_BD!F:F,"&lt;="&amp;O2Summary!$B$4)</f>
        <v>0</v>
      </c>
      <c r="V3311" s="18">
        <f t="shared" si="58"/>
        <v>45</v>
      </c>
    </row>
    <row r="3312" spans="19:22">
      <c r="S3312" s="16">
        <v>5353</v>
      </c>
      <c r="T3312" s="16" t="s">
        <v>3684</v>
      </c>
      <c r="U3312" s="17">
        <f>COUNTIFS(WTG_BD!L:L,'Basic Data'!T3312,WTG_BD!F:F,"&gt;="&amp;O2Summary!$B$6,WTG_BD!F:F,"&lt;="&amp;O2Summary!$B$4)</f>
        <v>0</v>
      </c>
      <c r="V3312" s="18">
        <f t="shared" si="58"/>
        <v>45</v>
      </c>
    </row>
    <row r="3313" spans="19:22">
      <c r="S3313" s="16">
        <v>5354</v>
      </c>
      <c r="T3313" s="16" t="s">
        <v>3685</v>
      </c>
      <c r="U3313" s="17">
        <f>COUNTIFS(WTG_BD!L:L,'Basic Data'!T3313,WTG_BD!F:F,"&gt;="&amp;O2Summary!$B$6,WTG_BD!F:F,"&lt;="&amp;O2Summary!$B$4)</f>
        <v>0</v>
      </c>
      <c r="V3313" s="18">
        <f t="shared" si="58"/>
        <v>45</v>
      </c>
    </row>
    <row r="3314" spans="19:22">
      <c r="S3314" s="16">
        <v>5355</v>
      </c>
      <c r="T3314" s="16" t="s">
        <v>3686</v>
      </c>
      <c r="U3314" s="17">
        <f>COUNTIFS(WTG_BD!L:L,'Basic Data'!T3314,WTG_BD!F:F,"&gt;="&amp;O2Summary!$B$6,WTG_BD!F:F,"&lt;="&amp;O2Summary!$B$4)</f>
        <v>0</v>
      </c>
      <c r="V3314" s="18">
        <f t="shared" si="58"/>
        <v>45</v>
      </c>
    </row>
    <row r="3315" spans="19:22">
      <c r="S3315" s="16">
        <v>5356</v>
      </c>
      <c r="T3315" s="16" t="s">
        <v>3687</v>
      </c>
      <c r="U3315" s="17">
        <f>COUNTIFS(WTG_BD!L:L,'Basic Data'!T3315,WTG_BD!F:F,"&gt;="&amp;O2Summary!$B$6,WTG_BD!F:F,"&lt;="&amp;O2Summary!$B$4)</f>
        <v>0</v>
      </c>
      <c r="V3315" s="18">
        <f t="shared" si="58"/>
        <v>45</v>
      </c>
    </row>
    <row r="3316" spans="19:22">
      <c r="S3316" s="16">
        <v>5357</v>
      </c>
      <c r="T3316" s="16" t="s">
        <v>3688</v>
      </c>
      <c r="U3316" s="17">
        <f>COUNTIFS(WTG_BD!L:L,'Basic Data'!T3316,WTG_BD!F:F,"&gt;="&amp;O2Summary!$B$6,WTG_BD!F:F,"&lt;="&amp;O2Summary!$B$4)</f>
        <v>0</v>
      </c>
      <c r="V3316" s="18">
        <f t="shared" si="58"/>
        <v>45</v>
      </c>
    </row>
    <row r="3317" spans="19:22">
      <c r="S3317" s="16">
        <v>5358</v>
      </c>
      <c r="T3317" s="16" t="s">
        <v>3689</v>
      </c>
      <c r="U3317" s="17">
        <f>COUNTIFS(WTG_BD!L:L,'Basic Data'!T3317,WTG_BD!F:F,"&gt;="&amp;O2Summary!$B$6,WTG_BD!F:F,"&lt;="&amp;O2Summary!$B$4)</f>
        <v>0</v>
      </c>
      <c r="V3317" s="18">
        <f t="shared" si="58"/>
        <v>45</v>
      </c>
    </row>
    <row r="3318" spans="19:22">
      <c r="S3318" s="16">
        <v>5359</v>
      </c>
      <c r="T3318" s="16" t="s">
        <v>3690</v>
      </c>
      <c r="U3318" s="17">
        <f>COUNTIFS(WTG_BD!L:L,'Basic Data'!T3318,WTG_BD!F:F,"&gt;="&amp;O2Summary!$B$6,WTG_BD!F:F,"&lt;="&amp;O2Summary!$B$4)</f>
        <v>0</v>
      </c>
      <c r="V3318" s="18">
        <f t="shared" si="58"/>
        <v>45</v>
      </c>
    </row>
    <row r="3319" spans="19:22">
      <c r="S3319" s="16">
        <v>5360</v>
      </c>
      <c r="T3319" s="16" t="s">
        <v>3691</v>
      </c>
      <c r="U3319" s="17">
        <f>COUNTIFS(WTG_BD!L:L,'Basic Data'!T3319,WTG_BD!F:F,"&gt;="&amp;O2Summary!$B$6,WTG_BD!F:F,"&lt;="&amp;O2Summary!$B$4)</f>
        <v>0</v>
      </c>
      <c r="V3319" s="18">
        <f t="shared" si="58"/>
        <v>45</v>
      </c>
    </row>
    <row r="3320" spans="19:22">
      <c r="S3320" s="16">
        <v>5361</v>
      </c>
      <c r="T3320" s="16" t="s">
        <v>3692</v>
      </c>
      <c r="U3320" s="17">
        <f>COUNTIFS(WTG_BD!L:L,'Basic Data'!T3320,WTG_BD!F:F,"&gt;="&amp;O2Summary!$B$6,WTG_BD!F:F,"&lt;="&amp;O2Summary!$B$4)</f>
        <v>0</v>
      </c>
      <c r="V3320" s="18">
        <f t="shared" si="58"/>
        <v>45</v>
      </c>
    </row>
    <row r="3321" spans="19:22">
      <c r="S3321" s="16">
        <v>5362</v>
      </c>
      <c r="T3321" s="16" t="s">
        <v>3693</v>
      </c>
      <c r="U3321" s="17">
        <f>COUNTIFS(WTG_BD!L:L,'Basic Data'!T3321,WTG_BD!F:F,"&gt;="&amp;O2Summary!$B$6,WTG_BD!F:F,"&lt;="&amp;O2Summary!$B$4)</f>
        <v>0</v>
      </c>
      <c r="V3321" s="18">
        <f t="shared" si="58"/>
        <v>45</v>
      </c>
    </row>
    <row r="3322" spans="19:22">
      <c r="S3322" s="16">
        <v>5363</v>
      </c>
      <c r="T3322" s="16" t="s">
        <v>3694</v>
      </c>
      <c r="U3322" s="17">
        <f>COUNTIFS(WTG_BD!L:L,'Basic Data'!T3322,WTG_BD!F:F,"&gt;="&amp;O2Summary!$B$6,WTG_BD!F:F,"&lt;="&amp;O2Summary!$B$4)</f>
        <v>0</v>
      </c>
      <c r="V3322" s="18">
        <f t="shared" si="58"/>
        <v>45</v>
      </c>
    </row>
    <row r="3323" spans="19:22">
      <c r="S3323" s="26">
        <v>5364</v>
      </c>
      <c r="T3323" s="26" t="s">
        <v>3695</v>
      </c>
      <c r="U3323" s="17">
        <f>COUNTIFS(WTG_BD!L:L,'Basic Data'!T3323,WTG_BD!F:F,"&gt;="&amp;O2Summary!$B$6,WTG_BD!F:F,"&lt;="&amp;O2Summary!$B$4)</f>
        <v>0</v>
      </c>
      <c r="V3323" s="18">
        <f t="shared" si="58"/>
        <v>45</v>
      </c>
    </row>
    <row r="3324" spans="19:22">
      <c r="S3324" s="26">
        <v>5365</v>
      </c>
      <c r="T3324" s="26" t="s">
        <v>3696</v>
      </c>
      <c r="U3324" s="17">
        <f>COUNTIFS(WTG_BD!L:L,'Basic Data'!T3324,WTG_BD!F:F,"&gt;="&amp;O2Summary!$B$6,WTG_BD!F:F,"&lt;="&amp;O2Summary!$B$4)</f>
        <v>0</v>
      </c>
      <c r="V3324" s="18">
        <f t="shared" si="58"/>
        <v>45</v>
      </c>
    </row>
    <row r="3325" spans="19:22">
      <c r="S3325" s="16">
        <v>5366</v>
      </c>
      <c r="T3325" s="16" t="s">
        <v>3697</v>
      </c>
      <c r="U3325" s="17">
        <f>COUNTIFS(WTG_BD!L:L,'Basic Data'!T3325,WTG_BD!F:F,"&gt;="&amp;O2Summary!$B$6,WTG_BD!F:F,"&lt;="&amp;O2Summary!$B$4)</f>
        <v>0</v>
      </c>
      <c r="V3325" s="18">
        <f t="shared" si="58"/>
        <v>45</v>
      </c>
    </row>
    <row r="3326" spans="19:22">
      <c r="S3326" s="26">
        <v>5367</v>
      </c>
      <c r="T3326" s="26" t="s">
        <v>3698</v>
      </c>
      <c r="U3326" s="17">
        <f>COUNTIFS(WTG_BD!L:L,'Basic Data'!T3326,WTG_BD!F:F,"&gt;="&amp;O2Summary!$B$6,WTG_BD!F:F,"&lt;="&amp;O2Summary!$B$4)</f>
        <v>0</v>
      </c>
      <c r="V3326" s="18">
        <f t="shared" si="58"/>
        <v>45</v>
      </c>
    </row>
    <row r="3327" spans="19:22">
      <c r="S3327" s="26">
        <v>5368</v>
      </c>
      <c r="T3327" s="26" t="s">
        <v>3699</v>
      </c>
      <c r="U3327" s="17">
        <f>COUNTIFS(WTG_BD!L:L,'Basic Data'!T3327,WTG_BD!F:F,"&gt;="&amp;O2Summary!$B$6,WTG_BD!F:F,"&lt;="&amp;O2Summary!$B$4)</f>
        <v>0</v>
      </c>
      <c r="V3327" s="18">
        <f t="shared" si="58"/>
        <v>45</v>
      </c>
    </row>
    <row r="3328" spans="19:22">
      <c r="S3328" s="16">
        <v>5369</v>
      </c>
      <c r="T3328" s="16" t="s">
        <v>3700</v>
      </c>
      <c r="U3328" s="17">
        <f>COUNTIFS(WTG_BD!L:L,'Basic Data'!T3328,WTG_BD!F:F,"&gt;="&amp;O2Summary!$B$6,WTG_BD!F:F,"&lt;="&amp;O2Summary!$B$4)</f>
        <v>0</v>
      </c>
      <c r="V3328" s="18">
        <f t="shared" si="58"/>
        <v>45</v>
      </c>
    </row>
    <row r="3329" spans="19:22">
      <c r="S3329" s="16">
        <v>5370</v>
      </c>
      <c r="T3329" s="16" t="s">
        <v>1789</v>
      </c>
      <c r="U3329" s="17">
        <f>COUNTIFS(WTG_BD!L:L,'Basic Data'!T3329,WTG_BD!F:F,"&gt;="&amp;O2Summary!$B$6,WTG_BD!F:F,"&lt;="&amp;O2Summary!$B$4)</f>
        <v>0</v>
      </c>
      <c r="V3329" s="18">
        <f t="shared" si="58"/>
        <v>45</v>
      </c>
    </row>
    <row r="3330" spans="19:22">
      <c r="S3330" s="16">
        <v>5371</v>
      </c>
      <c r="T3330" s="16" t="s">
        <v>3701</v>
      </c>
      <c r="U3330" s="17">
        <f>COUNTIFS(WTG_BD!L:L,'Basic Data'!T3330,WTG_BD!F:F,"&gt;="&amp;O2Summary!$B$6,WTG_BD!F:F,"&lt;="&amp;O2Summary!$B$4)</f>
        <v>0</v>
      </c>
      <c r="V3330" s="18">
        <f t="shared" si="58"/>
        <v>45</v>
      </c>
    </row>
    <row r="3331" spans="19:22">
      <c r="S3331" s="16">
        <v>5372</v>
      </c>
      <c r="T3331" s="16" t="s">
        <v>1790</v>
      </c>
      <c r="U3331" s="17">
        <f>COUNTIFS(WTG_BD!L:L,'Basic Data'!T3331,WTG_BD!F:F,"&gt;="&amp;O2Summary!$B$6,WTG_BD!F:F,"&lt;="&amp;O2Summary!$B$4)</f>
        <v>0</v>
      </c>
      <c r="V3331" s="18">
        <f t="shared" ref="V3331:V3394" si="59">RANK(U3331,$U$2:$U$3975)</f>
        <v>45</v>
      </c>
    </row>
    <row r="3332" spans="19:22">
      <c r="S3332" s="16">
        <v>5373</v>
      </c>
      <c r="T3332" s="16" t="s">
        <v>1791</v>
      </c>
      <c r="U3332" s="17">
        <f>COUNTIFS(WTG_BD!L:L,'Basic Data'!T3332,WTG_BD!F:F,"&gt;="&amp;O2Summary!$B$6,WTG_BD!F:F,"&lt;="&amp;O2Summary!$B$4)</f>
        <v>0</v>
      </c>
      <c r="V3332" s="18">
        <f t="shared" si="59"/>
        <v>45</v>
      </c>
    </row>
    <row r="3333" spans="19:22">
      <c r="S3333" s="16">
        <v>5374</v>
      </c>
      <c r="T3333" s="16" t="s">
        <v>1792</v>
      </c>
      <c r="U3333" s="17">
        <f>COUNTIFS(WTG_BD!L:L,'Basic Data'!T3333,WTG_BD!F:F,"&gt;="&amp;O2Summary!$B$6,WTG_BD!F:F,"&lt;="&amp;O2Summary!$B$4)</f>
        <v>0</v>
      </c>
      <c r="V3333" s="18">
        <f t="shared" si="59"/>
        <v>45</v>
      </c>
    </row>
    <row r="3334" spans="19:22">
      <c r="S3334" s="16">
        <v>5375</v>
      </c>
      <c r="T3334" s="16" t="s">
        <v>3702</v>
      </c>
      <c r="U3334" s="17">
        <f>COUNTIFS(WTG_BD!L:L,'Basic Data'!T3334,WTG_BD!F:F,"&gt;="&amp;O2Summary!$B$6,WTG_BD!F:F,"&lt;="&amp;O2Summary!$B$4)</f>
        <v>0</v>
      </c>
      <c r="V3334" s="18">
        <f t="shared" si="59"/>
        <v>45</v>
      </c>
    </row>
    <row r="3335" spans="19:22">
      <c r="S3335" s="16">
        <v>5376</v>
      </c>
      <c r="T3335" s="16" t="s">
        <v>3703</v>
      </c>
      <c r="U3335" s="17">
        <f>COUNTIFS(WTG_BD!L:L,'Basic Data'!T3335,WTG_BD!F:F,"&gt;="&amp;O2Summary!$B$6,WTG_BD!F:F,"&lt;="&amp;O2Summary!$B$4)</f>
        <v>0</v>
      </c>
      <c r="V3335" s="18">
        <f t="shared" si="59"/>
        <v>45</v>
      </c>
    </row>
    <row r="3336" spans="19:22">
      <c r="S3336" s="16">
        <v>5377</v>
      </c>
      <c r="T3336" s="16" t="s">
        <v>3704</v>
      </c>
      <c r="U3336" s="17">
        <f>COUNTIFS(WTG_BD!L:L,'Basic Data'!T3336,WTG_BD!F:F,"&gt;="&amp;O2Summary!$B$6,WTG_BD!F:F,"&lt;="&amp;O2Summary!$B$4)</f>
        <v>0</v>
      </c>
      <c r="V3336" s="18">
        <f t="shared" si="59"/>
        <v>45</v>
      </c>
    </row>
    <row r="3337" spans="19:22">
      <c r="S3337" s="16">
        <v>5378</v>
      </c>
      <c r="T3337" s="16" t="s">
        <v>3705</v>
      </c>
      <c r="U3337" s="17">
        <f>COUNTIFS(WTG_BD!L:L,'Basic Data'!T3337,WTG_BD!F:F,"&gt;="&amp;O2Summary!$B$6,WTG_BD!F:F,"&lt;="&amp;O2Summary!$B$4)</f>
        <v>0</v>
      </c>
      <c r="V3337" s="18">
        <f t="shared" si="59"/>
        <v>45</v>
      </c>
    </row>
    <row r="3338" spans="19:22">
      <c r="S3338" s="16">
        <v>5379</v>
      </c>
      <c r="T3338" s="16" t="s">
        <v>3706</v>
      </c>
      <c r="U3338" s="17">
        <f>COUNTIFS(WTG_BD!L:L,'Basic Data'!T3338,WTG_BD!F:F,"&gt;="&amp;O2Summary!$B$6,WTG_BD!F:F,"&lt;="&amp;O2Summary!$B$4)</f>
        <v>0</v>
      </c>
      <c r="V3338" s="18">
        <f t="shared" si="59"/>
        <v>45</v>
      </c>
    </row>
    <row r="3339" spans="19:22">
      <c r="S3339" s="16">
        <v>5380</v>
      </c>
      <c r="T3339" s="16" t="s">
        <v>3707</v>
      </c>
      <c r="U3339" s="17">
        <f>COUNTIFS(WTG_BD!L:L,'Basic Data'!T3339,WTG_BD!F:F,"&gt;="&amp;O2Summary!$B$6,WTG_BD!F:F,"&lt;="&amp;O2Summary!$B$4)</f>
        <v>0</v>
      </c>
      <c r="V3339" s="18">
        <f t="shared" si="59"/>
        <v>45</v>
      </c>
    </row>
    <row r="3340" spans="19:22">
      <c r="S3340" s="16">
        <v>5381</v>
      </c>
      <c r="T3340" s="16" t="s">
        <v>3708</v>
      </c>
      <c r="U3340" s="17">
        <f>COUNTIFS(WTG_BD!L:L,'Basic Data'!T3340,WTG_BD!F:F,"&gt;="&amp;O2Summary!$B$6,WTG_BD!F:F,"&lt;="&amp;O2Summary!$B$4)</f>
        <v>0</v>
      </c>
      <c r="V3340" s="18">
        <f t="shared" si="59"/>
        <v>45</v>
      </c>
    </row>
    <row r="3341" spans="19:22">
      <c r="S3341" s="16">
        <v>5382</v>
      </c>
      <c r="T3341" s="16" t="s">
        <v>3706</v>
      </c>
      <c r="U3341" s="17">
        <f>COUNTIFS(WTG_BD!L:L,'Basic Data'!T3341,WTG_BD!F:F,"&gt;="&amp;O2Summary!$B$6,WTG_BD!F:F,"&lt;="&amp;O2Summary!$B$4)</f>
        <v>0</v>
      </c>
      <c r="V3341" s="18">
        <f t="shared" si="59"/>
        <v>45</v>
      </c>
    </row>
    <row r="3342" spans="19:22">
      <c r="S3342" s="16">
        <v>5383</v>
      </c>
      <c r="T3342" s="16" t="s">
        <v>3709</v>
      </c>
      <c r="U3342" s="17">
        <f>COUNTIFS(WTG_BD!L:L,'Basic Data'!T3342,WTG_BD!F:F,"&gt;="&amp;O2Summary!$B$6,WTG_BD!F:F,"&lt;="&amp;O2Summary!$B$4)</f>
        <v>0</v>
      </c>
      <c r="V3342" s="18">
        <f t="shared" si="59"/>
        <v>45</v>
      </c>
    </row>
    <row r="3343" spans="19:22">
      <c r="S3343" s="16">
        <v>5384</v>
      </c>
      <c r="T3343" s="16" t="s">
        <v>3710</v>
      </c>
      <c r="U3343" s="17">
        <f>COUNTIFS(WTG_BD!L:L,'Basic Data'!T3343,WTG_BD!F:F,"&gt;="&amp;O2Summary!$B$6,WTG_BD!F:F,"&lt;="&amp;O2Summary!$B$4)</f>
        <v>0</v>
      </c>
      <c r="V3343" s="18">
        <f t="shared" si="59"/>
        <v>45</v>
      </c>
    </row>
    <row r="3344" spans="19:22">
      <c r="S3344" s="16">
        <v>5385</v>
      </c>
      <c r="T3344" s="16" t="s">
        <v>3711</v>
      </c>
      <c r="U3344" s="17">
        <f>COUNTIFS(WTG_BD!L:L,'Basic Data'!T3344,WTG_BD!F:F,"&gt;="&amp;O2Summary!$B$6,WTG_BD!F:F,"&lt;="&amp;O2Summary!$B$4)</f>
        <v>0</v>
      </c>
      <c r="V3344" s="18">
        <f t="shared" si="59"/>
        <v>45</v>
      </c>
    </row>
    <row r="3345" spans="19:22">
      <c r="S3345" s="16">
        <v>5386</v>
      </c>
      <c r="T3345" s="16" t="s">
        <v>3712</v>
      </c>
      <c r="U3345" s="17">
        <f>COUNTIFS(WTG_BD!L:L,'Basic Data'!T3345,WTG_BD!F:F,"&gt;="&amp;O2Summary!$B$6,WTG_BD!F:F,"&lt;="&amp;O2Summary!$B$4)</f>
        <v>0</v>
      </c>
      <c r="V3345" s="18">
        <f t="shared" si="59"/>
        <v>45</v>
      </c>
    </row>
    <row r="3346" spans="19:22">
      <c r="S3346" s="16">
        <v>5387</v>
      </c>
      <c r="T3346" s="16" t="s">
        <v>3713</v>
      </c>
      <c r="U3346" s="17">
        <f>COUNTIFS(WTG_BD!L:L,'Basic Data'!T3346,WTG_BD!F:F,"&gt;="&amp;O2Summary!$B$6,WTG_BD!F:F,"&lt;="&amp;O2Summary!$B$4)</f>
        <v>0</v>
      </c>
      <c r="V3346" s="18">
        <f t="shared" si="59"/>
        <v>45</v>
      </c>
    </row>
    <row r="3347" spans="19:22">
      <c r="S3347" s="16">
        <v>5388</v>
      </c>
      <c r="T3347" s="16" t="s">
        <v>3714</v>
      </c>
      <c r="U3347" s="17">
        <f>COUNTIFS(WTG_BD!L:L,'Basic Data'!T3347,WTG_BD!F:F,"&gt;="&amp;O2Summary!$B$6,WTG_BD!F:F,"&lt;="&amp;O2Summary!$B$4)</f>
        <v>0</v>
      </c>
      <c r="V3347" s="18">
        <f t="shared" si="59"/>
        <v>45</v>
      </c>
    </row>
    <row r="3348" spans="19:22">
      <c r="S3348" s="16">
        <v>5389</v>
      </c>
      <c r="T3348" s="16" t="s">
        <v>3715</v>
      </c>
      <c r="U3348" s="17">
        <f>COUNTIFS(WTG_BD!L:L,'Basic Data'!T3348,WTG_BD!F:F,"&gt;="&amp;O2Summary!$B$6,WTG_BD!F:F,"&lt;="&amp;O2Summary!$B$4)</f>
        <v>0</v>
      </c>
      <c r="V3348" s="18">
        <f t="shared" si="59"/>
        <v>45</v>
      </c>
    </row>
    <row r="3349" spans="19:22">
      <c r="S3349" s="16">
        <v>5390</v>
      </c>
      <c r="T3349" s="16" t="s">
        <v>3716</v>
      </c>
      <c r="U3349" s="17">
        <f>COUNTIFS(WTG_BD!L:L,'Basic Data'!T3349,WTG_BD!F:F,"&gt;="&amp;O2Summary!$B$6,WTG_BD!F:F,"&lt;="&amp;O2Summary!$B$4)</f>
        <v>0</v>
      </c>
      <c r="V3349" s="18">
        <f t="shared" si="59"/>
        <v>45</v>
      </c>
    </row>
    <row r="3350" spans="19:22">
      <c r="S3350" s="16">
        <v>5391</v>
      </c>
      <c r="T3350" s="16" t="s">
        <v>729</v>
      </c>
      <c r="U3350" s="17">
        <f>COUNTIFS(WTG_BD!L:L,'Basic Data'!T3350,WTG_BD!F:F,"&gt;="&amp;O2Summary!$B$6,WTG_BD!F:F,"&lt;="&amp;O2Summary!$B$4)</f>
        <v>0</v>
      </c>
      <c r="V3350" s="18">
        <f t="shared" si="59"/>
        <v>45</v>
      </c>
    </row>
    <row r="3351" spans="19:22">
      <c r="S3351" s="16">
        <v>5392</v>
      </c>
      <c r="T3351" s="16" t="s">
        <v>3717</v>
      </c>
      <c r="U3351" s="17">
        <f>COUNTIFS(WTG_BD!L:L,'Basic Data'!T3351,WTG_BD!F:F,"&gt;="&amp;O2Summary!$B$6,WTG_BD!F:F,"&lt;="&amp;O2Summary!$B$4)</f>
        <v>0</v>
      </c>
      <c r="V3351" s="18">
        <f t="shared" si="59"/>
        <v>45</v>
      </c>
    </row>
    <row r="3352" spans="19:22">
      <c r="S3352" s="16">
        <v>5393</v>
      </c>
      <c r="T3352" s="16" t="s">
        <v>3718</v>
      </c>
      <c r="U3352" s="17">
        <f>COUNTIFS(WTG_BD!L:L,'Basic Data'!T3352,WTG_BD!F:F,"&gt;="&amp;O2Summary!$B$6,WTG_BD!F:F,"&lt;="&amp;O2Summary!$B$4)</f>
        <v>0</v>
      </c>
      <c r="V3352" s="18">
        <f t="shared" si="59"/>
        <v>45</v>
      </c>
    </row>
    <row r="3353" spans="19:22">
      <c r="S3353" s="16">
        <v>5394</v>
      </c>
      <c r="T3353" s="16" t="s">
        <v>3719</v>
      </c>
      <c r="U3353" s="17">
        <f>COUNTIFS(WTG_BD!L:L,'Basic Data'!T3353,WTG_BD!F:F,"&gt;="&amp;O2Summary!$B$6,WTG_BD!F:F,"&lt;="&amp;O2Summary!$B$4)</f>
        <v>0</v>
      </c>
      <c r="V3353" s="18">
        <f t="shared" si="59"/>
        <v>45</v>
      </c>
    </row>
    <row r="3354" spans="19:22">
      <c r="S3354" s="16">
        <v>5395</v>
      </c>
      <c r="T3354" s="16" t="s">
        <v>3720</v>
      </c>
      <c r="U3354" s="17">
        <f>COUNTIFS(WTG_BD!L:L,'Basic Data'!T3354,WTG_BD!F:F,"&gt;="&amp;O2Summary!$B$6,WTG_BD!F:F,"&lt;="&amp;O2Summary!$B$4)</f>
        <v>0</v>
      </c>
      <c r="V3354" s="18">
        <f t="shared" si="59"/>
        <v>45</v>
      </c>
    </row>
    <row r="3355" spans="19:22">
      <c r="S3355" s="16">
        <v>5396</v>
      </c>
      <c r="T3355" s="16" t="s">
        <v>3721</v>
      </c>
      <c r="U3355" s="17">
        <f>COUNTIFS(WTG_BD!L:L,'Basic Data'!T3355,WTG_BD!F:F,"&gt;="&amp;O2Summary!$B$6,WTG_BD!F:F,"&lt;="&amp;O2Summary!$B$4)</f>
        <v>0</v>
      </c>
      <c r="V3355" s="18">
        <f t="shared" si="59"/>
        <v>45</v>
      </c>
    </row>
    <row r="3356" spans="19:22">
      <c r="S3356" s="16">
        <v>5397</v>
      </c>
      <c r="T3356" s="16" t="s">
        <v>3722</v>
      </c>
      <c r="U3356" s="17">
        <f>COUNTIFS(WTG_BD!L:L,'Basic Data'!T3356,WTG_BD!F:F,"&gt;="&amp;O2Summary!$B$6,WTG_BD!F:F,"&lt;="&amp;O2Summary!$B$4)</f>
        <v>0</v>
      </c>
      <c r="V3356" s="18">
        <f t="shared" si="59"/>
        <v>45</v>
      </c>
    </row>
    <row r="3357" spans="19:22">
      <c r="S3357" s="16">
        <v>5398</v>
      </c>
      <c r="T3357" s="16" t="s">
        <v>3723</v>
      </c>
      <c r="U3357" s="17">
        <f>COUNTIFS(WTG_BD!L:L,'Basic Data'!T3357,WTG_BD!F:F,"&gt;="&amp;O2Summary!$B$6,WTG_BD!F:F,"&lt;="&amp;O2Summary!$B$4)</f>
        <v>0</v>
      </c>
      <c r="V3357" s="18">
        <f t="shared" si="59"/>
        <v>45</v>
      </c>
    </row>
    <row r="3358" spans="19:22">
      <c r="S3358" s="16">
        <v>5399</v>
      </c>
      <c r="T3358" s="16" t="s">
        <v>3724</v>
      </c>
      <c r="U3358" s="17">
        <f>COUNTIFS(WTG_BD!L:L,'Basic Data'!T3358,WTG_BD!F:F,"&gt;="&amp;O2Summary!$B$6,WTG_BD!F:F,"&lt;="&amp;O2Summary!$B$4)</f>
        <v>0</v>
      </c>
      <c r="V3358" s="18">
        <f t="shared" si="59"/>
        <v>45</v>
      </c>
    </row>
    <row r="3359" spans="19:22">
      <c r="S3359" s="16">
        <v>5400</v>
      </c>
      <c r="T3359" s="16" t="s">
        <v>3725</v>
      </c>
      <c r="U3359" s="17">
        <f>COUNTIFS(WTG_BD!L:L,'Basic Data'!T3359,WTG_BD!F:F,"&gt;="&amp;O2Summary!$B$6,WTG_BD!F:F,"&lt;="&amp;O2Summary!$B$4)</f>
        <v>0</v>
      </c>
      <c r="V3359" s="18">
        <f t="shared" si="59"/>
        <v>45</v>
      </c>
    </row>
    <row r="3360" spans="19:22">
      <c r="S3360" s="26">
        <v>5401</v>
      </c>
      <c r="T3360" s="26" t="s">
        <v>3726</v>
      </c>
      <c r="U3360" s="17">
        <f>COUNTIFS(WTG_BD!L:L,'Basic Data'!T3360,WTG_BD!F:F,"&gt;="&amp;O2Summary!$B$6,WTG_BD!F:F,"&lt;="&amp;O2Summary!$B$4)</f>
        <v>0</v>
      </c>
      <c r="V3360" s="18">
        <f t="shared" si="59"/>
        <v>45</v>
      </c>
    </row>
    <row r="3361" spans="19:22">
      <c r="S3361" s="26">
        <v>5402</v>
      </c>
      <c r="T3361" s="26" t="s">
        <v>3727</v>
      </c>
      <c r="U3361" s="17">
        <f>COUNTIFS(WTG_BD!L:L,'Basic Data'!T3361,WTG_BD!F:F,"&gt;="&amp;O2Summary!$B$6,WTG_BD!F:F,"&lt;="&amp;O2Summary!$B$4)</f>
        <v>0</v>
      </c>
      <c r="V3361" s="18">
        <f t="shared" si="59"/>
        <v>45</v>
      </c>
    </row>
    <row r="3362" spans="19:22">
      <c r="S3362" s="26">
        <v>5403</v>
      </c>
      <c r="T3362" s="26" t="s">
        <v>3728</v>
      </c>
      <c r="U3362" s="17">
        <f>COUNTIFS(WTG_BD!L:L,'Basic Data'!T3362,WTG_BD!F:F,"&gt;="&amp;O2Summary!$B$6,WTG_BD!F:F,"&lt;="&amp;O2Summary!$B$4)</f>
        <v>0</v>
      </c>
      <c r="V3362" s="18">
        <f t="shared" si="59"/>
        <v>45</v>
      </c>
    </row>
    <row r="3363" spans="19:22">
      <c r="S3363" s="16">
        <v>5404</v>
      </c>
      <c r="T3363" s="16" t="s">
        <v>3729</v>
      </c>
      <c r="U3363" s="17">
        <f>COUNTIFS(WTG_BD!L:L,'Basic Data'!T3363,WTG_BD!F:F,"&gt;="&amp;O2Summary!$B$6,WTG_BD!F:F,"&lt;="&amp;O2Summary!$B$4)</f>
        <v>0</v>
      </c>
      <c r="V3363" s="18">
        <f t="shared" si="59"/>
        <v>45</v>
      </c>
    </row>
    <row r="3364" spans="19:22">
      <c r="S3364" s="16">
        <v>5405</v>
      </c>
      <c r="T3364" s="16" t="s">
        <v>3730</v>
      </c>
      <c r="U3364" s="17">
        <f>COUNTIFS(WTG_BD!L:L,'Basic Data'!T3364,WTG_BD!F:F,"&gt;="&amp;O2Summary!$B$6,WTG_BD!F:F,"&lt;="&amp;O2Summary!$B$4)</f>
        <v>0</v>
      </c>
      <c r="V3364" s="18">
        <f t="shared" si="59"/>
        <v>45</v>
      </c>
    </row>
    <row r="3365" spans="19:22">
      <c r="S3365" s="16">
        <v>5406</v>
      </c>
      <c r="T3365" s="16" t="s">
        <v>3731</v>
      </c>
      <c r="U3365" s="17">
        <f>COUNTIFS(WTG_BD!L:L,'Basic Data'!T3365,WTG_BD!F:F,"&gt;="&amp;O2Summary!$B$6,WTG_BD!F:F,"&lt;="&amp;O2Summary!$B$4)</f>
        <v>0</v>
      </c>
      <c r="V3365" s="18">
        <f t="shared" si="59"/>
        <v>45</v>
      </c>
    </row>
    <row r="3366" spans="19:22">
      <c r="S3366" s="16">
        <v>5407</v>
      </c>
      <c r="T3366" s="16" t="s">
        <v>3732</v>
      </c>
      <c r="U3366" s="17">
        <f>COUNTIFS(WTG_BD!L:L,'Basic Data'!T3366,WTG_BD!F:F,"&gt;="&amp;O2Summary!$B$6,WTG_BD!F:F,"&lt;="&amp;O2Summary!$B$4)</f>
        <v>0</v>
      </c>
      <c r="V3366" s="18">
        <f t="shared" si="59"/>
        <v>45</v>
      </c>
    </row>
    <row r="3367" spans="19:22">
      <c r="S3367" s="16">
        <v>5408</v>
      </c>
      <c r="T3367" s="16" t="s">
        <v>3733</v>
      </c>
      <c r="U3367" s="17">
        <f>COUNTIFS(WTG_BD!L:L,'Basic Data'!T3367,WTG_BD!F:F,"&gt;="&amp;O2Summary!$B$6,WTG_BD!F:F,"&lt;="&amp;O2Summary!$B$4)</f>
        <v>0</v>
      </c>
      <c r="V3367" s="18">
        <f t="shared" si="59"/>
        <v>45</v>
      </c>
    </row>
    <row r="3368" spans="19:22">
      <c r="S3368" s="16">
        <v>5409</v>
      </c>
      <c r="T3368" s="16" t="s">
        <v>3734</v>
      </c>
      <c r="U3368" s="17">
        <f>COUNTIFS(WTG_BD!L:L,'Basic Data'!T3368,WTG_BD!F:F,"&gt;="&amp;O2Summary!$B$6,WTG_BD!F:F,"&lt;="&amp;O2Summary!$B$4)</f>
        <v>0</v>
      </c>
      <c r="V3368" s="18">
        <f t="shared" si="59"/>
        <v>45</v>
      </c>
    </row>
    <row r="3369" spans="19:22">
      <c r="S3369" s="16">
        <v>5410</v>
      </c>
      <c r="T3369" s="16" t="s">
        <v>3735</v>
      </c>
      <c r="U3369" s="17">
        <f>COUNTIFS(WTG_BD!L:L,'Basic Data'!T3369,WTG_BD!F:F,"&gt;="&amp;O2Summary!$B$6,WTG_BD!F:F,"&lt;="&amp;O2Summary!$B$4)</f>
        <v>0</v>
      </c>
      <c r="V3369" s="18">
        <f t="shared" si="59"/>
        <v>45</v>
      </c>
    </row>
    <row r="3370" spans="19:22">
      <c r="S3370" s="16">
        <v>5411</v>
      </c>
      <c r="T3370" s="16" t="s">
        <v>3736</v>
      </c>
      <c r="U3370" s="17">
        <f>COUNTIFS(WTG_BD!L:L,'Basic Data'!T3370,WTG_BD!F:F,"&gt;="&amp;O2Summary!$B$6,WTG_BD!F:F,"&lt;="&amp;O2Summary!$B$4)</f>
        <v>0</v>
      </c>
      <c r="V3370" s="18">
        <f t="shared" si="59"/>
        <v>45</v>
      </c>
    </row>
    <row r="3371" spans="19:22">
      <c r="S3371" s="16">
        <v>5412</v>
      </c>
      <c r="T3371" s="16" t="s">
        <v>3737</v>
      </c>
      <c r="U3371" s="17">
        <f>COUNTIFS(WTG_BD!L:L,'Basic Data'!T3371,WTG_BD!F:F,"&gt;="&amp;O2Summary!$B$6,WTG_BD!F:F,"&lt;="&amp;O2Summary!$B$4)</f>
        <v>0</v>
      </c>
      <c r="V3371" s="18">
        <f t="shared" si="59"/>
        <v>45</v>
      </c>
    </row>
    <row r="3372" spans="19:22">
      <c r="S3372" s="16">
        <v>5413</v>
      </c>
      <c r="T3372" s="16" t="s">
        <v>3738</v>
      </c>
      <c r="U3372" s="17">
        <f>COUNTIFS(WTG_BD!L:L,'Basic Data'!T3372,WTG_BD!F:F,"&gt;="&amp;O2Summary!$B$6,WTG_BD!F:F,"&lt;="&amp;O2Summary!$B$4)</f>
        <v>0</v>
      </c>
      <c r="V3372" s="18">
        <f t="shared" si="59"/>
        <v>45</v>
      </c>
    </row>
    <row r="3373" spans="19:22">
      <c r="S3373" s="16">
        <v>5414</v>
      </c>
      <c r="T3373" s="16" t="s">
        <v>3739</v>
      </c>
      <c r="U3373" s="17">
        <f>COUNTIFS(WTG_BD!L:L,'Basic Data'!T3373,WTG_BD!F:F,"&gt;="&amp;O2Summary!$B$6,WTG_BD!F:F,"&lt;="&amp;O2Summary!$B$4)</f>
        <v>0</v>
      </c>
      <c r="V3373" s="18">
        <f t="shared" si="59"/>
        <v>45</v>
      </c>
    </row>
    <row r="3374" spans="19:22">
      <c r="S3374" s="16">
        <v>5415</v>
      </c>
      <c r="T3374" s="16" t="s">
        <v>3740</v>
      </c>
      <c r="U3374" s="17">
        <f>COUNTIFS(WTG_BD!L:L,'Basic Data'!T3374,WTG_BD!F:F,"&gt;="&amp;O2Summary!$B$6,WTG_BD!F:F,"&lt;="&amp;O2Summary!$B$4)</f>
        <v>0</v>
      </c>
      <c r="V3374" s="18">
        <f t="shared" si="59"/>
        <v>45</v>
      </c>
    </row>
    <row r="3375" spans="19:22">
      <c r="S3375" s="16">
        <v>5416</v>
      </c>
      <c r="T3375" s="16" t="s">
        <v>3741</v>
      </c>
      <c r="U3375" s="17">
        <f>COUNTIFS(WTG_BD!L:L,'Basic Data'!T3375,WTG_BD!F:F,"&gt;="&amp;O2Summary!$B$6,WTG_BD!F:F,"&lt;="&amp;O2Summary!$B$4)</f>
        <v>0</v>
      </c>
      <c r="V3375" s="18">
        <f t="shared" si="59"/>
        <v>45</v>
      </c>
    </row>
    <row r="3376" spans="19:22">
      <c r="S3376" s="16">
        <v>5417</v>
      </c>
      <c r="T3376" s="16" t="s">
        <v>3742</v>
      </c>
      <c r="U3376" s="17">
        <f>COUNTIFS(WTG_BD!L:L,'Basic Data'!T3376,WTG_BD!F:F,"&gt;="&amp;O2Summary!$B$6,WTG_BD!F:F,"&lt;="&amp;O2Summary!$B$4)</f>
        <v>0</v>
      </c>
      <c r="V3376" s="18">
        <f t="shared" si="59"/>
        <v>45</v>
      </c>
    </row>
    <row r="3377" spans="19:22">
      <c r="S3377" s="16">
        <v>5418</v>
      </c>
      <c r="T3377" s="16" t="s">
        <v>3743</v>
      </c>
      <c r="U3377" s="17">
        <f>COUNTIFS(WTG_BD!L:L,'Basic Data'!T3377,WTG_BD!F:F,"&gt;="&amp;O2Summary!$B$6,WTG_BD!F:F,"&lt;="&amp;O2Summary!$B$4)</f>
        <v>0</v>
      </c>
      <c r="V3377" s="18">
        <f t="shared" si="59"/>
        <v>45</v>
      </c>
    </row>
    <row r="3378" spans="19:22">
      <c r="S3378" s="16">
        <v>5419</v>
      </c>
      <c r="T3378" s="16" t="s">
        <v>3744</v>
      </c>
      <c r="U3378" s="17">
        <f>COUNTIFS(WTG_BD!L:L,'Basic Data'!T3378,WTG_BD!F:F,"&gt;="&amp;O2Summary!$B$6,WTG_BD!F:F,"&lt;="&amp;O2Summary!$B$4)</f>
        <v>0</v>
      </c>
      <c r="V3378" s="18">
        <f t="shared" si="59"/>
        <v>45</v>
      </c>
    </row>
    <row r="3379" spans="19:22">
      <c r="S3379" s="26">
        <v>5420</v>
      </c>
      <c r="T3379" s="26" t="s">
        <v>3745</v>
      </c>
      <c r="U3379" s="17">
        <f>COUNTIFS(WTG_BD!L:L,'Basic Data'!T3379,WTG_BD!F:F,"&gt;="&amp;O2Summary!$B$6,WTG_BD!F:F,"&lt;="&amp;O2Summary!$B$4)</f>
        <v>0</v>
      </c>
      <c r="V3379" s="18">
        <f t="shared" si="59"/>
        <v>45</v>
      </c>
    </row>
    <row r="3380" spans="19:22">
      <c r="S3380" s="26">
        <v>5421</v>
      </c>
      <c r="T3380" s="26" t="s">
        <v>3746</v>
      </c>
      <c r="U3380" s="17">
        <f>COUNTIFS(WTG_BD!L:L,'Basic Data'!T3380,WTG_BD!F:F,"&gt;="&amp;O2Summary!$B$6,WTG_BD!F:F,"&lt;="&amp;O2Summary!$B$4)</f>
        <v>0</v>
      </c>
      <c r="V3380" s="18">
        <f t="shared" si="59"/>
        <v>45</v>
      </c>
    </row>
    <row r="3381" spans="19:22">
      <c r="S3381" s="26">
        <v>5422</v>
      </c>
      <c r="T3381" s="26" t="s">
        <v>3747</v>
      </c>
      <c r="U3381" s="17">
        <f>COUNTIFS(WTG_BD!L:L,'Basic Data'!T3381,WTG_BD!F:F,"&gt;="&amp;O2Summary!$B$6,WTG_BD!F:F,"&lt;="&amp;O2Summary!$B$4)</f>
        <v>0</v>
      </c>
      <c r="V3381" s="18">
        <f t="shared" si="59"/>
        <v>45</v>
      </c>
    </row>
    <row r="3382" spans="19:22">
      <c r="S3382" s="26">
        <v>5423</v>
      </c>
      <c r="T3382" s="26" t="s">
        <v>3748</v>
      </c>
      <c r="U3382" s="17">
        <f>COUNTIFS(WTG_BD!L:L,'Basic Data'!T3382,WTG_BD!F:F,"&gt;="&amp;O2Summary!$B$6,WTG_BD!F:F,"&lt;="&amp;O2Summary!$B$4)</f>
        <v>0</v>
      </c>
      <c r="V3382" s="18">
        <f t="shared" si="59"/>
        <v>45</v>
      </c>
    </row>
    <row r="3383" spans="19:22">
      <c r="S3383" s="26">
        <v>5424</v>
      </c>
      <c r="T3383" s="26" t="s">
        <v>3749</v>
      </c>
      <c r="U3383" s="17">
        <f>COUNTIFS(WTG_BD!L:L,'Basic Data'!T3383,WTG_BD!F:F,"&gt;="&amp;O2Summary!$B$6,WTG_BD!F:F,"&lt;="&amp;O2Summary!$B$4)</f>
        <v>0</v>
      </c>
      <c r="V3383" s="18">
        <f t="shared" si="59"/>
        <v>45</v>
      </c>
    </row>
    <row r="3384" spans="19:22">
      <c r="S3384" s="26">
        <v>5425</v>
      </c>
      <c r="T3384" s="26" t="s">
        <v>3750</v>
      </c>
      <c r="U3384" s="17">
        <f>COUNTIFS(WTG_BD!L:L,'Basic Data'!T3384,WTG_BD!F:F,"&gt;="&amp;O2Summary!$B$6,WTG_BD!F:F,"&lt;="&amp;O2Summary!$B$4)</f>
        <v>0</v>
      </c>
      <c r="V3384" s="18">
        <f t="shared" si="59"/>
        <v>45</v>
      </c>
    </row>
    <row r="3385" spans="19:22">
      <c r="S3385" s="16">
        <v>5426</v>
      </c>
      <c r="T3385" s="16" t="s">
        <v>3751</v>
      </c>
      <c r="U3385" s="17">
        <f>COUNTIFS(WTG_BD!L:L,'Basic Data'!T3385,WTG_BD!F:F,"&gt;="&amp;O2Summary!$B$6,WTG_BD!F:F,"&lt;="&amp;O2Summary!$B$4)</f>
        <v>0</v>
      </c>
      <c r="V3385" s="18">
        <f t="shared" si="59"/>
        <v>45</v>
      </c>
    </row>
    <row r="3386" spans="19:22">
      <c r="S3386" s="16">
        <v>5427</v>
      </c>
      <c r="T3386" s="16" t="s">
        <v>3752</v>
      </c>
      <c r="U3386" s="17">
        <f>COUNTIFS(WTG_BD!L:L,'Basic Data'!T3386,WTG_BD!F:F,"&gt;="&amp;O2Summary!$B$6,WTG_BD!F:F,"&lt;="&amp;O2Summary!$B$4)</f>
        <v>0</v>
      </c>
      <c r="V3386" s="18">
        <f t="shared" si="59"/>
        <v>45</v>
      </c>
    </row>
    <row r="3387" spans="19:22">
      <c r="S3387" s="16">
        <v>5428</v>
      </c>
      <c r="T3387" s="16" t="s">
        <v>3753</v>
      </c>
      <c r="U3387" s="17">
        <f>COUNTIFS(WTG_BD!L:L,'Basic Data'!T3387,WTG_BD!F:F,"&gt;="&amp;O2Summary!$B$6,WTG_BD!F:F,"&lt;="&amp;O2Summary!$B$4)</f>
        <v>0</v>
      </c>
      <c r="V3387" s="18">
        <f t="shared" si="59"/>
        <v>45</v>
      </c>
    </row>
    <row r="3388" spans="19:22">
      <c r="S3388" s="16">
        <v>5429</v>
      </c>
      <c r="T3388" s="16" t="s">
        <v>3688</v>
      </c>
      <c r="U3388" s="17">
        <f>COUNTIFS(WTG_BD!L:L,'Basic Data'!T3388,WTG_BD!F:F,"&gt;="&amp;O2Summary!$B$6,WTG_BD!F:F,"&lt;="&amp;O2Summary!$B$4)</f>
        <v>0</v>
      </c>
      <c r="V3388" s="18">
        <f t="shared" si="59"/>
        <v>45</v>
      </c>
    </row>
    <row r="3389" spans="19:22">
      <c r="S3389" s="16">
        <v>5430</v>
      </c>
      <c r="T3389" s="16" t="s">
        <v>3754</v>
      </c>
      <c r="U3389" s="17">
        <f>COUNTIFS(WTG_BD!L:L,'Basic Data'!T3389,WTG_BD!F:F,"&gt;="&amp;O2Summary!$B$6,WTG_BD!F:F,"&lt;="&amp;O2Summary!$B$4)</f>
        <v>0</v>
      </c>
      <c r="V3389" s="18">
        <f t="shared" si="59"/>
        <v>45</v>
      </c>
    </row>
    <row r="3390" spans="19:22">
      <c r="S3390" s="16">
        <v>5431</v>
      </c>
      <c r="T3390" s="16" t="s">
        <v>3755</v>
      </c>
      <c r="U3390" s="17">
        <f>COUNTIFS(WTG_BD!L:L,'Basic Data'!T3390,WTG_BD!F:F,"&gt;="&amp;O2Summary!$B$6,WTG_BD!F:F,"&lt;="&amp;O2Summary!$B$4)</f>
        <v>0</v>
      </c>
      <c r="V3390" s="18">
        <f t="shared" si="59"/>
        <v>45</v>
      </c>
    </row>
    <row r="3391" spans="19:22">
      <c r="S3391" s="16">
        <v>5432</v>
      </c>
      <c r="T3391" s="16" t="s">
        <v>3756</v>
      </c>
      <c r="U3391" s="17">
        <f>COUNTIFS(WTG_BD!L:L,'Basic Data'!T3391,WTG_BD!F:F,"&gt;="&amp;O2Summary!$B$6,WTG_BD!F:F,"&lt;="&amp;O2Summary!$B$4)</f>
        <v>0</v>
      </c>
      <c r="V3391" s="18">
        <f t="shared" si="59"/>
        <v>45</v>
      </c>
    </row>
    <row r="3392" spans="19:22">
      <c r="S3392" s="16">
        <v>5433</v>
      </c>
      <c r="T3392" s="16" t="s">
        <v>923</v>
      </c>
      <c r="U3392" s="17">
        <f>COUNTIFS(WTG_BD!L:L,'Basic Data'!T3392,WTG_BD!F:F,"&gt;="&amp;O2Summary!$B$6,WTG_BD!F:F,"&lt;="&amp;O2Summary!$B$4)</f>
        <v>0</v>
      </c>
      <c r="V3392" s="18">
        <f t="shared" si="59"/>
        <v>45</v>
      </c>
    </row>
    <row r="3393" spans="19:22">
      <c r="S3393" s="16">
        <v>5434</v>
      </c>
      <c r="T3393" s="16" t="s">
        <v>924</v>
      </c>
      <c r="U3393" s="17">
        <f>COUNTIFS(WTG_BD!L:L,'Basic Data'!T3393,WTG_BD!F:F,"&gt;="&amp;O2Summary!$B$6,WTG_BD!F:F,"&lt;="&amp;O2Summary!$B$4)</f>
        <v>0</v>
      </c>
      <c r="V3393" s="18">
        <f t="shared" si="59"/>
        <v>45</v>
      </c>
    </row>
    <row r="3394" spans="19:22">
      <c r="S3394" s="16">
        <v>5435</v>
      </c>
      <c r="T3394" s="16" t="s">
        <v>3757</v>
      </c>
      <c r="U3394" s="17">
        <f>COUNTIFS(WTG_BD!L:L,'Basic Data'!T3394,WTG_BD!F:F,"&gt;="&amp;O2Summary!$B$6,WTG_BD!F:F,"&lt;="&amp;O2Summary!$B$4)</f>
        <v>0</v>
      </c>
      <c r="V3394" s="18">
        <f t="shared" si="59"/>
        <v>45</v>
      </c>
    </row>
    <row r="3395" spans="19:22">
      <c r="S3395" s="16">
        <v>5436</v>
      </c>
      <c r="T3395" s="16" t="s">
        <v>3758</v>
      </c>
      <c r="U3395" s="17">
        <f>COUNTIFS(WTG_BD!L:L,'Basic Data'!T3395,WTG_BD!F:F,"&gt;="&amp;O2Summary!$B$6,WTG_BD!F:F,"&lt;="&amp;O2Summary!$B$4)</f>
        <v>0</v>
      </c>
      <c r="V3395" s="18">
        <f t="shared" ref="V3395:V3458" si="60">RANK(U3395,$U$2:$U$3975)</f>
        <v>45</v>
      </c>
    </row>
    <row r="3396" spans="19:22">
      <c r="S3396" s="16">
        <v>5437</v>
      </c>
      <c r="T3396" s="16" t="s">
        <v>3759</v>
      </c>
      <c r="U3396" s="17">
        <f>COUNTIFS(WTG_BD!L:L,'Basic Data'!T3396,WTG_BD!F:F,"&gt;="&amp;O2Summary!$B$6,WTG_BD!F:F,"&lt;="&amp;O2Summary!$B$4)</f>
        <v>0</v>
      </c>
      <c r="V3396" s="18">
        <f t="shared" si="60"/>
        <v>45</v>
      </c>
    </row>
    <row r="3397" spans="19:22">
      <c r="S3397" s="16">
        <v>5438</v>
      </c>
      <c r="T3397" s="16" t="s">
        <v>3760</v>
      </c>
      <c r="U3397" s="17">
        <f>COUNTIFS(WTG_BD!L:L,'Basic Data'!T3397,WTG_BD!F:F,"&gt;="&amp;O2Summary!$B$6,WTG_BD!F:F,"&lt;="&amp;O2Summary!$B$4)</f>
        <v>0</v>
      </c>
      <c r="V3397" s="18">
        <f t="shared" si="60"/>
        <v>45</v>
      </c>
    </row>
    <row r="3398" spans="19:22">
      <c r="S3398" s="16">
        <v>5439</v>
      </c>
      <c r="T3398" s="16" t="s">
        <v>3761</v>
      </c>
      <c r="U3398" s="17">
        <f>COUNTIFS(WTG_BD!L:L,'Basic Data'!T3398,WTG_BD!F:F,"&gt;="&amp;O2Summary!$B$6,WTG_BD!F:F,"&lt;="&amp;O2Summary!$B$4)</f>
        <v>0</v>
      </c>
      <c r="V3398" s="18">
        <f t="shared" si="60"/>
        <v>45</v>
      </c>
    </row>
    <row r="3399" spans="19:22">
      <c r="S3399" s="16">
        <v>5440</v>
      </c>
      <c r="T3399" s="16" t="s">
        <v>1560</v>
      </c>
      <c r="U3399" s="17">
        <f>COUNTIFS(WTG_BD!L:L,'Basic Data'!T3399,WTG_BD!F:F,"&gt;="&amp;O2Summary!$B$6,WTG_BD!F:F,"&lt;="&amp;O2Summary!$B$4)</f>
        <v>0</v>
      </c>
      <c r="V3399" s="18">
        <f t="shared" si="60"/>
        <v>45</v>
      </c>
    </row>
    <row r="3400" spans="19:22">
      <c r="S3400" s="16">
        <v>5441</v>
      </c>
      <c r="T3400" s="16" t="s">
        <v>1559</v>
      </c>
      <c r="U3400" s="17">
        <f>COUNTIFS(WTG_BD!L:L,'Basic Data'!T3400,WTG_BD!F:F,"&gt;="&amp;O2Summary!$B$6,WTG_BD!F:F,"&lt;="&amp;O2Summary!$B$4)</f>
        <v>0</v>
      </c>
      <c r="V3400" s="18">
        <f t="shared" si="60"/>
        <v>45</v>
      </c>
    </row>
    <row r="3401" spans="19:22">
      <c r="S3401" s="16">
        <v>5442</v>
      </c>
      <c r="T3401" s="16" t="s">
        <v>3762</v>
      </c>
      <c r="U3401" s="17">
        <f>COUNTIFS(WTG_BD!L:L,'Basic Data'!T3401,WTG_BD!F:F,"&gt;="&amp;O2Summary!$B$6,WTG_BD!F:F,"&lt;="&amp;O2Summary!$B$4)</f>
        <v>0</v>
      </c>
      <c r="V3401" s="18">
        <f t="shared" si="60"/>
        <v>45</v>
      </c>
    </row>
    <row r="3402" spans="19:22">
      <c r="S3402" s="16">
        <v>5443</v>
      </c>
      <c r="T3402" s="16" t="s">
        <v>3763</v>
      </c>
      <c r="U3402" s="17">
        <f>COUNTIFS(WTG_BD!L:L,'Basic Data'!T3402,WTG_BD!F:F,"&gt;="&amp;O2Summary!$B$6,WTG_BD!F:F,"&lt;="&amp;O2Summary!$B$4)</f>
        <v>0</v>
      </c>
      <c r="V3402" s="18">
        <f t="shared" si="60"/>
        <v>45</v>
      </c>
    </row>
    <row r="3403" spans="19:22">
      <c r="S3403" s="16">
        <v>5444</v>
      </c>
      <c r="T3403" s="16" t="s">
        <v>3764</v>
      </c>
      <c r="U3403" s="17">
        <f>COUNTIFS(WTG_BD!L:L,'Basic Data'!T3403,WTG_BD!F:F,"&gt;="&amp;O2Summary!$B$6,WTG_BD!F:F,"&lt;="&amp;O2Summary!$B$4)</f>
        <v>0</v>
      </c>
      <c r="V3403" s="18">
        <f t="shared" si="60"/>
        <v>45</v>
      </c>
    </row>
    <row r="3404" spans="19:22">
      <c r="S3404" s="16">
        <v>5445</v>
      </c>
      <c r="T3404" s="16" t="s">
        <v>3765</v>
      </c>
      <c r="U3404" s="17">
        <f>COUNTIFS(WTG_BD!L:L,'Basic Data'!T3404,WTG_BD!F:F,"&gt;="&amp;O2Summary!$B$6,WTG_BD!F:F,"&lt;="&amp;O2Summary!$B$4)</f>
        <v>0</v>
      </c>
      <c r="V3404" s="18">
        <f t="shared" si="60"/>
        <v>45</v>
      </c>
    </row>
    <row r="3405" spans="19:22">
      <c r="S3405" s="16">
        <v>5446</v>
      </c>
      <c r="T3405" s="16" t="s">
        <v>1722</v>
      </c>
      <c r="U3405" s="17">
        <f>COUNTIFS(WTG_BD!L:L,'Basic Data'!T3405,WTG_BD!F:F,"&gt;="&amp;O2Summary!$B$6,WTG_BD!F:F,"&lt;="&amp;O2Summary!$B$4)</f>
        <v>0</v>
      </c>
      <c r="V3405" s="18">
        <f t="shared" si="60"/>
        <v>45</v>
      </c>
    </row>
    <row r="3406" spans="19:22">
      <c r="S3406" s="26">
        <v>5447</v>
      </c>
      <c r="T3406" s="26" t="s">
        <v>3766</v>
      </c>
      <c r="U3406" s="17">
        <f>COUNTIFS(WTG_BD!L:L,'Basic Data'!T3406,WTG_BD!F:F,"&gt;="&amp;O2Summary!$B$6,WTG_BD!F:F,"&lt;="&amp;O2Summary!$B$4)</f>
        <v>0</v>
      </c>
      <c r="V3406" s="18">
        <f t="shared" si="60"/>
        <v>45</v>
      </c>
    </row>
    <row r="3407" spans="19:22">
      <c r="S3407" s="16">
        <v>5448</v>
      </c>
      <c r="T3407" s="16" t="s">
        <v>3767</v>
      </c>
      <c r="U3407" s="17">
        <f>COUNTIFS(WTG_BD!L:L,'Basic Data'!T3407,WTG_BD!F:F,"&gt;="&amp;O2Summary!$B$6,WTG_BD!F:F,"&lt;="&amp;O2Summary!$B$4)</f>
        <v>0</v>
      </c>
      <c r="V3407" s="18">
        <f t="shared" si="60"/>
        <v>45</v>
      </c>
    </row>
    <row r="3408" spans="19:22">
      <c r="S3408" s="26">
        <v>5449</v>
      </c>
      <c r="T3408" s="26" t="s">
        <v>2340</v>
      </c>
      <c r="U3408" s="17">
        <f>COUNTIFS(WTG_BD!L:L,'Basic Data'!T3408,WTG_BD!F:F,"&gt;="&amp;O2Summary!$B$6,WTG_BD!F:F,"&lt;="&amp;O2Summary!$B$4)</f>
        <v>0</v>
      </c>
      <c r="V3408" s="18">
        <f t="shared" si="60"/>
        <v>45</v>
      </c>
    </row>
    <row r="3409" spans="19:22">
      <c r="S3409" s="16">
        <v>5450</v>
      </c>
      <c r="T3409" s="16" t="s">
        <v>2341</v>
      </c>
      <c r="U3409" s="17">
        <f>COUNTIFS(WTG_BD!L:L,'Basic Data'!T3409,WTG_BD!F:F,"&gt;="&amp;O2Summary!$B$6,WTG_BD!F:F,"&lt;="&amp;O2Summary!$B$4)</f>
        <v>0</v>
      </c>
      <c r="V3409" s="18">
        <f t="shared" si="60"/>
        <v>45</v>
      </c>
    </row>
    <row r="3410" spans="19:22">
      <c r="S3410" s="26">
        <v>5451</v>
      </c>
      <c r="T3410" s="26" t="s">
        <v>1721</v>
      </c>
      <c r="U3410" s="17">
        <f>COUNTIFS(WTG_BD!L:L,'Basic Data'!T3410,WTG_BD!F:F,"&gt;="&amp;O2Summary!$B$6,WTG_BD!F:F,"&lt;="&amp;O2Summary!$B$4)</f>
        <v>0</v>
      </c>
      <c r="V3410" s="18">
        <f t="shared" si="60"/>
        <v>45</v>
      </c>
    </row>
    <row r="3411" spans="19:22">
      <c r="S3411" s="16">
        <v>5452</v>
      </c>
      <c r="T3411" s="16" t="s">
        <v>1720</v>
      </c>
      <c r="U3411" s="17">
        <f>COUNTIFS(WTG_BD!L:L,'Basic Data'!T3411,WTG_BD!F:F,"&gt;="&amp;O2Summary!$B$6,WTG_BD!F:F,"&lt;="&amp;O2Summary!$B$4)</f>
        <v>0</v>
      </c>
      <c r="V3411" s="18">
        <f t="shared" si="60"/>
        <v>45</v>
      </c>
    </row>
    <row r="3412" spans="19:22">
      <c r="S3412" s="16">
        <v>5453</v>
      </c>
      <c r="T3412" s="16" t="s">
        <v>1725</v>
      </c>
      <c r="U3412" s="17">
        <f>COUNTIFS(WTG_BD!L:L,'Basic Data'!T3412,WTG_BD!F:F,"&gt;="&amp;O2Summary!$B$6,WTG_BD!F:F,"&lt;="&amp;O2Summary!$B$4)</f>
        <v>0</v>
      </c>
      <c r="V3412" s="18">
        <f t="shared" si="60"/>
        <v>45</v>
      </c>
    </row>
    <row r="3413" spans="19:22">
      <c r="S3413" s="16">
        <v>5454</v>
      </c>
      <c r="T3413" s="16" t="s">
        <v>3768</v>
      </c>
      <c r="U3413" s="17">
        <f>COUNTIFS(WTG_BD!L:L,'Basic Data'!T3413,WTG_BD!F:F,"&gt;="&amp;O2Summary!$B$6,WTG_BD!F:F,"&lt;="&amp;O2Summary!$B$4)</f>
        <v>0</v>
      </c>
      <c r="V3413" s="18">
        <f t="shared" si="60"/>
        <v>45</v>
      </c>
    </row>
    <row r="3414" spans="19:22">
      <c r="S3414" s="16">
        <v>5455</v>
      </c>
      <c r="T3414" s="16" t="s">
        <v>2342</v>
      </c>
      <c r="U3414" s="17">
        <f>COUNTIFS(WTG_BD!L:L,'Basic Data'!T3414,WTG_BD!F:F,"&gt;="&amp;O2Summary!$B$6,WTG_BD!F:F,"&lt;="&amp;O2Summary!$B$4)</f>
        <v>0</v>
      </c>
      <c r="V3414" s="18">
        <f t="shared" si="60"/>
        <v>45</v>
      </c>
    </row>
    <row r="3415" spans="19:22">
      <c r="S3415" s="16">
        <v>5456</v>
      </c>
      <c r="T3415" s="16" t="s">
        <v>3769</v>
      </c>
      <c r="U3415" s="17">
        <f>COUNTIFS(WTG_BD!L:L,'Basic Data'!T3415,WTG_BD!F:F,"&gt;="&amp;O2Summary!$B$6,WTG_BD!F:F,"&lt;="&amp;O2Summary!$B$4)</f>
        <v>0</v>
      </c>
      <c r="V3415" s="18">
        <f t="shared" si="60"/>
        <v>45</v>
      </c>
    </row>
    <row r="3416" spans="19:22">
      <c r="S3416" s="26">
        <v>5457</v>
      </c>
      <c r="T3416" s="26" t="s">
        <v>3770</v>
      </c>
      <c r="U3416" s="17">
        <f>COUNTIFS(WTG_BD!L:L,'Basic Data'!T3416,WTG_BD!F:F,"&gt;="&amp;O2Summary!$B$6,WTG_BD!F:F,"&lt;="&amp;O2Summary!$B$4)</f>
        <v>0</v>
      </c>
      <c r="V3416" s="18">
        <f t="shared" si="60"/>
        <v>45</v>
      </c>
    </row>
    <row r="3417" spans="19:22">
      <c r="S3417" s="16">
        <v>5458</v>
      </c>
      <c r="T3417" s="16" t="s">
        <v>3771</v>
      </c>
      <c r="U3417" s="17">
        <f>COUNTIFS(WTG_BD!L:L,'Basic Data'!T3417,WTG_BD!F:F,"&gt;="&amp;O2Summary!$B$6,WTG_BD!F:F,"&lt;="&amp;O2Summary!$B$4)</f>
        <v>0</v>
      </c>
      <c r="V3417" s="18">
        <f t="shared" si="60"/>
        <v>45</v>
      </c>
    </row>
    <row r="3418" spans="19:22">
      <c r="S3418" s="26">
        <v>5459</v>
      </c>
      <c r="T3418" s="26" t="s">
        <v>3772</v>
      </c>
      <c r="U3418" s="17">
        <f>COUNTIFS(WTG_BD!L:L,'Basic Data'!T3418,WTG_BD!F:F,"&gt;="&amp;O2Summary!$B$6,WTG_BD!F:F,"&lt;="&amp;O2Summary!$B$4)</f>
        <v>0</v>
      </c>
      <c r="V3418" s="18">
        <f t="shared" si="60"/>
        <v>45</v>
      </c>
    </row>
    <row r="3419" spans="19:22">
      <c r="S3419" s="16">
        <v>5460</v>
      </c>
      <c r="T3419" s="16" t="s">
        <v>3773</v>
      </c>
      <c r="U3419" s="17">
        <f>COUNTIFS(WTG_BD!L:L,'Basic Data'!T3419,WTG_BD!F:F,"&gt;="&amp;O2Summary!$B$6,WTG_BD!F:F,"&lt;="&amp;O2Summary!$B$4)</f>
        <v>0</v>
      </c>
      <c r="V3419" s="18">
        <f t="shared" si="60"/>
        <v>45</v>
      </c>
    </row>
    <row r="3420" spans="19:22">
      <c r="S3420" s="16">
        <v>5461</v>
      </c>
      <c r="T3420" s="16" t="s">
        <v>3774</v>
      </c>
      <c r="U3420" s="17">
        <f>COUNTIFS(WTG_BD!L:L,'Basic Data'!T3420,WTG_BD!F:F,"&gt;="&amp;O2Summary!$B$6,WTG_BD!F:F,"&lt;="&amp;O2Summary!$B$4)</f>
        <v>0</v>
      </c>
      <c r="V3420" s="18">
        <f t="shared" si="60"/>
        <v>45</v>
      </c>
    </row>
    <row r="3421" spans="19:22">
      <c r="S3421" s="26">
        <v>5462</v>
      </c>
      <c r="T3421" s="26" t="s">
        <v>3775</v>
      </c>
      <c r="U3421" s="17">
        <f>COUNTIFS(WTG_BD!L:L,'Basic Data'!T3421,WTG_BD!F:F,"&gt;="&amp;O2Summary!$B$6,WTG_BD!F:F,"&lt;="&amp;O2Summary!$B$4)</f>
        <v>0</v>
      </c>
      <c r="V3421" s="18">
        <f t="shared" si="60"/>
        <v>45</v>
      </c>
    </row>
    <row r="3422" spans="19:22">
      <c r="S3422" s="16">
        <v>5463</v>
      </c>
      <c r="T3422" s="16" t="s">
        <v>3776</v>
      </c>
      <c r="U3422" s="17">
        <f>COUNTIFS(WTG_BD!L:L,'Basic Data'!T3422,WTG_BD!F:F,"&gt;="&amp;O2Summary!$B$6,WTG_BD!F:F,"&lt;="&amp;O2Summary!$B$4)</f>
        <v>0</v>
      </c>
      <c r="V3422" s="18">
        <f t="shared" si="60"/>
        <v>45</v>
      </c>
    </row>
    <row r="3423" spans="19:22">
      <c r="S3423" s="16">
        <v>5464</v>
      </c>
      <c r="T3423" s="16" t="s">
        <v>3777</v>
      </c>
      <c r="U3423" s="17">
        <f>COUNTIFS(WTG_BD!L:L,'Basic Data'!T3423,WTG_BD!F:F,"&gt;="&amp;O2Summary!$B$6,WTG_BD!F:F,"&lt;="&amp;O2Summary!$B$4)</f>
        <v>0</v>
      </c>
      <c r="V3423" s="18">
        <f t="shared" si="60"/>
        <v>45</v>
      </c>
    </row>
    <row r="3424" spans="19:22">
      <c r="S3424" s="16">
        <v>5465</v>
      </c>
      <c r="T3424" s="16" t="s">
        <v>3778</v>
      </c>
      <c r="U3424" s="17">
        <f>COUNTIFS(WTG_BD!L:L,'Basic Data'!T3424,WTG_BD!F:F,"&gt;="&amp;O2Summary!$B$6,WTG_BD!F:F,"&lt;="&amp;O2Summary!$B$4)</f>
        <v>0</v>
      </c>
      <c r="V3424" s="18">
        <f t="shared" si="60"/>
        <v>45</v>
      </c>
    </row>
    <row r="3425" spans="19:22">
      <c r="S3425" s="16">
        <v>5466</v>
      </c>
      <c r="T3425" s="16" t="s">
        <v>3779</v>
      </c>
      <c r="U3425" s="17">
        <f>COUNTIFS(WTG_BD!L:L,'Basic Data'!T3425,WTG_BD!F:F,"&gt;="&amp;O2Summary!$B$6,WTG_BD!F:F,"&lt;="&amp;O2Summary!$B$4)</f>
        <v>0</v>
      </c>
      <c r="V3425" s="18">
        <f t="shared" si="60"/>
        <v>45</v>
      </c>
    </row>
    <row r="3426" spans="19:22">
      <c r="S3426" s="16">
        <v>5467</v>
      </c>
      <c r="T3426" s="16" t="s">
        <v>3780</v>
      </c>
      <c r="U3426" s="17">
        <f>COUNTIFS(WTG_BD!L:L,'Basic Data'!T3426,WTG_BD!F:F,"&gt;="&amp;O2Summary!$B$6,WTG_BD!F:F,"&lt;="&amp;O2Summary!$B$4)</f>
        <v>0</v>
      </c>
      <c r="V3426" s="18">
        <f t="shared" si="60"/>
        <v>45</v>
      </c>
    </row>
    <row r="3427" spans="19:22">
      <c r="S3427" s="16">
        <v>5468</v>
      </c>
      <c r="T3427" s="16" t="s">
        <v>3781</v>
      </c>
      <c r="U3427" s="17">
        <f>COUNTIFS(WTG_BD!L:L,'Basic Data'!T3427,WTG_BD!F:F,"&gt;="&amp;O2Summary!$B$6,WTG_BD!F:F,"&lt;="&amp;O2Summary!$B$4)</f>
        <v>0</v>
      </c>
      <c r="V3427" s="18">
        <f t="shared" si="60"/>
        <v>45</v>
      </c>
    </row>
    <row r="3428" spans="19:22">
      <c r="S3428" s="16">
        <v>5469</v>
      </c>
      <c r="T3428" s="16" t="s">
        <v>3782</v>
      </c>
      <c r="U3428" s="17">
        <f>COUNTIFS(WTG_BD!L:L,'Basic Data'!T3428,WTG_BD!F:F,"&gt;="&amp;O2Summary!$B$6,WTG_BD!F:F,"&lt;="&amp;O2Summary!$B$4)</f>
        <v>0</v>
      </c>
      <c r="V3428" s="18">
        <f t="shared" si="60"/>
        <v>45</v>
      </c>
    </row>
    <row r="3429" spans="19:22">
      <c r="S3429" s="16">
        <v>5470</v>
      </c>
      <c r="T3429" s="16" t="s">
        <v>291</v>
      </c>
      <c r="U3429" s="17">
        <f>COUNTIFS(WTG_BD!L:L,'Basic Data'!T3429,WTG_BD!F:F,"&gt;="&amp;O2Summary!$B$6,WTG_BD!F:F,"&lt;="&amp;O2Summary!$B$4)</f>
        <v>6</v>
      </c>
      <c r="V3429" s="18">
        <f t="shared" si="60"/>
        <v>13</v>
      </c>
    </row>
    <row r="3430" spans="19:22">
      <c r="S3430" s="16">
        <v>5471</v>
      </c>
      <c r="T3430" s="16" t="s">
        <v>370</v>
      </c>
      <c r="U3430" s="17">
        <f>COUNTIFS(WTG_BD!L:L,'Basic Data'!T3430,WTG_BD!F:F,"&gt;="&amp;O2Summary!$B$6,WTG_BD!F:F,"&lt;="&amp;O2Summary!$B$4)</f>
        <v>7</v>
      </c>
      <c r="V3430" s="18">
        <f t="shared" si="60"/>
        <v>12</v>
      </c>
    </row>
    <row r="3431" spans="19:22">
      <c r="S3431" s="16">
        <v>5472</v>
      </c>
      <c r="T3431" s="16" t="s">
        <v>297</v>
      </c>
      <c r="U3431" s="17">
        <f>COUNTIFS(WTG_BD!L:L,'Basic Data'!T3431,WTG_BD!F:F,"&gt;="&amp;O2Summary!$B$6,WTG_BD!F:F,"&lt;="&amp;O2Summary!$B$4)</f>
        <v>0</v>
      </c>
      <c r="V3431" s="18">
        <f t="shared" si="60"/>
        <v>45</v>
      </c>
    </row>
    <row r="3432" spans="19:22">
      <c r="S3432" s="16">
        <v>5473</v>
      </c>
      <c r="T3432" s="16" t="s">
        <v>3783</v>
      </c>
      <c r="U3432" s="17">
        <f>COUNTIFS(WTG_BD!L:L,'Basic Data'!T3432,WTG_BD!F:F,"&gt;="&amp;O2Summary!$B$6,WTG_BD!F:F,"&lt;="&amp;O2Summary!$B$4)</f>
        <v>0</v>
      </c>
      <c r="V3432" s="18">
        <f t="shared" si="60"/>
        <v>45</v>
      </c>
    </row>
    <row r="3433" spans="19:22">
      <c r="S3433" s="16">
        <v>5474</v>
      </c>
      <c r="T3433" s="16" t="s">
        <v>3784</v>
      </c>
      <c r="U3433" s="17">
        <f>COUNTIFS(WTG_BD!L:L,'Basic Data'!T3433,WTG_BD!F:F,"&gt;="&amp;O2Summary!$B$6,WTG_BD!F:F,"&lt;="&amp;O2Summary!$B$4)</f>
        <v>0</v>
      </c>
      <c r="V3433" s="18">
        <f t="shared" si="60"/>
        <v>45</v>
      </c>
    </row>
    <row r="3434" spans="19:22">
      <c r="S3434" s="16">
        <v>5475</v>
      </c>
      <c r="T3434" s="16" t="s">
        <v>3785</v>
      </c>
      <c r="U3434" s="17">
        <f>COUNTIFS(WTG_BD!L:L,'Basic Data'!T3434,WTG_BD!F:F,"&gt;="&amp;O2Summary!$B$6,WTG_BD!F:F,"&lt;="&amp;O2Summary!$B$4)</f>
        <v>0</v>
      </c>
      <c r="V3434" s="18">
        <f t="shared" si="60"/>
        <v>45</v>
      </c>
    </row>
    <row r="3435" spans="19:22">
      <c r="S3435" s="16">
        <v>5476</v>
      </c>
      <c r="T3435" s="16" t="s">
        <v>3786</v>
      </c>
      <c r="U3435" s="17">
        <f>COUNTIFS(WTG_BD!L:L,'Basic Data'!T3435,WTG_BD!F:F,"&gt;="&amp;O2Summary!$B$6,WTG_BD!F:F,"&lt;="&amp;O2Summary!$B$4)</f>
        <v>0</v>
      </c>
      <c r="V3435" s="18">
        <f t="shared" si="60"/>
        <v>45</v>
      </c>
    </row>
    <row r="3436" spans="19:22">
      <c r="S3436" s="16">
        <v>5477</v>
      </c>
      <c r="T3436" s="16" t="s">
        <v>3787</v>
      </c>
      <c r="U3436" s="17">
        <f>COUNTIFS(WTG_BD!L:L,'Basic Data'!T3436,WTG_BD!F:F,"&gt;="&amp;O2Summary!$B$6,WTG_BD!F:F,"&lt;="&amp;O2Summary!$B$4)</f>
        <v>0</v>
      </c>
      <c r="V3436" s="18">
        <f t="shared" si="60"/>
        <v>45</v>
      </c>
    </row>
    <row r="3437" spans="19:22">
      <c r="S3437" s="26">
        <v>5478</v>
      </c>
      <c r="T3437" s="26" t="s">
        <v>3788</v>
      </c>
      <c r="U3437" s="17">
        <f>COUNTIFS(WTG_BD!L:L,'Basic Data'!T3437,WTG_BD!F:F,"&gt;="&amp;O2Summary!$B$6,WTG_BD!F:F,"&lt;="&amp;O2Summary!$B$4)</f>
        <v>0</v>
      </c>
      <c r="V3437" s="18">
        <f t="shared" si="60"/>
        <v>45</v>
      </c>
    </row>
    <row r="3438" spans="19:22">
      <c r="S3438" s="16">
        <v>5479</v>
      </c>
      <c r="T3438" s="16" t="s">
        <v>2767</v>
      </c>
      <c r="U3438" s="17">
        <f>COUNTIFS(WTG_BD!L:L,'Basic Data'!T3438,WTG_BD!F:F,"&gt;="&amp;O2Summary!$B$6,WTG_BD!F:F,"&lt;="&amp;O2Summary!$B$4)</f>
        <v>0</v>
      </c>
      <c r="V3438" s="18">
        <f t="shared" si="60"/>
        <v>45</v>
      </c>
    </row>
    <row r="3439" spans="19:22">
      <c r="S3439" s="16">
        <v>5480</v>
      </c>
      <c r="T3439" s="16" t="s">
        <v>3789</v>
      </c>
      <c r="U3439" s="17">
        <f>COUNTIFS(WTG_BD!L:L,'Basic Data'!T3439,WTG_BD!F:F,"&gt;="&amp;O2Summary!$B$6,WTG_BD!F:F,"&lt;="&amp;O2Summary!$B$4)</f>
        <v>0</v>
      </c>
      <c r="V3439" s="18">
        <f t="shared" si="60"/>
        <v>45</v>
      </c>
    </row>
    <row r="3440" spans="19:22">
      <c r="S3440" s="16">
        <v>5481</v>
      </c>
      <c r="T3440" s="16" t="s">
        <v>3790</v>
      </c>
      <c r="U3440" s="17">
        <f>COUNTIFS(WTG_BD!L:L,'Basic Data'!T3440,WTG_BD!F:F,"&gt;="&amp;O2Summary!$B$6,WTG_BD!F:F,"&lt;="&amp;O2Summary!$B$4)</f>
        <v>0</v>
      </c>
      <c r="V3440" s="18">
        <f t="shared" si="60"/>
        <v>45</v>
      </c>
    </row>
    <row r="3441" spans="19:22">
      <c r="S3441" s="16">
        <v>5482</v>
      </c>
      <c r="T3441" s="16" t="s">
        <v>3791</v>
      </c>
      <c r="U3441" s="17">
        <f>COUNTIFS(WTG_BD!L:L,'Basic Data'!T3441,WTG_BD!F:F,"&gt;="&amp;O2Summary!$B$6,WTG_BD!F:F,"&lt;="&amp;O2Summary!$B$4)</f>
        <v>0</v>
      </c>
      <c r="V3441" s="18">
        <f t="shared" si="60"/>
        <v>45</v>
      </c>
    </row>
    <row r="3442" spans="19:22">
      <c r="S3442" s="16">
        <v>5483</v>
      </c>
      <c r="T3442" s="16" t="s">
        <v>3792</v>
      </c>
      <c r="U3442" s="17">
        <f>COUNTIFS(WTG_BD!L:L,'Basic Data'!T3442,WTG_BD!F:F,"&gt;="&amp;O2Summary!$B$6,WTG_BD!F:F,"&lt;="&amp;O2Summary!$B$4)</f>
        <v>0</v>
      </c>
      <c r="V3442" s="18">
        <f t="shared" si="60"/>
        <v>45</v>
      </c>
    </row>
    <row r="3443" spans="19:22">
      <c r="S3443" s="16">
        <v>5484</v>
      </c>
      <c r="T3443" s="16" t="s">
        <v>3793</v>
      </c>
      <c r="U3443" s="17">
        <f>COUNTIFS(WTG_BD!L:L,'Basic Data'!T3443,WTG_BD!F:F,"&gt;="&amp;O2Summary!$B$6,WTG_BD!F:F,"&lt;="&amp;O2Summary!$B$4)</f>
        <v>0</v>
      </c>
      <c r="V3443" s="18">
        <f t="shared" si="60"/>
        <v>45</v>
      </c>
    </row>
    <row r="3444" spans="19:22">
      <c r="S3444" s="16">
        <v>5485</v>
      </c>
      <c r="T3444" s="16" t="s">
        <v>3794</v>
      </c>
      <c r="U3444" s="17">
        <f>COUNTIFS(WTG_BD!L:L,'Basic Data'!T3444,WTG_BD!F:F,"&gt;="&amp;O2Summary!$B$6,WTG_BD!F:F,"&lt;="&amp;O2Summary!$B$4)</f>
        <v>0</v>
      </c>
      <c r="V3444" s="18">
        <f t="shared" si="60"/>
        <v>45</v>
      </c>
    </row>
    <row r="3445" spans="19:22">
      <c r="S3445" s="26">
        <v>5486</v>
      </c>
      <c r="T3445" s="26" t="s">
        <v>3795</v>
      </c>
      <c r="U3445" s="17">
        <f>COUNTIFS(WTG_BD!L:L,'Basic Data'!T3445,WTG_BD!F:F,"&gt;="&amp;O2Summary!$B$6,WTG_BD!F:F,"&lt;="&amp;O2Summary!$B$4)</f>
        <v>0</v>
      </c>
      <c r="V3445" s="18">
        <f t="shared" si="60"/>
        <v>45</v>
      </c>
    </row>
    <row r="3446" spans="19:22">
      <c r="S3446" s="26">
        <v>5487</v>
      </c>
      <c r="T3446" s="26" t="s">
        <v>3796</v>
      </c>
      <c r="U3446" s="17">
        <f>COUNTIFS(WTG_BD!L:L,'Basic Data'!T3446,WTG_BD!F:F,"&gt;="&amp;O2Summary!$B$6,WTG_BD!F:F,"&lt;="&amp;O2Summary!$B$4)</f>
        <v>0</v>
      </c>
      <c r="V3446" s="18">
        <f t="shared" si="60"/>
        <v>45</v>
      </c>
    </row>
    <row r="3447" spans="19:22">
      <c r="S3447" s="26">
        <v>5488</v>
      </c>
      <c r="T3447" s="26" t="s">
        <v>3797</v>
      </c>
      <c r="U3447" s="17">
        <f>COUNTIFS(WTG_BD!L:L,'Basic Data'!T3447,WTG_BD!F:F,"&gt;="&amp;O2Summary!$B$6,WTG_BD!F:F,"&lt;="&amp;O2Summary!$B$4)</f>
        <v>0</v>
      </c>
      <c r="V3447" s="18">
        <f t="shared" si="60"/>
        <v>45</v>
      </c>
    </row>
    <row r="3448" spans="19:22">
      <c r="S3448" s="26">
        <v>5489</v>
      </c>
      <c r="T3448" s="26" t="s">
        <v>3798</v>
      </c>
      <c r="U3448" s="17">
        <f>COUNTIFS(WTG_BD!L:L,'Basic Data'!T3448,WTG_BD!F:F,"&gt;="&amp;O2Summary!$B$6,WTG_BD!F:F,"&lt;="&amp;O2Summary!$B$4)</f>
        <v>0</v>
      </c>
      <c r="V3448" s="18">
        <f t="shared" si="60"/>
        <v>45</v>
      </c>
    </row>
    <row r="3449" spans="19:22">
      <c r="S3449" s="26">
        <v>5490</v>
      </c>
      <c r="T3449" s="26" t="s">
        <v>3799</v>
      </c>
      <c r="U3449" s="17">
        <f>COUNTIFS(WTG_BD!L:L,'Basic Data'!T3449,WTG_BD!F:F,"&gt;="&amp;O2Summary!$B$6,WTG_BD!F:F,"&lt;="&amp;O2Summary!$B$4)</f>
        <v>0</v>
      </c>
      <c r="V3449" s="18">
        <f t="shared" si="60"/>
        <v>45</v>
      </c>
    </row>
    <row r="3450" spans="19:22">
      <c r="S3450" s="26">
        <v>5491</v>
      </c>
      <c r="T3450" s="26" t="s">
        <v>3800</v>
      </c>
      <c r="U3450" s="17">
        <f>COUNTIFS(WTG_BD!L:L,'Basic Data'!T3450,WTG_BD!F:F,"&gt;="&amp;O2Summary!$B$6,WTG_BD!F:F,"&lt;="&amp;O2Summary!$B$4)</f>
        <v>0</v>
      </c>
      <c r="V3450" s="18">
        <f t="shared" si="60"/>
        <v>45</v>
      </c>
    </row>
    <row r="3451" spans="19:22">
      <c r="S3451" s="26">
        <v>5492</v>
      </c>
      <c r="T3451" s="26" t="s">
        <v>3801</v>
      </c>
      <c r="U3451" s="17">
        <f>COUNTIFS(WTG_BD!L:L,'Basic Data'!T3451,WTG_BD!F:F,"&gt;="&amp;O2Summary!$B$6,WTG_BD!F:F,"&lt;="&amp;O2Summary!$B$4)</f>
        <v>0</v>
      </c>
      <c r="V3451" s="18">
        <f t="shared" si="60"/>
        <v>45</v>
      </c>
    </row>
    <row r="3452" spans="19:22">
      <c r="S3452" s="26">
        <v>5493</v>
      </c>
      <c r="T3452" s="26" t="s">
        <v>3802</v>
      </c>
      <c r="U3452" s="17">
        <f>COUNTIFS(WTG_BD!L:L,'Basic Data'!T3452,WTG_BD!F:F,"&gt;="&amp;O2Summary!$B$6,WTG_BD!F:F,"&lt;="&amp;O2Summary!$B$4)</f>
        <v>0</v>
      </c>
      <c r="V3452" s="18">
        <f t="shared" si="60"/>
        <v>45</v>
      </c>
    </row>
    <row r="3453" spans="19:22">
      <c r="S3453" s="26">
        <v>5494</v>
      </c>
      <c r="T3453" s="26" t="s">
        <v>3803</v>
      </c>
      <c r="U3453" s="17">
        <f>COUNTIFS(WTG_BD!L:L,'Basic Data'!T3453,WTG_BD!F:F,"&gt;="&amp;O2Summary!$B$6,WTG_BD!F:F,"&lt;="&amp;O2Summary!$B$4)</f>
        <v>0</v>
      </c>
      <c r="V3453" s="18">
        <f t="shared" si="60"/>
        <v>45</v>
      </c>
    </row>
    <row r="3454" spans="19:22">
      <c r="S3454" s="26">
        <v>5495</v>
      </c>
      <c r="T3454" s="26" t="s">
        <v>3804</v>
      </c>
      <c r="U3454" s="17">
        <f>COUNTIFS(WTG_BD!L:L,'Basic Data'!T3454,WTG_BD!F:F,"&gt;="&amp;O2Summary!$B$6,WTG_BD!F:F,"&lt;="&amp;O2Summary!$B$4)</f>
        <v>0</v>
      </c>
      <c r="V3454" s="18">
        <f t="shared" si="60"/>
        <v>45</v>
      </c>
    </row>
    <row r="3455" spans="19:22">
      <c r="S3455" s="26">
        <v>5496</v>
      </c>
      <c r="T3455" s="26" t="s">
        <v>3805</v>
      </c>
      <c r="U3455" s="17">
        <f>COUNTIFS(WTG_BD!L:L,'Basic Data'!T3455,WTG_BD!F:F,"&gt;="&amp;O2Summary!$B$6,WTG_BD!F:F,"&lt;="&amp;O2Summary!$B$4)</f>
        <v>0</v>
      </c>
      <c r="V3455" s="18">
        <f t="shared" si="60"/>
        <v>45</v>
      </c>
    </row>
    <row r="3456" spans="19:22">
      <c r="S3456" s="26">
        <v>5497</v>
      </c>
      <c r="T3456" s="26" t="s">
        <v>3806</v>
      </c>
      <c r="U3456" s="17">
        <f>COUNTIFS(WTG_BD!L:L,'Basic Data'!T3456,WTG_BD!F:F,"&gt;="&amp;O2Summary!$B$6,WTG_BD!F:F,"&lt;="&amp;O2Summary!$B$4)</f>
        <v>0</v>
      </c>
      <c r="V3456" s="18">
        <f t="shared" si="60"/>
        <v>45</v>
      </c>
    </row>
    <row r="3457" spans="19:22">
      <c r="S3457" s="26">
        <v>5498</v>
      </c>
      <c r="T3457" s="26" t="s">
        <v>3807</v>
      </c>
      <c r="U3457" s="17">
        <f>COUNTIFS(WTG_BD!L:L,'Basic Data'!T3457,WTG_BD!F:F,"&gt;="&amp;O2Summary!$B$6,WTG_BD!F:F,"&lt;="&amp;O2Summary!$B$4)</f>
        <v>0</v>
      </c>
      <c r="V3457" s="18">
        <f t="shared" si="60"/>
        <v>45</v>
      </c>
    </row>
    <row r="3458" spans="19:22">
      <c r="S3458" s="26">
        <v>5499</v>
      </c>
      <c r="T3458" s="26" t="s">
        <v>3808</v>
      </c>
      <c r="U3458" s="17">
        <f>COUNTIFS(WTG_BD!L:L,'Basic Data'!T3458,WTG_BD!F:F,"&gt;="&amp;O2Summary!$B$6,WTG_BD!F:F,"&lt;="&amp;O2Summary!$B$4)</f>
        <v>0</v>
      </c>
      <c r="V3458" s="18">
        <f t="shared" si="60"/>
        <v>45</v>
      </c>
    </row>
    <row r="3459" spans="19:22">
      <c r="S3459" s="16">
        <v>5500</v>
      </c>
      <c r="T3459" s="16" t="s">
        <v>3809</v>
      </c>
      <c r="U3459" s="17">
        <f>COUNTIFS(WTG_BD!L:L,'Basic Data'!T3459,WTG_BD!F:F,"&gt;="&amp;O2Summary!$B$6,WTG_BD!F:F,"&lt;="&amp;O2Summary!$B$4)</f>
        <v>0</v>
      </c>
      <c r="V3459" s="18">
        <f t="shared" ref="V3459:V3522" si="61">RANK(U3459,$U$2:$U$3975)</f>
        <v>45</v>
      </c>
    </row>
    <row r="3460" spans="19:22">
      <c r="S3460" s="16">
        <v>5501</v>
      </c>
      <c r="T3460" s="16" t="s">
        <v>3810</v>
      </c>
      <c r="U3460" s="17">
        <f>COUNTIFS(WTG_BD!L:L,'Basic Data'!T3460,WTG_BD!F:F,"&gt;="&amp;O2Summary!$B$6,WTG_BD!F:F,"&lt;="&amp;O2Summary!$B$4)</f>
        <v>0</v>
      </c>
      <c r="V3460" s="18">
        <f t="shared" si="61"/>
        <v>45</v>
      </c>
    </row>
    <row r="3461" spans="19:22">
      <c r="S3461" s="16">
        <v>5502</v>
      </c>
      <c r="T3461" s="16" t="s">
        <v>3811</v>
      </c>
      <c r="U3461" s="17">
        <f>COUNTIFS(WTG_BD!L:L,'Basic Data'!T3461,WTG_BD!F:F,"&gt;="&amp;O2Summary!$B$6,WTG_BD!F:F,"&lt;="&amp;O2Summary!$B$4)</f>
        <v>0</v>
      </c>
      <c r="V3461" s="18">
        <f t="shared" si="61"/>
        <v>45</v>
      </c>
    </row>
    <row r="3462" spans="19:22">
      <c r="S3462" s="16">
        <v>5503</v>
      </c>
      <c r="T3462" s="16" t="s">
        <v>3812</v>
      </c>
      <c r="U3462" s="17">
        <f>COUNTIFS(WTG_BD!L:L,'Basic Data'!T3462,WTG_BD!F:F,"&gt;="&amp;O2Summary!$B$6,WTG_BD!F:F,"&lt;="&amp;O2Summary!$B$4)</f>
        <v>0</v>
      </c>
      <c r="V3462" s="18">
        <f t="shared" si="61"/>
        <v>45</v>
      </c>
    </row>
    <row r="3463" spans="19:22">
      <c r="S3463" s="16">
        <v>5504</v>
      </c>
      <c r="T3463" s="16" t="s">
        <v>3813</v>
      </c>
      <c r="U3463" s="17">
        <f>COUNTIFS(WTG_BD!L:L,'Basic Data'!T3463,WTG_BD!F:F,"&gt;="&amp;O2Summary!$B$6,WTG_BD!F:F,"&lt;="&amp;O2Summary!$B$4)</f>
        <v>0</v>
      </c>
      <c r="V3463" s="18">
        <f t="shared" si="61"/>
        <v>45</v>
      </c>
    </row>
    <row r="3464" spans="19:22">
      <c r="S3464" s="16">
        <v>5505</v>
      </c>
      <c r="T3464" s="16" t="s">
        <v>3814</v>
      </c>
      <c r="U3464" s="17">
        <f>COUNTIFS(WTG_BD!L:L,'Basic Data'!T3464,WTG_BD!F:F,"&gt;="&amp;O2Summary!$B$6,WTG_BD!F:F,"&lt;="&amp;O2Summary!$B$4)</f>
        <v>0</v>
      </c>
      <c r="V3464" s="18">
        <f t="shared" si="61"/>
        <v>45</v>
      </c>
    </row>
    <row r="3465" spans="19:22">
      <c r="S3465" s="16">
        <v>5506</v>
      </c>
      <c r="T3465" s="16" t="s">
        <v>3815</v>
      </c>
      <c r="U3465" s="17">
        <f>COUNTIFS(WTG_BD!L:L,'Basic Data'!T3465,WTG_BD!F:F,"&gt;="&amp;O2Summary!$B$6,WTG_BD!F:F,"&lt;="&amp;O2Summary!$B$4)</f>
        <v>0</v>
      </c>
      <c r="V3465" s="18">
        <f t="shared" si="61"/>
        <v>45</v>
      </c>
    </row>
    <row r="3466" spans="19:22">
      <c r="S3466" s="16">
        <v>5507</v>
      </c>
      <c r="T3466" s="16" t="s">
        <v>3816</v>
      </c>
      <c r="U3466" s="17">
        <f>COUNTIFS(WTG_BD!L:L,'Basic Data'!T3466,WTG_BD!F:F,"&gt;="&amp;O2Summary!$B$6,WTG_BD!F:F,"&lt;="&amp;O2Summary!$B$4)</f>
        <v>0</v>
      </c>
      <c r="V3466" s="18">
        <f t="shared" si="61"/>
        <v>45</v>
      </c>
    </row>
    <row r="3467" spans="19:22">
      <c r="S3467" s="16">
        <v>5508</v>
      </c>
      <c r="T3467" s="16" t="s">
        <v>3817</v>
      </c>
      <c r="U3467" s="17">
        <f>COUNTIFS(WTG_BD!L:L,'Basic Data'!T3467,WTG_BD!F:F,"&gt;="&amp;O2Summary!$B$6,WTG_BD!F:F,"&lt;="&amp;O2Summary!$B$4)</f>
        <v>0</v>
      </c>
      <c r="V3467" s="18">
        <f t="shared" si="61"/>
        <v>45</v>
      </c>
    </row>
    <row r="3468" spans="19:22">
      <c r="S3468" s="16">
        <v>5509</v>
      </c>
      <c r="T3468" s="16" t="s">
        <v>3818</v>
      </c>
      <c r="U3468" s="17">
        <f>COUNTIFS(WTG_BD!L:L,'Basic Data'!T3468,WTG_BD!F:F,"&gt;="&amp;O2Summary!$B$6,WTG_BD!F:F,"&lt;="&amp;O2Summary!$B$4)</f>
        <v>0</v>
      </c>
      <c r="V3468" s="18">
        <f t="shared" si="61"/>
        <v>45</v>
      </c>
    </row>
    <row r="3469" spans="19:22">
      <c r="S3469" s="16">
        <v>5510</v>
      </c>
      <c r="T3469" s="16" t="s">
        <v>3819</v>
      </c>
      <c r="U3469" s="17">
        <f>COUNTIFS(WTG_BD!L:L,'Basic Data'!T3469,WTG_BD!F:F,"&gt;="&amp;O2Summary!$B$6,WTG_BD!F:F,"&lt;="&amp;O2Summary!$B$4)</f>
        <v>0</v>
      </c>
      <c r="V3469" s="18">
        <f t="shared" si="61"/>
        <v>45</v>
      </c>
    </row>
    <row r="3470" spans="19:22">
      <c r="S3470" s="16">
        <v>5511</v>
      </c>
      <c r="T3470" s="16" t="s">
        <v>3820</v>
      </c>
      <c r="U3470" s="17">
        <f>COUNTIFS(WTG_BD!L:L,'Basic Data'!T3470,WTG_BD!F:F,"&gt;="&amp;O2Summary!$B$6,WTG_BD!F:F,"&lt;="&amp;O2Summary!$B$4)</f>
        <v>0</v>
      </c>
      <c r="V3470" s="18">
        <f t="shared" si="61"/>
        <v>45</v>
      </c>
    </row>
    <row r="3471" spans="19:22">
      <c r="S3471" s="16">
        <v>5512</v>
      </c>
      <c r="T3471" s="16" t="s">
        <v>3821</v>
      </c>
      <c r="U3471" s="17">
        <f>COUNTIFS(WTG_BD!L:L,'Basic Data'!T3471,WTG_BD!F:F,"&gt;="&amp;O2Summary!$B$6,WTG_BD!F:F,"&lt;="&amp;O2Summary!$B$4)</f>
        <v>0</v>
      </c>
      <c r="V3471" s="18">
        <f t="shared" si="61"/>
        <v>45</v>
      </c>
    </row>
    <row r="3472" spans="19:22">
      <c r="S3472" s="16">
        <v>5513</v>
      </c>
      <c r="T3472" s="16" t="s">
        <v>3822</v>
      </c>
      <c r="U3472" s="17">
        <f>COUNTIFS(WTG_BD!L:L,'Basic Data'!T3472,WTG_BD!F:F,"&gt;="&amp;O2Summary!$B$6,WTG_BD!F:F,"&lt;="&amp;O2Summary!$B$4)</f>
        <v>0</v>
      </c>
      <c r="V3472" s="18">
        <f t="shared" si="61"/>
        <v>45</v>
      </c>
    </row>
    <row r="3473" spans="19:22">
      <c r="S3473" s="16">
        <v>5514</v>
      </c>
      <c r="T3473" s="16" t="s">
        <v>3823</v>
      </c>
      <c r="U3473" s="17">
        <f>COUNTIFS(WTG_BD!L:L,'Basic Data'!T3473,WTG_BD!F:F,"&gt;="&amp;O2Summary!$B$6,WTG_BD!F:F,"&lt;="&amp;O2Summary!$B$4)</f>
        <v>0</v>
      </c>
      <c r="V3473" s="18">
        <f t="shared" si="61"/>
        <v>45</v>
      </c>
    </row>
    <row r="3474" spans="19:22">
      <c r="S3474" s="16">
        <v>5515</v>
      </c>
      <c r="T3474" s="16" t="s">
        <v>3824</v>
      </c>
      <c r="U3474" s="17">
        <f>COUNTIFS(WTG_BD!L:L,'Basic Data'!T3474,WTG_BD!F:F,"&gt;="&amp;O2Summary!$B$6,WTG_BD!F:F,"&lt;="&amp;O2Summary!$B$4)</f>
        <v>0</v>
      </c>
      <c r="V3474" s="18">
        <f t="shared" si="61"/>
        <v>45</v>
      </c>
    </row>
    <row r="3475" spans="19:22">
      <c r="S3475" s="16">
        <v>5516</v>
      </c>
      <c r="T3475" s="16" t="s">
        <v>3825</v>
      </c>
      <c r="U3475" s="17">
        <f>COUNTIFS(WTG_BD!L:L,'Basic Data'!T3475,WTG_BD!F:F,"&gt;="&amp;O2Summary!$B$6,WTG_BD!F:F,"&lt;="&amp;O2Summary!$B$4)</f>
        <v>0</v>
      </c>
      <c r="V3475" s="18">
        <f t="shared" si="61"/>
        <v>45</v>
      </c>
    </row>
    <row r="3476" spans="19:22">
      <c r="S3476" s="16">
        <v>5517</v>
      </c>
      <c r="T3476" s="16" t="s">
        <v>3826</v>
      </c>
      <c r="U3476" s="17">
        <f>COUNTIFS(WTG_BD!L:L,'Basic Data'!T3476,WTG_BD!F:F,"&gt;="&amp;O2Summary!$B$6,WTG_BD!F:F,"&lt;="&amp;O2Summary!$B$4)</f>
        <v>0</v>
      </c>
      <c r="V3476" s="18">
        <f t="shared" si="61"/>
        <v>45</v>
      </c>
    </row>
    <row r="3477" spans="19:22">
      <c r="S3477" s="16">
        <v>5518</v>
      </c>
      <c r="T3477" s="16" t="s">
        <v>3827</v>
      </c>
      <c r="U3477" s="17">
        <f>COUNTIFS(WTG_BD!L:L,'Basic Data'!T3477,WTG_BD!F:F,"&gt;="&amp;O2Summary!$B$6,WTG_BD!F:F,"&lt;="&amp;O2Summary!$B$4)</f>
        <v>0</v>
      </c>
      <c r="V3477" s="18">
        <f t="shared" si="61"/>
        <v>45</v>
      </c>
    </row>
    <row r="3478" spans="19:22">
      <c r="S3478" s="16">
        <v>5519</v>
      </c>
      <c r="T3478" s="16" t="s">
        <v>3828</v>
      </c>
      <c r="U3478" s="17">
        <f>COUNTIFS(WTG_BD!L:L,'Basic Data'!T3478,WTG_BD!F:F,"&gt;="&amp;O2Summary!$B$6,WTG_BD!F:F,"&lt;="&amp;O2Summary!$B$4)</f>
        <v>0</v>
      </c>
      <c r="V3478" s="18">
        <f t="shared" si="61"/>
        <v>45</v>
      </c>
    </row>
    <row r="3479" spans="19:22">
      <c r="S3479" s="16">
        <v>5520</v>
      </c>
      <c r="T3479" s="16" t="s">
        <v>3829</v>
      </c>
      <c r="U3479" s="17">
        <f>COUNTIFS(WTG_BD!L:L,'Basic Data'!T3479,WTG_BD!F:F,"&gt;="&amp;O2Summary!$B$6,WTG_BD!F:F,"&lt;="&amp;O2Summary!$B$4)</f>
        <v>0</v>
      </c>
      <c r="V3479" s="18">
        <f t="shared" si="61"/>
        <v>45</v>
      </c>
    </row>
    <row r="3480" spans="19:22">
      <c r="S3480" s="16">
        <v>5521</v>
      </c>
      <c r="T3480" s="16" t="s">
        <v>3830</v>
      </c>
      <c r="U3480" s="17">
        <f>COUNTIFS(WTG_BD!L:L,'Basic Data'!T3480,WTG_BD!F:F,"&gt;="&amp;O2Summary!$B$6,WTG_BD!F:F,"&lt;="&amp;O2Summary!$B$4)</f>
        <v>0</v>
      </c>
      <c r="V3480" s="18">
        <f t="shared" si="61"/>
        <v>45</v>
      </c>
    </row>
    <row r="3481" spans="19:22">
      <c r="S3481" s="16">
        <v>5522</v>
      </c>
      <c r="T3481" s="16" t="s">
        <v>3830</v>
      </c>
      <c r="U3481" s="17">
        <f>COUNTIFS(WTG_BD!L:L,'Basic Data'!T3481,WTG_BD!F:F,"&gt;="&amp;O2Summary!$B$6,WTG_BD!F:F,"&lt;="&amp;O2Summary!$B$4)</f>
        <v>0</v>
      </c>
      <c r="V3481" s="18">
        <f t="shared" si="61"/>
        <v>45</v>
      </c>
    </row>
    <row r="3482" spans="19:22">
      <c r="S3482" s="16">
        <v>5523</v>
      </c>
      <c r="T3482" s="16" t="s">
        <v>3831</v>
      </c>
      <c r="U3482" s="17">
        <f>COUNTIFS(WTG_BD!L:L,'Basic Data'!T3482,WTG_BD!F:F,"&gt;="&amp;O2Summary!$B$6,WTG_BD!F:F,"&lt;="&amp;O2Summary!$B$4)</f>
        <v>0</v>
      </c>
      <c r="V3482" s="18">
        <f t="shared" si="61"/>
        <v>45</v>
      </c>
    </row>
    <row r="3483" spans="19:22">
      <c r="S3483" s="16">
        <v>5524</v>
      </c>
      <c r="T3483" s="16" t="s">
        <v>3832</v>
      </c>
      <c r="U3483" s="17">
        <f>COUNTIFS(WTG_BD!L:L,'Basic Data'!T3483,WTG_BD!F:F,"&gt;="&amp;O2Summary!$B$6,WTG_BD!F:F,"&lt;="&amp;O2Summary!$B$4)</f>
        <v>0</v>
      </c>
      <c r="V3483" s="18">
        <f t="shared" si="61"/>
        <v>45</v>
      </c>
    </row>
    <row r="3484" spans="19:22">
      <c r="S3484" s="16">
        <v>5525</v>
      </c>
      <c r="T3484" s="16" t="s">
        <v>3833</v>
      </c>
      <c r="U3484" s="17">
        <f>COUNTIFS(WTG_BD!L:L,'Basic Data'!T3484,WTG_BD!F:F,"&gt;="&amp;O2Summary!$B$6,WTG_BD!F:F,"&lt;="&amp;O2Summary!$B$4)</f>
        <v>0</v>
      </c>
      <c r="V3484" s="18">
        <f t="shared" si="61"/>
        <v>45</v>
      </c>
    </row>
    <row r="3485" spans="19:22">
      <c r="S3485" s="16">
        <v>5526</v>
      </c>
      <c r="T3485" s="16" t="s">
        <v>3834</v>
      </c>
      <c r="U3485" s="17">
        <f>COUNTIFS(WTG_BD!L:L,'Basic Data'!T3485,WTG_BD!F:F,"&gt;="&amp;O2Summary!$B$6,WTG_BD!F:F,"&lt;="&amp;O2Summary!$B$4)</f>
        <v>0</v>
      </c>
      <c r="V3485" s="18">
        <f t="shared" si="61"/>
        <v>45</v>
      </c>
    </row>
    <row r="3486" spans="19:22">
      <c r="S3486" s="16">
        <v>5527</v>
      </c>
      <c r="T3486" s="16" t="s">
        <v>3835</v>
      </c>
      <c r="U3486" s="17">
        <f>COUNTIFS(WTG_BD!L:L,'Basic Data'!T3486,WTG_BD!F:F,"&gt;="&amp;O2Summary!$B$6,WTG_BD!F:F,"&lt;="&amp;O2Summary!$B$4)</f>
        <v>0</v>
      </c>
      <c r="V3486" s="18">
        <f t="shared" si="61"/>
        <v>45</v>
      </c>
    </row>
    <row r="3487" spans="19:22">
      <c r="S3487" s="16">
        <v>5528</v>
      </c>
      <c r="T3487" s="16" t="s">
        <v>3836</v>
      </c>
      <c r="U3487" s="17">
        <f>COUNTIFS(WTG_BD!L:L,'Basic Data'!T3487,WTG_BD!F:F,"&gt;="&amp;O2Summary!$B$6,WTG_BD!F:F,"&lt;="&amp;O2Summary!$B$4)</f>
        <v>0</v>
      </c>
      <c r="V3487" s="18">
        <f t="shared" si="61"/>
        <v>45</v>
      </c>
    </row>
    <row r="3488" spans="19:22">
      <c r="S3488" s="16">
        <v>5529</v>
      </c>
      <c r="T3488" s="16" t="s">
        <v>3837</v>
      </c>
      <c r="U3488" s="17">
        <f>COUNTIFS(WTG_BD!L:L,'Basic Data'!T3488,WTG_BD!F:F,"&gt;="&amp;O2Summary!$B$6,WTG_BD!F:F,"&lt;="&amp;O2Summary!$B$4)</f>
        <v>0</v>
      </c>
      <c r="V3488" s="18">
        <f t="shared" si="61"/>
        <v>45</v>
      </c>
    </row>
    <row r="3489" spans="19:22">
      <c r="S3489" s="16">
        <v>5530</v>
      </c>
      <c r="T3489" s="16" t="s">
        <v>3838</v>
      </c>
      <c r="U3489" s="17">
        <f>COUNTIFS(WTG_BD!L:L,'Basic Data'!T3489,WTG_BD!F:F,"&gt;="&amp;O2Summary!$B$6,WTG_BD!F:F,"&lt;="&amp;O2Summary!$B$4)</f>
        <v>0</v>
      </c>
      <c r="V3489" s="18">
        <f t="shared" si="61"/>
        <v>45</v>
      </c>
    </row>
    <row r="3490" spans="19:22">
      <c r="S3490" s="16">
        <v>5531</v>
      </c>
      <c r="T3490" s="16" t="s">
        <v>3688</v>
      </c>
      <c r="U3490" s="17">
        <f>COUNTIFS(WTG_BD!L:L,'Basic Data'!T3490,WTG_BD!F:F,"&gt;="&amp;O2Summary!$B$6,WTG_BD!F:F,"&lt;="&amp;O2Summary!$B$4)</f>
        <v>0</v>
      </c>
      <c r="V3490" s="18">
        <f t="shared" si="61"/>
        <v>45</v>
      </c>
    </row>
    <row r="3491" spans="19:22">
      <c r="S3491" s="16">
        <v>5532</v>
      </c>
      <c r="T3491" s="16" t="s">
        <v>3839</v>
      </c>
      <c r="U3491" s="17">
        <f>COUNTIFS(WTG_BD!L:L,'Basic Data'!T3491,WTG_BD!F:F,"&gt;="&amp;O2Summary!$B$6,WTG_BD!F:F,"&lt;="&amp;O2Summary!$B$4)</f>
        <v>0</v>
      </c>
      <c r="V3491" s="18">
        <f t="shared" si="61"/>
        <v>45</v>
      </c>
    </row>
    <row r="3492" spans="19:22">
      <c r="S3492" s="16">
        <v>5533</v>
      </c>
      <c r="T3492" s="16" t="s">
        <v>3840</v>
      </c>
      <c r="U3492" s="17">
        <f>COUNTIFS(WTG_BD!L:L,'Basic Data'!T3492,WTG_BD!F:F,"&gt;="&amp;O2Summary!$B$6,WTG_BD!F:F,"&lt;="&amp;O2Summary!$B$4)</f>
        <v>0</v>
      </c>
      <c r="V3492" s="18">
        <f t="shared" si="61"/>
        <v>45</v>
      </c>
    </row>
    <row r="3493" spans="19:22">
      <c r="S3493" s="16">
        <v>5534</v>
      </c>
      <c r="T3493" s="16" t="s">
        <v>3841</v>
      </c>
      <c r="U3493" s="17">
        <f>COUNTIFS(WTG_BD!L:L,'Basic Data'!T3493,WTG_BD!F:F,"&gt;="&amp;O2Summary!$B$6,WTG_BD!F:F,"&lt;="&amp;O2Summary!$B$4)</f>
        <v>0</v>
      </c>
      <c r="V3493" s="18">
        <f t="shared" si="61"/>
        <v>45</v>
      </c>
    </row>
    <row r="3494" spans="19:22">
      <c r="S3494" s="16">
        <v>5535</v>
      </c>
      <c r="T3494" s="16" t="s">
        <v>3842</v>
      </c>
      <c r="U3494" s="17">
        <f>COUNTIFS(WTG_BD!L:L,'Basic Data'!T3494,WTG_BD!F:F,"&gt;="&amp;O2Summary!$B$6,WTG_BD!F:F,"&lt;="&amp;O2Summary!$B$4)</f>
        <v>0</v>
      </c>
      <c r="V3494" s="18">
        <f t="shared" si="61"/>
        <v>45</v>
      </c>
    </row>
    <row r="3495" spans="19:22">
      <c r="S3495" s="16">
        <v>5536</v>
      </c>
      <c r="T3495" s="16" t="s">
        <v>3843</v>
      </c>
      <c r="U3495" s="17">
        <f>COUNTIFS(WTG_BD!L:L,'Basic Data'!T3495,WTG_BD!F:F,"&gt;="&amp;O2Summary!$B$6,WTG_BD!F:F,"&lt;="&amp;O2Summary!$B$4)</f>
        <v>0</v>
      </c>
      <c r="V3495" s="18">
        <f t="shared" si="61"/>
        <v>45</v>
      </c>
    </row>
    <row r="3496" spans="19:22">
      <c r="S3496" s="16">
        <v>5537</v>
      </c>
      <c r="T3496" s="16" t="s">
        <v>3844</v>
      </c>
      <c r="U3496" s="17">
        <f>COUNTIFS(WTG_BD!L:L,'Basic Data'!T3496,WTG_BD!F:F,"&gt;="&amp;O2Summary!$B$6,WTG_BD!F:F,"&lt;="&amp;O2Summary!$B$4)</f>
        <v>0</v>
      </c>
      <c r="V3496" s="18">
        <f t="shared" si="61"/>
        <v>45</v>
      </c>
    </row>
    <row r="3497" spans="19:22">
      <c r="S3497" s="16">
        <v>5538</v>
      </c>
      <c r="T3497" s="16" t="s">
        <v>3845</v>
      </c>
      <c r="U3497" s="17">
        <f>COUNTIFS(WTG_BD!L:L,'Basic Data'!T3497,WTG_BD!F:F,"&gt;="&amp;O2Summary!$B$6,WTG_BD!F:F,"&lt;="&amp;O2Summary!$B$4)</f>
        <v>0</v>
      </c>
      <c r="V3497" s="18">
        <f t="shared" si="61"/>
        <v>45</v>
      </c>
    </row>
    <row r="3498" spans="19:22">
      <c r="S3498" s="16">
        <v>5539</v>
      </c>
      <c r="T3498" s="16" t="s">
        <v>3846</v>
      </c>
      <c r="U3498" s="17">
        <f>COUNTIFS(WTG_BD!L:L,'Basic Data'!T3498,WTG_BD!F:F,"&gt;="&amp;O2Summary!$B$6,WTG_BD!F:F,"&lt;="&amp;O2Summary!$B$4)</f>
        <v>0</v>
      </c>
      <c r="V3498" s="18">
        <f t="shared" si="61"/>
        <v>45</v>
      </c>
    </row>
    <row r="3499" spans="19:22">
      <c r="S3499" s="16">
        <v>5540</v>
      </c>
      <c r="T3499" s="16" t="s">
        <v>3847</v>
      </c>
      <c r="U3499" s="17">
        <f>COUNTIFS(WTG_BD!L:L,'Basic Data'!T3499,WTG_BD!F:F,"&gt;="&amp;O2Summary!$B$6,WTG_BD!F:F,"&lt;="&amp;O2Summary!$B$4)</f>
        <v>0</v>
      </c>
      <c r="V3499" s="18">
        <f t="shared" si="61"/>
        <v>45</v>
      </c>
    </row>
    <row r="3500" spans="19:22">
      <c r="S3500" s="16">
        <v>5541</v>
      </c>
      <c r="T3500" s="16" t="s">
        <v>3848</v>
      </c>
      <c r="U3500" s="17">
        <f>COUNTIFS(WTG_BD!L:L,'Basic Data'!T3500,WTG_BD!F:F,"&gt;="&amp;O2Summary!$B$6,WTG_BD!F:F,"&lt;="&amp;O2Summary!$B$4)</f>
        <v>0</v>
      </c>
      <c r="V3500" s="18">
        <f t="shared" si="61"/>
        <v>45</v>
      </c>
    </row>
    <row r="3501" spans="19:22">
      <c r="S3501" s="16">
        <v>5542</v>
      </c>
      <c r="T3501" s="16" t="s">
        <v>3849</v>
      </c>
      <c r="U3501" s="17">
        <f>COUNTIFS(WTG_BD!L:L,'Basic Data'!T3501,WTG_BD!F:F,"&gt;="&amp;O2Summary!$B$6,WTG_BD!F:F,"&lt;="&amp;O2Summary!$B$4)</f>
        <v>0</v>
      </c>
      <c r="V3501" s="18">
        <f t="shared" si="61"/>
        <v>45</v>
      </c>
    </row>
    <row r="3502" spans="19:22">
      <c r="S3502" s="16">
        <v>5543</v>
      </c>
      <c r="T3502" s="16" t="s">
        <v>3850</v>
      </c>
      <c r="U3502" s="17">
        <f>COUNTIFS(WTG_BD!L:L,'Basic Data'!T3502,WTG_BD!F:F,"&gt;="&amp;O2Summary!$B$6,WTG_BD!F:F,"&lt;="&amp;O2Summary!$B$4)</f>
        <v>0</v>
      </c>
      <c r="V3502" s="18">
        <f t="shared" si="61"/>
        <v>45</v>
      </c>
    </row>
    <row r="3503" spans="19:22">
      <c r="S3503" s="16">
        <v>5544</v>
      </c>
      <c r="T3503" s="16" t="s">
        <v>3851</v>
      </c>
      <c r="U3503" s="17">
        <f>COUNTIFS(WTG_BD!L:L,'Basic Data'!T3503,WTG_BD!F:F,"&gt;="&amp;O2Summary!$B$6,WTG_BD!F:F,"&lt;="&amp;O2Summary!$B$4)</f>
        <v>0</v>
      </c>
      <c r="V3503" s="18">
        <f t="shared" si="61"/>
        <v>45</v>
      </c>
    </row>
    <row r="3504" spans="19:22">
      <c r="S3504" s="16">
        <v>5545</v>
      </c>
      <c r="T3504" s="16" t="s">
        <v>3852</v>
      </c>
      <c r="U3504" s="17">
        <f>COUNTIFS(WTG_BD!L:L,'Basic Data'!T3504,WTG_BD!F:F,"&gt;="&amp;O2Summary!$B$6,WTG_BD!F:F,"&lt;="&amp;O2Summary!$B$4)</f>
        <v>0</v>
      </c>
      <c r="V3504" s="18">
        <f t="shared" si="61"/>
        <v>45</v>
      </c>
    </row>
    <row r="3505" spans="19:22">
      <c r="S3505" s="16">
        <v>5546</v>
      </c>
      <c r="T3505" s="16" t="s">
        <v>3853</v>
      </c>
      <c r="U3505" s="17">
        <f>COUNTIFS(WTG_BD!L:L,'Basic Data'!T3505,WTG_BD!F:F,"&gt;="&amp;O2Summary!$B$6,WTG_BD!F:F,"&lt;="&amp;O2Summary!$B$4)</f>
        <v>0</v>
      </c>
      <c r="V3505" s="18">
        <f t="shared" si="61"/>
        <v>45</v>
      </c>
    </row>
    <row r="3506" spans="19:22">
      <c r="S3506" s="16">
        <v>5547</v>
      </c>
      <c r="T3506" s="16" t="s">
        <v>3854</v>
      </c>
      <c r="U3506" s="17">
        <f>COUNTIFS(WTG_BD!L:L,'Basic Data'!T3506,WTG_BD!F:F,"&gt;="&amp;O2Summary!$B$6,WTG_BD!F:F,"&lt;="&amp;O2Summary!$B$4)</f>
        <v>0</v>
      </c>
      <c r="V3506" s="18">
        <f t="shared" si="61"/>
        <v>45</v>
      </c>
    </row>
    <row r="3507" spans="19:22">
      <c r="S3507" s="16">
        <v>5548</v>
      </c>
      <c r="T3507" s="16" t="s">
        <v>3855</v>
      </c>
      <c r="U3507" s="17">
        <f>COUNTIFS(WTG_BD!L:L,'Basic Data'!T3507,WTG_BD!F:F,"&gt;="&amp;O2Summary!$B$6,WTG_BD!F:F,"&lt;="&amp;O2Summary!$B$4)</f>
        <v>0</v>
      </c>
      <c r="V3507" s="18">
        <f t="shared" si="61"/>
        <v>45</v>
      </c>
    </row>
    <row r="3508" spans="19:22">
      <c r="S3508" s="16">
        <v>5549</v>
      </c>
      <c r="T3508" s="16" t="s">
        <v>3856</v>
      </c>
      <c r="U3508" s="17">
        <f>COUNTIFS(WTG_BD!L:L,'Basic Data'!T3508,WTG_BD!F:F,"&gt;="&amp;O2Summary!$B$6,WTG_BD!F:F,"&lt;="&amp;O2Summary!$B$4)</f>
        <v>0</v>
      </c>
      <c r="V3508" s="18">
        <f t="shared" si="61"/>
        <v>45</v>
      </c>
    </row>
    <row r="3509" spans="19:22">
      <c r="S3509" s="16">
        <v>5550</v>
      </c>
      <c r="T3509" s="16" t="s">
        <v>3857</v>
      </c>
      <c r="U3509" s="17">
        <f>COUNTIFS(WTG_BD!L:L,'Basic Data'!T3509,WTG_BD!F:F,"&gt;="&amp;O2Summary!$B$6,WTG_BD!F:F,"&lt;="&amp;O2Summary!$B$4)</f>
        <v>0</v>
      </c>
      <c r="V3509" s="18">
        <f t="shared" si="61"/>
        <v>45</v>
      </c>
    </row>
    <row r="3510" spans="19:22">
      <c r="S3510" s="16">
        <v>5551</v>
      </c>
      <c r="T3510" s="16" t="s">
        <v>2418</v>
      </c>
      <c r="U3510" s="17">
        <f>COUNTIFS(WTG_BD!L:L,'Basic Data'!T3510,WTG_BD!F:F,"&gt;="&amp;O2Summary!$B$6,WTG_BD!F:F,"&lt;="&amp;O2Summary!$B$4)</f>
        <v>0</v>
      </c>
      <c r="V3510" s="18">
        <f t="shared" si="61"/>
        <v>45</v>
      </c>
    </row>
    <row r="3511" spans="19:22">
      <c r="S3511" s="16">
        <v>5552</v>
      </c>
      <c r="T3511" s="16" t="s">
        <v>3858</v>
      </c>
      <c r="U3511" s="17">
        <f>COUNTIFS(WTG_BD!L:L,'Basic Data'!T3511,WTG_BD!F:F,"&gt;="&amp;O2Summary!$B$6,WTG_BD!F:F,"&lt;="&amp;O2Summary!$B$4)</f>
        <v>0</v>
      </c>
      <c r="V3511" s="18">
        <f t="shared" si="61"/>
        <v>45</v>
      </c>
    </row>
    <row r="3512" spans="19:22">
      <c r="S3512" s="16">
        <v>5553</v>
      </c>
      <c r="T3512" s="16" t="s">
        <v>3859</v>
      </c>
      <c r="U3512" s="17">
        <f>COUNTIFS(WTG_BD!L:L,'Basic Data'!T3512,WTG_BD!F:F,"&gt;="&amp;O2Summary!$B$6,WTG_BD!F:F,"&lt;="&amp;O2Summary!$B$4)</f>
        <v>0</v>
      </c>
      <c r="V3512" s="18">
        <f t="shared" si="61"/>
        <v>45</v>
      </c>
    </row>
    <row r="3513" spans="19:22">
      <c r="S3513" s="16">
        <v>5554</v>
      </c>
      <c r="T3513" s="16" t="s">
        <v>3860</v>
      </c>
      <c r="U3513" s="17">
        <f>COUNTIFS(WTG_BD!L:L,'Basic Data'!T3513,WTG_BD!F:F,"&gt;="&amp;O2Summary!$B$6,WTG_BD!F:F,"&lt;="&amp;O2Summary!$B$4)</f>
        <v>0</v>
      </c>
      <c r="V3513" s="18">
        <f t="shared" si="61"/>
        <v>45</v>
      </c>
    </row>
    <row r="3514" spans="19:22">
      <c r="S3514" s="16">
        <v>5555</v>
      </c>
      <c r="T3514" s="16" t="s">
        <v>3861</v>
      </c>
      <c r="U3514" s="17">
        <f>COUNTIFS(WTG_BD!L:L,'Basic Data'!T3514,WTG_BD!F:F,"&gt;="&amp;O2Summary!$B$6,WTG_BD!F:F,"&lt;="&amp;O2Summary!$B$4)</f>
        <v>0</v>
      </c>
      <c r="V3514" s="18">
        <f t="shared" si="61"/>
        <v>45</v>
      </c>
    </row>
    <row r="3515" spans="19:22">
      <c r="S3515" s="16">
        <v>5556</v>
      </c>
      <c r="T3515" s="16" t="s">
        <v>3862</v>
      </c>
      <c r="U3515" s="17">
        <f>COUNTIFS(WTG_BD!L:L,'Basic Data'!T3515,WTG_BD!F:F,"&gt;="&amp;O2Summary!$B$6,WTG_BD!F:F,"&lt;="&amp;O2Summary!$B$4)</f>
        <v>0</v>
      </c>
      <c r="V3515" s="18">
        <f t="shared" si="61"/>
        <v>45</v>
      </c>
    </row>
    <row r="3516" spans="19:22">
      <c r="S3516" s="16">
        <v>5557</v>
      </c>
      <c r="T3516" s="16" t="s">
        <v>3863</v>
      </c>
      <c r="U3516" s="17">
        <f>COUNTIFS(WTG_BD!L:L,'Basic Data'!T3516,WTG_BD!F:F,"&gt;="&amp;O2Summary!$B$6,WTG_BD!F:F,"&lt;="&amp;O2Summary!$B$4)</f>
        <v>0</v>
      </c>
      <c r="V3516" s="18">
        <f t="shared" si="61"/>
        <v>45</v>
      </c>
    </row>
    <row r="3517" spans="19:22">
      <c r="S3517" s="16">
        <v>5558</v>
      </c>
      <c r="T3517" s="16" t="s">
        <v>3864</v>
      </c>
      <c r="U3517" s="17">
        <f>COUNTIFS(WTG_BD!L:L,'Basic Data'!T3517,WTG_BD!F:F,"&gt;="&amp;O2Summary!$B$6,WTG_BD!F:F,"&lt;="&amp;O2Summary!$B$4)</f>
        <v>0</v>
      </c>
      <c r="V3517" s="18">
        <f t="shared" si="61"/>
        <v>45</v>
      </c>
    </row>
    <row r="3518" spans="19:22">
      <c r="S3518" s="16">
        <v>5559</v>
      </c>
      <c r="T3518" s="16" t="s">
        <v>3865</v>
      </c>
      <c r="U3518" s="17">
        <f>COUNTIFS(WTG_BD!L:L,'Basic Data'!T3518,WTG_BD!F:F,"&gt;="&amp;O2Summary!$B$6,WTG_BD!F:F,"&lt;="&amp;O2Summary!$B$4)</f>
        <v>0</v>
      </c>
      <c r="V3518" s="18">
        <f t="shared" si="61"/>
        <v>45</v>
      </c>
    </row>
    <row r="3519" spans="19:22">
      <c r="S3519" s="16">
        <v>5560</v>
      </c>
      <c r="T3519" s="16" t="s">
        <v>3866</v>
      </c>
      <c r="U3519" s="17">
        <f>COUNTIFS(WTG_BD!L:L,'Basic Data'!T3519,WTG_BD!F:F,"&gt;="&amp;O2Summary!$B$6,WTG_BD!F:F,"&lt;="&amp;O2Summary!$B$4)</f>
        <v>0</v>
      </c>
      <c r="V3519" s="18">
        <f t="shared" si="61"/>
        <v>45</v>
      </c>
    </row>
    <row r="3520" spans="19:22">
      <c r="S3520" s="16">
        <v>5561</v>
      </c>
      <c r="T3520" s="16" t="s">
        <v>3867</v>
      </c>
      <c r="U3520" s="17">
        <f>COUNTIFS(WTG_BD!L:L,'Basic Data'!T3520,WTG_BD!F:F,"&gt;="&amp;O2Summary!$B$6,WTG_BD!F:F,"&lt;="&amp;O2Summary!$B$4)</f>
        <v>0</v>
      </c>
      <c r="V3520" s="18">
        <f t="shared" si="61"/>
        <v>45</v>
      </c>
    </row>
    <row r="3521" spans="19:22">
      <c r="S3521" s="16">
        <v>5562</v>
      </c>
      <c r="T3521" s="16" t="s">
        <v>3868</v>
      </c>
      <c r="U3521" s="17">
        <f>COUNTIFS(WTG_BD!L:L,'Basic Data'!T3521,WTG_BD!F:F,"&gt;="&amp;O2Summary!$B$6,WTG_BD!F:F,"&lt;="&amp;O2Summary!$B$4)</f>
        <v>0</v>
      </c>
      <c r="V3521" s="18">
        <f t="shared" si="61"/>
        <v>45</v>
      </c>
    </row>
    <row r="3522" spans="19:22">
      <c r="S3522" s="16">
        <v>5563</v>
      </c>
      <c r="T3522" s="16" t="s">
        <v>3869</v>
      </c>
      <c r="U3522" s="17">
        <f>COUNTIFS(WTG_BD!L:L,'Basic Data'!T3522,WTG_BD!F:F,"&gt;="&amp;O2Summary!$B$6,WTG_BD!F:F,"&lt;="&amp;O2Summary!$B$4)</f>
        <v>0</v>
      </c>
      <c r="V3522" s="18">
        <f t="shared" si="61"/>
        <v>45</v>
      </c>
    </row>
    <row r="3523" spans="19:22">
      <c r="S3523" s="16">
        <v>5564</v>
      </c>
      <c r="T3523" s="16" t="s">
        <v>3870</v>
      </c>
      <c r="U3523" s="17">
        <f>COUNTIFS(WTG_BD!L:L,'Basic Data'!T3523,WTG_BD!F:F,"&gt;="&amp;O2Summary!$B$6,WTG_BD!F:F,"&lt;="&amp;O2Summary!$B$4)</f>
        <v>0</v>
      </c>
      <c r="V3523" s="18">
        <f t="shared" ref="V3523:V3586" si="62">RANK(U3523,$U$2:$U$3975)</f>
        <v>45</v>
      </c>
    </row>
    <row r="3524" spans="19:22">
      <c r="S3524" s="16">
        <v>5565</v>
      </c>
      <c r="T3524" s="16" t="s">
        <v>3871</v>
      </c>
      <c r="U3524" s="17">
        <f>COUNTIFS(WTG_BD!L:L,'Basic Data'!T3524,WTG_BD!F:F,"&gt;="&amp;O2Summary!$B$6,WTG_BD!F:F,"&lt;="&amp;O2Summary!$B$4)</f>
        <v>0</v>
      </c>
      <c r="V3524" s="18">
        <f t="shared" si="62"/>
        <v>45</v>
      </c>
    </row>
    <row r="3525" spans="19:22">
      <c r="S3525" s="16">
        <v>5566</v>
      </c>
      <c r="T3525" s="16" t="s">
        <v>3872</v>
      </c>
      <c r="U3525" s="17">
        <f>COUNTIFS(WTG_BD!L:L,'Basic Data'!T3525,WTG_BD!F:F,"&gt;="&amp;O2Summary!$B$6,WTG_BD!F:F,"&lt;="&amp;O2Summary!$B$4)</f>
        <v>0</v>
      </c>
      <c r="V3525" s="18">
        <f t="shared" si="62"/>
        <v>45</v>
      </c>
    </row>
    <row r="3526" spans="19:22">
      <c r="S3526" s="16">
        <v>5567</v>
      </c>
      <c r="T3526" s="16" t="s">
        <v>3873</v>
      </c>
      <c r="U3526" s="17">
        <f>COUNTIFS(WTG_BD!L:L,'Basic Data'!T3526,WTG_BD!F:F,"&gt;="&amp;O2Summary!$B$6,WTG_BD!F:F,"&lt;="&amp;O2Summary!$B$4)</f>
        <v>0</v>
      </c>
      <c r="V3526" s="18">
        <f t="shared" si="62"/>
        <v>45</v>
      </c>
    </row>
    <row r="3527" spans="19:22">
      <c r="S3527" s="16">
        <v>5568</v>
      </c>
      <c r="T3527" s="16" t="s">
        <v>3874</v>
      </c>
      <c r="U3527" s="17">
        <f>COUNTIFS(WTG_BD!L:L,'Basic Data'!T3527,WTG_BD!F:F,"&gt;="&amp;O2Summary!$B$6,WTG_BD!F:F,"&lt;="&amp;O2Summary!$B$4)</f>
        <v>0</v>
      </c>
      <c r="V3527" s="18">
        <f t="shared" si="62"/>
        <v>45</v>
      </c>
    </row>
    <row r="3528" spans="19:22">
      <c r="S3528" s="16">
        <v>5569</v>
      </c>
      <c r="T3528" s="16" t="s">
        <v>3875</v>
      </c>
      <c r="U3528" s="17">
        <f>COUNTIFS(WTG_BD!L:L,'Basic Data'!T3528,WTG_BD!F:F,"&gt;="&amp;O2Summary!$B$6,WTG_BD!F:F,"&lt;="&amp;O2Summary!$B$4)</f>
        <v>0</v>
      </c>
      <c r="V3528" s="18">
        <f t="shared" si="62"/>
        <v>45</v>
      </c>
    </row>
    <row r="3529" spans="19:22">
      <c r="S3529" s="16">
        <v>5570</v>
      </c>
      <c r="T3529" s="16" t="s">
        <v>3876</v>
      </c>
      <c r="U3529" s="17">
        <f>COUNTIFS(WTG_BD!L:L,'Basic Data'!T3529,WTG_BD!F:F,"&gt;="&amp;O2Summary!$B$6,WTG_BD!F:F,"&lt;="&amp;O2Summary!$B$4)</f>
        <v>0</v>
      </c>
      <c r="V3529" s="18">
        <f t="shared" si="62"/>
        <v>45</v>
      </c>
    </row>
    <row r="3530" spans="19:22">
      <c r="S3530" s="16">
        <v>5571</v>
      </c>
      <c r="T3530" s="16" t="s">
        <v>3877</v>
      </c>
      <c r="U3530" s="17">
        <f>COUNTIFS(WTG_BD!L:L,'Basic Data'!T3530,WTG_BD!F:F,"&gt;="&amp;O2Summary!$B$6,WTG_BD!F:F,"&lt;="&amp;O2Summary!$B$4)</f>
        <v>0</v>
      </c>
      <c r="V3530" s="18">
        <f t="shared" si="62"/>
        <v>45</v>
      </c>
    </row>
    <row r="3531" spans="19:22">
      <c r="S3531" s="16">
        <v>5572</v>
      </c>
      <c r="T3531" s="16" t="s">
        <v>3878</v>
      </c>
      <c r="U3531" s="17">
        <f>COUNTIFS(WTG_BD!L:L,'Basic Data'!T3531,WTG_BD!F:F,"&gt;="&amp;O2Summary!$B$6,WTG_BD!F:F,"&lt;="&amp;O2Summary!$B$4)</f>
        <v>0</v>
      </c>
      <c r="V3531" s="18">
        <f t="shared" si="62"/>
        <v>45</v>
      </c>
    </row>
    <row r="3532" spans="19:22">
      <c r="S3532" s="16">
        <v>5573</v>
      </c>
      <c r="T3532" s="16" t="s">
        <v>3879</v>
      </c>
      <c r="U3532" s="17">
        <f>COUNTIFS(WTG_BD!L:L,'Basic Data'!T3532,WTG_BD!F:F,"&gt;="&amp;O2Summary!$B$6,WTG_BD!F:F,"&lt;="&amp;O2Summary!$B$4)</f>
        <v>0</v>
      </c>
      <c r="V3532" s="18">
        <f t="shared" si="62"/>
        <v>45</v>
      </c>
    </row>
    <row r="3533" spans="19:22">
      <c r="S3533" s="16">
        <v>5574</v>
      </c>
      <c r="T3533" s="16" t="s">
        <v>3880</v>
      </c>
      <c r="U3533" s="17">
        <f>COUNTIFS(WTG_BD!L:L,'Basic Data'!T3533,WTG_BD!F:F,"&gt;="&amp;O2Summary!$B$6,WTG_BD!F:F,"&lt;="&amp;O2Summary!$B$4)</f>
        <v>0</v>
      </c>
      <c r="V3533" s="18">
        <f t="shared" si="62"/>
        <v>45</v>
      </c>
    </row>
    <row r="3534" spans="19:22">
      <c r="S3534" s="16">
        <v>5575</v>
      </c>
      <c r="T3534" s="16" t="s">
        <v>3881</v>
      </c>
      <c r="U3534" s="17">
        <f>COUNTIFS(WTG_BD!L:L,'Basic Data'!T3534,WTG_BD!F:F,"&gt;="&amp;O2Summary!$B$6,WTG_BD!F:F,"&lt;="&amp;O2Summary!$B$4)</f>
        <v>0</v>
      </c>
      <c r="V3534" s="18">
        <f t="shared" si="62"/>
        <v>45</v>
      </c>
    </row>
    <row r="3535" spans="19:22">
      <c r="S3535" s="16">
        <v>5576</v>
      </c>
      <c r="T3535" s="16" t="s">
        <v>3882</v>
      </c>
      <c r="U3535" s="17">
        <f>COUNTIFS(WTG_BD!L:L,'Basic Data'!T3535,WTG_BD!F:F,"&gt;="&amp;O2Summary!$B$6,WTG_BD!F:F,"&lt;="&amp;O2Summary!$B$4)</f>
        <v>0</v>
      </c>
      <c r="V3535" s="18">
        <f t="shared" si="62"/>
        <v>45</v>
      </c>
    </row>
    <row r="3536" spans="19:22">
      <c r="S3536" s="16">
        <v>5577</v>
      </c>
      <c r="T3536" s="16" t="s">
        <v>3883</v>
      </c>
      <c r="U3536" s="17">
        <f>COUNTIFS(WTG_BD!L:L,'Basic Data'!T3536,WTG_BD!F:F,"&gt;="&amp;O2Summary!$B$6,WTG_BD!F:F,"&lt;="&amp;O2Summary!$B$4)</f>
        <v>0</v>
      </c>
      <c r="V3536" s="18">
        <f t="shared" si="62"/>
        <v>45</v>
      </c>
    </row>
    <row r="3537" spans="19:22">
      <c r="S3537" s="16">
        <v>5578</v>
      </c>
      <c r="T3537" s="16" t="s">
        <v>3884</v>
      </c>
      <c r="U3537" s="17">
        <f>COUNTIFS(WTG_BD!L:L,'Basic Data'!T3537,WTG_BD!F:F,"&gt;="&amp;O2Summary!$B$6,WTG_BD!F:F,"&lt;="&amp;O2Summary!$B$4)</f>
        <v>0</v>
      </c>
      <c r="V3537" s="18">
        <f t="shared" si="62"/>
        <v>45</v>
      </c>
    </row>
    <row r="3538" spans="19:22">
      <c r="S3538" s="16">
        <v>5579</v>
      </c>
      <c r="T3538" s="16" t="s">
        <v>3885</v>
      </c>
      <c r="U3538" s="17">
        <f>COUNTIFS(WTG_BD!L:L,'Basic Data'!T3538,WTG_BD!F:F,"&gt;="&amp;O2Summary!$B$6,WTG_BD!F:F,"&lt;="&amp;O2Summary!$B$4)</f>
        <v>0</v>
      </c>
      <c r="V3538" s="18">
        <f t="shared" si="62"/>
        <v>45</v>
      </c>
    </row>
    <row r="3539" spans="19:22">
      <c r="S3539" s="16">
        <v>5580</v>
      </c>
      <c r="T3539" s="16" t="s">
        <v>3886</v>
      </c>
      <c r="U3539" s="17">
        <f>COUNTIFS(WTG_BD!L:L,'Basic Data'!T3539,WTG_BD!F:F,"&gt;="&amp;O2Summary!$B$6,WTG_BD!F:F,"&lt;="&amp;O2Summary!$B$4)</f>
        <v>0</v>
      </c>
      <c r="V3539" s="18">
        <f t="shared" si="62"/>
        <v>45</v>
      </c>
    </row>
    <row r="3540" spans="19:22">
      <c r="S3540" s="16">
        <v>5581</v>
      </c>
      <c r="T3540" s="16" t="s">
        <v>3887</v>
      </c>
      <c r="U3540" s="17">
        <f>COUNTIFS(WTG_BD!L:L,'Basic Data'!T3540,WTG_BD!F:F,"&gt;="&amp;O2Summary!$B$6,WTG_BD!F:F,"&lt;="&amp;O2Summary!$B$4)</f>
        <v>0</v>
      </c>
      <c r="V3540" s="18">
        <f t="shared" si="62"/>
        <v>45</v>
      </c>
    </row>
    <row r="3541" spans="19:22">
      <c r="S3541" s="16">
        <v>5582</v>
      </c>
      <c r="T3541" s="16" t="s">
        <v>3888</v>
      </c>
      <c r="U3541" s="17">
        <f>COUNTIFS(WTG_BD!L:L,'Basic Data'!T3541,WTG_BD!F:F,"&gt;="&amp;O2Summary!$B$6,WTG_BD!F:F,"&lt;="&amp;O2Summary!$B$4)</f>
        <v>0</v>
      </c>
      <c r="V3541" s="18">
        <f t="shared" si="62"/>
        <v>45</v>
      </c>
    </row>
    <row r="3542" spans="19:22">
      <c r="S3542" s="16">
        <v>5583</v>
      </c>
      <c r="T3542" s="16" t="s">
        <v>3889</v>
      </c>
      <c r="U3542" s="17">
        <f>COUNTIFS(WTG_BD!L:L,'Basic Data'!T3542,WTG_BD!F:F,"&gt;="&amp;O2Summary!$B$6,WTG_BD!F:F,"&lt;="&amp;O2Summary!$B$4)</f>
        <v>0</v>
      </c>
      <c r="V3542" s="18">
        <f t="shared" si="62"/>
        <v>45</v>
      </c>
    </row>
    <row r="3543" spans="19:22">
      <c r="S3543" s="16">
        <v>5584</v>
      </c>
      <c r="T3543" s="16" t="s">
        <v>3890</v>
      </c>
      <c r="U3543" s="17">
        <f>COUNTIFS(WTG_BD!L:L,'Basic Data'!T3543,WTG_BD!F:F,"&gt;="&amp;O2Summary!$B$6,WTG_BD!F:F,"&lt;="&amp;O2Summary!$B$4)</f>
        <v>0</v>
      </c>
      <c r="V3543" s="18">
        <f t="shared" si="62"/>
        <v>45</v>
      </c>
    </row>
    <row r="3544" spans="19:22">
      <c r="S3544" s="26">
        <v>5585</v>
      </c>
      <c r="T3544" s="26" t="s">
        <v>3891</v>
      </c>
      <c r="U3544" s="17">
        <f>COUNTIFS(WTG_BD!L:L,'Basic Data'!T3544,WTG_BD!F:F,"&gt;="&amp;O2Summary!$B$6,WTG_BD!F:F,"&lt;="&amp;O2Summary!$B$4)</f>
        <v>0</v>
      </c>
      <c r="V3544" s="18">
        <f t="shared" si="62"/>
        <v>45</v>
      </c>
    </row>
    <row r="3545" spans="19:22">
      <c r="S3545" s="26">
        <v>5586</v>
      </c>
      <c r="T3545" s="26" t="s">
        <v>3892</v>
      </c>
      <c r="U3545" s="17">
        <f>COUNTIFS(WTG_BD!L:L,'Basic Data'!T3545,WTG_BD!F:F,"&gt;="&amp;O2Summary!$B$6,WTG_BD!F:F,"&lt;="&amp;O2Summary!$B$4)</f>
        <v>0</v>
      </c>
      <c r="V3545" s="18">
        <f t="shared" si="62"/>
        <v>45</v>
      </c>
    </row>
    <row r="3546" spans="19:22">
      <c r="S3546" s="26">
        <v>5587</v>
      </c>
      <c r="T3546" s="26" t="s">
        <v>3893</v>
      </c>
      <c r="U3546" s="17">
        <f>COUNTIFS(WTG_BD!L:L,'Basic Data'!T3546,WTG_BD!F:F,"&gt;="&amp;O2Summary!$B$6,WTG_BD!F:F,"&lt;="&amp;O2Summary!$B$4)</f>
        <v>0</v>
      </c>
      <c r="V3546" s="18">
        <f t="shared" si="62"/>
        <v>45</v>
      </c>
    </row>
    <row r="3547" spans="19:22">
      <c r="S3547" s="26">
        <v>5588</v>
      </c>
      <c r="T3547" s="26" t="s">
        <v>3894</v>
      </c>
      <c r="U3547" s="17">
        <f>COUNTIFS(WTG_BD!L:L,'Basic Data'!T3547,WTG_BD!F:F,"&gt;="&amp;O2Summary!$B$6,WTG_BD!F:F,"&lt;="&amp;O2Summary!$B$4)</f>
        <v>0</v>
      </c>
      <c r="V3547" s="18">
        <f t="shared" si="62"/>
        <v>45</v>
      </c>
    </row>
    <row r="3548" spans="19:22">
      <c r="S3548" s="26">
        <v>5589</v>
      </c>
      <c r="T3548" s="26" t="s">
        <v>3895</v>
      </c>
      <c r="U3548" s="17">
        <f>COUNTIFS(WTG_BD!L:L,'Basic Data'!T3548,WTG_BD!F:F,"&gt;="&amp;O2Summary!$B$6,WTG_BD!F:F,"&lt;="&amp;O2Summary!$B$4)</f>
        <v>0</v>
      </c>
      <c r="V3548" s="18">
        <f t="shared" si="62"/>
        <v>45</v>
      </c>
    </row>
    <row r="3549" spans="19:22">
      <c r="S3549" s="26">
        <v>5590</v>
      </c>
      <c r="T3549" s="26" t="s">
        <v>3896</v>
      </c>
      <c r="U3549" s="17">
        <f>COUNTIFS(WTG_BD!L:L,'Basic Data'!T3549,WTG_BD!F:F,"&gt;="&amp;O2Summary!$B$6,WTG_BD!F:F,"&lt;="&amp;O2Summary!$B$4)</f>
        <v>0</v>
      </c>
      <c r="V3549" s="18">
        <f t="shared" si="62"/>
        <v>45</v>
      </c>
    </row>
    <row r="3550" spans="19:22">
      <c r="S3550" s="26">
        <v>5591</v>
      </c>
      <c r="T3550" s="26" t="s">
        <v>3897</v>
      </c>
      <c r="U3550" s="17">
        <f>COUNTIFS(WTG_BD!L:L,'Basic Data'!T3550,WTG_BD!F:F,"&gt;="&amp;O2Summary!$B$6,WTG_BD!F:F,"&lt;="&amp;O2Summary!$B$4)</f>
        <v>0</v>
      </c>
      <c r="V3550" s="18">
        <f t="shared" si="62"/>
        <v>45</v>
      </c>
    </row>
    <row r="3551" spans="19:22">
      <c r="S3551" s="26">
        <v>5592</v>
      </c>
      <c r="T3551" s="26" t="s">
        <v>3898</v>
      </c>
      <c r="U3551" s="17">
        <f>COUNTIFS(WTG_BD!L:L,'Basic Data'!T3551,WTG_BD!F:F,"&gt;="&amp;O2Summary!$B$6,WTG_BD!F:F,"&lt;="&amp;O2Summary!$B$4)</f>
        <v>0</v>
      </c>
      <c r="V3551" s="18">
        <f t="shared" si="62"/>
        <v>45</v>
      </c>
    </row>
    <row r="3552" spans="19:22">
      <c r="S3552" s="26">
        <v>5593</v>
      </c>
      <c r="T3552" s="26" t="s">
        <v>3899</v>
      </c>
      <c r="U3552" s="17">
        <f>COUNTIFS(WTG_BD!L:L,'Basic Data'!T3552,WTG_BD!F:F,"&gt;="&amp;O2Summary!$B$6,WTG_BD!F:F,"&lt;="&amp;O2Summary!$B$4)</f>
        <v>0</v>
      </c>
      <c r="V3552" s="18">
        <f t="shared" si="62"/>
        <v>45</v>
      </c>
    </row>
    <row r="3553" spans="19:22">
      <c r="S3553" s="26">
        <v>5594</v>
      </c>
      <c r="T3553" s="26" t="s">
        <v>3900</v>
      </c>
      <c r="U3553" s="17">
        <f>COUNTIFS(WTG_BD!L:L,'Basic Data'!T3553,WTG_BD!F:F,"&gt;="&amp;O2Summary!$B$6,WTG_BD!F:F,"&lt;="&amp;O2Summary!$B$4)</f>
        <v>0</v>
      </c>
      <c r="V3553" s="18">
        <f t="shared" si="62"/>
        <v>45</v>
      </c>
    </row>
    <row r="3554" spans="19:22">
      <c r="S3554" s="26">
        <v>5595</v>
      </c>
      <c r="T3554" s="26" t="s">
        <v>3901</v>
      </c>
      <c r="U3554" s="17">
        <f>COUNTIFS(WTG_BD!L:L,'Basic Data'!T3554,WTG_BD!F:F,"&gt;="&amp;O2Summary!$B$6,WTG_BD!F:F,"&lt;="&amp;O2Summary!$B$4)</f>
        <v>0</v>
      </c>
      <c r="V3554" s="18">
        <f t="shared" si="62"/>
        <v>45</v>
      </c>
    </row>
    <row r="3555" spans="19:22">
      <c r="S3555" s="26">
        <v>5596</v>
      </c>
      <c r="T3555" s="26" t="s">
        <v>3902</v>
      </c>
      <c r="U3555" s="17">
        <f>COUNTIFS(WTG_BD!L:L,'Basic Data'!T3555,WTG_BD!F:F,"&gt;="&amp;O2Summary!$B$6,WTG_BD!F:F,"&lt;="&amp;O2Summary!$B$4)</f>
        <v>0</v>
      </c>
      <c r="V3555" s="18">
        <f t="shared" si="62"/>
        <v>45</v>
      </c>
    </row>
    <row r="3556" spans="19:22">
      <c r="S3556" s="26">
        <v>5597</v>
      </c>
      <c r="T3556" s="26" t="s">
        <v>3903</v>
      </c>
      <c r="U3556" s="17">
        <f>COUNTIFS(WTG_BD!L:L,'Basic Data'!T3556,WTG_BD!F:F,"&gt;="&amp;O2Summary!$B$6,WTG_BD!F:F,"&lt;="&amp;O2Summary!$B$4)</f>
        <v>0</v>
      </c>
      <c r="V3556" s="18">
        <f t="shared" si="62"/>
        <v>45</v>
      </c>
    </row>
    <row r="3557" spans="19:22">
      <c r="S3557" s="16">
        <v>5598</v>
      </c>
      <c r="T3557" s="16" t="s">
        <v>3904</v>
      </c>
      <c r="U3557" s="17">
        <f>COUNTIFS(WTG_BD!L:L,'Basic Data'!T3557,WTG_BD!F:F,"&gt;="&amp;O2Summary!$B$6,WTG_BD!F:F,"&lt;="&amp;O2Summary!$B$4)</f>
        <v>0</v>
      </c>
      <c r="V3557" s="18">
        <f t="shared" si="62"/>
        <v>45</v>
      </c>
    </row>
    <row r="3558" spans="19:22">
      <c r="S3558" s="16">
        <v>5599</v>
      </c>
      <c r="T3558" s="16" t="s">
        <v>3905</v>
      </c>
      <c r="U3558" s="17">
        <f>COUNTIFS(WTG_BD!L:L,'Basic Data'!T3558,WTG_BD!F:F,"&gt;="&amp;O2Summary!$B$6,WTG_BD!F:F,"&lt;="&amp;O2Summary!$B$4)</f>
        <v>0</v>
      </c>
      <c r="V3558" s="18">
        <f t="shared" si="62"/>
        <v>45</v>
      </c>
    </row>
    <row r="3559" spans="19:22">
      <c r="S3559" s="16">
        <v>5600</v>
      </c>
      <c r="T3559" s="16" t="s">
        <v>3906</v>
      </c>
      <c r="U3559" s="17">
        <f>COUNTIFS(WTG_BD!L:L,'Basic Data'!T3559,WTG_BD!F:F,"&gt;="&amp;O2Summary!$B$6,WTG_BD!F:F,"&lt;="&amp;O2Summary!$B$4)</f>
        <v>0</v>
      </c>
      <c r="V3559" s="18">
        <f t="shared" si="62"/>
        <v>45</v>
      </c>
    </row>
    <row r="3560" spans="19:22">
      <c r="S3560" s="16">
        <v>5601</v>
      </c>
      <c r="T3560" s="16" t="s">
        <v>3907</v>
      </c>
      <c r="U3560" s="17">
        <f>COUNTIFS(WTG_BD!L:L,'Basic Data'!T3560,WTG_BD!F:F,"&gt;="&amp;O2Summary!$B$6,WTG_BD!F:F,"&lt;="&amp;O2Summary!$B$4)</f>
        <v>0</v>
      </c>
      <c r="V3560" s="18">
        <f t="shared" si="62"/>
        <v>45</v>
      </c>
    </row>
    <row r="3561" spans="19:22">
      <c r="S3561" s="16">
        <v>5602</v>
      </c>
      <c r="T3561" s="16" t="s">
        <v>3908</v>
      </c>
      <c r="U3561" s="17">
        <f>COUNTIFS(WTG_BD!L:L,'Basic Data'!T3561,WTG_BD!F:F,"&gt;="&amp;O2Summary!$B$6,WTG_BD!F:F,"&lt;="&amp;O2Summary!$B$4)</f>
        <v>0</v>
      </c>
      <c r="V3561" s="18">
        <f t="shared" si="62"/>
        <v>45</v>
      </c>
    </row>
    <row r="3562" spans="19:22">
      <c r="S3562" s="16">
        <v>5603</v>
      </c>
      <c r="T3562" s="16" t="s">
        <v>3908</v>
      </c>
      <c r="U3562" s="17">
        <f>COUNTIFS(WTG_BD!L:L,'Basic Data'!T3562,WTG_BD!F:F,"&gt;="&amp;O2Summary!$B$6,WTG_BD!F:F,"&lt;="&amp;O2Summary!$B$4)</f>
        <v>0</v>
      </c>
      <c r="V3562" s="18">
        <f t="shared" si="62"/>
        <v>45</v>
      </c>
    </row>
    <row r="3563" spans="19:22">
      <c r="S3563" s="16">
        <v>5604</v>
      </c>
      <c r="T3563" s="16" t="s">
        <v>3909</v>
      </c>
      <c r="U3563" s="17">
        <f>COUNTIFS(WTG_BD!L:L,'Basic Data'!T3563,WTG_BD!F:F,"&gt;="&amp;O2Summary!$B$6,WTG_BD!F:F,"&lt;="&amp;O2Summary!$B$4)</f>
        <v>0</v>
      </c>
      <c r="V3563" s="18">
        <f t="shared" si="62"/>
        <v>45</v>
      </c>
    </row>
    <row r="3564" spans="19:22">
      <c r="S3564" s="26">
        <v>5605</v>
      </c>
      <c r="T3564" s="26" t="s">
        <v>3910</v>
      </c>
      <c r="U3564" s="17">
        <f>COUNTIFS(WTG_BD!L:L,'Basic Data'!T3564,WTG_BD!F:F,"&gt;="&amp;O2Summary!$B$6,WTG_BD!F:F,"&lt;="&amp;O2Summary!$B$4)</f>
        <v>0</v>
      </c>
      <c r="V3564" s="18">
        <f t="shared" si="62"/>
        <v>45</v>
      </c>
    </row>
    <row r="3565" spans="19:22">
      <c r="S3565" s="26">
        <v>5606</v>
      </c>
      <c r="T3565" s="26" t="s">
        <v>3911</v>
      </c>
      <c r="U3565" s="17">
        <f>COUNTIFS(WTG_BD!L:L,'Basic Data'!T3565,WTG_BD!F:F,"&gt;="&amp;O2Summary!$B$6,WTG_BD!F:F,"&lt;="&amp;O2Summary!$B$4)</f>
        <v>0</v>
      </c>
      <c r="V3565" s="18">
        <f t="shared" si="62"/>
        <v>45</v>
      </c>
    </row>
    <row r="3566" spans="19:22">
      <c r="S3566" s="16">
        <v>5607</v>
      </c>
      <c r="T3566" s="16" t="s">
        <v>3912</v>
      </c>
      <c r="U3566" s="17">
        <f>COUNTIFS(WTG_BD!L:L,'Basic Data'!T3566,WTG_BD!F:F,"&gt;="&amp;O2Summary!$B$6,WTG_BD!F:F,"&lt;="&amp;O2Summary!$B$4)</f>
        <v>0</v>
      </c>
      <c r="V3566" s="18">
        <f t="shared" si="62"/>
        <v>45</v>
      </c>
    </row>
    <row r="3567" spans="19:22">
      <c r="S3567" s="26">
        <v>5608</v>
      </c>
      <c r="T3567" s="26" t="s">
        <v>3913</v>
      </c>
      <c r="U3567" s="17">
        <f>COUNTIFS(WTG_BD!L:L,'Basic Data'!T3567,WTG_BD!F:F,"&gt;="&amp;O2Summary!$B$6,WTG_BD!F:F,"&lt;="&amp;O2Summary!$B$4)</f>
        <v>0</v>
      </c>
      <c r="V3567" s="18">
        <f t="shared" si="62"/>
        <v>45</v>
      </c>
    </row>
    <row r="3568" spans="19:22">
      <c r="S3568" s="26">
        <v>5609</v>
      </c>
      <c r="T3568" s="26" t="s">
        <v>3914</v>
      </c>
      <c r="U3568" s="17">
        <f>COUNTIFS(WTG_BD!L:L,'Basic Data'!T3568,WTG_BD!F:F,"&gt;="&amp;O2Summary!$B$6,WTG_BD!F:F,"&lt;="&amp;O2Summary!$B$4)</f>
        <v>0</v>
      </c>
      <c r="V3568" s="18">
        <f t="shared" si="62"/>
        <v>45</v>
      </c>
    </row>
    <row r="3569" spans="19:22">
      <c r="S3569" s="16">
        <v>5610</v>
      </c>
      <c r="T3569" s="16" t="s">
        <v>3915</v>
      </c>
      <c r="U3569" s="17">
        <f>COUNTIFS(WTG_BD!L:L,'Basic Data'!T3569,WTG_BD!F:F,"&gt;="&amp;O2Summary!$B$6,WTG_BD!F:F,"&lt;="&amp;O2Summary!$B$4)</f>
        <v>0</v>
      </c>
      <c r="V3569" s="18">
        <f t="shared" si="62"/>
        <v>45</v>
      </c>
    </row>
    <row r="3570" spans="19:22">
      <c r="S3570" s="16">
        <v>5611</v>
      </c>
      <c r="T3570" s="16" t="s">
        <v>3916</v>
      </c>
      <c r="U3570" s="17">
        <f>COUNTIFS(WTG_BD!L:L,'Basic Data'!T3570,WTG_BD!F:F,"&gt;="&amp;O2Summary!$B$6,WTG_BD!F:F,"&lt;="&amp;O2Summary!$B$4)</f>
        <v>0</v>
      </c>
      <c r="V3570" s="18">
        <f t="shared" si="62"/>
        <v>45</v>
      </c>
    </row>
    <row r="3571" spans="19:22">
      <c r="S3571" s="16">
        <v>5612</v>
      </c>
      <c r="T3571" s="16" t="s">
        <v>3917</v>
      </c>
      <c r="U3571" s="17">
        <f>COUNTIFS(WTG_BD!L:L,'Basic Data'!T3571,WTG_BD!F:F,"&gt;="&amp;O2Summary!$B$6,WTG_BD!F:F,"&lt;="&amp;O2Summary!$B$4)</f>
        <v>0</v>
      </c>
      <c r="V3571" s="18">
        <f t="shared" si="62"/>
        <v>45</v>
      </c>
    </row>
    <row r="3572" spans="19:22">
      <c r="S3572" s="26">
        <v>5613</v>
      </c>
      <c r="T3572" s="26" t="s">
        <v>3918</v>
      </c>
      <c r="U3572" s="17">
        <f>COUNTIFS(WTG_BD!L:L,'Basic Data'!T3572,WTG_BD!F:F,"&gt;="&amp;O2Summary!$B$6,WTG_BD!F:F,"&lt;="&amp;O2Summary!$B$4)</f>
        <v>0</v>
      </c>
      <c r="V3572" s="18">
        <f t="shared" si="62"/>
        <v>45</v>
      </c>
    </row>
    <row r="3573" spans="19:22">
      <c r="S3573" s="26">
        <v>5614</v>
      </c>
      <c r="T3573" s="26" t="s">
        <v>3919</v>
      </c>
      <c r="U3573" s="17">
        <f>COUNTIFS(WTG_BD!L:L,'Basic Data'!T3573,WTG_BD!F:F,"&gt;="&amp;O2Summary!$B$6,WTG_BD!F:F,"&lt;="&amp;O2Summary!$B$4)</f>
        <v>0</v>
      </c>
      <c r="V3573" s="18">
        <f t="shared" si="62"/>
        <v>45</v>
      </c>
    </row>
    <row r="3574" spans="19:22">
      <c r="S3574" s="16">
        <v>5615</v>
      </c>
      <c r="T3574" s="16" t="s">
        <v>3920</v>
      </c>
      <c r="U3574" s="17">
        <f>COUNTIFS(WTG_BD!L:L,'Basic Data'!T3574,WTG_BD!F:F,"&gt;="&amp;O2Summary!$B$6,WTG_BD!F:F,"&lt;="&amp;O2Summary!$B$4)</f>
        <v>0</v>
      </c>
      <c r="V3574" s="18">
        <f t="shared" si="62"/>
        <v>45</v>
      </c>
    </row>
    <row r="3575" spans="19:22">
      <c r="S3575" s="16">
        <v>5616</v>
      </c>
      <c r="T3575" s="16" t="s">
        <v>3921</v>
      </c>
      <c r="U3575" s="17">
        <f>COUNTIFS(WTG_BD!L:L,'Basic Data'!T3575,WTG_BD!F:F,"&gt;="&amp;O2Summary!$B$6,WTG_BD!F:F,"&lt;="&amp;O2Summary!$B$4)</f>
        <v>0</v>
      </c>
      <c r="V3575" s="18">
        <f t="shared" si="62"/>
        <v>45</v>
      </c>
    </row>
    <row r="3576" spans="19:22">
      <c r="S3576" s="16">
        <v>5617</v>
      </c>
      <c r="T3576" s="16" t="s">
        <v>3922</v>
      </c>
      <c r="U3576" s="17">
        <f>COUNTIFS(WTG_BD!L:L,'Basic Data'!T3576,WTG_BD!F:F,"&gt;="&amp;O2Summary!$B$6,WTG_BD!F:F,"&lt;="&amp;O2Summary!$B$4)</f>
        <v>0</v>
      </c>
      <c r="V3576" s="18">
        <f t="shared" si="62"/>
        <v>45</v>
      </c>
    </row>
    <row r="3577" spans="19:22">
      <c r="S3577" s="16">
        <v>5618</v>
      </c>
      <c r="T3577" s="16" t="s">
        <v>3923</v>
      </c>
      <c r="U3577" s="17">
        <f>COUNTIFS(WTG_BD!L:L,'Basic Data'!T3577,WTG_BD!F:F,"&gt;="&amp;O2Summary!$B$6,WTG_BD!F:F,"&lt;="&amp;O2Summary!$B$4)</f>
        <v>0</v>
      </c>
      <c r="V3577" s="18">
        <f t="shared" si="62"/>
        <v>45</v>
      </c>
    </row>
    <row r="3578" spans="19:22">
      <c r="S3578" s="26">
        <v>5619</v>
      </c>
      <c r="T3578" s="26" t="s">
        <v>3924</v>
      </c>
      <c r="U3578" s="17">
        <f>COUNTIFS(WTG_BD!L:L,'Basic Data'!T3578,WTG_BD!F:F,"&gt;="&amp;O2Summary!$B$6,WTG_BD!F:F,"&lt;="&amp;O2Summary!$B$4)</f>
        <v>0</v>
      </c>
      <c r="V3578" s="18">
        <f t="shared" si="62"/>
        <v>45</v>
      </c>
    </row>
    <row r="3579" spans="19:22">
      <c r="S3579" s="26">
        <v>5620</v>
      </c>
      <c r="T3579" s="26" t="s">
        <v>3925</v>
      </c>
      <c r="U3579" s="17">
        <f>COUNTIFS(WTG_BD!L:L,'Basic Data'!T3579,WTG_BD!F:F,"&gt;="&amp;O2Summary!$B$6,WTG_BD!F:F,"&lt;="&amp;O2Summary!$B$4)</f>
        <v>0</v>
      </c>
      <c r="V3579" s="18">
        <f t="shared" si="62"/>
        <v>45</v>
      </c>
    </row>
    <row r="3580" spans="19:22">
      <c r="S3580" s="26">
        <v>5621</v>
      </c>
      <c r="T3580" s="26" t="s">
        <v>3926</v>
      </c>
      <c r="U3580" s="17">
        <f>COUNTIFS(WTG_BD!L:L,'Basic Data'!T3580,WTG_BD!F:F,"&gt;="&amp;O2Summary!$B$6,WTG_BD!F:F,"&lt;="&amp;O2Summary!$B$4)</f>
        <v>0</v>
      </c>
      <c r="V3580" s="18">
        <f t="shared" si="62"/>
        <v>45</v>
      </c>
    </row>
    <row r="3581" spans="19:22">
      <c r="S3581" s="26">
        <v>5622</v>
      </c>
      <c r="T3581" s="26" t="s">
        <v>3927</v>
      </c>
      <c r="U3581" s="17">
        <f>COUNTIFS(WTG_BD!L:L,'Basic Data'!T3581,WTG_BD!F:F,"&gt;="&amp;O2Summary!$B$6,WTG_BD!F:F,"&lt;="&amp;O2Summary!$B$4)</f>
        <v>0</v>
      </c>
      <c r="V3581" s="18">
        <f t="shared" si="62"/>
        <v>45</v>
      </c>
    </row>
    <row r="3582" spans="19:22">
      <c r="S3582" s="26">
        <v>5623</v>
      </c>
      <c r="T3582" s="26" t="s">
        <v>3928</v>
      </c>
      <c r="U3582" s="17">
        <f>COUNTIFS(WTG_BD!L:L,'Basic Data'!T3582,WTG_BD!F:F,"&gt;="&amp;O2Summary!$B$6,WTG_BD!F:F,"&lt;="&amp;O2Summary!$B$4)</f>
        <v>0</v>
      </c>
      <c r="V3582" s="18">
        <f t="shared" si="62"/>
        <v>45</v>
      </c>
    </row>
    <row r="3583" spans="19:22">
      <c r="S3583" s="26">
        <v>5624</v>
      </c>
      <c r="T3583" s="26" t="s">
        <v>3929</v>
      </c>
      <c r="U3583" s="17">
        <f>COUNTIFS(WTG_BD!L:L,'Basic Data'!T3583,WTG_BD!F:F,"&gt;="&amp;O2Summary!$B$6,WTG_BD!F:F,"&lt;="&amp;O2Summary!$B$4)</f>
        <v>0</v>
      </c>
      <c r="V3583" s="18">
        <f t="shared" si="62"/>
        <v>45</v>
      </c>
    </row>
    <row r="3584" spans="19:22">
      <c r="S3584" s="16">
        <v>5625</v>
      </c>
      <c r="T3584" s="16" t="s">
        <v>3930</v>
      </c>
      <c r="U3584" s="17">
        <f>COUNTIFS(WTG_BD!L:L,'Basic Data'!T3584,WTG_BD!F:F,"&gt;="&amp;O2Summary!$B$6,WTG_BD!F:F,"&lt;="&amp;O2Summary!$B$4)</f>
        <v>0</v>
      </c>
      <c r="V3584" s="18">
        <f t="shared" si="62"/>
        <v>45</v>
      </c>
    </row>
    <row r="3585" spans="19:22">
      <c r="S3585" s="16">
        <v>5626</v>
      </c>
      <c r="T3585" s="16" t="s">
        <v>3931</v>
      </c>
      <c r="U3585" s="17">
        <f>COUNTIFS(WTG_BD!L:L,'Basic Data'!T3585,WTG_BD!F:F,"&gt;="&amp;O2Summary!$B$6,WTG_BD!F:F,"&lt;="&amp;O2Summary!$B$4)</f>
        <v>0</v>
      </c>
      <c r="V3585" s="18">
        <f t="shared" si="62"/>
        <v>45</v>
      </c>
    </row>
    <row r="3586" spans="19:22">
      <c r="S3586" s="16">
        <v>5627</v>
      </c>
      <c r="T3586" s="16" t="s">
        <v>3932</v>
      </c>
      <c r="U3586" s="17">
        <f>COUNTIFS(WTG_BD!L:L,'Basic Data'!T3586,WTG_BD!F:F,"&gt;="&amp;O2Summary!$B$6,WTG_BD!F:F,"&lt;="&amp;O2Summary!$B$4)</f>
        <v>0</v>
      </c>
      <c r="V3586" s="18">
        <f t="shared" si="62"/>
        <v>45</v>
      </c>
    </row>
    <row r="3587" spans="19:22">
      <c r="S3587" s="16">
        <v>5628</v>
      </c>
      <c r="T3587" s="16" t="s">
        <v>3933</v>
      </c>
      <c r="U3587" s="17">
        <f>COUNTIFS(WTG_BD!L:L,'Basic Data'!T3587,WTG_BD!F:F,"&gt;="&amp;O2Summary!$B$6,WTG_BD!F:F,"&lt;="&amp;O2Summary!$B$4)</f>
        <v>0</v>
      </c>
      <c r="V3587" s="18">
        <f t="shared" ref="V3587:V3650" si="63">RANK(U3587,$U$2:$U$3975)</f>
        <v>45</v>
      </c>
    </row>
    <row r="3588" spans="19:22">
      <c r="S3588" s="16">
        <v>5629</v>
      </c>
      <c r="T3588" s="16" t="s">
        <v>3934</v>
      </c>
      <c r="U3588" s="17">
        <f>COUNTIFS(WTG_BD!L:L,'Basic Data'!T3588,WTG_BD!F:F,"&gt;="&amp;O2Summary!$B$6,WTG_BD!F:F,"&lt;="&amp;O2Summary!$B$4)</f>
        <v>0</v>
      </c>
      <c r="V3588" s="18">
        <f t="shared" si="63"/>
        <v>45</v>
      </c>
    </row>
    <row r="3589" spans="19:22">
      <c r="S3589" s="16">
        <v>5630</v>
      </c>
      <c r="T3589" s="16" t="s">
        <v>3935</v>
      </c>
      <c r="U3589" s="17">
        <f>COUNTIFS(WTG_BD!L:L,'Basic Data'!T3589,WTG_BD!F:F,"&gt;="&amp;O2Summary!$B$6,WTG_BD!F:F,"&lt;="&amp;O2Summary!$B$4)</f>
        <v>0</v>
      </c>
      <c r="V3589" s="18">
        <f t="shared" si="63"/>
        <v>45</v>
      </c>
    </row>
    <row r="3590" spans="19:22">
      <c r="S3590" s="16">
        <v>5631</v>
      </c>
      <c r="T3590" s="16" t="s">
        <v>3936</v>
      </c>
      <c r="U3590" s="17">
        <f>COUNTIFS(WTG_BD!L:L,'Basic Data'!T3590,WTG_BD!F:F,"&gt;="&amp;O2Summary!$B$6,WTG_BD!F:F,"&lt;="&amp;O2Summary!$B$4)</f>
        <v>0</v>
      </c>
      <c r="V3590" s="18">
        <f t="shared" si="63"/>
        <v>45</v>
      </c>
    </row>
    <row r="3591" spans="19:22">
      <c r="S3591" s="16">
        <v>5635</v>
      </c>
      <c r="T3591" s="16" t="s">
        <v>3937</v>
      </c>
      <c r="U3591" s="17">
        <f>COUNTIFS(WTG_BD!L:L,'Basic Data'!T3591,WTG_BD!F:F,"&gt;="&amp;O2Summary!$B$6,WTG_BD!F:F,"&lt;="&amp;O2Summary!$B$4)</f>
        <v>0</v>
      </c>
      <c r="V3591" s="18">
        <f t="shared" si="63"/>
        <v>45</v>
      </c>
    </row>
    <row r="3592" spans="19:22">
      <c r="S3592" s="16">
        <v>5636</v>
      </c>
      <c r="T3592" s="16" t="s">
        <v>3938</v>
      </c>
      <c r="U3592" s="17">
        <f>COUNTIFS(WTG_BD!L:L,'Basic Data'!T3592,WTG_BD!F:F,"&gt;="&amp;O2Summary!$B$6,WTG_BD!F:F,"&lt;="&amp;O2Summary!$B$4)</f>
        <v>0</v>
      </c>
      <c r="V3592" s="18">
        <f t="shared" si="63"/>
        <v>45</v>
      </c>
    </row>
    <row r="3593" spans="19:22">
      <c r="S3593" s="16">
        <v>5637</v>
      </c>
      <c r="T3593" s="16" t="s">
        <v>3939</v>
      </c>
      <c r="U3593" s="17">
        <f>COUNTIFS(WTG_BD!L:L,'Basic Data'!T3593,WTG_BD!F:F,"&gt;="&amp;O2Summary!$B$6,WTG_BD!F:F,"&lt;="&amp;O2Summary!$B$4)</f>
        <v>0</v>
      </c>
      <c r="V3593" s="18">
        <f t="shared" si="63"/>
        <v>45</v>
      </c>
    </row>
    <row r="3594" spans="19:22">
      <c r="S3594" s="26">
        <v>5638</v>
      </c>
      <c r="T3594" s="26" t="s">
        <v>3940</v>
      </c>
      <c r="U3594" s="17">
        <f>COUNTIFS(WTG_BD!L:L,'Basic Data'!T3594,WTG_BD!F:F,"&gt;="&amp;O2Summary!$B$6,WTG_BD!F:F,"&lt;="&amp;O2Summary!$B$4)</f>
        <v>0</v>
      </c>
      <c r="V3594" s="18">
        <f t="shared" si="63"/>
        <v>45</v>
      </c>
    </row>
    <row r="3595" spans="19:22">
      <c r="S3595" s="26">
        <v>5639</v>
      </c>
      <c r="T3595" s="26" t="s">
        <v>3941</v>
      </c>
      <c r="U3595" s="17">
        <f>COUNTIFS(WTG_BD!L:L,'Basic Data'!T3595,WTG_BD!F:F,"&gt;="&amp;O2Summary!$B$6,WTG_BD!F:F,"&lt;="&amp;O2Summary!$B$4)</f>
        <v>0</v>
      </c>
      <c r="V3595" s="18">
        <f t="shared" si="63"/>
        <v>45</v>
      </c>
    </row>
    <row r="3596" spans="19:22">
      <c r="S3596" s="16">
        <v>5640</v>
      </c>
      <c r="T3596" s="16" t="s">
        <v>3942</v>
      </c>
      <c r="U3596" s="17">
        <f>COUNTIFS(WTG_BD!L:L,'Basic Data'!T3596,WTG_BD!F:F,"&gt;="&amp;O2Summary!$B$6,WTG_BD!F:F,"&lt;="&amp;O2Summary!$B$4)</f>
        <v>0</v>
      </c>
      <c r="V3596" s="18">
        <f t="shared" si="63"/>
        <v>45</v>
      </c>
    </row>
    <row r="3597" spans="19:22">
      <c r="S3597" s="26">
        <v>5641</v>
      </c>
      <c r="T3597" s="26" t="s">
        <v>2516</v>
      </c>
      <c r="U3597" s="17">
        <f>COUNTIFS(WTG_BD!L:L,'Basic Data'!T3597,WTG_BD!F:F,"&gt;="&amp;O2Summary!$B$6,WTG_BD!F:F,"&lt;="&amp;O2Summary!$B$4)</f>
        <v>0</v>
      </c>
      <c r="V3597" s="18">
        <f t="shared" si="63"/>
        <v>45</v>
      </c>
    </row>
    <row r="3598" spans="19:22">
      <c r="S3598" s="16">
        <v>5642</v>
      </c>
      <c r="T3598" s="16" t="s">
        <v>2517</v>
      </c>
      <c r="U3598" s="17">
        <f>COUNTIFS(WTG_BD!L:L,'Basic Data'!T3598,WTG_BD!F:F,"&gt;="&amp;O2Summary!$B$6,WTG_BD!F:F,"&lt;="&amp;O2Summary!$B$4)</f>
        <v>0</v>
      </c>
      <c r="V3598" s="18">
        <f t="shared" si="63"/>
        <v>45</v>
      </c>
    </row>
    <row r="3599" spans="19:22">
      <c r="S3599" s="16">
        <v>5643</v>
      </c>
      <c r="T3599" s="16" t="s">
        <v>3943</v>
      </c>
      <c r="U3599" s="17">
        <f>COUNTIFS(WTG_BD!L:L,'Basic Data'!T3599,WTG_BD!F:F,"&gt;="&amp;O2Summary!$B$6,WTG_BD!F:F,"&lt;="&amp;O2Summary!$B$4)</f>
        <v>0</v>
      </c>
      <c r="V3599" s="18">
        <f t="shared" si="63"/>
        <v>45</v>
      </c>
    </row>
    <row r="3600" spans="19:22">
      <c r="S3600" s="16">
        <v>5644</v>
      </c>
      <c r="T3600" s="16" t="s">
        <v>3944</v>
      </c>
      <c r="U3600" s="17">
        <f>COUNTIFS(WTG_BD!L:L,'Basic Data'!T3600,WTG_BD!F:F,"&gt;="&amp;O2Summary!$B$6,WTG_BD!F:F,"&lt;="&amp;O2Summary!$B$4)</f>
        <v>0</v>
      </c>
      <c r="V3600" s="18">
        <f t="shared" si="63"/>
        <v>45</v>
      </c>
    </row>
    <row r="3601" spans="19:22">
      <c r="S3601" s="16">
        <v>5645</v>
      </c>
      <c r="T3601" s="16" t="s">
        <v>3945</v>
      </c>
      <c r="U3601" s="17">
        <f>COUNTIFS(WTG_BD!L:L,'Basic Data'!T3601,WTG_BD!F:F,"&gt;="&amp;O2Summary!$B$6,WTG_BD!F:F,"&lt;="&amp;O2Summary!$B$4)</f>
        <v>0</v>
      </c>
      <c r="V3601" s="18">
        <f t="shared" si="63"/>
        <v>45</v>
      </c>
    </row>
    <row r="3602" spans="19:22">
      <c r="S3602" s="16">
        <v>5646</v>
      </c>
      <c r="T3602" s="16" t="s">
        <v>3946</v>
      </c>
      <c r="U3602" s="17">
        <f>COUNTIFS(WTG_BD!L:L,'Basic Data'!T3602,WTG_BD!F:F,"&gt;="&amp;O2Summary!$B$6,WTG_BD!F:F,"&lt;="&amp;O2Summary!$B$4)</f>
        <v>0</v>
      </c>
      <c r="V3602" s="18">
        <f t="shared" si="63"/>
        <v>45</v>
      </c>
    </row>
    <row r="3603" spans="19:22">
      <c r="S3603" s="16">
        <v>5647</v>
      </c>
      <c r="T3603" s="16" t="s">
        <v>3947</v>
      </c>
      <c r="U3603" s="17">
        <f>COUNTIFS(WTG_BD!L:L,'Basic Data'!T3603,WTG_BD!F:F,"&gt;="&amp;O2Summary!$B$6,WTG_BD!F:F,"&lt;="&amp;O2Summary!$B$4)</f>
        <v>0</v>
      </c>
      <c r="V3603" s="18">
        <f t="shared" si="63"/>
        <v>45</v>
      </c>
    </row>
    <row r="3604" spans="19:22">
      <c r="S3604" s="16">
        <v>5648</v>
      </c>
      <c r="T3604" s="16" t="s">
        <v>3948</v>
      </c>
      <c r="U3604" s="17">
        <f>COUNTIFS(WTG_BD!L:L,'Basic Data'!T3604,WTG_BD!F:F,"&gt;="&amp;O2Summary!$B$6,WTG_BD!F:F,"&lt;="&amp;O2Summary!$B$4)</f>
        <v>0</v>
      </c>
      <c r="V3604" s="18">
        <f t="shared" si="63"/>
        <v>45</v>
      </c>
    </row>
    <row r="3605" spans="19:22">
      <c r="S3605" s="26">
        <v>5649</v>
      </c>
      <c r="T3605" s="26" t="s">
        <v>3949</v>
      </c>
      <c r="U3605" s="17">
        <f>COUNTIFS(WTG_BD!L:L,'Basic Data'!T3605,WTG_BD!F:F,"&gt;="&amp;O2Summary!$B$6,WTG_BD!F:F,"&lt;="&amp;O2Summary!$B$4)</f>
        <v>0</v>
      </c>
      <c r="V3605" s="18">
        <f t="shared" si="63"/>
        <v>45</v>
      </c>
    </row>
    <row r="3606" spans="19:22">
      <c r="S3606" s="16">
        <v>5650</v>
      </c>
      <c r="T3606" s="16" t="s">
        <v>3950</v>
      </c>
      <c r="U3606" s="17">
        <f>COUNTIFS(WTG_BD!L:L,'Basic Data'!T3606,WTG_BD!F:F,"&gt;="&amp;O2Summary!$B$6,WTG_BD!F:F,"&lt;="&amp;O2Summary!$B$4)</f>
        <v>0</v>
      </c>
      <c r="V3606" s="18">
        <f t="shared" si="63"/>
        <v>45</v>
      </c>
    </row>
    <row r="3607" spans="19:22">
      <c r="S3607" s="16">
        <v>5651</v>
      </c>
      <c r="T3607" s="16" t="s">
        <v>3951</v>
      </c>
      <c r="U3607" s="17">
        <f>COUNTIFS(WTG_BD!L:L,'Basic Data'!T3607,WTG_BD!F:F,"&gt;="&amp;O2Summary!$B$6,WTG_BD!F:F,"&lt;="&amp;O2Summary!$B$4)</f>
        <v>0</v>
      </c>
      <c r="V3607" s="18">
        <f t="shared" si="63"/>
        <v>45</v>
      </c>
    </row>
    <row r="3608" spans="19:22">
      <c r="S3608" s="16">
        <v>5652</v>
      </c>
      <c r="T3608" s="16" t="s">
        <v>3952</v>
      </c>
      <c r="U3608" s="17">
        <f>COUNTIFS(WTG_BD!L:L,'Basic Data'!T3608,WTG_BD!F:F,"&gt;="&amp;O2Summary!$B$6,WTG_BD!F:F,"&lt;="&amp;O2Summary!$B$4)</f>
        <v>0</v>
      </c>
      <c r="V3608" s="18">
        <f t="shared" si="63"/>
        <v>45</v>
      </c>
    </row>
    <row r="3609" spans="19:22">
      <c r="S3609" s="16">
        <v>5653</v>
      </c>
      <c r="T3609" s="16" t="s">
        <v>3953</v>
      </c>
      <c r="U3609" s="17">
        <f>COUNTIFS(WTG_BD!L:L,'Basic Data'!T3609,WTG_BD!F:F,"&gt;="&amp;O2Summary!$B$6,WTG_BD!F:F,"&lt;="&amp;O2Summary!$B$4)</f>
        <v>0</v>
      </c>
      <c r="V3609" s="18">
        <f t="shared" si="63"/>
        <v>45</v>
      </c>
    </row>
    <row r="3610" spans="19:22">
      <c r="S3610" s="16">
        <v>5654</v>
      </c>
      <c r="T3610" s="16" t="s">
        <v>3954</v>
      </c>
      <c r="U3610" s="17">
        <f>COUNTIFS(WTG_BD!L:L,'Basic Data'!T3610,WTG_BD!F:F,"&gt;="&amp;O2Summary!$B$6,WTG_BD!F:F,"&lt;="&amp;O2Summary!$B$4)</f>
        <v>0</v>
      </c>
      <c r="V3610" s="18">
        <f t="shared" si="63"/>
        <v>45</v>
      </c>
    </row>
    <row r="3611" spans="19:22">
      <c r="S3611" s="16">
        <v>5655</v>
      </c>
      <c r="T3611" s="16" t="s">
        <v>3955</v>
      </c>
      <c r="U3611" s="17">
        <f>COUNTIFS(WTG_BD!L:L,'Basic Data'!T3611,WTG_BD!F:F,"&gt;="&amp;O2Summary!$B$6,WTG_BD!F:F,"&lt;="&amp;O2Summary!$B$4)</f>
        <v>0</v>
      </c>
      <c r="V3611" s="18">
        <f t="shared" si="63"/>
        <v>45</v>
      </c>
    </row>
    <row r="3612" spans="19:22">
      <c r="S3612" s="16">
        <v>5656</v>
      </c>
      <c r="T3612" s="16" t="s">
        <v>3956</v>
      </c>
      <c r="U3612" s="17">
        <f>COUNTIFS(WTG_BD!L:L,'Basic Data'!T3612,WTG_BD!F:F,"&gt;="&amp;O2Summary!$B$6,WTG_BD!F:F,"&lt;="&amp;O2Summary!$B$4)</f>
        <v>0</v>
      </c>
      <c r="V3612" s="18">
        <f t="shared" si="63"/>
        <v>45</v>
      </c>
    </row>
    <row r="3613" spans="19:22">
      <c r="S3613" s="16">
        <v>5657</v>
      </c>
      <c r="T3613" s="16" t="s">
        <v>3957</v>
      </c>
      <c r="U3613" s="17">
        <f>COUNTIFS(WTG_BD!L:L,'Basic Data'!T3613,WTG_BD!F:F,"&gt;="&amp;O2Summary!$B$6,WTG_BD!F:F,"&lt;="&amp;O2Summary!$B$4)</f>
        <v>0</v>
      </c>
      <c r="V3613" s="18">
        <f t="shared" si="63"/>
        <v>45</v>
      </c>
    </row>
    <row r="3614" spans="19:22">
      <c r="S3614" s="16">
        <v>5658</v>
      </c>
      <c r="T3614" s="16" t="s">
        <v>3958</v>
      </c>
      <c r="U3614" s="17">
        <f>COUNTIFS(WTG_BD!L:L,'Basic Data'!T3614,WTG_BD!F:F,"&gt;="&amp;O2Summary!$B$6,WTG_BD!F:F,"&lt;="&amp;O2Summary!$B$4)</f>
        <v>0</v>
      </c>
      <c r="V3614" s="18">
        <f t="shared" si="63"/>
        <v>45</v>
      </c>
    </row>
    <row r="3615" spans="19:22">
      <c r="S3615" s="16">
        <v>5659</v>
      </c>
      <c r="T3615" s="16" t="s">
        <v>3959</v>
      </c>
      <c r="U3615" s="17">
        <f>COUNTIFS(WTG_BD!L:L,'Basic Data'!T3615,WTG_BD!F:F,"&gt;="&amp;O2Summary!$B$6,WTG_BD!F:F,"&lt;="&amp;O2Summary!$B$4)</f>
        <v>0</v>
      </c>
      <c r="V3615" s="18">
        <f t="shared" si="63"/>
        <v>45</v>
      </c>
    </row>
    <row r="3616" spans="19:22">
      <c r="S3616" s="16">
        <v>5660</v>
      </c>
      <c r="T3616" s="16" t="s">
        <v>3960</v>
      </c>
      <c r="U3616" s="17">
        <f>COUNTIFS(WTG_BD!L:L,'Basic Data'!T3616,WTG_BD!F:F,"&gt;="&amp;O2Summary!$B$6,WTG_BD!F:F,"&lt;="&amp;O2Summary!$B$4)</f>
        <v>0</v>
      </c>
      <c r="V3616" s="18">
        <f t="shared" si="63"/>
        <v>45</v>
      </c>
    </row>
    <row r="3617" spans="19:22">
      <c r="S3617" s="16">
        <v>5661</v>
      </c>
      <c r="T3617" s="16" t="s">
        <v>3961</v>
      </c>
      <c r="U3617" s="17">
        <f>COUNTIFS(WTG_BD!L:L,'Basic Data'!T3617,WTG_BD!F:F,"&gt;="&amp;O2Summary!$B$6,WTG_BD!F:F,"&lt;="&amp;O2Summary!$B$4)</f>
        <v>0</v>
      </c>
      <c r="V3617" s="18">
        <f t="shared" si="63"/>
        <v>45</v>
      </c>
    </row>
    <row r="3618" spans="19:22">
      <c r="S3618" s="16">
        <v>5662</v>
      </c>
      <c r="T3618" s="16" t="s">
        <v>3962</v>
      </c>
      <c r="U3618" s="17">
        <f>COUNTIFS(WTG_BD!L:L,'Basic Data'!T3618,WTG_BD!F:F,"&gt;="&amp;O2Summary!$B$6,WTG_BD!F:F,"&lt;="&amp;O2Summary!$B$4)</f>
        <v>0</v>
      </c>
      <c r="V3618" s="18">
        <f t="shared" si="63"/>
        <v>45</v>
      </c>
    </row>
    <row r="3619" spans="19:22">
      <c r="S3619" s="16">
        <v>5663</v>
      </c>
      <c r="T3619" s="16" t="s">
        <v>3963</v>
      </c>
      <c r="U3619" s="17">
        <f>COUNTIFS(WTG_BD!L:L,'Basic Data'!T3619,WTG_BD!F:F,"&gt;="&amp;O2Summary!$B$6,WTG_BD!F:F,"&lt;="&amp;O2Summary!$B$4)</f>
        <v>0</v>
      </c>
      <c r="V3619" s="18">
        <f t="shared" si="63"/>
        <v>45</v>
      </c>
    </row>
    <row r="3620" spans="19:22">
      <c r="S3620" s="26">
        <v>5664</v>
      </c>
      <c r="T3620" s="26" t="s">
        <v>3964</v>
      </c>
      <c r="U3620" s="17">
        <f>COUNTIFS(WTG_BD!L:L,'Basic Data'!T3620,WTG_BD!F:F,"&gt;="&amp;O2Summary!$B$6,WTG_BD!F:F,"&lt;="&amp;O2Summary!$B$4)</f>
        <v>0</v>
      </c>
      <c r="V3620" s="18">
        <f t="shared" si="63"/>
        <v>45</v>
      </c>
    </row>
    <row r="3621" spans="19:22">
      <c r="S3621" s="16">
        <v>5665</v>
      </c>
      <c r="T3621" s="16" t="s">
        <v>3965</v>
      </c>
      <c r="U3621" s="17">
        <f>COUNTIFS(WTG_BD!L:L,'Basic Data'!T3621,WTG_BD!F:F,"&gt;="&amp;O2Summary!$B$6,WTG_BD!F:F,"&lt;="&amp;O2Summary!$B$4)</f>
        <v>0</v>
      </c>
      <c r="V3621" s="18">
        <f t="shared" si="63"/>
        <v>45</v>
      </c>
    </row>
    <row r="3622" spans="19:22">
      <c r="S3622" s="16">
        <v>5666</v>
      </c>
      <c r="T3622" s="16" t="s">
        <v>3966</v>
      </c>
      <c r="U3622" s="17">
        <f>COUNTIFS(WTG_BD!L:L,'Basic Data'!T3622,WTG_BD!F:F,"&gt;="&amp;O2Summary!$B$6,WTG_BD!F:F,"&lt;="&amp;O2Summary!$B$4)</f>
        <v>0</v>
      </c>
      <c r="V3622" s="18">
        <f t="shared" si="63"/>
        <v>45</v>
      </c>
    </row>
    <row r="3623" spans="19:22">
      <c r="S3623" s="16">
        <v>5667</v>
      </c>
      <c r="T3623" s="16" t="s">
        <v>3967</v>
      </c>
      <c r="U3623" s="17">
        <f>COUNTIFS(WTG_BD!L:L,'Basic Data'!T3623,WTG_BD!F:F,"&gt;="&amp;O2Summary!$B$6,WTG_BD!F:F,"&lt;="&amp;O2Summary!$B$4)</f>
        <v>0</v>
      </c>
      <c r="V3623" s="18">
        <f t="shared" si="63"/>
        <v>45</v>
      </c>
    </row>
    <row r="3624" spans="19:22">
      <c r="S3624" s="16">
        <v>5668</v>
      </c>
      <c r="T3624" s="16" t="s">
        <v>3968</v>
      </c>
      <c r="U3624" s="17">
        <f>COUNTIFS(WTG_BD!L:L,'Basic Data'!T3624,WTG_BD!F:F,"&gt;="&amp;O2Summary!$B$6,WTG_BD!F:F,"&lt;="&amp;O2Summary!$B$4)</f>
        <v>0</v>
      </c>
      <c r="V3624" s="18">
        <f t="shared" si="63"/>
        <v>45</v>
      </c>
    </row>
    <row r="3625" spans="19:22">
      <c r="S3625" s="16">
        <v>5669</v>
      </c>
      <c r="T3625" s="16" t="s">
        <v>3969</v>
      </c>
      <c r="U3625" s="17">
        <f>COUNTIFS(WTG_BD!L:L,'Basic Data'!T3625,WTG_BD!F:F,"&gt;="&amp;O2Summary!$B$6,WTG_BD!F:F,"&lt;="&amp;O2Summary!$B$4)</f>
        <v>0</v>
      </c>
      <c r="V3625" s="18">
        <f t="shared" si="63"/>
        <v>45</v>
      </c>
    </row>
    <row r="3626" spans="19:22">
      <c r="S3626" s="16">
        <v>5670</v>
      </c>
      <c r="T3626" s="16" t="s">
        <v>3970</v>
      </c>
      <c r="U3626" s="17">
        <f>COUNTIFS(WTG_BD!L:L,'Basic Data'!T3626,WTG_BD!F:F,"&gt;="&amp;O2Summary!$B$6,WTG_BD!F:F,"&lt;="&amp;O2Summary!$B$4)</f>
        <v>0</v>
      </c>
      <c r="V3626" s="18">
        <f t="shared" si="63"/>
        <v>45</v>
      </c>
    </row>
    <row r="3627" spans="19:22">
      <c r="S3627" s="16">
        <v>5671</v>
      </c>
      <c r="T3627" s="16" t="s">
        <v>3971</v>
      </c>
      <c r="U3627" s="17">
        <f>COUNTIFS(WTG_BD!L:L,'Basic Data'!T3627,WTG_BD!F:F,"&gt;="&amp;O2Summary!$B$6,WTG_BD!F:F,"&lt;="&amp;O2Summary!$B$4)</f>
        <v>0</v>
      </c>
      <c r="V3627" s="18">
        <f t="shared" si="63"/>
        <v>45</v>
      </c>
    </row>
    <row r="3628" spans="19:22">
      <c r="S3628" s="16">
        <v>5672</v>
      </c>
      <c r="T3628" s="16" t="s">
        <v>2635</v>
      </c>
      <c r="U3628" s="17">
        <f>COUNTIFS(WTG_BD!L:L,'Basic Data'!T3628,WTG_BD!F:F,"&gt;="&amp;O2Summary!$B$6,WTG_BD!F:F,"&lt;="&amp;O2Summary!$B$4)</f>
        <v>0</v>
      </c>
      <c r="V3628" s="18">
        <f t="shared" si="63"/>
        <v>45</v>
      </c>
    </row>
    <row r="3629" spans="19:22">
      <c r="S3629" s="16">
        <v>5673</v>
      </c>
      <c r="T3629" s="16" t="s">
        <v>3972</v>
      </c>
      <c r="U3629" s="17">
        <f>COUNTIFS(WTG_BD!L:L,'Basic Data'!T3629,WTG_BD!F:F,"&gt;="&amp;O2Summary!$B$6,WTG_BD!F:F,"&lt;="&amp;O2Summary!$B$4)</f>
        <v>0</v>
      </c>
      <c r="V3629" s="18">
        <f t="shared" si="63"/>
        <v>45</v>
      </c>
    </row>
    <row r="3630" spans="19:22">
      <c r="S3630" s="16">
        <v>5674</v>
      </c>
      <c r="T3630" s="16" t="s">
        <v>3973</v>
      </c>
      <c r="U3630" s="17">
        <f>COUNTIFS(WTG_BD!L:L,'Basic Data'!T3630,WTG_BD!F:F,"&gt;="&amp;O2Summary!$B$6,WTG_BD!F:F,"&lt;="&amp;O2Summary!$B$4)</f>
        <v>0</v>
      </c>
      <c r="V3630" s="18">
        <f t="shared" si="63"/>
        <v>45</v>
      </c>
    </row>
    <row r="3631" spans="19:22">
      <c r="S3631" s="16">
        <v>5675</v>
      </c>
      <c r="T3631" s="16" t="s">
        <v>3974</v>
      </c>
      <c r="U3631" s="17">
        <f>COUNTIFS(WTG_BD!L:L,'Basic Data'!T3631,WTG_BD!F:F,"&gt;="&amp;O2Summary!$B$6,WTG_BD!F:F,"&lt;="&amp;O2Summary!$B$4)</f>
        <v>0</v>
      </c>
      <c r="V3631" s="18">
        <f t="shared" si="63"/>
        <v>45</v>
      </c>
    </row>
    <row r="3632" spans="19:22">
      <c r="S3632" s="16">
        <v>5676</v>
      </c>
      <c r="T3632" s="16" t="s">
        <v>3975</v>
      </c>
      <c r="U3632" s="17">
        <f>COUNTIFS(WTG_BD!L:L,'Basic Data'!T3632,WTG_BD!F:F,"&gt;="&amp;O2Summary!$B$6,WTG_BD!F:F,"&lt;="&amp;O2Summary!$B$4)</f>
        <v>0</v>
      </c>
      <c r="V3632" s="18">
        <f t="shared" si="63"/>
        <v>45</v>
      </c>
    </row>
    <row r="3633" spans="19:22">
      <c r="S3633" s="16">
        <v>5677</v>
      </c>
      <c r="T3633" s="16" t="s">
        <v>3976</v>
      </c>
      <c r="U3633" s="17">
        <f>COUNTIFS(WTG_BD!L:L,'Basic Data'!T3633,WTG_BD!F:F,"&gt;="&amp;O2Summary!$B$6,WTG_BD!F:F,"&lt;="&amp;O2Summary!$B$4)</f>
        <v>0</v>
      </c>
      <c r="V3633" s="18">
        <f t="shared" si="63"/>
        <v>45</v>
      </c>
    </row>
    <row r="3634" spans="19:22">
      <c r="S3634" s="16">
        <v>5678</v>
      </c>
      <c r="T3634" s="16" t="s">
        <v>3977</v>
      </c>
      <c r="U3634" s="17">
        <f>COUNTIFS(WTG_BD!L:L,'Basic Data'!T3634,WTG_BD!F:F,"&gt;="&amp;O2Summary!$B$6,WTG_BD!F:F,"&lt;="&amp;O2Summary!$B$4)</f>
        <v>0</v>
      </c>
      <c r="V3634" s="18">
        <f t="shared" si="63"/>
        <v>45</v>
      </c>
    </row>
    <row r="3635" spans="19:22">
      <c r="S3635" s="16">
        <v>5679</v>
      </c>
      <c r="T3635" s="16" t="s">
        <v>3978</v>
      </c>
      <c r="U3635" s="17">
        <f>COUNTIFS(WTG_BD!L:L,'Basic Data'!T3635,WTG_BD!F:F,"&gt;="&amp;O2Summary!$B$6,WTG_BD!F:F,"&lt;="&amp;O2Summary!$B$4)</f>
        <v>0</v>
      </c>
      <c r="V3635" s="18">
        <f t="shared" si="63"/>
        <v>45</v>
      </c>
    </row>
    <row r="3636" spans="19:22">
      <c r="S3636" s="16">
        <v>5680</v>
      </c>
      <c r="T3636" s="16" t="s">
        <v>3979</v>
      </c>
      <c r="U3636" s="17">
        <f>COUNTIFS(WTG_BD!L:L,'Basic Data'!T3636,WTG_BD!F:F,"&gt;="&amp;O2Summary!$B$6,WTG_BD!F:F,"&lt;="&amp;O2Summary!$B$4)</f>
        <v>0</v>
      </c>
      <c r="V3636" s="18">
        <f t="shared" si="63"/>
        <v>45</v>
      </c>
    </row>
    <row r="3637" spans="19:22">
      <c r="S3637" s="16">
        <v>5681</v>
      </c>
      <c r="T3637" s="16" t="s">
        <v>3980</v>
      </c>
      <c r="U3637" s="17">
        <f>COUNTIFS(WTG_BD!L:L,'Basic Data'!T3637,WTG_BD!F:F,"&gt;="&amp;O2Summary!$B$6,WTG_BD!F:F,"&lt;="&amp;O2Summary!$B$4)</f>
        <v>0</v>
      </c>
      <c r="V3637" s="18">
        <f t="shared" si="63"/>
        <v>45</v>
      </c>
    </row>
    <row r="3638" spans="19:22">
      <c r="S3638" s="16">
        <v>5682</v>
      </c>
      <c r="T3638" s="16" t="s">
        <v>3981</v>
      </c>
      <c r="U3638" s="17">
        <f>COUNTIFS(WTG_BD!L:L,'Basic Data'!T3638,WTG_BD!F:F,"&gt;="&amp;O2Summary!$B$6,WTG_BD!F:F,"&lt;="&amp;O2Summary!$B$4)</f>
        <v>0</v>
      </c>
      <c r="V3638" s="18">
        <f t="shared" si="63"/>
        <v>45</v>
      </c>
    </row>
    <row r="3639" spans="19:22">
      <c r="S3639" s="16">
        <v>5683</v>
      </c>
      <c r="T3639" s="16" t="s">
        <v>3982</v>
      </c>
      <c r="U3639" s="17">
        <f>COUNTIFS(WTG_BD!L:L,'Basic Data'!T3639,WTG_BD!F:F,"&gt;="&amp;O2Summary!$B$6,WTG_BD!F:F,"&lt;="&amp;O2Summary!$B$4)</f>
        <v>0</v>
      </c>
      <c r="V3639" s="18">
        <f t="shared" si="63"/>
        <v>45</v>
      </c>
    </row>
    <row r="3640" spans="19:22">
      <c r="S3640" s="16">
        <v>5684</v>
      </c>
      <c r="T3640" s="16" t="s">
        <v>3983</v>
      </c>
      <c r="U3640" s="17">
        <f>COUNTIFS(WTG_BD!L:L,'Basic Data'!T3640,WTG_BD!F:F,"&gt;="&amp;O2Summary!$B$6,WTG_BD!F:F,"&lt;="&amp;O2Summary!$B$4)</f>
        <v>0</v>
      </c>
      <c r="V3640" s="18">
        <f t="shared" si="63"/>
        <v>45</v>
      </c>
    </row>
    <row r="3641" spans="19:22">
      <c r="S3641" s="16">
        <v>5685</v>
      </c>
      <c r="T3641" s="16" t="s">
        <v>292</v>
      </c>
      <c r="U3641" s="17">
        <f>COUNTIFS(WTG_BD!L:L,'Basic Data'!T3641,WTG_BD!F:F,"&gt;="&amp;O2Summary!$B$6,WTG_BD!F:F,"&lt;="&amp;O2Summary!$B$4)</f>
        <v>0</v>
      </c>
      <c r="V3641" s="18">
        <f t="shared" si="63"/>
        <v>45</v>
      </c>
    </row>
    <row r="3642" spans="19:22">
      <c r="S3642" s="16">
        <v>5686</v>
      </c>
      <c r="T3642" s="16" t="s">
        <v>3984</v>
      </c>
      <c r="U3642" s="17">
        <f>COUNTIFS(WTG_BD!L:L,'Basic Data'!T3642,WTG_BD!F:F,"&gt;="&amp;O2Summary!$B$6,WTG_BD!F:F,"&lt;="&amp;O2Summary!$B$4)</f>
        <v>0</v>
      </c>
      <c r="V3642" s="18">
        <f t="shared" si="63"/>
        <v>45</v>
      </c>
    </row>
    <row r="3643" spans="19:22">
      <c r="S3643" s="16">
        <v>5687</v>
      </c>
      <c r="T3643" s="16" t="s">
        <v>3985</v>
      </c>
      <c r="U3643" s="17">
        <f>COUNTIFS(WTG_BD!L:L,'Basic Data'!T3643,WTG_BD!F:F,"&gt;="&amp;O2Summary!$B$6,WTG_BD!F:F,"&lt;="&amp;O2Summary!$B$4)</f>
        <v>0</v>
      </c>
      <c r="V3643" s="18">
        <f t="shared" si="63"/>
        <v>45</v>
      </c>
    </row>
    <row r="3644" spans="19:22">
      <c r="S3644" s="16">
        <v>5688</v>
      </c>
      <c r="T3644" s="16" t="s">
        <v>3986</v>
      </c>
      <c r="U3644" s="17">
        <f>COUNTIFS(WTG_BD!L:L,'Basic Data'!T3644,WTG_BD!F:F,"&gt;="&amp;O2Summary!$B$6,WTG_BD!F:F,"&lt;="&amp;O2Summary!$B$4)</f>
        <v>0</v>
      </c>
      <c r="V3644" s="18">
        <f t="shared" si="63"/>
        <v>45</v>
      </c>
    </row>
    <row r="3645" spans="19:22">
      <c r="S3645" s="16">
        <v>5689</v>
      </c>
      <c r="T3645" s="16" t="s">
        <v>3987</v>
      </c>
      <c r="U3645" s="17">
        <f>COUNTIFS(WTG_BD!L:L,'Basic Data'!T3645,WTG_BD!F:F,"&gt;="&amp;O2Summary!$B$6,WTG_BD!F:F,"&lt;="&amp;O2Summary!$B$4)</f>
        <v>0</v>
      </c>
      <c r="V3645" s="18">
        <f t="shared" si="63"/>
        <v>45</v>
      </c>
    </row>
    <row r="3646" spans="19:22">
      <c r="S3646" s="16">
        <v>5690</v>
      </c>
      <c r="T3646" s="16" t="s">
        <v>3921</v>
      </c>
      <c r="U3646" s="17">
        <f>COUNTIFS(WTG_BD!L:L,'Basic Data'!T3646,WTG_BD!F:F,"&gt;="&amp;O2Summary!$B$6,WTG_BD!F:F,"&lt;="&amp;O2Summary!$B$4)</f>
        <v>0</v>
      </c>
      <c r="V3646" s="18">
        <f t="shared" si="63"/>
        <v>45</v>
      </c>
    </row>
    <row r="3647" spans="19:22">
      <c r="S3647" s="16">
        <v>5691</v>
      </c>
      <c r="T3647" s="16" t="s">
        <v>3922</v>
      </c>
      <c r="U3647" s="17">
        <f>COUNTIFS(WTG_BD!L:L,'Basic Data'!T3647,WTG_BD!F:F,"&gt;="&amp;O2Summary!$B$6,WTG_BD!F:F,"&lt;="&amp;O2Summary!$B$4)</f>
        <v>0</v>
      </c>
      <c r="V3647" s="18">
        <f t="shared" si="63"/>
        <v>45</v>
      </c>
    </row>
    <row r="3648" spans="19:22">
      <c r="S3648" s="26">
        <v>5692</v>
      </c>
      <c r="T3648" s="26" t="s">
        <v>3988</v>
      </c>
      <c r="U3648" s="17">
        <f>COUNTIFS(WTG_BD!L:L,'Basic Data'!T3648,WTG_BD!F:F,"&gt;="&amp;O2Summary!$B$6,WTG_BD!F:F,"&lt;="&amp;O2Summary!$B$4)</f>
        <v>0</v>
      </c>
      <c r="V3648" s="18">
        <f t="shared" si="63"/>
        <v>45</v>
      </c>
    </row>
    <row r="3649" spans="19:22">
      <c r="S3649" s="16">
        <v>5693</v>
      </c>
      <c r="T3649" s="16" t="s">
        <v>3989</v>
      </c>
      <c r="U3649" s="17">
        <f>COUNTIFS(WTG_BD!L:L,'Basic Data'!T3649,WTG_BD!F:F,"&gt;="&amp;O2Summary!$B$6,WTG_BD!F:F,"&lt;="&amp;O2Summary!$B$4)</f>
        <v>0</v>
      </c>
      <c r="V3649" s="18">
        <f t="shared" si="63"/>
        <v>45</v>
      </c>
    </row>
    <row r="3650" spans="19:22">
      <c r="S3650" s="16">
        <v>5694</v>
      </c>
      <c r="T3650" s="16" t="s">
        <v>3990</v>
      </c>
      <c r="U3650" s="17">
        <f>COUNTIFS(WTG_BD!L:L,'Basic Data'!T3650,WTG_BD!F:F,"&gt;="&amp;O2Summary!$B$6,WTG_BD!F:F,"&lt;="&amp;O2Summary!$B$4)</f>
        <v>0</v>
      </c>
      <c r="V3650" s="18">
        <f t="shared" si="63"/>
        <v>45</v>
      </c>
    </row>
    <row r="3651" spans="19:22">
      <c r="S3651" s="16">
        <v>5695</v>
      </c>
      <c r="T3651" s="16" t="s">
        <v>3991</v>
      </c>
      <c r="U3651" s="17">
        <f>COUNTIFS(WTG_BD!L:L,'Basic Data'!T3651,WTG_BD!F:F,"&gt;="&amp;O2Summary!$B$6,WTG_BD!F:F,"&lt;="&amp;O2Summary!$B$4)</f>
        <v>0</v>
      </c>
      <c r="V3651" s="18">
        <f t="shared" ref="V3651:V3714" si="64">RANK(U3651,$U$2:$U$3975)</f>
        <v>45</v>
      </c>
    </row>
    <row r="3652" spans="19:22">
      <c r="S3652" s="16">
        <v>5696</v>
      </c>
      <c r="T3652" s="16" t="s">
        <v>3992</v>
      </c>
      <c r="U3652" s="17">
        <f>COUNTIFS(WTG_BD!L:L,'Basic Data'!T3652,WTG_BD!F:F,"&gt;="&amp;O2Summary!$B$6,WTG_BD!F:F,"&lt;="&amp;O2Summary!$B$4)</f>
        <v>0</v>
      </c>
      <c r="V3652" s="18">
        <f t="shared" si="64"/>
        <v>45</v>
      </c>
    </row>
    <row r="3653" spans="19:22">
      <c r="S3653" s="16">
        <v>5697</v>
      </c>
      <c r="T3653" s="16" t="s">
        <v>3993</v>
      </c>
      <c r="U3653" s="17">
        <f>COUNTIFS(WTG_BD!L:L,'Basic Data'!T3653,WTG_BD!F:F,"&gt;="&amp;O2Summary!$B$6,WTG_BD!F:F,"&lt;="&amp;O2Summary!$B$4)</f>
        <v>0</v>
      </c>
      <c r="V3653" s="18">
        <f t="shared" si="64"/>
        <v>45</v>
      </c>
    </row>
    <row r="3654" spans="19:22">
      <c r="S3654" s="26">
        <v>5698</v>
      </c>
      <c r="T3654" s="26" t="s">
        <v>3994</v>
      </c>
      <c r="U3654" s="17">
        <f>COUNTIFS(WTG_BD!L:L,'Basic Data'!T3654,WTG_BD!F:F,"&gt;="&amp;O2Summary!$B$6,WTG_BD!F:F,"&lt;="&amp;O2Summary!$B$4)</f>
        <v>0</v>
      </c>
      <c r="V3654" s="18">
        <f t="shared" si="64"/>
        <v>45</v>
      </c>
    </row>
    <row r="3655" spans="19:22">
      <c r="S3655" s="26">
        <v>5699</v>
      </c>
      <c r="T3655" s="26" t="s">
        <v>3995</v>
      </c>
      <c r="U3655" s="17">
        <f>COUNTIFS(WTG_BD!L:L,'Basic Data'!T3655,WTG_BD!F:F,"&gt;="&amp;O2Summary!$B$6,WTG_BD!F:F,"&lt;="&amp;O2Summary!$B$4)</f>
        <v>0</v>
      </c>
      <c r="V3655" s="18">
        <f t="shared" si="64"/>
        <v>45</v>
      </c>
    </row>
    <row r="3656" spans="19:22">
      <c r="S3656" s="26">
        <v>5700</v>
      </c>
      <c r="T3656" s="26" t="s">
        <v>3996</v>
      </c>
      <c r="U3656" s="17">
        <f>COUNTIFS(WTG_BD!L:L,'Basic Data'!T3656,WTG_BD!F:F,"&gt;="&amp;O2Summary!$B$6,WTG_BD!F:F,"&lt;="&amp;O2Summary!$B$4)</f>
        <v>0</v>
      </c>
      <c r="V3656" s="18">
        <f t="shared" si="64"/>
        <v>45</v>
      </c>
    </row>
    <row r="3657" spans="19:22">
      <c r="S3657" s="26">
        <v>5701</v>
      </c>
      <c r="T3657" s="26" t="s">
        <v>3997</v>
      </c>
      <c r="U3657" s="17">
        <f>COUNTIFS(WTG_BD!L:L,'Basic Data'!T3657,WTG_BD!F:F,"&gt;="&amp;O2Summary!$B$6,WTG_BD!F:F,"&lt;="&amp;O2Summary!$B$4)</f>
        <v>0</v>
      </c>
      <c r="V3657" s="18">
        <f t="shared" si="64"/>
        <v>45</v>
      </c>
    </row>
    <row r="3658" spans="19:22">
      <c r="S3658" s="26">
        <v>5702</v>
      </c>
      <c r="T3658" s="26" t="s">
        <v>3998</v>
      </c>
      <c r="U3658" s="17">
        <f>COUNTIFS(WTG_BD!L:L,'Basic Data'!T3658,WTG_BD!F:F,"&gt;="&amp;O2Summary!$B$6,WTG_BD!F:F,"&lt;="&amp;O2Summary!$B$4)</f>
        <v>0</v>
      </c>
      <c r="V3658" s="18">
        <f t="shared" si="64"/>
        <v>45</v>
      </c>
    </row>
    <row r="3659" spans="19:22">
      <c r="S3659" s="26">
        <v>5703</v>
      </c>
      <c r="T3659" s="26" t="s">
        <v>3999</v>
      </c>
      <c r="U3659" s="17">
        <f>COUNTIFS(WTG_BD!L:L,'Basic Data'!T3659,WTG_BD!F:F,"&gt;="&amp;O2Summary!$B$6,WTG_BD!F:F,"&lt;="&amp;O2Summary!$B$4)</f>
        <v>0</v>
      </c>
      <c r="V3659" s="18">
        <f t="shared" si="64"/>
        <v>45</v>
      </c>
    </row>
    <row r="3660" spans="19:22">
      <c r="S3660" s="26">
        <v>5704</v>
      </c>
      <c r="T3660" s="26" t="s">
        <v>4000</v>
      </c>
      <c r="U3660" s="17">
        <f>COUNTIFS(WTG_BD!L:L,'Basic Data'!T3660,WTG_BD!F:F,"&gt;="&amp;O2Summary!$B$6,WTG_BD!F:F,"&lt;="&amp;O2Summary!$B$4)</f>
        <v>0</v>
      </c>
      <c r="V3660" s="18">
        <f t="shared" si="64"/>
        <v>45</v>
      </c>
    </row>
    <row r="3661" spans="19:22">
      <c r="S3661" s="26">
        <v>5705</v>
      </c>
      <c r="T3661" s="26" t="s">
        <v>4001</v>
      </c>
      <c r="U3661" s="17">
        <f>COUNTIFS(WTG_BD!L:L,'Basic Data'!T3661,WTG_BD!F:F,"&gt;="&amp;O2Summary!$B$6,WTG_BD!F:F,"&lt;="&amp;O2Summary!$B$4)</f>
        <v>0</v>
      </c>
      <c r="V3661" s="18">
        <f t="shared" si="64"/>
        <v>45</v>
      </c>
    </row>
    <row r="3662" spans="19:22">
      <c r="S3662" s="26">
        <v>5706</v>
      </c>
      <c r="T3662" s="26" t="s">
        <v>4002</v>
      </c>
      <c r="U3662" s="17">
        <f>COUNTIFS(WTG_BD!L:L,'Basic Data'!T3662,WTG_BD!F:F,"&gt;="&amp;O2Summary!$B$6,WTG_BD!F:F,"&lt;="&amp;O2Summary!$B$4)</f>
        <v>0</v>
      </c>
      <c r="V3662" s="18">
        <f t="shared" si="64"/>
        <v>45</v>
      </c>
    </row>
    <row r="3663" spans="19:22">
      <c r="S3663" s="16">
        <v>5707</v>
      </c>
      <c r="T3663" s="16" t="s">
        <v>4003</v>
      </c>
      <c r="U3663" s="17">
        <f>COUNTIFS(WTG_BD!L:L,'Basic Data'!T3663,WTG_BD!F:F,"&gt;="&amp;O2Summary!$B$6,WTG_BD!F:F,"&lt;="&amp;O2Summary!$B$4)</f>
        <v>0</v>
      </c>
      <c r="V3663" s="18">
        <f t="shared" si="64"/>
        <v>45</v>
      </c>
    </row>
    <row r="3664" spans="19:22">
      <c r="S3664" s="16">
        <v>5708</v>
      </c>
      <c r="T3664" s="16" t="s">
        <v>4004</v>
      </c>
      <c r="U3664" s="17">
        <f>COUNTIFS(WTG_BD!L:L,'Basic Data'!T3664,WTG_BD!F:F,"&gt;="&amp;O2Summary!$B$6,WTG_BD!F:F,"&lt;="&amp;O2Summary!$B$4)</f>
        <v>0</v>
      </c>
      <c r="V3664" s="18">
        <f t="shared" si="64"/>
        <v>45</v>
      </c>
    </row>
    <row r="3665" spans="19:22">
      <c r="S3665" s="16">
        <v>5709</v>
      </c>
      <c r="T3665" s="16" t="s">
        <v>4005</v>
      </c>
      <c r="U3665" s="17">
        <f>COUNTIFS(WTG_BD!L:L,'Basic Data'!T3665,WTG_BD!F:F,"&gt;="&amp;O2Summary!$B$6,WTG_BD!F:F,"&lt;="&amp;O2Summary!$B$4)</f>
        <v>0</v>
      </c>
      <c r="V3665" s="18">
        <f t="shared" si="64"/>
        <v>45</v>
      </c>
    </row>
    <row r="3666" spans="19:22">
      <c r="S3666" s="16">
        <v>5710</v>
      </c>
      <c r="T3666" s="16" t="s">
        <v>4006</v>
      </c>
      <c r="U3666" s="17">
        <f>COUNTIFS(WTG_BD!L:L,'Basic Data'!T3666,WTG_BD!F:F,"&gt;="&amp;O2Summary!$B$6,WTG_BD!F:F,"&lt;="&amp;O2Summary!$B$4)</f>
        <v>0</v>
      </c>
      <c r="V3666" s="18">
        <f t="shared" si="64"/>
        <v>45</v>
      </c>
    </row>
    <row r="3667" spans="19:22">
      <c r="S3667" s="16">
        <v>5711</v>
      </c>
      <c r="T3667" s="16" t="s">
        <v>4007</v>
      </c>
      <c r="U3667" s="17">
        <f>COUNTIFS(WTG_BD!L:L,'Basic Data'!T3667,WTG_BD!F:F,"&gt;="&amp;O2Summary!$B$6,WTG_BD!F:F,"&lt;="&amp;O2Summary!$B$4)</f>
        <v>0</v>
      </c>
      <c r="V3667" s="18">
        <f t="shared" si="64"/>
        <v>45</v>
      </c>
    </row>
    <row r="3668" spans="19:22">
      <c r="S3668" s="16">
        <v>5712</v>
      </c>
      <c r="T3668" s="16" t="s">
        <v>4008</v>
      </c>
      <c r="U3668" s="17">
        <f>COUNTIFS(WTG_BD!L:L,'Basic Data'!T3668,WTG_BD!F:F,"&gt;="&amp;O2Summary!$B$6,WTG_BD!F:F,"&lt;="&amp;O2Summary!$B$4)</f>
        <v>0</v>
      </c>
      <c r="V3668" s="18">
        <f t="shared" si="64"/>
        <v>45</v>
      </c>
    </row>
    <row r="3669" spans="19:22">
      <c r="S3669" s="16">
        <v>5713</v>
      </c>
      <c r="T3669" s="16" t="s">
        <v>4009</v>
      </c>
      <c r="U3669" s="17">
        <f>COUNTIFS(WTG_BD!L:L,'Basic Data'!T3669,WTG_BD!F:F,"&gt;="&amp;O2Summary!$B$6,WTG_BD!F:F,"&lt;="&amp;O2Summary!$B$4)</f>
        <v>0</v>
      </c>
      <c r="V3669" s="18">
        <f t="shared" si="64"/>
        <v>45</v>
      </c>
    </row>
    <row r="3670" spans="19:22">
      <c r="S3670" s="16">
        <v>5714</v>
      </c>
      <c r="T3670" s="16" t="s">
        <v>4010</v>
      </c>
      <c r="U3670" s="17">
        <f>COUNTIFS(WTG_BD!L:L,'Basic Data'!T3670,WTG_BD!F:F,"&gt;="&amp;O2Summary!$B$6,WTG_BD!F:F,"&lt;="&amp;O2Summary!$B$4)</f>
        <v>0</v>
      </c>
      <c r="V3670" s="18">
        <f t="shared" si="64"/>
        <v>45</v>
      </c>
    </row>
    <row r="3671" spans="19:22">
      <c r="S3671" s="16">
        <v>5715</v>
      </c>
      <c r="T3671" s="16" t="s">
        <v>4011</v>
      </c>
      <c r="U3671" s="17">
        <f>COUNTIFS(WTG_BD!L:L,'Basic Data'!T3671,WTG_BD!F:F,"&gt;="&amp;O2Summary!$B$6,WTG_BD!F:F,"&lt;="&amp;O2Summary!$B$4)</f>
        <v>0</v>
      </c>
      <c r="V3671" s="18">
        <f t="shared" si="64"/>
        <v>45</v>
      </c>
    </row>
    <row r="3672" spans="19:22">
      <c r="S3672" s="16">
        <v>5716</v>
      </c>
      <c r="T3672" s="16" t="s">
        <v>4012</v>
      </c>
      <c r="U3672" s="17">
        <f>COUNTIFS(WTG_BD!L:L,'Basic Data'!T3672,WTG_BD!F:F,"&gt;="&amp;O2Summary!$B$6,WTG_BD!F:F,"&lt;="&amp;O2Summary!$B$4)</f>
        <v>0</v>
      </c>
      <c r="V3672" s="18">
        <f t="shared" si="64"/>
        <v>45</v>
      </c>
    </row>
    <row r="3673" spans="19:22">
      <c r="S3673" s="16">
        <v>5717</v>
      </c>
      <c r="T3673" s="16" t="s">
        <v>4013</v>
      </c>
      <c r="U3673" s="17">
        <f>COUNTIFS(WTG_BD!L:L,'Basic Data'!T3673,WTG_BD!F:F,"&gt;="&amp;O2Summary!$B$6,WTG_BD!F:F,"&lt;="&amp;O2Summary!$B$4)</f>
        <v>0</v>
      </c>
      <c r="V3673" s="18">
        <f t="shared" si="64"/>
        <v>45</v>
      </c>
    </row>
    <row r="3674" spans="19:22">
      <c r="S3674" s="16">
        <v>5718</v>
      </c>
      <c r="T3674" s="16" t="s">
        <v>4014</v>
      </c>
      <c r="U3674" s="17">
        <f>COUNTIFS(WTG_BD!L:L,'Basic Data'!T3674,WTG_BD!F:F,"&gt;="&amp;O2Summary!$B$6,WTG_BD!F:F,"&lt;="&amp;O2Summary!$B$4)</f>
        <v>0</v>
      </c>
      <c r="V3674" s="18">
        <f t="shared" si="64"/>
        <v>45</v>
      </c>
    </row>
    <row r="3675" spans="19:22">
      <c r="S3675" s="16">
        <v>5719</v>
      </c>
      <c r="T3675" s="16" t="s">
        <v>4015</v>
      </c>
      <c r="U3675" s="17">
        <f>COUNTIFS(WTG_BD!L:L,'Basic Data'!T3675,WTG_BD!F:F,"&gt;="&amp;O2Summary!$B$6,WTG_BD!F:F,"&lt;="&amp;O2Summary!$B$4)</f>
        <v>0</v>
      </c>
      <c r="V3675" s="18">
        <f t="shared" si="64"/>
        <v>45</v>
      </c>
    </row>
    <row r="3676" spans="19:22">
      <c r="S3676" s="16">
        <v>5720</v>
      </c>
      <c r="T3676" s="16" t="s">
        <v>4016</v>
      </c>
      <c r="U3676" s="17">
        <f>COUNTIFS(WTG_BD!L:L,'Basic Data'!T3676,WTG_BD!F:F,"&gt;="&amp;O2Summary!$B$6,WTG_BD!F:F,"&lt;="&amp;O2Summary!$B$4)</f>
        <v>0</v>
      </c>
      <c r="V3676" s="18">
        <f t="shared" si="64"/>
        <v>45</v>
      </c>
    </row>
    <row r="3677" spans="19:22">
      <c r="S3677" s="16">
        <v>5721</v>
      </c>
      <c r="T3677" s="16" t="s">
        <v>4017</v>
      </c>
      <c r="U3677" s="17">
        <f>COUNTIFS(WTG_BD!L:L,'Basic Data'!T3677,WTG_BD!F:F,"&gt;="&amp;O2Summary!$B$6,WTG_BD!F:F,"&lt;="&amp;O2Summary!$B$4)</f>
        <v>0</v>
      </c>
      <c r="V3677" s="18">
        <f t="shared" si="64"/>
        <v>45</v>
      </c>
    </row>
    <row r="3678" spans="19:22">
      <c r="S3678" s="16">
        <v>5722</v>
      </c>
      <c r="T3678" s="16" t="s">
        <v>4018</v>
      </c>
      <c r="U3678" s="17">
        <f>COUNTIFS(WTG_BD!L:L,'Basic Data'!T3678,WTG_BD!F:F,"&gt;="&amp;O2Summary!$B$6,WTG_BD!F:F,"&lt;="&amp;O2Summary!$B$4)</f>
        <v>0</v>
      </c>
      <c r="V3678" s="18">
        <f t="shared" si="64"/>
        <v>45</v>
      </c>
    </row>
    <row r="3679" spans="19:22">
      <c r="S3679" s="16">
        <v>5723</v>
      </c>
      <c r="T3679" s="16" t="s">
        <v>4019</v>
      </c>
      <c r="U3679" s="17">
        <f>COUNTIFS(WTG_BD!L:L,'Basic Data'!T3679,WTG_BD!F:F,"&gt;="&amp;O2Summary!$B$6,WTG_BD!F:F,"&lt;="&amp;O2Summary!$B$4)</f>
        <v>0</v>
      </c>
      <c r="V3679" s="18">
        <f t="shared" si="64"/>
        <v>45</v>
      </c>
    </row>
    <row r="3680" spans="19:22">
      <c r="S3680" s="16">
        <v>5724</v>
      </c>
      <c r="T3680" s="16" t="s">
        <v>4020</v>
      </c>
      <c r="U3680" s="17">
        <f>COUNTIFS(WTG_BD!L:L,'Basic Data'!T3680,WTG_BD!F:F,"&gt;="&amp;O2Summary!$B$6,WTG_BD!F:F,"&lt;="&amp;O2Summary!$B$4)</f>
        <v>0</v>
      </c>
      <c r="V3680" s="18">
        <f t="shared" si="64"/>
        <v>45</v>
      </c>
    </row>
    <row r="3681" spans="19:22">
      <c r="S3681" s="16">
        <v>5725</v>
      </c>
      <c r="T3681" s="16" t="s">
        <v>4021</v>
      </c>
      <c r="U3681" s="17">
        <f>COUNTIFS(WTG_BD!L:L,'Basic Data'!T3681,WTG_BD!F:F,"&gt;="&amp;O2Summary!$B$6,WTG_BD!F:F,"&lt;="&amp;O2Summary!$B$4)</f>
        <v>0</v>
      </c>
      <c r="V3681" s="18">
        <f t="shared" si="64"/>
        <v>45</v>
      </c>
    </row>
    <row r="3682" spans="19:22">
      <c r="S3682" s="16">
        <v>5726</v>
      </c>
      <c r="T3682" s="16" t="s">
        <v>4022</v>
      </c>
      <c r="U3682" s="17">
        <f>COUNTIFS(WTG_BD!L:L,'Basic Data'!T3682,WTG_BD!F:F,"&gt;="&amp;O2Summary!$B$6,WTG_BD!F:F,"&lt;="&amp;O2Summary!$B$4)</f>
        <v>0</v>
      </c>
      <c r="V3682" s="18">
        <f t="shared" si="64"/>
        <v>45</v>
      </c>
    </row>
    <row r="3683" spans="19:22">
      <c r="S3683" s="16">
        <v>5727</v>
      </c>
      <c r="T3683" s="16" t="s">
        <v>4023</v>
      </c>
      <c r="U3683" s="17">
        <f>COUNTIFS(WTG_BD!L:L,'Basic Data'!T3683,WTG_BD!F:F,"&gt;="&amp;O2Summary!$B$6,WTG_BD!F:F,"&lt;="&amp;O2Summary!$B$4)</f>
        <v>0</v>
      </c>
      <c r="V3683" s="18">
        <f t="shared" si="64"/>
        <v>45</v>
      </c>
    </row>
    <row r="3684" spans="19:22">
      <c r="S3684" s="16">
        <v>5728</v>
      </c>
      <c r="T3684" s="16" t="s">
        <v>4024</v>
      </c>
      <c r="U3684" s="17">
        <f>COUNTIFS(WTG_BD!L:L,'Basic Data'!T3684,WTG_BD!F:F,"&gt;="&amp;O2Summary!$B$6,WTG_BD!F:F,"&lt;="&amp;O2Summary!$B$4)</f>
        <v>0</v>
      </c>
      <c r="V3684" s="18">
        <f t="shared" si="64"/>
        <v>45</v>
      </c>
    </row>
    <row r="3685" spans="19:22">
      <c r="S3685" s="16">
        <v>5729</v>
      </c>
      <c r="T3685" s="16" t="s">
        <v>4025</v>
      </c>
      <c r="U3685" s="17">
        <f>COUNTIFS(WTG_BD!L:L,'Basic Data'!T3685,WTG_BD!F:F,"&gt;="&amp;O2Summary!$B$6,WTG_BD!F:F,"&lt;="&amp;O2Summary!$B$4)</f>
        <v>0</v>
      </c>
      <c r="V3685" s="18">
        <f t="shared" si="64"/>
        <v>45</v>
      </c>
    </row>
    <row r="3686" spans="19:22">
      <c r="S3686" s="16">
        <v>5730</v>
      </c>
      <c r="T3686" s="16" t="s">
        <v>4026</v>
      </c>
      <c r="U3686" s="17">
        <f>COUNTIFS(WTG_BD!L:L,'Basic Data'!T3686,WTG_BD!F:F,"&gt;="&amp;O2Summary!$B$6,WTG_BD!F:F,"&lt;="&amp;O2Summary!$B$4)</f>
        <v>0</v>
      </c>
      <c r="V3686" s="18">
        <f t="shared" si="64"/>
        <v>45</v>
      </c>
    </row>
    <row r="3687" spans="19:22">
      <c r="S3687" s="16">
        <v>5731</v>
      </c>
      <c r="T3687" s="16" t="s">
        <v>4027</v>
      </c>
      <c r="U3687" s="17">
        <f>COUNTIFS(WTG_BD!L:L,'Basic Data'!T3687,WTG_BD!F:F,"&gt;="&amp;O2Summary!$B$6,WTG_BD!F:F,"&lt;="&amp;O2Summary!$B$4)</f>
        <v>0</v>
      </c>
      <c r="V3687" s="18">
        <f t="shared" si="64"/>
        <v>45</v>
      </c>
    </row>
    <row r="3688" spans="19:22">
      <c r="S3688" s="16">
        <v>5732</v>
      </c>
      <c r="T3688" s="16" t="s">
        <v>4028</v>
      </c>
      <c r="U3688" s="17">
        <f>COUNTIFS(WTG_BD!L:L,'Basic Data'!T3688,WTG_BD!F:F,"&gt;="&amp;O2Summary!$B$6,WTG_BD!F:F,"&lt;="&amp;O2Summary!$B$4)</f>
        <v>0</v>
      </c>
      <c r="V3688" s="18">
        <f t="shared" si="64"/>
        <v>45</v>
      </c>
    </row>
    <row r="3689" spans="19:22">
      <c r="S3689" s="16">
        <v>5733</v>
      </c>
      <c r="T3689" s="16" t="s">
        <v>4029</v>
      </c>
      <c r="U3689" s="17">
        <f>COUNTIFS(WTG_BD!L:L,'Basic Data'!T3689,WTG_BD!F:F,"&gt;="&amp;O2Summary!$B$6,WTG_BD!F:F,"&lt;="&amp;O2Summary!$B$4)</f>
        <v>0</v>
      </c>
      <c r="V3689" s="18">
        <f t="shared" si="64"/>
        <v>45</v>
      </c>
    </row>
    <row r="3690" spans="19:22">
      <c r="S3690" s="16">
        <v>5734</v>
      </c>
      <c r="T3690" s="16" t="s">
        <v>4030</v>
      </c>
      <c r="U3690" s="17">
        <f>COUNTIFS(WTG_BD!L:L,'Basic Data'!T3690,WTG_BD!F:F,"&gt;="&amp;O2Summary!$B$6,WTG_BD!F:F,"&lt;="&amp;O2Summary!$B$4)</f>
        <v>0</v>
      </c>
      <c r="V3690" s="18">
        <f t="shared" si="64"/>
        <v>45</v>
      </c>
    </row>
    <row r="3691" spans="19:22">
      <c r="S3691" s="16">
        <v>5735</v>
      </c>
      <c r="T3691" s="16" t="s">
        <v>4031</v>
      </c>
      <c r="U3691" s="17">
        <f>COUNTIFS(WTG_BD!L:L,'Basic Data'!T3691,WTG_BD!F:F,"&gt;="&amp;O2Summary!$B$6,WTG_BD!F:F,"&lt;="&amp;O2Summary!$B$4)</f>
        <v>0</v>
      </c>
      <c r="V3691" s="18">
        <f t="shared" si="64"/>
        <v>45</v>
      </c>
    </row>
    <row r="3692" spans="19:22">
      <c r="S3692" s="16">
        <v>5736</v>
      </c>
      <c r="T3692" s="16" t="s">
        <v>4032</v>
      </c>
      <c r="U3692" s="17">
        <f>COUNTIFS(WTG_BD!L:L,'Basic Data'!T3692,WTG_BD!F:F,"&gt;="&amp;O2Summary!$B$6,WTG_BD!F:F,"&lt;="&amp;O2Summary!$B$4)</f>
        <v>0</v>
      </c>
      <c r="V3692" s="18">
        <f t="shared" si="64"/>
        <v>45</v>
      </c>
    </row>
    <row r="3693" spans="19:22">
      <c r="S3693" s="16">
        <v>5737</v>
      </c>
      <c r="T3693" s="16" t="s">
        <v>4033</v>
      </c>
      <c r="U3693" s="17">
        <f>COUNTIFS(WTG_BD!L:L,'Basic Data'!T3693,WTG_BD!F:F,"&gt;="&amp;O2Summary!$B$6,WTG_BD!F:F,"&lt;="&amp;O2Summary!$B$4)</f>
        <v>0</v>
      </c>
      <c r="V3693" s="18">
        <f t="shared" si="64"/>
        <v>45</v>
      </c>
    </row>
    <row r="3694" spans="19:22">
      <c r="S3694" s="16">
        <v>5738</v>
      </c>
      <c r="T3694" s="16" t="s">
        <v>4034</v>
      </c>
      <c r="U3694" s="17">
        <f>COUNTIFS(WTG_BD!L:L,'Basic Data'!T3694,WTG_BD!F:F,"&gt;="&amp;O2Summary!$B$6,WTG_BD!F:F,"&lt;="&amp;O2Summary!$B$4)</f>
        <v>0</v>
      </c>
      <c r="V3694" s="18">
        <f t="shared" si="64"/>
        <v>45</v>
      </c>
    </row>
    <row r="3695" spans="19:22">
      <c r="S3695" s="16">
        <v>5739</v>
      </c>
      <c r="T3695" s="16" t="s">
        <v>4035</v>
      </c>
      <c r="U3695" s="17">
        <f>COUNTIFS(WTG_BD!L:L,'Basic Data'!T3695,WTG_BD!F:F,"&gt;="&amp;O2Summary!$B$6,WTG_BD!F:F,"&lt;="&amp;O2Summary!$B$4)</f>
        <v>0</v>
      </c>
      <c r="V3695" s="18">
        <f t="shared" si="64"/>
        <v>45</v>
      </c>
    </row>
    <row r="3696" spans="19:22">
      <c r="S3696" s="16">
        <v>5740</v>
      </c>
      <c r="T3696" s="16" t="s">
        <v>928</v>
      </c>
      <c r="U3696" s="17">
        <f>COUNTIFS(WTG_BD!L:L,'Basic Data'!T3696,WTG_BD!F:F,"&gt;="&amp;O2Summary!$B$6,WTG_BD!F:F,"&lt;="&amp;O2Summary!$B$4)</f>
        <v>0</v>
      </c>
      <c r="V3696" s="18">
        <f t="shared" si="64"/>
        <v>45</v>
      </c>
    </row>
    <row r="3697" spans="19:22">
      <c r="S3697" s="16">
        <v>5741</v>
      </c>
      <c r="T3697" s="16" t="s">
        <v>928</v>
      </c>
      <c r="U3697" s="17">
        <f>COUNTIFS(WTG_BD!L:L,'Basic Data'!T3697,WTG_BD!F:F,"&gt;="&amp;O2Summary!$B$6,WTG_BD!F:F,"&lt;="&amp;O2Summary!$B$4)</f>
        <v>0</v>
      </c>
      <c r="V3697" s="18">
        <f t="shared" si="64"/>
        <v>45</v>
      </c>
    </row>
    <row r="3698" spans="19:22">
      <c r="S3698" s="16">
        <v>5742</v>
      </c>
      <c r="T3698" s="16" t="s">
        <v>928</v>
      </c>
      <c r="U3698" s="17">
        <f>COUNTIFS(WTG_BD!L:L,'Basic Data'!T3698,WTG_BD!F:F,"&gt;="&amp;O2Summary!$B$6,WTG_BD!F:F,"&lt;="&amp;O2Summary!$B$4)</f>
        <v>0</v>
      </c>
      <c r="V3698" s="18">
        <f t="shared" si="64"/>
        <v>45</v>
      </c>
    </row>
    <row r="3699" spans="19:22">
      <c r="S3699" s="16">
        <v>5743</v>
      </c>
      <c r="T3699" s="16" t="s">
        <v>4036</v>
      </c>
      <c r="U3699" s="17">
        <f>COUNTIFS(WTG_BD!L:L,'Basic Data'!T3699,WTG_BD!F:F,"&gt;="&amp;O2Summary!$B$6,WTG_BD!F:F,"&lt;="&amp;O2Summary!$B$4)</f>
        <v>0</v>
      </c>
      <c r="V3699" s="18">
        <f t="shared" si="64"/>
        <v>45</v>
      </c>
    </row>
    <row r="3700" spans="19:22">
      <c r="S3700" s="16">
        <v>5744</v>
      </c>
      <c r="T3700" s="16" t="s">
        <v>4037</v>
      </c>
      <c r="U3700" s="17">
        <f>COUNTIFS(WTG_BD!L:L,'Basic Data'!T3700,WTG_BD!F:F,"&gt;="&amp;O2Summary!$B$6,WTG_BD!F:F,"&lt;="&amp;O2Summary!$B$4)</f>
        <v>0</v>
      </c>
      <c r="V3700" s="18">
        <f t="shared" si="64"/>
        <v>45</v>
      </c>
    </row>
    <row r="3701" spans="19:22">
      <c r="S3701" s="16">
        <v>5745</v>
      </c>
      <c r="T3701" s="16" t="s">
        <v>4038</v>
      </c>
      <c r="U3701" s="17">
        <f>COUNTIFS(WTG_BD!L:L,'Basic Data'!T3701,WTG_BD!F:F,"&gt;="&amp;O2Summary!$B$6,WTG_BD!F:F,"&lt;="&amp;O2Summary!$B$4)</f>
        <v>0</v>
      </c>
      <c r="V3701" s="18">
        <f t="shared" si="64"/>
        <v>45</v>
      </c>
    </row>
    <row r="3702" spans="19:22">
      <c r="S3702" s="16">
        <v>5746</v>
      </c>
      <c r="T3702" s="16" t="s">
        <v>4039</v>
      </c>
      <c r="U3702" s="17">
        <f>COUNTIFS(WTG_BD!L:L,'Basic Data'!T3702,WTG_BD!F:F,"&gt;="&amp;O2Summary!$B$6,WTG_BD!F:F,"&lt;="&amp;O2Summary!$B$4)</f>
        <v>0</v>
      </c>
      <c r="V3702" s="18">
        <f t="shared" si="64"/>
        <v>45</v>
      </c>
    </row>
    <row r="3703" spans="19:22">
      <c r="S3703" s="16">
        <v>5747</v>
      </c>
      <c r="T3703" s="16" t="s">
        <v>4040</v>
      </c>
      <c r="U3703" s="17">
        <f>COUNTIFS(WTG_BD!L:L,'Basic Data'!T3703,WTG_BD!F:F,"&gt;="&amp;O2Summary!$B$6,WTG_BD!F:F,"&lt;="&amp;O2Summary!$B$4)</f>
        <v>0</v>
      </c>
      <c r="V3703" s="18">
        <f t="shared" si="64"/>
        <v>45</v>
      </c>
    </row>
    <row r="3704" spans="19:22">
      <c r="S3704" s="16">
        <v>5748</v>
      </c>
      <c r="T3704" s="16" t="s">
        <v>4041</v>
      </c>
      <c r="U3704" s="17">
        <f>COUNTIFS(WTG_BD!L:L,'Basic Data'!T3704,WTG_BD!F:F,"&gt;="&amp;O2Summary!$B$6,WTG_BD!F:F,"&lt;="&amp;O2Summary!$B$4)</f>
        <v>0</v>
      </c>
      <c r="V3704" s="18">
        <f t="shared" si="64"/>
        <v>45</v>
      </c>
    </row>
    <row r="3705" spans="19:22">
      <c r="S3705" s="16">
        <v>5749</v>
      </c>
      <c r="T3705" s="16" t="s">
        <v>4042</v>
      </c>
      <c r="U3705" s="17">
        <f>COUNTIFS(WTG_BD!L:L,'Basic Data'!T3705,WTG_BD!F:F,"&gt;="&amp;O2Summary!$B$6,WTG_BD!F:F,"&lt;="&amp;O2Summary!$B$4)</f>
        <v>0</v>
      </c>
      <c r="V3705" s="18">
        <f t="shared" si="64"/>
        <v>45</v>
      </c>
    </row>
    <row r="3706" spans="19:22">
      <c r="S3706" s="16">
        <v>5750</v>
      </c>
      <c r="T3706" s="16" t="s">
        <v>4043</v>
      </c>
      <c r="U3706" s="17">
        <f>COUNTIFS(WTG_BD!L:L,'Basic Data'!T3706,WTG_BD!F:F,"&gt;="&amp;O2Summary!$B$6,WTG_BD!F:F,"&lt;="&amp;O2Summary!$B$4)</f>
        <v>0</v>
      </c>
      <c r="V3706" s="18">
        <f t="shared" si="64"/>
        <v>45</v>
      </c>
    </row>
    <row r="3707" spans="19:22">
      <c r="S3707" s="16">
        <v>5751</v>
      </c>
      <c r="T3707" s="16" t="s">
        <v>4044</v>
      </c>
      <c r="U3707" s="17">
        <f>COUNTIFS(WTG_BD!L:L,'Basic Data'!T3707,WTG_BD!F:F,"&gt;="&amp;O2Summary!$B$6,WTG_BD!F:F,"&lt;="&amp;O2Summary!$B$4)</f>
        <v>0</v>
      </c>
      <c r="V3707" s="18">
        <f t="shared" si="64"/>
        <v>45</v>
      </c>
    </row>
    <row r="3708" spans="19:22">
      <c r="S3708" s="16">
        <v>5752</v>
      </c>
      <c r="T3708" s="16" t="s">
        <v>4045</v>
      </c>
      <c r="U3708" s="17">
        <f>COUNTIFS(WTG_BD!L:L,'Basic Data'!T3708,WTG_BD!F:F,"&gt;="&amp;O2Summary!$B$6,WTG_BD!F:F,"&lt;="&amp;O2Summary!$B$4)</f>
        <v>0</v>
      </c>
      <c r="V3708" s="18">
        <f t="shared" si="64"/>
        <v>45</v>
      </c>
    </row>
    <row r="3709" spans="19:22">
      <c r="S3709" s="16">
        <v>5753</v>
      </c>
      <c r="T3709" s="16" t="s">
        <v>4046</v>
      </c>
      <c r="U3709" s="17">
        <f>COUNTIFS(WTG_BD!L:L,'Basic Data'!T3709,WTG_BD!F:F,"&gt;="&amp;O2Summary!$B$6,WTG_BD!F:F,"&lt;="&amp;O2Summary!$B$4)</f>
        <v>0</v>
      </c>
      <c r="V3709" s="18">
        <f t="shared" si="64"/>
        <v>45</v>
      </c>
    </row>
    <row r="3710" spans="19:22">
      <c r="S3710" s="16">
        <v>5754</v>
      </c>
      <c r="T3710" s="16" t="s">
        <v>4047</v>
      </c>
      <c r="U3710" s="17">
        <f>COUNTIFS(WTG_BD!L:L,'Basic Data'!T3710,WTG_BD!F:F,"&gt;="&amp;O2Summary!$B$6,WTG_BD!F:F,"&lt;="&amp;O2Summary!$B$4)</f>
        <v>0</v>
      </c>
      <c r="V3710" s="18">
        <f t="shared" si="64"/>
        <v>45</v>
      </c>
    </row>
    <row r="3711" spans="19:22">
      <c r="S3711" s="16">
        <v>5755</v>
      </c>
      <c r="T3711" s="16" t="s">
        <v>4047</v>
      </c>
      <c r="U3711" s="17">
        <f>COUNTIFS(WTG_BD!L:L,'Basic Data'!T3711,WTG_BD!F:F,"&gt;="&amp;O2Summary!$B$6,WTG_BD!F:F,"&lt;="&amp;O2Summary!$B$4)</f>
        <v>0</v>
      </c>
      <c r="V3711" s="18">
        <f t="shared" si="64"/>
        <v>45</v>
      </c>
    </row>
    <row r="3712" spans="19:22">
      <c r="S3712" s="16">
        <v>5756</v>
      </c>
      <c r="T3712" s="16" t="s">
        <v>4047</v>
      </c>
      <c r="U3712" s="17">
        <f>COUNTIFS(WTG_BD!L:L,'Basic Data'!T3712,WTG_BD!F:F,"&gt;="&amp;O2Summary!$B$6,WTG_BD!F:F,"&lt;="&amp;O2Summary!$B$4)</f>
        <v>0</v>
      </c>
      <c r="V3712" s="18">
        <f t="shared" si="64"/>
        <v>45</v>
      </c>
    </row>
    <row r="3713" spans="19:22">
      <c r="S3713" s="16">
        <v>5757</v>
      </c>
      <c r="T3713" s="16" t="s">
        <v>4047</v>
      </c>
      <c r="U3713" s="17">
        <f>COUNTIFS(WTG_BD!L:L,'Basic Data'!T3713,WTG_BD!F:F,"&gt;="&amp;O2Summary!$B$6,WTG_BD!F:F,"&lt;="&amp;O2Summary!$B$4)</f>
        <v>0</v>
      </c>
      <c r="V3713" s="18">
        <f t="shared" si="64"/>
        <v>45</v>
      </c>
    </row>
    <row r="3714" spans="19:22">
      <c r="S3714" s="16">
        <v>5758</v>
      </c>
      <c r="T3714" s="16" t="s">
        <v>4047</v>
      </c>
      <c r="U3714" s="17">
        <f>COUNTIFS(WTG_BD!L:L,'Basic Data'!T3714,WTG_BD!F:F,"&gt;="&amp;O2Summary!$B$6,WTG_BD!F:F,"&lt;="&amp;O2Summary!$B$4)</f>
        <v>0</v>
      </c>
      <c r="V3714" s="18">
        <f t="shared" si="64"/>
        <v>45</v>
      </c>
    </row>
    <row r="3715" spans="19:22">
      <c r="S3715" s="16">
        <v>5759</v>
      </c>
      <c r="T3715" s="16" t="s">
        <v>4047</v>
      </c>
      <c r="U3715" s="17">
        <f>COUNTIFS(WTG_BD!L:L,'Basic Data'!T3715,WTG_BD!F:F,"&gt;="&amp;O2Summary!$B$6,WTG_BD!F:F,"&lt;="&amp;O2Summary!$B$4)</f>
        <v>0</v>
      </c>
      <c r="V3715" s="18">
        <f t="shared" ref="V3715:V3778" si="65">RANK(U3715,$U$2:$U$3975)</f>
        <v>45</v>
      </c>
    </row>
    <row r="3716" spans="19:22">
      <c r="S3716" s="16">
        <v>5760</v>
      </c>
      <c r="T3716" s="16" t="s">
        <v>4047</v>
      </c>
      <c r="U3716" s="17">
        <f>COUNTIFS(WTG_BD!L:L,'Basic Data'!T3716,WTG_BD!F:F,"&gt;="&amp;O2Summary!$B$6,WTG_BD!F:F,"&lt;="&amp;O2Summary!$B$4)</f>
        <v>0</v>
      </c>
      <c r="V3716" s="18">
        <f t="shared" si="65"/>
        <v>45</v>
      </c>
    </row>
    <row r="3717" spans="19:22">
      <c r="S3717" s="16">
        <v>5761</v>
      </c>
      <c r="T3717" s="16" t="s">
        <v>4047</v>
      </c>
      <c r="U3717" s="17">
        <f>COUNTIFS(WTG_BD!L:L,'Basic Data'!T3717,WTG_BD!F:F,"&gt;="&amp;O2Summary!$B$6,WTG_BD!F:F,"&lt;="&amp;O2Summary!$B$4)</f>
        <v>0</v>
      </c>
      <c r="V3717" s="18">
        <f t="shared" si="65"/>
        <v>45</v>
      </c>
    </row>
    <row r="3718" spans="19:22">
      <c r="S3718" s="16">
        <v>5762</v>
      </c>
      <c r="T3718" s="16" t="s">
        <v>4047</v>
      </c>
      <c r="U3718" s="17">
        <f>COUNTIFS(WTG_BD!L:L,'Basic Data'!T3718,WTG_BD!F:F,"&gt;="&amp;O2Summary!$B$6,WTG_BD!F:F,"&lt;="&amp;O2Summary!$B$4)</f>
        <v>0</v>
      </c>
      <c r="V3718" s="18">
        <f t="shared" si="65"/>
        <v>45</v>
      </c>
    </row>
    <row r="3719" spans="19:22">
      <c r="S3719" s="16">
        <v>5763</v>
      </c>
      <c r="T3719" s="16" t="s">
        <v>4047</v>
      </c>
      <c r="U3719" s="17">
        <f>COUNTIFS(WTG_BD!L:L,'Basic Data'!T3719,WTG_BD!F:F,"&gt;="&amp;O2Summary!$B$6,WTG_BD!F:F,"&lt;="&amp;O2Summary!$B$4)</f>
        <v>0</v>
      </c>
      <c r="V3719" s="18">
        <f t="shared" si="65"/>
        <v>45</v>
      </c>
    </row>
    <row r="3720" spans="19:22">
      <c r="S3720" s="16">
        <v>5764</v>
      </c>
      <c r="T3720" s="16" t="s">
        <v>4047</v>
      </c>
      <c r="U3720" s="17">
        <f>COUNTIFS(WTG_BD!L:L,'Basic Data'!T3720,WTG_BD!F:F,"&gt;="&amp;O2Summary!$B$6,WTG_BD!F:F,"&lt;="&amp;O2Summary!$B$4)</f>
        <v>0</v>
      </c>
      <c r="V3720" s="18">
        <f t="shared" si="65"/>
        <v>45</v>
      </c>
    </row>
    <row r="3721" spans="19:22">
      <c r="S3721" s="16">
        <v>5765</v>
      </c>
      <c r="T3721" s="16" t="s">
        <v>4047</v>
      </c>
      <c r="U3721" s="17">
        <f>COUNTIFS(WTG_BD!L:L,'Basic Data'!T3721,WTG_BD!F:F,"&gt;="&amp;O2Summary!$B$6,WTG_BD!F:F,"&lt;="&amp;O2Summary!$B$4)</f>
        <v>0</v>
      </c>
      <c r="V3721" s="18">
        <f t="shared" si="65"/>
        <v>45</v>
      </c>
    </row>
    <row r="3722" spans="19:22">
      <c r="S3722" s="16">
        <v>5766</v>
      </c>
      <c r="T3722" s="16" t="s">
        <v>4047</v>
      </c>
      <c r="U3722" s="17">
        <f>COUNTIFS(WTG_BD!L:L,'Basic Data'!T3722,WTG_BD!F:F,"&gt;="&amp;O2Summary!$B$6,WTG_BD!F:F,"&lt;="&amp;O2Summary!$B$4)</f>
        <v>0</v>
      </c>
      <c r="V3722" s="18">
        <f t="shared" si="65"/>
        <v>45</v>
      </c>
    </row>
    <row r="3723" spans="19:22">
      <c r="S3723" s="16">
        <v>5767</v>
      </c>
      <c r="T3723" s="16" t="s">
        <v>4047</v>
      </c>
      <c r="U3723" s="17">
        <f>COUNTIFS(WTG_BD!L:L,'Basic Data'!T3723,WTG_BD!F:F,"&gt;="&amp;O2Summary!$B$6,WTG_BD!F:F,"&lt;="&amp;O2Summary!$B$4)</f>
        <v>0</v>
      </c>
      <c r="V3723" s="18">
        <f t="shared" si="65"/>
        <v>45</v>
      </c>
    </row>
    <row r="3724" spans="19:22">
      <c r="S3724" s="16">
        <v>5768</v>
      </c>
      <c r="T3724" s="16" t="s">
        <v>4047</v>
      </c>
      <c r="U3724" s="17">
        <f>COUNTIFS(WTG_BD!L:L,'Basic Data'!T3724,WTG_BD!F:F,"&gt;="&amp;O2Summary!$B$6,WTG_BD!F:F,"&lt;="&amp;O2Summary!$B$4)</f>
        <v>0</v>
      </c>
      <c r="V3724" s="18">
        <f t="shared" si="65"/>
        <v>45</v>
      </c>
    </row>
    <row r="3725" spans="19:22">
      <c r="S3725" s="16">
        <v>5769</v>
      </c>
      <c r="T3725" s="16" t="s">
        <v>4047</v>
      </c>
      <c r="U3725" s="17">
        <f>COUNTIFS(WTG_BD!L:L,'Basic Data'!T3725,WTG_BD!F:F,"&gt;="&amp;O2Summary!$B$6,WTG_BD!F:F,"&lt;="&amp;O2Summary!$B$4)</f>
        <v>0</v>
      </c>
      <c r="V3725" s="18">
        <f t="shared" si="65"/>
        <v>45</v>
      </c>
    </row>
    <row r="3726" spans="19:22">
      <c r="S3726" s="16">
        <v>5770</v>
      </c>
      <c r="T3726" s="16" t="s">
        <v>4047</v>
      </c>
      <c r="U3726" s="17">
        <f>COUNTIFS(WTG_BD!L:L,'Basic Data'!T3726,WTG_BD!F:F,"&gt;="&amp;O2Summary!$B$6,WTG_BD!F:F,"&lt;="&amp;O2Summary!$B$4)</f>
        <v>0</v>
      </c>
      <c r="V3726" s="18">
        <f t="shared" si="65"/>
        <v>45</v>
      </c>
    </row>
    <row r="3727" spans="19:22">
      <c r="S3727" s="16">
        <v>5771</v>
      </c>
      <c r="T3727" s="16" t="s">
        <v>4047</v>
      </c>
      <c r="U3727" s="17">
        <f>COUNTIFS(WTG_BD!L:L,'Basic Data'!T3727,WTG_BD!F:F,"&gt;="&amp;O2Summary!$B$6,WTG_BD!F:F,"&lt;="&amp;O2Summary!$B$4)</f>
        <v>0</v>
      </c>
      <c r="V3727" s="18">
        <f t="shared" si="65"/>
        <v>45</v>
      </c>
    </row>
    <row r="3728" spans="19:22">
      <c r="S3728" s="16">
        <v>5772</v>
      </c>
      <c r="T3728" s="16" t="s">
        <v>4047</v>
      </c>
      <c r="U3728" s="17">
        <f>COUNTIFS(WTG_BD!L:L,'Basic Data'!T3728,WTG_BD!F:F,"&gt;="&amp;O2Summary!$B$6,WTG_BD!F:F,"&lt;="&amp;O2Summary!$B$4)</f>
        <v>0</v>
      </c>
      <c r="V3728" s="18">
        <f t="shared" si="65"/>
        <v>45</v>
      </c>
    </row>
    <row r="3729" spans="19:22">
      <c r="S3729" s="16">
        <v>5773</v>
      </c>
      <c r="T3729" s="16" t="s">
        <v>4047</v>
      </c>
      <c r="U3729" s="17">
        <f>COUNTIFS(WTG_BD!L:L,'Basic Data'!T3729,WTG_BD!F:F,"&gt;="&amp;O2Summary!$B$6,WTG_BD!F:F,"&lt;="&amp;O2Summary!$B$4)</f>
        <v>0</v>
      </c>
      <c r="V3729" s="18">
        <f t="shared" si="65"/>
        <v>45</v>
      </c>
    </row>
    <row r="3730" spans="19:22">
      <c r="S3730" s="16">
        <v>5774</v>
      </c>
      <c r="T3730" s="16" t="s">
        <v>4047</v>
      </c>
      <c r="U3730" s="17">
        <f>COUNTIFS(WTG_BD!L:L,'Basic Data'!T3730,WTG_BD!F:F,"&gt;="&amp;O2Summary!$B$6,WTG_BD!F:F,"&lt;="&amp;O2Summary!$B$4)</f>
        <v>0</v>
      </c>
      <c r="V3730" s="18">
        <f t="shared" si="65"/>
        <v>45</v>
      </c>
    </row>
    <row r="3731" spans="19:22">
      <c r="S3731" s="16">
        <v>5775</v>
      </c>
      <c r="T3731" s="16" t="s">
        <v>4047</v>
      </c>
      <c r="U3731" s="17">
        <f>COUNTIFS(WTG_BD!L:L,'Basic Data'!T3731,WTG_BD!F:F,"&gt;="&amp;O2Summary!$B$6,WTG_BD!F:F,"&lt;="&amp;O2Summary!$B$4)</f>
        <v>0</v>
      </c>
      <c r="V3731" s="18">
        <f t="shared" si="65"/>
        <v>45</v>
      </c>
    </row>
    <row r="3732" spans="19:22">
      <c r="S3732" s="16">
        <v>5776</v>
      </c>
      <c r="T3732" s="16" t="s">
        <v>4047</v>
      </c>
      <c r="U3732" s="17">
        <f>COUNTIFS(WTG_BD!L:L,'Basic Data'!T3732,WTG_BD!F:F,"&gt;="&amp;O2Summary!$B$6,WTG_BD!F:F,"&lt;="&amp;O2Summary!$B$4)</f>
        <v>0</v>
      </c>
      <c r="V3732" s="18">
        <f t="shared" si="65"/>
        <v>45</v>
      </c>
    </row>
    <row r="3733" spans="19:22">
      <c r="S3733" s="16">
        <v>5777</v>
      </c>
      <c r="T3733" s="16" t="s">
        <v>4047</v>
      </c>
      <c r="U3733" s="17">
        <f>COUNTIFS(WTG_BD!L:L,'Basic Data'!T3733,WTG_BD!F:F,"&gt;="&amp;O2Summary!$B$6,WTG_BD!F:F,"&lt;="&amp;O2Summary!$B$4)</f>
        <v>0</v>
      </c>
      <c r="V3733" s="18">
        <f t="shared" si="65"/>
        <v>45</v>
      </c>
    </row>
    <row r="3734" spans="19:22">
      <c r="S3734" s="16">
        <v>5778</v>
      </c>
      <c r="T3734" s="16" t="s">
        <v>4047</v>
      </c>
      <c r="U3734" s="17">
        <f>COUNTIFS(WTG_BD!L:L,'Basic Data'!T3734,WTG_BD!F:F,"&gt;="&amp;O2Summary!$B$6,WTG_BD!F:F,"&lt;="&amp;O2Summary!$B$4)</f>
        <v>0</v>
      </c>
      <c r="V3734" s="18">
        <f t="shared" si="65"/>
        <v>45</v>
      </c>
    </row>
    <row r="3735" spans="19:22">
      <c r="S3735" s="16">
        <v>5779</v>
      </c>
      <c r="T3735" s="16" t="s">
        <v>4047</v>
      </c>
      <c r="U3735" s="17">
        <f>COUNTIFS(WTG_BD!L:L,'Basic Data'!T3735,WTG_BD!F:F,"&gt;="&amp;O2Summary!$B$6,WTG_BD!F:F,"&lt;="&amp;O2Summary!$B$4)</f>
        <v>0</v>
      </c>
      <c r="V3735" s="18">
        <f t="shared" si="65"/>
        <v>45</v>
      </c>
    </row>
    <row r="3736" spans="19:22">
      <c r="S3736" s="16">
        <v>5780</v>
      </c>
      <c r="T3736" s="16" t="s">
        <v>4047</v>
      </c>
      <c r="U3736" s="17">
        <f>COUNTIFS(WTG_BD!L:L,'Basic Data'!T3736,WTG_BD!F:F,"&gt;="&amp;O2Summary!$B$6,WTG_BD!F:F,"&lt;="&amp;O2Summary!$B$4)</f>
        <v>0</v>
      </c>
      <c r="V3736" s="18">
        <f t="shared" si="65"/>
        <v>45</v>
      </c>
    </row>
    <row r="3737" spans="19:22">
      <c r="S3737" s="16">
        <v>5781</v>
      </c>
      <c r="T3737" s="16" t="s">
        <v>4047</v>
      </c>
      <c r="U3737" s="17">
        <f>COUNTIFS(WTG_BD!L:L,'Basic Data'!T3737,WTG_BD!F:F,"&gt;="&amp;O2Summary!$B$6,WTG_BD!F:F,"&lt;="&amp;O2Summary!$B$4)</f>
        <v>0</v>
      </c>
      <c r="V3737" s="18">
        <f t="shared" si="65"/>
        <v>45</v>
      </c>
    </row>
    <row r="3738" spans="19:22">
      <c r="S3738" s="16">
        <v>5782</v>
      </c>
      <c r="T3738" s="16" t="s">
        <v>4047</v>
      </c>
      <c r="U3738" s="17">
        <f>COUNTIFS(WTG_BD!L:L,'Basic Data'!T3738,WTG_BD!F:F,"&gt;="&amp;O2Summary!$B$6,WTG_BD!F:F,"&lt;="&amp;O2Summary!$B$4)</f>
        <v>0</v>
      </c>
      <c r="V3738" s="18">
        <f t="shared" si="65"/>
        <v>45</v>
      </c>
    </row>
    <row r="3739" spans="19:22">
      <c r="S3739" s="16">
        <v>5783</v>
      </c>
      <c r="T3739" s="16" t="s">
        <v>4047</v>
      </c>
      <c r="U3739" s="17">
        <f>COUNTIFS(WTG_BD!L:L,'Basic Data'!T3739,WTG_BD!F:F,"&gt;="&amp;O2Summary!$B$6,WTG_BD!F:F,"&lt;="&amp;O2Summary!$B$4)</f>
        <v>0</v>
      </c>
      <c r="V3739" s="18">
        <f t="shared" si="65"/>
        <v>45</v>
      </c>
    </row>
    <row r="3740" spans="19:22">
      <c r="S3740" s="16">
        <v>5784</v>
      </c>
      <c r="T3740" s="16" t="s">
        <v>4047</v>
      </c>
      <c r="U3740" s="17">
        <f>COUNTIFS(WTG_BD!L:L,'Basic Data'!T3740,WTG_BD!F:F,"&gt;="&amp;O2Summary!$B$6,WTG_BD!F:F,"&lt;="&amp;O2Summary!$B$4)</f>
        <v>0</v>
      </c>
      <c r="V3740" s="18">
        <f t="shared" si="65"/>
        <v>45</v>
      </c>
    </row>
    <row r="3741" spans="19:22">
      <c r="S3741" s="16">
        <v>5785</v>
      </c>
      <c r="T3741" s="16" t="s">
        <v>4047</v>
      </c>
      <c r="U3741" s="17">
        <f>COUNTIFS(WTG_BD!L:L,'Basic Data'!T3741,WTG_BD!F:F,"&gt;="&amp;O2Summary!$B$6,WTG_BD!F:F,"&lt;="&amp;O2Summary!$B$4)</f>
        <v>0</v>
      </c>
      <c r="V3741" s="18">
        <f t="shared" si="65"/>
        <v>45</v>
      </c>
    </row>
    <row r="3742" spans="19:22">
      <c r="S3742" s="16">
        <v>5786</v>
      </c>
      <c r="T3742" s="16" t="s">
        <v>4047</v>
      </c>
      <c r="U3742" s="17">
        <f>COUNTIFS(WTG_BD!L:L,'Basic Data'!T3742,WTG_BD!F:F,"&gt;="&amp;O2Summary!$B$6,WTG_BD!F:F,"&lt;="&amp;O2Summary!$B$4)</f>
        <v>0</v>
      </c>
      <c r="V3742" s="18">
        <f t="shared" si="65"/>
        <v>45</v>
      </c>
    </row>
    <row r="3743" spans="19:22">
      <c r="S3743" s="16">
        <v>5787</v>
      </c>
      <c r="T3743" s="16" t="s">
        <v>4047</v>
      </c>
      <c r="U3743" s="17">
        <f>COUNTIFS(WTG_BD!L:L,'Basic Data'!T3743,WTG_BD!F:F,"&gt;="&amp;O2Summary!$B$6,WTG_BD!F:F,"&lt;="&amp;O2Summary!$B$4)</f>
        <v>0</v>
      </c>
      <c r="V3743" s="18">
        <f t="shared" si="65"/>
        <v>45</v>
      </c>
    </row>
    <row r="3744" spans="19:22">
      <c r="S3744" s="16">
        <v>5788</v>
      </c>
      <c r="T3744" s="16" t="s">
        <v>4047</v>
      </c>
      <c r="U3744" s="17">
        <f>COUNTIFS(WTG_BD!L:L,'Basic Data'!T3744,WTG_BD!F:F,"&gt;="&amp;O2Summary!$B$6,WTG_BD!F:F,"&lt;="&amp;O2Summary!$B$4)</f>
        <v>0</v>
      </c>
      <c r="V3744" s="18">
        <f t="shared" si="65"/>
        <v>45</v>
      </c>
    </row>
    <row r="3745" spans="19:22">
      <c r="S3745" s="16">
        <v>5789</v>
      </c>
      <c r="T3745" s="16" t="s">
        <v>4047</v>
      </c>
      <c r="U3745" s="17">
        <f>COUNTIFS(WTG_BD!L:L,'Basic Data'!T3745,WTG_BD!F:F,"&gt;="&amp;O2Summary!$B$6,WTG_BD!F:F,"&lt;="&amp;O2Summary!$B$4)</f>
        <v>0</v>
      </c>
      <c r="V3745" s="18">
        <f t="shared" si="65"/>
        <v>45</v>
      </c>
    </row>
    <row r="3746" spans="19:22">
      <c r="S3746" s="16">
        <v>5790</v>
      </c>
      <c r="T3746" s="16" t="s">
        <v>4047</v>
      </c>
      <c r="U3746" s="17">
        <f>COUNTIFS(WTG_BD!L:L,'Basic Data'!T3746,WTG_BD!F:F,"&gt;="&amp;O2Summary!$B$6,WTG_BD!F:F,"&lt;="&amp;O2Summary!$B$4)</f>
        <v>0</v>
      </c>
      <c r="V3746" s="18">
        <f t="shared" si="65"/>
        <v>45</v>
      </c>
    </row>
    <row r="3747" spans="19:22">
      <c r="S3747" s="16">
        <v>5791</v>
      </c>
      <c r="T3747" s="16" t="s">
        <v>4047</v>
      </c>
      <c r="U3747" s="17">
        <f>COUNTIFS(WTG_BD!L:L,'Basic Data'!T3747,WTG_BD!F:F,"&gt;="&amp;O2Summary!$B$6,WTG_BD!F:F,"&lt;="&amp;O2Summary!$B$4)</f>
        <v>0</v>
      </c>
      <c r="V3747" s="18">
        <f t="shared" si="65"/>
        <v>45</v>
      </c>
    </row>
    <row r="3748" spans="19:22">
      <c r="S3748" s="16">
        <v>5792</v>
      </c>
      <c r="T3748" s="16" t="s">
        <v>4047</v>
      </c>
      <c r="U3748" s="17">
        <f>COUNTIFS(WTG_BD!L:L,'Basic Data'!T3748,WTG_BD!F:F,"&gt;="&amp;O2Summary!$B$6,WTG_BD!F:F,"&lt;="&amp;O2Summary!$B$4)</f>
        <v>0</v>
      </c>
      <c r="V3748" s="18">
        <f t="shared" si="65"/>
        <v>45</v>
      </c>
    </row>
    <row r="3749" spans="19:22">
      <c r="S3749" s="16">
        <v>5793</v>
      </c>
      <c r="T3749" s="16" t="s">
        <v>4048</v>
      </c>
      <c r="U3749" s="17">
        <f>COUNTIFS(WTG_BD!L:L,'Basic Data'!T3749,WTG_BD!F:F,"&gt;="&amp;O2Summary!$B$6,WTG_BD!F:F,"&lt;="&amp;O2Summary!$B$4)</f>
        <v>0</v>
      </c>
      <c r="V3749" s="18">
        <f t="shared" si="65"/>
        <v>45</v>
      </c>
    </row>
    <row r="3750" spans="19:22">
      <c r="S3750" s="16">
        <v>5794</v>
      </c>
      <c r="T3750" s="16" t="s">
        <v>4048</v>
      </c>
      <c r="U3750" s="17">
        <f>COUNTIFS(WTG_BD!L:L,'Basic Data'!T3750,WTG_BD!F:F,"&gt;="&amp;O2Summary!$B$6,WTG_BD!F:F,"&lt;="&amp;O2Summary!$B$4)</f>
        <v>0</v>
      </c>
      <c r="V3750" s="18">
        <f t="shared" si="65"/>
        <v>45</v>
      </c>
    </row>
    <row r="3751" spans="19:22">
      <c r="S3751" s="16">
        <v>5795</v>
      </c>
      <c r="T3751" s="16" t="s">
        <v>4048</v>
      </c>
      <c r="U3751" s="17">
        <f>COUNTIFS(WTG_BD!L:L,'Basic Data'!T3751,WTG_BD!F:F,"&gt;="&amp;O2Summary!$B$6,WTG_BD!F:F,"&lt;="&amp;O2Summary!$B$4)</f>
        <v>0</v>
      </c>
      <c r="V3751" s="18">
        <f t="shared" si="65"/>
        <v>45</v>
      </c>
    </row>
    <row r="3752" spans="19:22">
      <c r="S3752" s="16">
        <v>5796</v>
      </c>
      <c r="T3752" s="16" t="s">
        <v>4048</v>
      </c>
      <c r="U3752" s="17">
        <f>COUNTIFS(WTG_BD!L:L,'Basic Data'!T3752,WTG_BD!F:F,"&gt;="&amp;O2Summary!$B$6,WTG_BD!F:F,"&lt;="&amp;O2Summary!$B$4)</f>
        <v>0</v>
      </c>
      <c r="V3752" s="18">
        <f t="shared" si="65"/>
        <v>45</v>
      </c>
    </row>
    <row r="3753" spans="19:22">
      <c r="S3753" s="16">
        <v>5797</v>
      </c>
      <c r="T3753" s="16" t="s">
        <v>4048</v>
      </c>
      <c r="U3753" s="17">
        <f>COUNTIFS(WTG_BD!L:L,'Basic Data'!T3753,WTG_BD!F:F,"&gt;="&amp;O2Summary!$B$6,WTG_BD!F:F,"&lt;="&amp;O2Summary!$B$4)</f>
        <v>0</v>
      </c>
      <c r="V3753" s="18">
        <f t="shared" si="65"/>
        <v>45</v>
      </c>
    </row>
    <row r="3754" spans="19:22">
      <c r="S3754" s="16">
        <v>5798</v>
      </c>
      <c r="T3754" s="16" t="s">
        <v>4048</v>
      </c>
      <c r="U3754" s="17">
        <f>COUNTIFS(WTG_BD!L:L,'Basic Data'!T3754,WTG_BD!F:F,"&gt;="&amp;O2Summary!$B$6,WTG_BD!F:F,"&lt;="&amp;O2Summary!$B$4)</f>
        <v>0</v>
      </c>
      <c r="V3754" s="18">
        <f t="shared" si="65"/>
        <v>45</v>
      </c>
    </row>
    <row r="3755" spans="19:22">
      <c r="S3755" s="16">
        <v>5799</v>
      </c>
      <c r="T3755" s="16" t="s">
        <v>4049</v>
      </c>
      <c r="U3755" s="17">
        <f>COUNTIFS(WTG_BD!L:L,'Basic Data'!T3755,WTG_BD!F:F,"&gt;="&amp;O2Summary!$B$6,WTG_BD!F:F,"&lt;="&amp;O2Summary!$B$4)</f>
        <v>0</v>
      </c>
      <c r="V3755" s="18">
        <f t="shared" si="65"/>
        <v>45</v>
      </c>
    </row>
    <row r="3756" spans="19:22">
      <c r="S3756" s="16">
        <v>5800</v>
      </c>
      <c r="T3756" s="16" t="s">
        <v>4050</v>
      </c>
      <c r="U3756" s="17">
        <f>COUNTIFS(WTG_BD!L:L,'Basic Data'!T3756,WTG_BD!F:F,"&gt;="&amp;O2Summary!$B$6,WTG_BD!F:F,"&lt;="&amp;O2Summary!$B$4)</f>
        <v>0</v>
      </c>
      <c r="V3756" s="18">
        <f t="shared" si="65"/>
        <v>45</v>
      </c>
    </row>
    <row r="3757" spans="19:22">
      <c r="S3757" s="16">
        <v>5801</v>
      </c>
      <c r="T3757" s="16" t="s">
        <v>4051</v>
      </c>
      <c r="U3757" s="17">
        <f>COUNTIFS(WTG_BD!L:L,'Basic Data'!T3757,WTG_BD!F:F,"&gt;="&amp;O2Summary!$B$6,WTG_BD!F:F,"&lt;="&amp;O2Summary!$B$4)</f>
        <v>0</v>
      </c>
      <c r="V3757" s="18">
        <f t="shared" si="65"/>
        <v>45</v>
      </c>
    </row>
    <row r="3758" spans="19:22">
      <c r="S3758" s="16">
        <v>5802</v>
      </c>
      <c r="T3758" s="16" t="s">
        <v>4052</v>
      </c>
      <c r="U3758" s="17">
        <f>COUNTIFS(WTG_BD!L:L,'Basic Data'!T3758,WTG_BD!F:F,"&gt;="&amp;O2Summary!$B$6,WTG_BD!F:F,"&lt;="&amp;O2Summary!$B$4)</f>
        <v>0</v>
      </c>
      <c r="V3758" s="18">
        <f t="shared" si="65"/>
        <v>45</v>
      </c>
    </row>
    <row r="3759" spans="19:22">
      <c r="S3759" s="16">
        <v>5803</v>
      </c>
      <c r="T3759" s="16" t="s">
        <v>4053</v>
      </c>
      <c r="U3759" s="17">
        <f>COUNTIFS(WTG_BD!L:L,'Basic Data'!T3759,WTG_BD!F:F,"&gt;="&amp;O2Summary!$B$6,WTG_BD!F:F,"&lt;="&amp;O2Summary!$B$4)</f>
        <v>0</v>
      </c>
      <c r="V3759" s="18">
        <f t="shared" si="65"/>
        <v>45</v>
      </c>
    </row>
    <row r="3760" spans="19:22">
      <c r="S3760" s="16">
        <v>5804</v>
      </c>
      <c r="T3760" s="16" t="s">
        <v>4054</v>
      </c>
      <c r="U3760" s="17">
        <f>COUNTIFS(WTG_BD!L:L,'Basic Data'!T3760,WTG_BD!F:F,"&gt;="&amp;O2Summary!$B$6,WTG_BD!F:F,"&lt;="&amp;O2Summary!$B$4)</f>
        <v>0</v>
      </c>
      <c r="V3760" s="18">
        <f t="shared" si="65"/>
        <v>45</v>
      </c>
    </row>
    <row r="3761" spans="19:22">
      <c r="S3761" s="16">
        <v>5805</v>
      </c>
      <c r="T3761" s="16" t="s">
        <v>4055</v>
      </c>
      <c r="U3761" s="17">
        <f>COUNTIFS(WTG_BD!L:L,'Basic Data'!T3761,WTG_BD!F:F,"&gt;="&amp;O2Summary!$B$6,WTG_BD!F:F,"&lt;="&amp;O2Summary!$B$4)</f>
        <v>0</v>
      </c>
      <c r="V3761" s="18">
        <f t="shared" si="65"/>
        <v>45</v>
      </c>
    </row>
    <row r="3762" spans="19:22">
      <c r="S3762" s="16">
        <v>5806</v>
      </c>
      <c r="T3762" s="16" t="s">
        <v>4056</v>
      </c>
      <c r="U3762" s="17">
        <f>COUNTIFS(WTG_BD!L:L,'Basic Data'!T3762,WTG_BD!F:F,"&gt;="&amp;O2Summary!$B$6,WTG_BD!F:F,"&lt;="&amp;O2Summary!$B$4)</f>
        <v>0</v>
      </c>
      <c r="V3762" s="18">
        <f t="shared" si="65"/>
        <v>45</v>
      </c>
    </row>
    <row r="3763" spans="19:22">
      <c r="S3763" s="16">
        <v>5807</v>
      </c>
      <c r="T3763" s="16" t="s">
        <v>4057</v>
      </c>
      <c r="U3763" s="17">
        <f>COUNTIFS(WTG_BD!L:L,'Basic Data'!T3763,WTG_BD!F:F,"&gt;="&amp;O2Summary!$B$6,WTG_BD!F:F,"&lt;="&amp;O2Summary!$B$4)</f>
        <v>0</v>
      </c>
      <c r="V3763" s="18">
        <f t="shared" si="65"/>
        <v>45</v>
      </c>
    </row>
    <row r="3764" spans="19:22">
      <c r="S3764" s="16">
        <v>5808</v>
      </c>
      <c r="T3764" s="16" t="s">
        <v>4058</v>
      </c>
      <c r="U3764" s="17">
        <f>COUNTIFS(WTG_BD!L:L,'Basic Data'!T3764,WTG_BD!F:F,"&gt;="&amp;O2Summary!$B$6,WTG_BD!F:F,"&lt;="&amp;O2Summary!$B$4)</f>
        <v>0</v>
      </c>
      <c r="V3764" s="18">
        <f t="shared" si="65"/>
        <v>45</v>
      </c>
    </row>
    <row r="3765" spans="19:22">
      <c r="S3765" s="16">
        <v>5809</v>
      </c>
      <c r="T3765" s="16" t="s">
        <v>4059</v>
      </c>
      <c r="U3765" s="17">
        <f>COUNTIFS(WTG_BD!L:L,'Basic Data'!T3765,WTG_BD!F:F,"&gt;="&amp;O2Summary!$B$6,WTG_BD!F:F,"&lt;="&amp;O2Summary!$B$4)</f>
        <v>0</v>
      </c>
      <c r="V3765" s="18">
        <f t="shared" si="65"/>
        <v>45</v>
      </c>
    </row>
    <row r="3766" spans="19:22">
      <c r="S3766" s="16">
        <v>5810</v>
      </c>
      <c r="T3766" s="16" t="s">
        <v>4060</v>
      </c>
      <c r="U3766" s="17">
        <f>COUNTIFS(WTG_BD!L:L,'Basic Data'!T3766,WTG_BD!F:F,"&gt;="&amp;O2Summary!$B$6,WTG_BD!F:F,"&lt;="&amp;O2Summary!$B$4)</f>
        <v>0</v>
      </c>
      <c r="V3766" s="18">
        <f t="shared" si="65"/>
        <v>45</v>
      </c>
    </row>
    <row r="3767" spans="19:22">
      <c r="S3767" s="16">
        <v>5811</v>
      </c>
      <c r="T3767" s="16" t="s">
        <v>4061</v>
      </c>
      <c r="U3767" s="17">
        <f>COUNTIFS(WTG_BD!L:L,'Basic Data'!T3767,WTG_BD!F:F,"&gt;="&amp;O2Summary!$B$6,WTG_BD!F:F,"&lt;="&amp;O2Summary!$B$4)</f>
        <v>0</v>
      </c>
      <c r="V3767" s="18">
        <f t="shared" si="65"/>
        <v>45</v>
      </c>
    </row>
    <row r="3768" spans="19:22">
      <c r="S3768" s="16">
        <v>5812</v>
      </c>
      <c r="T3768" s="16" t="s">
        <v>4062</v>
      </c>
      <c r="U3768" s="17">
        <f>COUNTIFS(WTG_BD!L:L,'Basic Data'!T3768,WTG_BD!F:F,"&gt;="&amp;O2Summary!$B$6,WTG_BD!F:F,"&lt;="&amp;O2Summary!$B$4)</f>
        <v>0</v>
      </c>
      <c r="V3768" s="18">
        <f t="shared" si="65"/>
        <v>45</v>
      </c>
    </row>
    <row r="3769" spans="19:22">
      <c r="S3769" s="16">
        <v>5813</v>
      </c>
      <c r="T3769" s="16" t="s">
        <v>4063</v>
      </c>
      <c r="U3769" s="17">
        <f>COUNTIFS(WTG_BD!L:L,'Basic Data'!T3769,WTG_BD!F:F,"&gt;="&amp;O2Summary!$B$6,WTG_BD!F:F,"&lt;="&amp;O2Summary!$B$4)</f>
        <v>0</v>
      </c>
      <c r="V3769" s="18">
        <f t="shared" si="65"/>
        <v>45</v>
      </c>
    </row>
    <row r="3770" spans="19:22">
      <c r="S3770" s="16">
        <v>5814</v>
      </c>
      <c r="T3770" s="16" t="s">
        <v>4064</v>
      </c>
      <c r="U3770" s="17">
        <f>COUNTIFS(WTG_BD!L:L,'Basic Data'!T3770,WTG_BD!F:F,"&gt;="&amp;O2Summary!$B$6,WTG_BD!F:F,"&lt;="&amp;O2Summary!$B$4)</f>
        <v>0</v>
      </c>
      <c r="V3770" s="18">
        <f t="shared" si="65"/>
        <v>45</v>
      </c>
    </row>
    <row r="3771" spans="19:22">
      <c r="S3771" s="16">
        <v>5815</v>
      </c>
      <c r="T3771" s="16" t="s">
        <v>4065</v>
      </c>
      <c r="U3771" s="17">
        <f>COUNTIFS(WTG_BD!L:L,'Basic Data'!T3771,WTG_BD!F:F,"&gt;="&amp;O2Summary!$B$6,WTG_BD!F:F,"&lt;="&amp;O2Summary!$B$4)</f>
        <v>0</v>
      </c>
      <c r="V3771" s="18">
        <f t="shared" si="65"/>
        <v>45</v>
      </c>
    </row>
    <row r="3772" spans="19:22">
      <c r="S3772" s="16">
        <v>5816</v>
      </c>
      <c r="T3772" s="16" t="s">
        <v>4066</v>
      </c>
      <c r="U3772" s="17">
        <f>COUNTIFS(WTG_BD!L:L,'Basic Data'!T3772,WTG_BD!F:F,"&gt;="&amp;O2Summary!$B$6,WTG_BD!F:F,"&lt;="&amp;O2Summary!$B$4)</f>
        <v>0</v>
      </c>
      <c r="V3772" s="18">
        <f t="shared" si="65"/>
        <v>45</v>
      </c>
    </row>
    <row r="3773" spans="19:22">
      <c r="S3773" s="16">
        <v>5817</v>
      </c>
      <c r="T3773" s="16" t="s">
        <v>4067</v>
      </c>
      <c r="U3773" s="17">
        <f>COUNTIFS(WTG_BD!L:L,'Basic Data'!T3773,WTG_BD!F:F,"&gt;="&amp;O2Summary!$B$6,WTG_BD!F:F,"&lt;="&amp;O2Summary!$B$4)</f>
        <v>0</v>
      </c>
      <c r="V3773" s="18">
        <f t="shared" si="65"/>
        <v>45</v>
      </c>
    </row>
    <row r="3774" spans="19:22">
      <c r="S3774" s="16">
        <v>5818</v>
      </c>
      <c r="T3774" s="16" t="s">
        <v>4068</v>
      </c>
      <c r="U3774" s="17">
        <f>COUNTIFS(WTG_BD!L:L,'Basic Data'!T3774,WTG_BD!F:F,"&gt;="&amp;O2Summary!$B$6,WTG_BD!F:F,"&lt;="&amp;O2Summary!$B$4)</f>
        <v>0</v>
      </c>
      <c r="V3774" s="18">
        <f t="shared" si="65"/>
        <v>45</v>
      </c>
    </row>
    <row r="3775" spans="19:22">
      <c r="S3775" s="16">
        <v>5819</v>
      </c>
      <c r="T3775" s="16" t="s">
        <v>4069</v>
      </c>
      <c r="U3775" s="17">
        <f>COUNTIFS(WTG_BD!L:L,'Basic Data'!T3775,WTG_BD!F:F,"&gt;="&amp;O2Summary!$B$6,WTG_BD!F:F,"&lt;="&amp;O2Summary!$B$4)</f>
        <v>0</v>
      </c>
      <c r="V3775" s="18">
        <f t="shared" si="65"/>
        <v>45</v>
      </c>
    </row>
    <row r="3776" spans="19:22">
      <c r="S3776" s="16">
        <v>5820</v>
      </c>
      <c r="T3776" s="16" t="s">
        <v>4070</v>
      </c>
      <c r="U3776" s="17">
        <f>COUNTIFS(WTG_BD!L:L,'Basic Data'!T3776,WTG_BD!F:F,"&gt;="&amp;O2Summary!$B$6,WTG_BD!F:F,"&lt;="&amp;O2Summary!$B$4)</f>
        <v>0</v>
      </c>
      <c r="V3776" s="18">
        <f t="shared" si="65"/>
        <v>45</v>
      </c>
    </row>
    <row r="3777" spans="19:22">
      <c r="S3777" s="16">
        <v>5821</v>
      </c>
      <c r="T3777" s="16" t="s">
        <v>4071</v>
      </c>
      <c r="U3777" s="17">
        <f>COUNTIFS(WTG_BD!L:L,'Basic Data'!T3777,WTG_BD!F:F,"&gt;="&amp;O2Summary!$B$6,WTG_BD!F:F,"&lt;="&amp;O2Summary!$B$4)</f>
        <v>0</v>
      </c>
      <c r="V3777" s="18">
        <f t="shared" si="65"/>
        <v>45</v>
      </c>
    </row>
    <row r="3778" spans="19:22">
      <c r="S3778" s="16">
        <v>5822</v>
      </c>
      <c r="T3778" s="16" t="s">
        <v>4072</v>
      </c>
      <c r="U3778" s="17">
        <f>COUNTIFS(WTG_BD!L:L,'Basic Data'!T3778,WTG_BD!F:F,"&gt;="&amp;O2Summary!$B$6,WTG_BD!F:F,"&lt;="&amp;O2Summary!$B$4)</f>
        <v>0</v>
      </c>
      <c r="V3778" s="18">
        <f t="shared" si="65"/>
        <v>45</v>
      </c>
    </row>
    <row r="3779" spans="19:22">
      <c r="S3779" s="16">
        <v>5823</v>
      </c>
      <c r="T3779" s="16" t="s">
        <v>4073</v>
      </c>
      <c r="U3779" s="17">
        <f>COUNTIFS(WTG_BD!L:L,'Basic Data'!T3779,WTG_BD!F:F,"&gt;="&amp;O2Summary!$B$6,WTG_BD!F:F,"&lt;="&amp;O2Summary!$B$4)</f>
        <v>0</v>
      </c>
      <c r="V3779" s="18">
        <f t="shared" ref="V3779:V3842" si="66">RANK(U3779,$U$2:$U$3975)</f>
        <v>45</v>
      </c>
    </row>
    <row r="3780" spans="19:22">
      <c r="S3780" s="16">
        <v>5824</v>
      </c>
      <c r="T3780" s="16" t="s">
        <v>4074</v>
      </c>
      <c r="U3780" s="17">
        <f>COUNTIFS(WTG_BD!L:L,'Basic Data'!T3780,WTG_BD!F:F,"&gt;="&amp;O2Summary!$B$6,WTG_BD!F:F,"&lt;="&amp;O2Summary!$B$4)</f>
        <v>0</v>
      </c>
      <c r="V3780" s="18">
        <f t="shared" si="66"/>
        <v>45</v>
      </c>
    </row>
    <row r="3781" spans="19:22">
      <c r="S3781" s="16">
        <v>5825</v>
      </c>
      <c r="T3781" s="16" t="s">
        <v>4075</v>
      </c>
      <c r="U3781" s="17">
        <f>COUNTIFS(WTG_BD!L:L,'Basic Data'!T3781,WTG_BD!F:F,"&gt;="&amp;O2Summary!$B$6,WTG_BD!F:F,"&lt;="&amp;O2Summary!$B$4)</f>
        <v>0</v>
      </c>
      <c r="V3781" s="18">
        <f t="shared" si="66"/>
        <v>45</v>
      </c>
    </row>
    <row r="3782" spans="19:22">
      <c r="S3782" s="16">
        <v>5826</v>
      </c>
      <c r="T3782" s="16" t="s">
        <v>4073</v>
      </c>
      <c r="U3782" s="17">
        <f>COUNTIFS(WTG_BD!L:L,'Basic Data'!T3782,WTG_BD!F:F,"&gt;="&amp;O2Summary!$B$6,WTG_BD!F:F,"&lt;="&amp;O2Summary!$B$4)</f>
        <v>0</v>
      </c>
      <c r="V3782" s="18">
        <f t="shared" si="66"/>
        <v>45</v>
      </c>
    </row>
    <row r="3783" spans="19:22">
      <c r="S3783" s="16">
        <v>5827</v>
      </c>
      <c r="T3783" s="16" t="s">
        <v>4074</v>
      </c>
      <c r="U3783" s="17">
        <f>COUNTIFS(WTG_BD!L:L,'Basic Data'!T3783,WTG_BD!F:F,"&gt;="&amp;O2Summary!$B$6,WTG_BD!F:F,"&lt;="&amp;O2Summary!$B$4)</f>
        <v>0</v>
      </c>
      <c r="V3783" s="18">
        <f t="shared" si="66"/>
        <v>45</v>
      </c>
    </row>
    <row r="3784" spans="19:22">
      <c r="S3784" s="16">
        <v>5828</v>
      </c>
      <c r="T3784" s="16" t="s">
        <v>4075</v>
      </c>
      <c r="U3784" s="17">
        <f>COUNTIFS(WTG_BD!L:L,'Basic Data'!T3784,WTG_BD!F:F,"&gt;="&amp;O2Summary!$B$6,WTG_BD!F:F,"&lt;="&amp;O2Summary!$B$4)</f>
        <v>0</v>
      </c>
      <c r="V3784" s="18">
        <f t="shared" si="66"/>
        <v>45</v>
      </c>
    </row>
    <row r="3785" spans="19:22">
      <c r="S3785" s="16">
        <v>5829</v>
      </c>
      <c r="T3785" s="16" t="s">
        <v>4076</v>
      </c>
      <c r="U3785" s="17">
        <f>COUNTIFS(WTG_BD!L:L,'Basic Data'!T3785,WTG_BD!F:F,"&gt;="&amp;O2Summary!$B$6,WTG_BD!F:F,"&lt;="&amp;O2Summary!$B$4)</f>
        <v>0</v>
      </c>
      <c r="V3785" s="18">
        <f t="shared" si="66"/>
        <v>45</v>
      </c>
    </row>
    <row r="3786" spans="19:22">
      <c r="S3786" s="16">
        <v>5830</v>
      </c>
      <c r="T3786" s="16" t="s">
        <v>4077</v>
      </c>
      <c r="U3786" s="17">
        <f>COUNTIFS(WTG_BD!L:L,'Basic Data'!T3786,WTG_BD!F:F,"&gt;="&amp;O2Summary!$B$6,WTG_BD!F:F,"&lt;="&amp;O2Summary!$B$4)</f>
        <v>0</v>
      </c>
      <c r="V3786" s="18">
        <f t="shared" si="66"/>
        <v>45</v>
      </c>
    </row>
    <row r="3787" spans="19:22">
      <c r="S3787" s="16">
        <v>5831</v>
      </c>
      <c r="T3787" s="16" t="s">
        <v>4078</v>
      </c>
      <c r="U3787" s="17">
        <f>COUNTIFS(WTG_BD!L:L,'Basic Data'!T3787,WTG_BD!F:F,"&gt;="&amp;O2Summary!$B$6,WTG_BD!F:F,"&lt;="&amp;O2Summary!$B$4)</f>
        <v>0</v>
      </c>
      <c r="V3787" s="18">
        <f t="shared" si="66"/>
        <v>45</v>
      </c>
    </row>
    <row r="3788" spans="19:22">
      <c r="S3788" s="16">
        <v>5832</v>
      </c>
      <c r="T3788" s="16" t="s">
        <v>4079</v>
      </c>
      <c r="U3788" s="17">
        <f>COUNTIFS(WTG_BD!L:L,'Basic Data'!T3788,WTG_BD!F:F,"&gt;="&amp;O2Summary!$B$6,WTG_BD!F:F,"&lt;="&amp;O2Summary!$B$4)</f>
        <v>0</v>
      </c>
      <c r="V3788" s="18">
        <f t="shared" si="66"/>
        <v>45</v>
      </c>
    </row>
    <row r="3789" spans="19:22">
      <c r="S3789" s="16">
        <v>5833</v>
      </c>
      <c r="T3789" s="16" t="s">
        <v>4080</v>
      </c>
      <c r="U3789" s="17">
        <f>COUNTIFS(WTG_BD!L:L,'Basic Data'!T3789,WTG_BD!F:F,"&gt;="&amp;O2Summary!$B$6,WTG_BD!F:F,"&lt;="&amp;O2Summary!$B$4)</f>
        <v>0</v>
      </c>
      <c r="V3789" s="18">
        <f t="shared" si="66"/>
        <v>45</v>
      </c>
    </row>
    <row r="3790" spans="19:22">
      <c r="S3790" s="16">
        <v>5834</v>
      </c>
      <c r="T3790" s="16" t="s">
        <v>4081</v>
      </c>
      <c r="U3790" s="17">
        <f>COUNTIFS(WTG_BD!L:L,'Basic Data'!T3790,WTG_BD!F:F,"&gt;="&amp;O2Summary!$B$6,WTG_BD!F:F,"&lt;="&amp;O2Summary!$B$4)</f>
        <v>0</v>
      </c>
      <c r="V3790" s="18">
        <f t="shared" si="66"/>
        <v>45</v>
      </c>
    </row>
    <row r="3791" spans="19:22">
      <c r="S3791" s="16">
        <v>5835</v>
      </c>
      <c r="T3791" s="16" t="s">
        <v>4082</v>
      </c>
      <c r="U3791" s="17">
        <f>COUNTIFS(WTG_BD!L:L,'Basic Data'!T3791,WTG_BD!F:F,"&gt;="&amp;O2Summary!$B$6,WTG_BD!F:F,"&lt;="&amp;O2Summary!$B$4)</f>
        <v>0</v>
      </c>
      <c r="V3791" s="18">
        <f t="shared" si="66"/>
        <v>45</v>
      </c>
    </row>
    <row r="3792" spans="19:22">
      <c r="S3792" s="16">
        <v>5836</v>
      </c>
      <c r="T3792" s="16" t="s">
        <v>4083</v>
      </c>
      <c r="U3792" s="17">
        <f>COUNTIFS(WTG_BD!L:L,'Basic Data'!T3792,WTG_BD!F:F,"&gt;="&amp;O2Summary!$B$6,WTG_BD!F:F,"&lt;="&amp;O2Summary!$B$4)</f>
        <v>0</v>
      </c>
      <c r="V3792" s="18">
        <f t="shared" si="66"/>
        <v>45</v>
      </c>
    </row>
    <row r="3793" spans="19:22">
      <c r="S3793" s="26">
        <v>5837</v>
      </c>
      <c r="T3793" s="26" t="s">
        <v>4084</v>
      </c>
      <c r="U3793" s="17">
        <f>COUNTIFS(WTG_BD!L:L,'Basic Data'!T3793,WTG_BD!F:F,"&gt;="&amp;O2Summary!$B$6,WTG_BD!F:F,"&lt;="&amp;O2Summary!$B$4)</f>
        <v>0</v>
      </c>
      <c r="V3793" s="18">
        <f t="shared" si="66"/>
        <v>45</v>
      </c>
    </row>
    <row r="3794" spans="19:22">
      <c r="S3794" s="16">
        <v>5838</v>
      </c>
      <c r="T3794" s="16" t="s">
        <v>4085</v>
      </c>
      <c r="U3794" s="17">
        <f>COUNTIFS(WTG_BD!L:L,'Basic Data'!T3794,WTG_BD!F:F,"&gt;="&amp;O2Summary!$B$6,WTG_BD!F:F,"&lt;="&amp;O2Summary!$B$4)</f>
        <v>0</v>
      </c>
      <c r="V3794" s="18">
        <f t="shared" si="66"/>
        <v>45</v>
      </c>
    </row>
    <row r="3795" spans="19:22">
      <c r="S3795" s="16">
        <v>5839</v>
      </c>
      <c r="T3795" s="16" t="s">
        <v>4086</v>
      </c>
      <c r="U3795" s="17">
        <f>COUNTIFS(WTG_BD!L:L,'Basic Data'!T3795,WTG_BD!F:F,"&gt;="&amp;O2Summary!$B$6,WTG_BD!F:F,"&lt;="&amp;O2Summary!$B$4)</f>
        <v>0</v>
      </c>
      <c r="V3795" s="18">
        <f t="shared" si="66"/>
        <v>45</v>
      </c>
    </row>
    <row r="3796" spans="19:22">
      <c r="S3796" s="16">
        <v>5840</v>
      </c>
      <c r="T3796" s="16" t="s">
        <v>4087</v>
      </c>
      <c r="U3796" s="17">
        <f>COUNTIFS(WTG_BD!L:L,'Basic Data'!T3796,WTG_BD!F:F,"&gt;="&amp;O2Summary!$B$6,WTG_BD!F:F,"&lt;="&amp;O2Summary!$B$4)</f>
        <v>0</v>
      </c>
      <c r="V3796" s="18">
        <f t="shared" si="66"/>
        <v>45</v>
      </c>
    </row>
    <row r="3797" spans="19:22">
      <c r="S3797" s="16">
        <v>5841</v>
      </c>
      <c r="T3797" s="16" t="s">
        <v>4088</v>
      </c>
      <c r="U3797" s="17">
        <f>COUNTIFS(WTG_BD!L:L,'Basic Data'!T3797,WTG_BD!F:F,"&gt;="&amp;O2Summary!$B$6,WTG_BD!F:F,"&lt;="&amp;O2Summary!$B$4)</f>
        <v>0</v>
      </c>
      <c r="V3797" s="18">
        <f t="shared" si="66"/>
        <v>45</v>
      </c>
    </row>
    <row r="3798" spans="19:22">
      <c r="S3798" s="16">
        <v>5842</v>
      </c>
      <c r="T3798" s="16" t="s">
        <v>4089</v>
      </c>
      <c r="U3798" s="17">
        <f>COUNTIFS(WTG_BD!L:L,'Basic Data'!T3798,WTG_BD!F:F,"&gt;="&amp;O2Summary!$B$6,WTG_BD!F:F,"&lt;="&amp;O2Summary!$B$4)</f>
        <v>0</v>
      </c>
      <c r="V3798" s="18">
        <f t="shared" si="66"/>
        <v>45</v>
      </c>
    </row>
    <row r="3799" spans="19:22">
      <c r="S3799" s="16">
        <v>5843</v>
      </c>
      <c r="T3799" s="16" t="s">
        <v>4090</v>
      </c>
      <c r="U3799" s="17">
        <f>COUNTIFS(WTG_BD!L:L,'Basic Data'!T3799,WTG_BD!F:F,"&gt;="&amp;O2Summary!$B$6,WTG_BD!F:F,"&lt;="&amp;O2Summary!$B$4)</f>
        <v>0</v>
      </c>
      <c r="V3799" s="18">
        <f t="shared" si="66"/>
        <v>45</v>
      </c>
    </row>
    <row r="3800" spans="19:22">
      <c r="S3800" s="16">
        <v>5844</v>
      </c>
      <c r="T3800" s="16" t="s">
        <v>4091</v>
      </c>
      <c r="U3800" s="17">
        <f>COUNTIFS(WTG_BD!L:L,'Basic Data'!T3800,WTG_BD!F:F,"&gt;="&amp;O2Summary!$B$6,WTG_BD!F:F,"&lt;="&amp;O2Summary!$B$4)</f>
        <v>0</v>
      </c>
      <c r="V3800" s="18">
        <f t="shared" si="66"/>
        <v>45</v>
      </c>
    </row>
    <row r="3801" spans="19:22">
      <c r="S3801" s="16">
        <v>5845</v>
      </c>
      <c r="T3801" s="16" t="s">
        <v>4092</v>
      </c>
      <c r="U3801" s="17">
        <f>COUNTIFS(WTG_BD!L:L,'Basic Data'!T3801,WTG_BD!F:F,"&gt;="&amp;O2Summary!$B$6,WTG_BD!F:F,"&lt;="&amp;O2Summary!$B$4)</f>
        <v>0</v>
      </c>
      <c r="V3801" s="18">
        <f t="shared" si="66"/>
        <v>45</v>
      </c>
    </row>
    <row r="3802" spans="19:22">
      <c r="S3802" s="16">
        <v>5846</v>
      </c>
      <c r="T3802" s="16" t="s">
        <v>4093</v>
      </c>
      <c r="U3802" s="17">
        <f>COUNTIFS(WTG_BD!L:L,'Basic Data'!T3802,WTG_BD!F:F,"&gt;="&amp;O2Summary!$B$6,WTG_BD!F:F,"&lt;="&amp;O2Summary!$B$4)</f>
        <v>0</v>
      </c>
      <c r="V3802" s="18">
        <f t="shared" si="66"/>
        <v>45</v>
      </c>
    </row>
    <row r="3803" spans="19:22">
      <c r="S3803" s="16">
        <v>5847</v>
      </c>
      <c r="T3803" s="16" t="s">
        <v>4094</v>
      </c>
      <c r="U3803" s="17">
        <f>COUNTIFS(WTG_BD!L:L,'Basic Data'!T3803,WTG_BD!F:F,"&gt;="&amp;O2Summary!$B$6,WTG_BD!F:F,"&lt;="&amp;O2Summary!$B$4)</f>
        <v>0</v>
      </c>
      <c r="V3803" s="18">
        <f t="shared" si="66"/>
        <v>45</v>
      </c>
    </row>
    <row r="3804" spans="19:22">
      <c r="S3804" s="16">
        <v>5848</v>
      </c>
      <c r="T3804" s="16" t="s">
        <v>4095</v>
      </c>
      <c r="U3804" s="17">
        <f>COUNTIFS(WTG_BD!L:L,'Basic Data'!T3804,WTG_BD!F:F,"&gt;="&amp;O2Summary!$B$6,WTG_BD!F:F,"&lt;="&amp;O2Summary!$B$4)</f>
        <v>0</v>
      </c>
      <c r="V3804" s="18">
        <f t="shared" si="66"/>
        <v>45</v>
      </c>
    </row>
    <row r="3805" spans="19:22">
      <c r="S3805" s="16">
        <v>5849</v>
      </c>
      <c r="T3805" s="16" t="s">
        <v>4096</v>
      </c>
      <c r="U3805" s="17">
        <f>COUNTIFS(WTG_BD!L:L,'Basic Data'!T3805,WTG_BD!F:F,"&gt;="&amp;O2Summary!$B$6,WTG_BD!F:F,"&lt;="&amp;O2Summary!$B$4)</f>
        <v>0</v>
      </c>
      <c r="V3805" s="18">
        <f t="shared" si="66"/>
        <v>45</v>
      </c>
    </row>
    <row r="3806" spans="19:22">
      <c r="S3806" s="16">
        <v>5850</v>
      </c>
      <c r="T3806" s="16" t="s">
        <v>4097</v>
      </c>
      <c r="U3806" s="17">
        <f>COUNTIFS(WTG_BD!L:L,'Basic Data'!T3806,WTG_BD!F:F,"&gt;="&amp;O2Summary!$B$6,WTG_BD!F:F,"&lt;="&amp;O2Summary!$B$4)</f>
        <v>0</v>
      </c>
      <c r="V3806" s="18">
        <f t="shared" si="66"/>
        <v>45</v>
      </c>
    </row>
    <row r="3807" spans="19:22">
      <c r="S3807" s="16">
        <v>5851</v>
      </c>
      <c r="T3807" s="16" t="s">
        <v>4098</v>
      </c>
      <c r="U3807" s="17">
        <f>COUNTIFS(WTG_BD!L:L,'Basic Data'!T3807,WTG_BD!F:F,"&gt;="&amp;O2Summary!$B$6,WTG_BD!F:F,"&lt;="&amp;O2Summary!$B$4)</f>
        <v>0</v>
      </c>
      <c r="V3807" s="18">
        <f t="shared" si="66"/>
        <v>45</v>
      </c>
    </row>
    <row r="3808" spans="19:22">
      <c r="S3808" s="16">
        <v>5852</v>
      </c>
      <c r="T3808" s="16" t="s">
        <v>4099</v>
      </c>
      <c r="U3808" s="17">
        <f>COUNTIFS(WTG_BD!L:L,'Basic Data'!T3808,WTG_BD!F:F,"&gt;="&amp;O2Summary!$B$6,WTG_BD!F:F,"&lt;="&amp;O2Summary!$B$4)</f>
        <v>0</v>
      </c>
      <c r="V3808" s="18">
        <f t="shared" si="66"/>
        <v>45</v>
      </c>
    </row>
    <row r="3809" spans="19:22">
      <c r="S3809" s="16">
        <v>5853</v>
      </c>
      <c r="T3809" s="16" t="s">
        <v>4100</v>
      </c>
      <c r="U3809" s="17">
        <f>COUNTIFS(WTG_BD!L:L,'Basic Data'!T3809,WTG_BD!F:F,"&gt;="&amp;O2Summary!$B$6,WTG_BD!F:F,"&lt;="&amp;O2Summary!$B$4)</f>
        <v>0</v>
      </c>
      <c r="V3809" s="18">
        <f t="shared" si="66"/>
        <v>45</v>
      </c>
    </row>
    <row r="3810" spans="19:22">
      <c r="S3810" s="16">
        <v>5854</v>
      </c>
      <c r="T3810" s="16" t="s">
        <v>4101</v>
      </c>
      <c r="U3810" s="17">
        <f>COUNTIFS(WTG_BD!L:L,'Basic Data'!T3810,WTG_BD!F:F,"&gt;="&amp;O2Summary!$B$6,WTG_BD!F:F,"&lt;="&amp;O2Summary!$B$4)</f>
        <v>0</v>
      </c>
      <c r="V3810" s="18">
        <f t="shared" si="66"/>
        <v>45</v>
      </c>
    </row>
    <row r="3811" spans="19:22">
      <c r="S3811" s="16">
        <v>5855</v>
      </c>
      <c r="T3811" s="16" t="s">
        <v>4102</v>
      </c>
      <c r="U3811" s="17">
        <f>COUNTIFS(WTG_BD!L:L,'Basic Data'!T3811,WTG_BD!F:F,"&gt;="&amp;O2Summary!$B$6,WTG_BD!F:F,"&lt;="&amp;O2Summary!$B$4)</f>
        <v>0</v>
      </c>
      <c r="V3811" s="18">
        <f t="shared" si="66"/>
        <v>45</v>
      </c>
    </row>
    <row r="3812" spans="19:22">
      <c r="S3812" s="16">
        <v>5856</v>
      </c>
      <c r="T3812" s="16" t="s">
        <v>4103</v>
      </c>
      <c r="U3812" s="17">
        <f>COUNTIFS(WTG_BD!L:L,'Basic Data'!T3812,WTG_BD!F:F,"&gt;="&amp;O2Summary!$B$6,WTG_BD!F:F,"&lt;="&amp;O2Summary!$B$4)</f>
        <v>0</v>
      </c>
      <c r="V3812" s="18">
        <f t="shared" si="66"/>
        <v>45</v>
      </c>
    </row>
    <row r="3813" spans="19:22">
      <c r="S3813" s="16">
        <v>5857</v>
      </c>
      <c r="T3813" s="16" t="s">
        <v>4104</v>
      </c>
      <c r="U3813" s="17">
        <f>COUNTIFS(WTG_BD!L:L,'Basic Data'!T3813,WTG_BD!F:F,"&gt;="&amp;O2Summary!$B$6,WTG_BD!F:F,"&lt;="&amp;O2Summary!$B$4)</f>
        <v>0</v>
      </c>
      <c r="V3813" s="18">
        <f t="shared" si="66"/>
        <v>45</v>
      </c>
    </row>
    <row r="3814" spans="19:22">
      <c r="S3814" s="16">
        <v>5858</v>
      </c>
      <c r="T3814" s="16" t="s">
        <v>4105</v>
      </c>
      <c r="U3814" s="17">
        <f>COUNTIFS(WTG_BD!L:L,'Basic Data'!T3814,WTG_BD!F:F,"&gt;="&amp;O2Summary!$B$6,WTG_BD!F:F,"&lt;="&amp;O2Summary!$B$4)</f>
        <v>0</v>
      </c>
      <c r="V3814" s="18">
        <f t="shared" si="66"/>
        <v>45</v>
      </c>
    </row>
    <row r="3815" spans="19:22">
      <c r="S3815" s="16">
        <v>5859</v>
      </c>
      <c r="T3815" s="16" t="s">
        <v>4106</v>
      </c>
      <c r="U3815" s="17">
        <f>COUNTIFS(WTG_BD!L:L,'Basic Data'!T3815,WTG_BD!F:F,"&gt;="&amp;O2Summary!$B$6,WTG_BD!F:F,"&lt;="&amp;O2Summary!$B$4)</f>
        <v>0</v>
      </c>
      <c r="V3815" s="18">
        <f t="shared" si="66"/>
        <v>45</v>
      </c>
    </row>
    <row r="3816" spans="19:22">
      <c r="S3816" s="16">
        <v>5860</v>
      </c>
      <c r="T3816" s="16" t="s">
        <v>4107</v>
      </c>
      <c r="U3816" s="17">
        <f>COUNTIFS(WTG_BD!L:L,'Basic Data'!T3816,WTG_BD!F:F,"&gt;="&amp;O2Summary!$B$6,WTG_BD!F:F,"&lt;="&amp;O2Summary!$B$4)</f>
        <v>0</v>
      </c>
      <c r="V3816" s="18">
        <f t="shared" si="66"/>
        <v>45</v>
      </c>
    </row>
    <row r="3817" spans="19:22">
      <c r="S3817" s="16">
        <v>5861</v>
      </c>
      <c r="T3817" s="16" t="s">
        <v>4108</v>
      </c>
      <c r="U3817" s="17">
        <f>COUNTIFS(WTG_BD!L:L,'Basic Data'!T3817,WTG_BD!F:F,"&gt;="&amp;O2Summary!$B$6,WTG_BD!F:F,"&lt;="&amp;O2Summary!$B$4)</f>
        <v>0</v>
      </c>
      <c r="V3817" s="18">
        <f t="shared" si="66"/>
        <v>45</v>
      </c>
    </row>
    <row r="3818" spans="19:22">
      <c r="S3818" s="16">
        <v>5862</v>
      </c>
      <c r="T3818" s="16" t="s">
        <v>4109</v>
      </c>
      <c r="U3818" s="17">
        <f>COUNTIFS(WTG_BD!L:L,'Basic Data'!T3818,WTG_BD!F:F,"&gt;="&amp;O2Summary!$B$6,WTG_BD!F:F,"&lt;="&amp;O2Summary!$B$4)</f>
        <v>0</v>
      </c>
      <c r="V3818" s="18">
        <f t="shared" si="66"/>
        <v>45</v>
      </c>
    </row>
    <row r="3819" spans="19:22">
      <c r="S3819" s="16">
        <v>5863</v>
      </c>
      <c r="T3819" s="16" t="s">
        <v>4110</v>
      </c>
      <c r="U3819" s="17">
        <f>COUNTIFS(WTG_BD!L:L,'Basic Data'!T3819,WTG_BD!F:F,"&gt;="&amp;O2Summary!$B$6,WTG_BD!F:F,"&lt;="&amp;O2Summary!$B$4)</f>
        <v>0</v>
      </c>
      <c r="V3819" s="18">
        <f t="shared" si="66"/>
        <v>45</v>
      </c>
    </row>
    <row r="3820" spans="19:22">
      <c r="S3820" s="16">
        <v>5864</v>
      </c>
      <c r="T3820" s="16" t="s">
        <v>4111</v>
      </c>
      <c r="U3820" s="17">
        <f>COUNTIFS(WTG_BD!L:L,'Basic Data'!T3820,WTG_BD!F:F,"&gt;="&amp;O2Summary!$B$6,WTG_BD!F:F,"&lt;="&amp;O2Summary!$B$4)</f>
        <v>0</v>
      </c>
      <c r="V3820" s="18">
        <f t="shared" si="66"/>
        <v>45</v>
      </c>
    </row>
    <row r="3821" spans="19:22">
      <c r="S3821" s="16">
        <v>5865</v>
      </c>
      <c r="T3821" s="16" t="s">
        <v>4112</v>
      </c>
      <c r="U3821" s="17">
        <f>COUNTIFS(WTG_BD!L:L,'Basic Data'!T3821,WTG_BD!F:F,"&gt;="&amp;O2Summary!$B$6,WTG_BD!F:F,"&lt;="&amp;O2Summary!$B$4)</f>
        <v>0</v>
      </c>
      <c r="V3821" s="18">
        <f t="shared" si="66"/>
        <v>45</v>
      </c>
    </row>
    <row r="3822" spans="19:22">
      <c r="S3822" s="16">
        <v>5866</v>
      </c>
      <c r="T3822" s="16" t="s">
        <v>4113</v>
      </c>
      <c r="U3822" s="17">
        <f>COUNTIFS(WTG_BD!L:L,'Basic Data'!T3822,WTG_BD!F:F,"&gt;="&amp;O2Summary!$B$6,WTG_BD!F:F,"&lt;="&amp;O2Summary!$B$4)</f>
        <v>0</v>
      </c>
      <c r="V3822" s="18">
        <f t="shared" si="66"/>
        <v>45</v>
      </c>
    </row>
    <row r="3823" spans="19:22">
      <c r="S3823" s="16">
        <v>5867</v>
      </c>
      <c r="T3823" s="16" t="s">
        <v>4114</v>
      </c>
      <c r="U3823" s="17">
        <f>COUNTIFS(WTG_BD!L:L,'Basic Data'!T3823,WTG_BD!F:F,"&gt;="&amp;O2Summary!$B$6,WTG_BD!F:F,"&lt;="&amp;O2Summary!$B$4)</f>
        <v>0</v>
      </c>
      <c r="V3823" s="18">
        <f t="shared" si="66"/>
        <v>45</v>
      </c>
    </row>
    <row r="3824" spans="19:22">
      <c r="S3824" s="16">
        <v>5868</v>
      </c>
      <c r="T3824" s="16" t="s">
        <v>4115</v>
      </c>
      <c r="U3824" s="17">
        <f>COUNTIFS(WTG_BD!L:L,'Basic Data'!T3824,WTG_BD!F:F,"&gt;="&amp;O2Summary!$B$6,WTG_BD!F:F,"&lt;="&amp;O2Summary!$B$4)</f>
        <v>0</v>
      </c>
      <c r="V3824" s="18">
        <f t="shared" si="66"/>
        <v>45</v>
      </c>
    </row>
    <row r="3825" spans="19:22">
      <c r="S3825" s="16">
        <v>5869</v>
      </c>
      <c r="T3825" s="16" t="s">
        <v>4116</v>
      </c>
      <c r="U3825" s="17">
        <f>COUNTIFS(WTG_BD!L:L,'Basic Data'!T3825,WTG_BD!F:F,"&gt;="&amp;O2Summary!$B$6,WTG_BD!F:F,"&lt;="&amp;O2Summary!$B$4)</f>
        <v>0</v>
      </c>
      <c r="V3825" s="18">
        <f t="shared" si="66"/>
        <v>45</v>
      </c>
    </row>
    <row r="3826" spans="19:22">
      <c r="S3826" s="16">
        <v>5870</v>
      </c>
      <c r="T3826" s="16" t="s">
        <v>4117</v>
      </c>
      <c r="U3826" s="17">
        <f>COUNTIFS(WTG_BD!L:L,'Basic Data'!T3826,WTG_BD!F:F,"&gt;="&amp;O2Summary!$B$6,WTG_BD!F:F,"&lt;="&amp;O2Summary!$B$4)</f>
        <v>0</v>
      </c>
      <c r="V3826" s="18">
        <f t="shared" si="66"/>
        <v>45</v>
      </c>
    </row>
    <row r="3827" spans="19:22">
      <c r="S3827" s="16">
        <v>5871</v>
      </c>
      <c r="T3827" s="16" t="s">
        <v>4118</v>
      </c>
      <c r="U3827" s="17">
        <f>COUNTIFS(WTG_BD!L:L,'Basic Data'!T3827,WTG_BD!F:F,"&gt;="&amp;O2Summary!$B$6,WTG_BD!F:F,"&lt;="&amp;O2Summary!$B$4)</f>
        <v>0</v>
      </c>
      <c r="V3827" s="18">
        <f t="shared" si="66"/>
        <v>45</v>
      </c>
    </row>
    <row r="3828" spans="19:22">
      <c r="S3828" s="16">
        <v>5872</v>
      </c>
      <c r="T3828" s="16" t="s">
        <v>4119</v>
      </c>
      <c r="U3828" s="17">
        <f>COUNTIFS(WTG_BD!L:L,'Basic Data'!T3828,WTG_BD!F:F,"&gt;="&amp;O2Summary!$B$6,WTG_BD!F:F,"&lt;="&amp;O2Summary!$B$4)</f>
        <v>0</v>
      </c>
      <c r="V3828" s="18">
        <f t="shared" si="66"/>
        <v>45</v>
      </c>
    </row>
    <row r="3829" spans="19:22">
      <c r="S3829" s="16">
        <v>5873</v>
      </c>
      <c r="T3829" s="16" t="s">
        <v>4120</v>
      </c>
      <c r="U3829" s="17">
        <f>COUNTIFS(WTG_BD!L:L,'Basic Data'!T3829,WTG_BD!F:F,"&gt;="&amp;O2Summary!$B$6,WTG_BD!F:F,"&lt;="&amp;O2Summary!$B$4)</f>
        <v>0</v>
      </c>
      <c r="V3829" s="18">
        <f t="shared" si="66"/>
        <v>45</v>
      </c>
    </row>
    <row r="3830" spans="19:22">
      <c r="S3830" s="16">
        <v>5874</v>
      </c>
      <c r="T3830" s="16" t="s">
        <v>4121</v>
      </c>
      <c r="U3830" s="17">
        <f>COUNTIFS(WTG_BD!L:L,'Basic Data'!T3830,WTG_BD!F:F,"&gt;="&amp;O2Summary!$B$6,WTG_BD!F:F,"&lt;="&amp;O2Summary!$B$4)</f>
        <v>0</v>
      </c>
      <c r="V3830" s="18">
        <f t="shared" si="66"/>
        <v>45</v>
      </c>
    </row>
    <row r="3831" spans="19:22">
      <c r="S3831" s="16">
        <v>5875</v>
      </c>
      <c r="T3831" s="16" t="s">
        <v>4122</v>
      </c>
      <c r="U3831" s="17">
        <f>COUNTIFS(WTG_BD!L:L,'Basic Data'!T3831,WTG_BD!F:F,"&gt;="&amp;O2Summary!$B$6,WTG_BD!F:F,"&lt;="&amp;O2Summary!$B$4)</f>
        <v>0</v>
      </c>
      <c r="V3831" s="18">
        <f t="shared" si="66"/>
        <v>45</v>
      </c>
    </row>
    <row r="3832" spans="19:22">
      <c r="S3832" s="16">
        <v>5876</v>
      </c>
      <c r="T3832" s="16" t="s">
        <v>4123</v>
      </c>
      <c r="U3832" s="17">
        <f>COUNTIFS(WTG_BD!L:L,'Basic Data'!T3832,WTG_BD!F:F,"&gt;="&amp;O2Summary!$B$6,WTG_BD!F:F,"&lt;="&amp;O2Summary!$B$4)</f>
        <v>0</v>
      </c>
      <c r="V3832" s="18">
        <f t="shared" si="66"/>
        <v>45</v>
      </c>
    </row>
    <row r="3833" spans="19:22">
      <c r="S3833" s="16">
        <v>5877</v>
      </c>
      <c r="T3833" s="16" t="s">
        <v>4124</v>
      </c>
      <c r="U3833" s="17">
        <f>COUNTIFS(WTG_BD!L:L,'Basic Data'!T3833,WTG_BD!F:F,"&gt;="&amp;O2Summary!$B$6,WTG_BD!F:F,"&lt;="&amp;O2Summary!$B$4)</f>
        <v>0</v>
      </c>
      <c r="V3833" s="18">
        <f t="shared" si="66"/>
        <v>45</v>
      </c>
    </row>
    <row r="3834" spans="19:22">
      <c r="S3834" s="16">
        <v>5878</v>
      </c>
      <c r="T3834" s="16" t="s">
        <v>4125</v>
      </c>
      <c r="U3834" s="17">
        <f>COUNTIFS(WTG_BD!L:L,'Basic Data'!T3834,WTG_BD!F:F,"&gt;="&amp;O2Summary!$B$6,WTG_BD!F:F,"&lt;="&amp;O2Summary!$B$4)</f>
        <v>0</v>
      </c>
      <c r="V3834" s="18">
        <f t="shared" si="66"/>
        <v>45</v>
      </c>
    </row>
    <row r="3835" spans="19:22">
      <c r="S3835" s="16">
        <v>5879</v>
      </c>
      <c r="T3835" s="16" t="s">
        <v>4126</v>
      </c>
      <c r="U3835" s="17">
        <f>COUNTIFS(WTG_BD!L:L,'Basic Data'!T3835,WTG_BD!F:F,"&gt;="&amp;O2Summary!$B$6,WTG_BD!F:F,"&lt;="&amp;O2Summary!$B$4)</f>
        <v>0</v>
      </c>
      <c r="V3835" s="18">
        <f t="shared" si="66"/>
        <v>45</v>
      </c>
    </row>
    <row r="3836" spans="19:22">
      <c r="S3836" s="16">
        <v>5880</v>
      </c>
      <c r="T3836" s="16" t="s">
        <v>4127</v>
      </c>
      <c r="U3836" s="17">
        <f>COUNTIFS(WTG_BD!L:L,'Basic Data'!T3836,WTG_BD!F:F,"&gt;="&amp;O2Summary!$B$6,WTG_BD!F:F,"&lt;="&amp;O2Summary!$B$4)</f>
        <v>0</v>
      </c>
      <c r="V3836" s="18">
        <f t="shared" si="66"/>
        <v>45</v>
      </c>
    </row>
    <row r="3837" spans="19:22">
      <c r="S3837" s="16">
        <v>5881</v>
      </c>
      <c r="T3837" s="16" t="s">
        <v>4128</v>
      </c>
      <c r="U3837" s="17">
        <f>COUNTIFS(WTG_BD!L:L,'Basic Data'!T3837,WTG_BD!F:F,"&gt;="&amp;O2Summary!$B$6,WTG_BD!F:F,"&lt;="&amp;O2Summary!$B$4)</f>
        <v>0</v>
      </c>
      <c r="V3837" s="18">
        <f t="shared" si="66"/>
        <v>45</v>
      </c>
    </row>
    <row r="3838" spans="19:22">
      <c r="S3838" s="16">
        <v>5882</v>
      </c>
      <c r="T3838" s="16" t="s">
        <v>4129</v>
      </c>
      <c r="U3838" s="17">
        <f>COUNTIFS(WTG_BD!L:L,'Basic Data'!T3838,WTG_BD!F:F,"&gt;="&amp;O2Summary!$B$6,WTG_BD!F:F,"&lt;="&amp;O2Summary!$B$4)</f>
        <v>0</v>
      </c>
      <c r="V3838" s="18">
        <f t="shared" si="66"/>
        <v>45</v>
      </c>
    </row>
    <row r="3839" spans="19:22">
      <c r="S3839" s="16">
        <v>5883</v>
      </c>
      <c r="T3839" s="16" t="s">
        <v>4130</v>
      </c>
      <c r="U3839" s="17">
        <f>COUNTIFS(WTG_BD!L:L,'Basic Data'!T3839,WTG_BD!F:F,"&gt;="&amp;O2Summary!$B$6,WTG_BD!F:F,"&lt;="&amp;O2Summary!$B$4)</f>
        <v>0</v>
      </c>
      <c r="V3839" s="18">
        <f t="shared" si="66"/>
        <v>45</v>
      </c>
    </row>
    <row r="3840" spans="19:22">
      <c r="S3840" s="16">
        <v>5884</v>
      </c>
      <c r="T3840" s="16" t="s">
        <v>4131</v>
      </c>
      <c r="U3840" s="17">
        <f>COUNTIFS(WTG_BD!L:L,'Basic Data'!T3840,WTG_BD!F:F,"&gt;="&amp;O2Summary!$B$6,WTG_BD!F:F,"&lt;="&amp;O2Summary!$B$4)</f>
        <v>0</v>
      </c>
      <c r="V3840" s="18">
        <f t="shared" si="66"/>
        <v>45</v>
      </c>
    </row>
    <row r="3841" spans="19:22">
      <c r="S3841" s="16">
        <v>5885</v>
      </c>
      <c r="T3841" s="16" t="s">
        <v>4132</v>
      </c>
      <c r="U3841" s="17">
        <f>COUNTIFS(WTG_BD!L:L,'Basic Data'!T3841,WTG_BD!F:F,"&gt;="&amp;O2Summary!$B$6,WTG_BD!F:F,"&lt;="&amp;O2Summary!$B$4)</f>
        <v>0</v>
      </c>
      <c r="V3841" s="18">
        <f t="shared" si="66"/>
        <v>45</v>
      </c>
    </row>
    <row r="3842" spans="19:22">
      <c r="S3842" s="16">
        <v>5886</v>
      </c>
      <c r="T3842" s="16" t="s">
        <v>4133</v>
      </c>
      <c r="U3842" s="17">
        <f>COUNTIFS(WTG_BD!L:L,'Basic Data'!T3842,WTG_BD!F:F,"&gt;="&amp;O2Summary!$B$6,WTG_BD!F:F,"&lt;="&amp;O2Summary!$B$4)</f>
        <v>0</v>
      </c>
      <c r="V3842" s="18">
        <f t="shared" si="66"/>
        <v>45</v>
      </c>
    </row>
    <row r="3843" spans="19:22">
      <c r="S3843" s="16">
        <v>5887</v>
      </c>
      <c r="T3843" s="16" t="s">
        <v>4134</v>
      </c>
      <c r="U3843" s="17">
        <f>COUNTIFS(WTG_BD!L:L,'Basic Data'!T3843,WTG_BD!F:F,"&gt;="&amp;O2Summary!$B$6,WTG_BD!F:F,"&lt;="&amp;O2Summary!$B$4)</f>
        <v>0</v>
      </c>
      <c r="V3843" s="18">
        <f t="shared" ref="V3843:V3906" si="67">RANK(U3843,$U$2:$U$3975)</f>
        <v>45</v>
      </c>
    </row>
    <row r="3844" spans="19:22">
      <c r="S3844" s="16">
        <v>5888</v>
      </c>
      <c r="T3844" s="16" t="s">
        <v>4135</v>
      </c>
      <c r="U3844" s="17">
        <f>COUNTIFS(WTG_BD!L:L,'Basic Data'!T3844,WTG_BD!F:F,"&gt;="&amp;O2Summary!$B$6,WTG_BD!F:F,"&lt;="&amp;O2Summary!$B$4)</f>
        <v>0</v>
      </c>
      <c r="V3844" s="18">
        <f t="shared" si="67"/>
        <v>45</v>
      </c>
    </row>
    <row r="3845" spans="19:22">
      <c r="S3845" s="16">
        <v>5889</v>
      </c>
      <c r="T3845" s="16" t="s">
        <v>4136</v>
      </c>
      <c r="U3845" s="17">
        <f>COUNTIFS(WTG_BD!L:L,'Basic Data'!T3845,WTG_BD!F:F,"&gt;="&amp;O2Summary!$B$6,WTG_BD!F:F,"&lt;="&amp;O2Summary!$B$4)</f>
        <v>0</v>
      </c>
      <c r="V3845" s="18">
        <f t="shared" si="67"/>
        <v>45</v>
      </c>
    </row>
    <row r="3846" spans="19:22">
      <c r="S3846" s="16">
        <v>5890</v>
      </c>
      <c r="T3846" s="16" t="s">
        <v>4137</v>
      </c>
      <c r="U3846" s="17">
        <f>COUNTIFS(WTG_BD!L:L,'Basic Data'!T3846,WTG_BD!F:F,"&gt;="&amp;O2Summary!$B$6,WTG_BD!F:F,"&lt;="&amp;O2Summary!$B$4)</f>
        <v>0</v>
      </c>
      <c r="V3846" s="18">
        <f t="shared" si="67"/>
        <v>45</v>
      </c>
    </row>
    <row r="3847" spans="19:22">
      <c r="S3847" s="16">
        <v>5891</v>
      </c>
      <c r="T3847" s="16" t="s">
        <v>4138</v>
      </c>
      <c r="U3847" s="17">
        <f>COUNTIFS(WTG_BD!L:L,'Basic Data'!T3847,WTG_BD!F:F,"&gt;="&amp;O2Summary!$B$6,WTG_BD!F:F,"&lt;="&amp;O2Summary!$B$4)</f>
        <v>0</v>
      </c>
      <c r="V3847" s="18">
        <f t="shared" si="67"/>
        <v>45</v>
      </c>
    </row>
    <row r="3848" spans="19:22">
      <c r="S3848" s="16">
        <v>5892</v>
      </c>
      <c r="T3848" s="16" t="s">
        <v>4139</v>
      </c>
      <c r="U3848" s="17">
        <f>COUNTIFS(WTG_BD!L:L,'Basic Data'!T3848,WTG_BD!F:F,"&gt;="&amp;O2Summary!$B$6,WTG_BD!F:F,"&lt;="&amp;O2Summary!$B$4)</f>
        <v>0</v>
      </c>
      <c r="V3848" s="18">
        <f t="shared" si="67"/>
        <v>45</v>
      </c>
    </row>
    <row r="3849" spans="19:22">
      <c r="S3849" s="16">
        <v>5893</v>
      </c>
      <c r="T3849" s="16" t="s">
        <v>4140</v>
      </c>
      <c r="U3849" s="17">
        <f>COUNTIFS(WTG_BD!L:L,'Basic Data'!T3849,WTG_BD!F:F,"&gt;="&amp;O2Summary!$B$6,WTG_BD!F:F,"&lt;="&amp;O2Summary!$B$4)</f>
        <v>0</v>
      </c>
      <c r="V3849" s="18">
        <f t="shared" si="67"/>
        <v>45</v>
      </c>
    </row>
    <row r="3850" spans="19:22">
      <c r="S3850" s="16">
        <v>5894</v>
      </c>
      <c r="T3850" s="16" t="s">
        <v>4141</v>
      </c>
      <c r="U3850" s="17">
        <f>COUNTIFS(WTG_BD!L:L,'Basic Data'!T3850,WTG_BD!F:F,"&gt;="&amp;O2Summary!$B$6,WTG_BD!F:F,"&lt;="&amp;O2Summary!$B$4)</f>
        <v>0</v>
      </c>
      <c r="V3850" s="18">
        <f t="shared" si="67"/>
        <v>45</v>
      </c>
    </row>
    <row r="3851" spans="19:22">
      <c r="S3851" s="16">
        <v>5895</v>
      </c>
      <c r="T3851" s="16" t="s">
        <v>4142</v>
      </c>
      <c r="U3851" s="17">
        <f>COUNTIFS(WTG_BD!L:L,'Basic Data'!T3851,WTG_BD!F:F,"&gt;="&amp;O2Summary!$B$6,WTG_BD!F:F,"&lt;="&amp;O2Summary!$B$4)</f>
        <v>0</v>
      </c>
      <c r="V3851" s="18">
        <f t="shared" si="67"/>
        <v>45</v>
      </c>
    </row>
    <row r="3852" spans="19:22">
      <c r="S3852" s="16">
        <v>5896</v>
      </c>
      <c r="T3852" s="16" t="s">
        <v>4143</v>
      </c>
      <c r="U3852" s="17">
        <f>COUNTIFS(WTG_BD!L:L,'Basic Data'!T3852,WTG_BD!F:F,"&gt;="&amp;O2Summary!$B$6,WTG_BD!F:F,"&lt;="&amp;O2Summary!$B$4)</f>
        <v>0</v>
      </c>
      <c r="V3852" s="18">
        <f t="shared" si="67"/>
        <v>45</v>
      </c>
    </row>
    <row r="3853" spans="19:22">
      <c r="S3853" s="16">
        <v>5897</v>
      </c>
      <c r="T3853" s="16" t="s">
        <v>4144</v>
      </c>
      <c r="U3853" s="17">
        <f>COUNTIFS(WTG_BD!L:L,'Basic Data'!T3853,WTG_BD!F:F,"&gt;="&amp;O2Summary!$B$6,WTG_BD!F:F,"&lt;="&amp;O2Summary!$B$4)</f>
        <v>0</v>
      </c>
      <c r="V3853" s="18">
        <f t="shared" si="67"/>
        <v>45</v>
      </c>
    </row>
    <row r="3854" spans="19:22">
      <c r="S3854" s="16">
        <v>5898</v>
      </c>
      <c r="T3854" s="16" t="s">
        <v>4145</v>
      </c>
      <c r="U3854" s="17">
        <f>COUNTIFS(WTG_BD!L:L,'Basic Data'!T3854,WTG_BD!F:F,"&gt;="&amp;O2Summary!$B$6,WTG_BD!F:F,"&lt;="&amp;O2Summary!$B$4)</f>
        <v>0</v>
      </c>
      <c r="V3854" s="18">
        <f t="shared" si="67"/>
        <v>45</v>
      </c>
    </row>
    <row r="3855" spans="19:22">
      <c r="S3855" s="16">
        <v>5899</v>
      </c>
      <c r="T3855" s="16" t="s">
        <v>4146</v>
      </c>
      <c r="U3855" s="17">
        <f>COUNTIFS(WTG_BD!L:L,'Basic Data'!T3855,WTG_BD!F:F,"&gt;="&amp;O2Summary!$B$6,WTG_BD!F:F,"&lt;="&amp;O2Summary!$B$4)</f>
        <v>0</v>
      </c>
      <c r="V3855" s="18">
        <f t="shared" si="67"/>
        <v>45</v>
      </c>
    </row>
    <row r="3856" spans="19:22">
      <c r="S3856" s="16">
        <v>5900</v>
      </c>
      <c r="T3856" s="16" t="s">
        <v>4147</v>
      </c>
      <c r="U3856" s="17">
        <f>COUNTIFS(WTG_BD!L:L,'Basic Data'!T3856,WTG_BD!F:F,"&gt;="&amp;O2Summary!$B$6,WTG_BD!F:F,"&lt;="&amp;O2Summary!$B$4)</f>
        <v>0</v>
      </c>
      <c r="V3856" s="18">
        <f t="shared" si="67"/>
        <v>45</v>
      </c>
    </row>
    <row r="3857" spans="19:22">
      <c r="S3857" s="16">
        <v>5901</v>
      </c>
      <c r="T3857" s="16" t="s">
        <v>4148</v>
      </c>
      <c r="U3857" s="17">
        <f>COUNTIFS(WTG_BD!L:L,'Basic Data'!T3857,WTG_BD!F:F,"&gt;="&amp;O2Summary!$B$6,WTG_BD!F:F,"&lt;="&amp;O2Summary!$B$4)</f>
        <v>0</v>
      </c>
      <c r="V3857" s="18">
        <f t="shared" si="67"/>
        <v>45</v>
      </c>
    </row>
    <row r="3858" spans="19:22">
      <c r="S3858" s="16">
        <v>5902</v>
      </c>
      <c r="T3858" s="16" t="s">
        <v>4149</v>
      </c>
      <c r="U3858" s="17">
        <f>COUNTIFS(WTG_BD!L:L,'Basic Data'!T3858,WTG_BD!F:F,"&gt;="&amp;O2Summary!$B$6,WTG_BD!F:F,"&lt;="&amp;O2Summary!$B$4)</f>
        <v>0</v>
      </c>
      <c r="V3858" s="18">
        <f t="shared" si="67"/>
        <v>45</v>
      </c>
    </row>
    <row r="3859" spans="19:22">
      <c r="S3859" s="16">
        <v>5903</v>
      </c>
      <c r="T3859" s="16" t="s">
        <v>4150</v>
      </c>
      <c r="U3859" s="17">
        <f>COUNTIFS(WTG_BD!L:L,'Basic Data'!T3859,WTG_BD!F:F,"&gt;="&amp;O2Summary!$B$6,WTG_BD!F:F,"&lt;="&amp;O2Summary!$B$4)</f>
        <v>0</v>
      </c>
      <c r="V3859" s="18">
        <f t="shared" si="67"/>
        <v>45</v>
      </c>
    </row>
    <row r="3860" spans="19:22">
      <c r="S3860" s="16">
        <v>5904</v>
      </c>
      <c r="T3860" s="16" t="s">
        <v>4151</v>
      </c>
      <c r="U3860" s="17">
        <f>COUNTIFS(WTG_BD!L:L,'Basic Data'!T3860,WTG_BD!F:F,"&gt;="&amp;O2Summary!$B$6,WTG_BD!F:F,"&lt;="&amp;O2Summary!$B$4)</f>
        <v>0</v>
      </c>
      <c r="V3860" s="18">
        <f t="shared" si="67"/>
        <v>45</v>
      </c>
    </row>
    <row r="3861" spans="19:22">
      <c r="S3861" s="16">
        <v>5905</v>
      </c>
      <c r="T3861" s="16" t="s">
        <v>4152</v>
      </c>
      <c r="U3861" s="17">
        <f>COUNTIFS(WTG_BD!L:L,'Basic Data'!T3861,WTG_BD!F:F,"&gt;="&amp;O2Summary!$B$6,WTG_BD!F:F,"&lt;="&amp;O2Summary!$B$4)</f>
        <v>0</v>
      </c>
      <c r="V3861" s="18">
        <f t="shared" si="67"/>
        <v>45</v>
      </c>
    </row>
    <row r="3862" spans="19:22">
      <c r="S3862" s="16">
        <v>5906</v>
      </c>
      <c r="T3862" s="16" t="s">
        <v>4153</v>
      </c>
      <c r="U3862" s="17">
        <f>COUNTIFS(WTG_BD!L:L,'Basic Data'!T3862,WTG_BD!F:F,"&gt;="&amp;O2Summary!$B$6,WTG_BD!F:F,"&lt;="&amp;O2Summary!$B$4)</f>
        <v>0</v>
      </c>
      <c r="V3862" s="18">
        <f t="shared" si="67"/>
        <v>45</v>
      </c>
    </row>
    <row r="3863" spans="19:22">
      <c r="S3863" s="16">
        <v>5907</v>
      </c>
      <c r="T3863" s="16" t="s">
        <v>4154</v>
      </c>
      <c r="U3863" s="17">
        <f>COUNTIFS(WTG_BD!L:L,'Basic Data'!T3863,WTG_BD!F:F,"&gt;="&amp;O2Summary!$B$6,WTG_BD!F:F,"&lt;="&amp;O2Summary!$B$4)</f>
        <v>0</v>
      </c>
      <c r="V3863" s="18">
        <f t="shared" si="67"/>
        <v>45</v>
      </c>
    </row>
    <row r="3864" spans="19:22">
      <c r="S3864" s="16">
        <v>5908</v>
      </c>
      <c r="T3864" s="16" t="s">
        <v>4155</v>
      </c>
      <c r="U3864" s="17">
        <f>COUNTIFS(WTG_BD!L:L,'Basic Data'!T3864,WTG_BD!F:F,"&gt;="&amp;O2Summary!$B$6,WTG_BD!F:F,"&lt;="&amp;O2Summary!$B$4)</f>
        <v>0</v>
      </c>
      <c r="V3864" s="18">
        <f t="shared" si="67"/>
        <v>45</v>
      </c>
    </row>
    <row r="3865" spans="19:22">
      <c r="S3865" s="26">
        <v>5909</v>
      </c>
      <c r="T3865" s="26" t="s">
        <v>4156</v>
      </c>
      <c r="U3865" s="17">
        <f>COUNTIFS(WTG_BD!L:L,'Basic Data'!T3865,WTG_BD!F:F,"&gt;="&amp;O2Summary!$B$6,WTG_BD!F:F,"&lt;="&amp;O2Summary!$B$4)</f>
        <v>0</v>
      </c>
      <c r="V3865" s="18">
        <f t="shared" si="67"/>
        <v>45</v>
      </c>
    </row>
    <row r="3866" spans="19:22">
      <c r="S3866" s="26">
        <v>5910</v>
      </c>
      <c r="T3866" s="26" t="s">
        <v>4157</v>
      </c>
      <c r="U3866" s="17">
        <f>COUNTIFS(WTG_BD!L:L,'Basic Data'!T3866,WTG_BD!F:F,"&gt;="&amp;O2Summary!$B$6,WTG_BD!F:F,"&lt;="&amp;O2Summary!$B$4)</f>
        <v>0</v>
      </c>
      <c r="V3866" s="18">
        <f t="shared" si="67"/>
        <v>45</v>
      </c>
    </row>
    <row r="3867" spans="19:22">
      <c r="S3867" s="16">
        <v>5911</v>
      </c>
      <c r="T3867" s="16" t="s">
        <v>4158</v>
      </c>
      <c r="U3867" s="17">
        <f>COUNTIFS(WTG_BD!L:L,'Basic Data'!T3867,WTG_BD!F:F,"&gt;="&amp;O2Summary!$B$6,WTG_BD!F:F,"&lt;="&amp;O2Summary!$B$4)</f>
        <v>0</v>
      </c>
      <c r="V3867" s="18">
        <f t="shared" si="67"/>
        <v>45</v>
      </c>
    </row>
    <row r="3868" spans="19:22">
      <c r="S3868" s="16">
        <v>5912</v>
      </c>
      <c r="T3868" s="16" t="s">
        <v>4159</v>
      </c>
      <c r="U3868" s="17">
        <f>COUNTIFS(WTG_BD!L:L,'Basic Data'!T3868,WTG_BD!F:F,"&gt;="&amp;O2Summary!$B$6,WTG_BD!F:F,"&lt;="&amp;O2Summary!$B$4)</f>
        <v>0</v>
      </c>
      <c r="V3868" s="18">
        <f t="shared" si="67"/>
        <v>45</v>
      </c>
    </row>
    <row r="3869" spans="19:22">
      <c r="S3869" s="16">
        <v>5913</v>
      </c>
      <c r="T3869" s="16" t="s">
        <v>4160</v>
      </c>
      <c r="U3869" s="17">
        <f>COUNTIFS(WTG_BD!L:L,'Basic Data'!T3869,WTG_BD!F:F,"&gt;="&amp;O2Summary!$B$6,WTG_BD!F:F,"&lt;="&amp;O2Summary!$B$4)</f>
        <v>0</v>
      </c>
      <c r="V3869" s="18">
        <f t="shared" si="67"/>
        <v>45</v>
      </c>
    </row>
    <row r="3870" spans="19:22">
      <c r="S3870" s="16">
        <v>5914</v>
      </c>
      <c r="T3870" s="16" t="s">
        <v>4161</v>
      </c>
      <c r="U3870" s="17">
        <f>COUNTIFS(WTG_BD!L:L,'Basic Data'!T3870,WTG_BD!F:F,"&gt;="&amp;O2Summary!$B$6,WTG_BD!F:F,"&lt;="&amp;O2Summary!$B$4)</f>
        <v>0</v>
      </c>
      <c r="V3870" s="18">
        <f t="shared" si="67"/>
        <v>45</v>
      </c>
    </row>
    <row r="3871" spans="19:22">
      <c r="S3871" s="16">
        <v>5915</v>
      </c>
      <c r="T3871" s="16" t="s">
        <v>4162</v>
      </c>
      <c r="U3871" s="17">
        <f>COUNTIFS(WTG_BD!L:L,'Basic Data'!T3871,WTG_BD!F:F,"&gt;="&amp;O2Summary!$B$6,WTG_BD!F:F,"&lt;="&amp;O2Summary!$B$4)</f>
        <v>0</v>
      </c>
      <c r="V3871" s="18">
        <f t="shared" si="67"/>
        <v>45</v>
      </c>
    </row>
    <row r="3872" spans="19:22">
      <c r="S3872" s="16">
        <v>5916</v>
      </c>
      <c r="T3872" s="16" t="s">
        <v>4163</v>
      </c>
      <c r="U3872" s="17">
        <f>COUNTIFS(WTG_BD!L:L,'Basic Data'!T3872,WTG_BD!F:F,"&gt;="&amp;O2Summary!$B$6,WTG_BD!F:F,"&lt;="&amp;O2Summary!$B$4)</f>
        <v>0</v>
      </c>
      <c r="V3872" s="18">
        <f t="shared" si="67"/>
        <v>45</v>
      </c>
    </row>
    <row r="3873" spans="19:22">
      <c r="S3873" s="16">
        <v>5917</v>
      </c>
      <c r="T3873" s="16" t="s">
        <v>4164</v>
      </c>
      <c r="U3873" s="17">
        <f>COUNTIFS(WTG_BD!L:L,'Basic Data'!T3873,WTG_BD!F:F,"&gt;="&amp;O2Summary!$B$6,WTG_BD!F:F,"&lt;="&amp;O2Summary!$B$4)</f>
        <v>0</v>
      </c>
      <c r="V3873" s="18">
        <f t="shared" si="67"/>
        <v>45</v>
      </c>
    </row>
    <row r="3874" spans="19:22">
      <c r="S3874" s="16">
        <v>5918</v>
      </c>
      <c r="T3874" s="16" t="s">
        <v>4165</v>
      </c>
      <c r="U3874" s="17">
        <f>COUNTIFS(WTG_BD!L:L,'Basic Data'!T3874,WTG_BD!F:F,"&gt;="&amp;O2Summary!$B$6,WTG_BD!F:F,"&lt;="&amp;O2Summary!$B$4)</f>
        <v>0</v>
      </c>
      <c r="V3874" s="18">
        <f t="shared" si="67"/>
        <v>45</v>
      </c>
    </row>
    <row r="3875" spans="19:22">
      <c r="S3875" s="16">
        <v>5919</v>
      </c>
      <c r="T3875" s="16" t="s">
        <v>4166</v>
      </c>
      <c r="U3875" s="17">
        <f>COUNTIFS(WTG_BD!L:L,'Basic Data'!T3875,WTG_BD!F:F,"&gt;="&amp;O2Summary!$B$6,WTG_BD!F:F,"&lt;="&amp;O2Summary!$B$4)</f>
        <v>0</v>
      </c>
      <c r="V3875" s="18">
        <f t="shared" si="67"/>
        <v>45</v>
      </c>
    </row>
    <row r="3876" spans="19:22">
      <c r="S3876" s="16">
        <v>5920</v>
      </c>
      <c r="T3876" s="16" t="s">
        <v>4167</v>
      </c>
      <c r="U3876" s="17">
        <f>COUNTIFS(WTG_BD!L:L,'Basic Data'!T3876,WTG_BD!F:F,"&gt;="&amp;O2Summary!$B$6,WTG_BD!F:F,"&lt;="&amp;O2Summary!$B$4)</f>
        <v>0</v>
      </c>
      <c r="V3876" s="18">
        <f t="shared" si="67"/>
        <v>45</v>
      </c>
    </row>
    <row r="3877" spans="19:22">
      <c r="S3877" s="16">
        <v>5921</v>
      </c>
      <c r="T3877" s="16" t="s">
        <v>4168</v>
      </c>
      <c r="U3877" s="17">
        <f>COUNTIFS(WTG_BD!L:L,'Basic Data'!T3877,WTG_BD!F:F,"&gt;="&amp;O2Summary!$B$6,WTG_BD!F:F,"&lt;="&amp;O2Summary!$B$4)</f>
        <v>0</v>
      </c>
      <c r="V3877" s="18">
        <f t="shared" si="67"/>
        <v>45</v>
      </c>
    </row>
    <row r="3878" spans="19:22">
      <c r="S3878" s="16">
        <v>5922</v>
      </c>
      <c r="T3878" s="16" t="s">
        <v>4168</v>
      </c>
      <c r="U3878" s="17">
        <f>COUNTIFS(WTG_BD!L:L,'Basic Data'!T3878,WTG_BD!F:F,"&gt;="&amp;O2Summary!$B$6,WTG_BD!F:F,"&lt;="&amp;O2Summary!$B$4)</f>
        <v>0</v>
      </c>
      <c r="V3878" s="18">
        <f t="shared" si="67"/>
        <v>45</v>
      </c>
    </row>
    <row r="3879" spans="19:22">
      <c r="S3879" s="16">
        <v>5923</v>
      </c>
      <c r="T3879" s="16" t="s">
        <v>4169</v>
      </c>
      <c r="U3879" s="17">
        <f>COUNTIFS(WTG_BD!L:L,'Basic Data'!T3879,WTG_BD!F:F,"&gt;="&amp;O2Summary!$B$6,WTG_BD!F:F,"&lt;="&amp;O2Summary!$B$4)</f>
        <v>0</v>
      </c>
      <c r="V3879" s="18">
        <f t="shared" si="67"/>
        <v>45</v>
      </c>
    </row>
    <row r="3880" spans="19:22">
      <c r="S3880" s="16">
        <v>5924</v>
      </c>
      <c r="T3880" s="16" t="s">
        <v>4170</v>
      </c>
      <c r="U3880" s="17">
        <f>COUNTIFS(WTG_BD!L:L,'Basic Data'!T3880,WTG_BD!F:F,"&gt;="&amp;O2Summary!$B$6,WTG_BD!F:F,"&lt;="&amp;O2Summary!$B$4)</f>
        <v>0</v>
      </c>
      <c r="V3880" s="18">
        <f t="shared" si="67"/>
        <v>45</v>
      </c>
    </row>
    <row r="3881" spans="19:22">
      <c r="S3881" s="16">
        <v>5925</v>
      </c>
      <c r="T3881" s="16" t="s">
        <v>4171</v>
      </c>
      <c r="U3881" s="17">
        <f>COUNTIFS(WTG_BD!L:L,'Basic Data'!T3881,WTG_BD!F:F,"&gt;="&amp;O2Summary!$B$6,WTG_BD!F:F,"&lt;="&amp;O2Summary!$B$4)</f>
        <v>0</v>
      </c>
      <c r="V3881" s="18">
        <f t="shared" si="67"/>
        <v>45</v>
      </c>
    </row>
    <row r="3882" spans="19:22">
      <c r="S3882" s="16">
        <v>5926</v>
      </c>
      <c r="T3882" s="16" t="s">
        <v>4172</v>
      </c>
      <c r="U3882" s="17">
        <f>COUNTIFS(WTG_BD!L:L,'Basic Data'!T3882,WTG_BD!F:F,"&gt;="&amp;O2Summary!$B$6,WTG_BD!F:F,"&lt;="&amp;O2Summary!$B$4)</f>
        <v>0</v>
      </c>
      <c r="V3882" s="18">
        <f t="shared" si="67"/>
        <v>45</v>
      </c>
    </row>
    <row r="3883" spans="19:22">
      <c r="S3883" s="16">
        <v>5930</v>
      </c>
      <c r="T3883" s="16" t="s">
        <v>4173</v>
      </c>
      <c r="U3883" s="17">
        <f>COUNTIFS(WTG_BD!L:L,'Basic Data'!T3883,WTG_BD!F:F,"&gt;="&amp;O2Summary!$B$6,WTG_BD!F:F,"&lt;="&amp;O2Summary!$B$4)</f>
        <v>0</v>
      </c>
      <c r="V3883" s="18">
        <f t="shared" si="67"/>
        <v>45</v>
      </c>
    </row>
    <row r="3884" spans="19:22">
      <c r="S3884" s="16">
        <v>5931</v>
      </c>
      <c r="T3884" s="16" t="s">
        <v>4174</v>
      </c>
      <c r="U3884" s="17">
        <f>COUNTIFS(WTG_BD!L:L,'Basic Data'!T3884,WTG_BD!F:F,"&gt;="&amp;O2Summary!$B$6,WTG_BD!F:F,"&lt;="&amp;O2Summary!$B$4)</f>
        <v>0</v>
      </c>
      <c r="V3884" s="18">
        <f t="shared" si="67"/>
        <v>45</v>
      </c>
    </row>
    <row r="3885" spans="19:22">
      <c r="S3885" s="16">
        <v>5933</v>
      </c>
      <c r="T3885" s="16" t="s">
        <v>4175</v>
      </c>
      <c r="U3885" s="17">
        <f>COUNTIFS(WTG_BD!L:L,'Basic Data'!T3885,WTG_BD!F:F,"&gt;="&amp;O2Summary!$B$6,WTG_BD!F:F,"&lt;="&amp;O2Summary!$B$4)</f>
        <v>0</v>
      </c>
      <c r="V3885" s="18">
        <f t="shared" si="67"/>
        <v>45</v>
      </c>
    </row>
    <row r="3886" spans="19:22">
      <c r="S3886" s="16">
        <v>5934</v>
      </c>
      <c r="T3886" s="16" t="s">
        <v>4176</v>
      </c>
      <c r="U3886" s="17">
        <f>COUNTIFS(WTG_BD!L:L,'Basic Data'!T3886,WTG_BD!F:F,"&gt;="&amp;O2Summary!$B$6,WTG_BD!F:F,"&lt;="&amp;O2Summary!$B$4)</f>
        <v>0</v>
      </c>
      <c r="V3886" s="18">
        <f t="shared" si="67"/>
        <v>45</v>
      </c>
    </row>
    <row r="3887" spans="19:22">
      <c r="S3887" s="16">
        <v>5935</v>
      </c>
      <c r="T3887" s="16" t="s">
        <v>4177</v>
      </c>
      <c r="U3887" s="17">
        <f>COUNTIFS(WTG_BD!L:L,'Basic Data'!T3887,WTG_BD!F:F,"&gt;="&amp;O2Summary!$B$6,WTG_BD!F:F,"&lt;="&amp;O2Summary!$B$4)</f>
        <v>0</v>
      </c>
      <c r="V3887" s="18">
        <f t="shared" si="67"/>
        <v>45</v>
      </c>
    </row>
    <row r="3888" spans="19:22">
      <c r="S3888" s="16">
        <v>5936</v>
      </c>
      <c r="T3888" s="16" t="s">
        <v>4178</v>
      </c>
      <c r="U3888" s="17">
        <f>COUNTIFS(WTG_BD!L:L,'Basic Data'!T3888,WTG_BD!F:F,"&gt;="&amp;O2Summary!$B$6,WTG_BD!F:F,"&lt;="&amp;O2Summary!$B$4)</f>
        <v>0</v>
      </c>
      <c r="V3888" s="18">
        <f t="shared" si="67"/>
        <v>45</v>
      </c>
    </row>
    <row r="3889" spans="19:22">
      <c r="S3889" s="16">
        <v>5937</v>
      </c>
      <c r="T3889" s="16" t="s">
        <v>4179</v>
      </c>
      <c r="U3889" s="17">
        <f>COUNTIFS(WTG_BD!L:L,'Basic Data'!T3889,WTG_BD!F:F,"&gt;="&amp;O2Summary!$B$6,WTG_BD!F:F,"&lt;="&amp;O2Summary!$B$4)</f>
        <v>0</v>
      </c>
      <c r="V3889" s="18">
        <f t="shared" si="67"/>
        <v>45</v>
      </c>
    </row>
    <row r="3890" spans="19:22">
      <c r="S3890" s="16">
        <v>5938</v>
      </c>
      <c r="T3890" s="16" t="s">
        <v>4180</v>
      </c>
      <c r="U3890" s="17">
        <f>COUNTIFS(WTG_BD!L:L,'Basic Data'!T3890,WTG_BD!F:F,"&gt;="&amp;O2Summary!$B$6,WTG_BD!F:F,"&lt;="&amp;O2Summary!$B$4)</f>
        <v>0</v>
      </c>
      <c r="V3890" s="18">
        <f t="shared" si="67"/>
        <v>45</v>
      </c>
    </row>
    <row r="3891" spans="19:22">
      <c r="S3891" s="26">
        <v>5939</v>
      </c>
      <c r="T3891" s="26" t="s">
        <v>4181</v>
      </c>
      <c r="U3891" s="17">
        <f>COUNTIFS(WTG_BD!L:L,'Basic Data'!T3891,WTG_BD!F:F,"&gt;="&amp;O2Summary!$B$6,WTG_BD!F:F,"&lt;="&amp;O2Summary!$B$4)</f>
        <v>0</v>
      </c>
      <c r="V3891" s="18">
        <f t="shared" si="67"/>
        <v>45</v>
      </c>
    </row>
    <row r="3892" spans="19:22">
      <c r="S3892" s="26">
        <v>5940</v>
      </c>
      <c r="T3892" s="26" t="s">
        <v>4182</v>
      </c>
      <c r="U3892" s="17">
        <f>COUNTIFS(WTG_BD!L:L,'Basic Data'!T3892,WTG_BD!F:F,"&gt;="&amp;O2Summary!$B$6,WTG_BD!F:F,"&lt;="&amp;O2Summary!$B$4)</f>
        <v>0</v>
      </c>
      <c r="V3892" s="18">
        <f t="shared" si="67"/>
        <v>45</v>
      </c>
    </row>
    <row r="3893" spans="19:22">
      <c r="S3893" s="16">
        <v>5941</v>
      </c>
      <c r="T3893" s="16" t="s">
        <v>4183</v>
      </c>
      <c r="U3893" s="17">
        <f>COUNTIFS(WTG_BD!L:L,'Basic Data'!T3893,WTG_BD!F:F,"&gt;="&amp;O2Summary!$B$6,WTG_BD!F:F,"&lt;="&amp;O2Summary!$B$4)</f>
        <v>0</v>
      </c>
      <c r="V3893" s="18">
        <f t="shared" si="67"/>
        <v>45</v>
      </c>
    </row>
    <row r="3894" spans="19:22">
      <c r="S3894" s="26">
        <v>5942</v>
      </c>
      <c r="T3894" s="26" t="s">
        <v>4184</v>
      </c>
      <c r="U3894" s="17">
        <f>COUNTIFS(WTG_BD!L:L,'Basic Data'!T3894,WTG_BD!F:F,"&gt;="&amp;O2Summary!$B$6,WTG_BD!F:F,"&lt;="&amp;O2Summary!$B$4)</f>
        <v>0</v>
      </c>
      <c r="V3894" s="18">
        <f t="shared" si="67"/>
        <v>45</v>
      </c>
    </row>
    <row r="3895" spans="19:22">
      <c r="S3895" s="16">
        <v>5943</v>
      </c>
      <c r="T3895" s="16" t="s">
        <v>4185</v>
      </c>
      <c r="U3895" s="17">
        <f>COUNTIFS(WTG_BD!L:L,'Basic Data'!T3895,WTG_BD!F:F,"&gt;="&amp;O2Summary!$B$6,WTG_BD!F:F,"&lt;="&amp;O2Summary!$B$4)</f>
        <v>0</v>
      </c>
      <c r="V3895" s="18">
        <f t="shared" si="67"/>
        <v>45</v>
      </c>
    </row>
    <row r="3896" spans="19:22">
      <c r="S3896" s="16">
        <v>5944</v>
      </c>
      <c r="T3896" s="16" t="s">
        <v>4186</v>
      </c>
      <c r="U3896" s="17">
        <f>COUNTIFS(WTG_BD!L:L,'Basic Data'!T3896,WTG_BD!F:F,"&gt;="&amp;O2Summary!$B$6,WTG_BD!F:F,"&lt;="&amp;O2Summary!$B$4)</f>
        <v>0</v>
      </c>
      <c r="V3896" s="18">
        <f t="shared" si="67"/>
        <v>45</v>
      </c>
    </row>
    <row r="3897" spans="19:22">
      <c r="S3897" s="26">
        <v>5945</v>
      </c>
      <c r="T3897" s="26" t="s">
        <v>4187</v>
      </c>
      <c r="U3897" s="17">
        <f>COUNTIFS(WTG_BD!L:L,'Basic Data'!T3897,WTG_BD!F:F,"&gt;="&amp;O2Summary!$B$6,WTG_BD!F:F,"&lt;="&amp;O2Summary!$B$4)</f>
        <v>0</v>
      </c>
      <c r="V3897" s="18">
        <f t="shared" si="67"/>
        <v>45</v>
      </c>
    </row>
    <row r="3898" spans="19:22">
      <c r="S3898" s="16">
        <v>5946</v>
      </c>
      <c r="T3898" s="16" t="s">
        <v>4188</v>
      </c>
      <c r="U3898" s="17">
        <f>COUNTIFS(WTG_BD!L:L,'Basic Data'!T3898,WTG_BD!F:F,"&gt;="&amp;O2Summary!$B$6,WTG_BD!F:F,"&lt;="&amp;O2Summary!$B$4)</f>
        <v>0</v>
      </c>
      <c r="V3898" s="18">
        <f t="shared" si="67"/>
        <v>45</v>
      </c>
    </row>
    <row r="3899" spans="19:22">
      <c r="S3899" s="16">
        <v>5947</v>
      </c>
      <c r="T3899" s="16" t="s">
        <v>4189</v>
      </c>
      <c r="U3899" s="17">
        <f>COUNTIFS(WTG_BD!L:L,'Basic Data'!T3899,WTG_BD!F:F,"&gt;="&amp;O2Summary!$B$6,WTG_BD!F:F,"&lt;="&amp;O2Summary!$B$4)</f>
        <v>0</v>
      </c>
      <c r="V3899" s="18">
        <f t="shared" si="67"/>
        <v>45</v>
      </c>
    </row>
    <row r="3900" spans="19:22">
      <c r="S3900" s="16">
        <v>5948</v>
      </c>
      <c r="T3900" s="16" t="s">
        <v>4190</v>
      </c>
      <c r="U3900" s="17">
        <f>COUNTIFS(WTG_BD!L:L,'Basic Data'!T3900,WTG_BD!F:F,"&gt;="&amp;O2Summary!$B$6,WTG_BD!F:F,"&lt;="&amp;O2Summary!$B$4)</f>
        <v>0</v>
      </c>
      <c r="V3900" s="18">
        <f t="shared" si="67"/>
        <v>45</v>
      </c>
    </row>
    <row r="3901" spans="19:22">
      <c r="S3901" s="26">
        <v>5949</v>
      </c>
      <c r="T3901" s="26" t="s">
        <v>4191</v>
      </c>
      <c r="U3901" s="17">
        <f>COUNTIFS(WTG_BD!L:L,'Basic Data'!T3901,WTG_BD!F:F,"&gt;="&amp;O2Summary!$B$6,WTG_BD!F:F,"&lt;="&amp;O2Summary!$B$4)</f>
        <v>0</v>
      </c>
      <c r="V3901" s="18">
        <f t="shared" si="67"/>
        <v>45</v>
      </c>
    </row>
    <row r="3902" spans="19:22">
      <c r="S3902" s="16">
        <v>5950</v>
      </c>
      <c r="T3902" s="16" t="s">
        <v>4192</v>
      </c>
      <c r="U3902" s="17">
        <f>COUNTIFS(WTG_BD!L:L,'Basic Data'!T3902,WTG_BD!F:F,"&gt;="&amp;O2Summary!$B$6,WTG_BD!F:F,"&lt;="&amp;O2Summary!$B$4)</f>
        <v>0</v>
      </c>
      <c r="V3902" s="18">
        <f t="shared" si="67"/>
        <v>45</v>
      </c>
    </row>
    <row r="3903" spans="19:22">
      <c r="S3903" s="26">
        <v>5951</v>
      </c>
      <c r="T3903" s="26" t="s">
        <v>4193</v>
      </c>
      <c r="U3903" s="17">
        <f>COUNTIFS(WTG_BD!L:L,'Basic Data'!T3903,WTG_BD!F:F,"&gt;="&amp;O2Summary!$B$6,WTG_BD!F:F,"&lt;="&amp;O2Summary!$B$4)</f>
        <v>0</v>
      </c>
      <c r="V3903" s="18">
        <f t="shared" si="67"/>
        <v>45</v>
      </c>
    </row>
    <row r="3904" spans="19:22">
      <c r="S3904" s="16">
        <v>5952</v>
      </c>
      <c r="T3904" s="16" t="s">
        <v>4194</v>
      </c>
      <c r="U3904" s="17">
        <f>COUNTIFS(WTG_BD!L:L,'Basic Data'!T3904,WTG_BD!F:F,"&gt;="&amp;O2Summary!$B$6,WTG_BD!F:F,"&lt;="&amp;O2Summary!$B$4)</f>
        <v>0</v>
      </c>
      <c r="V3904" s="18">
        <f t="shared" si="67"/>
        <v>45</v>
      </c>
    </row>
    <row r="3905" spans="19:22">
      <c r="S3905" s="26">
        <v>5954</v>
      </c>
      <c r="T3905" s="26" t="s">
        <v>4195</v>
      </c>
      <c r="U3905" s="17">
        <f>COUNTIFS(WTG_BD!L:L,'Basic Data'!T3905,WTG_BD!F:F,"&gt;="&amp;O2Summary!$B$6,WTG_BD!F:F,"&lt;="&amp;O2Summary!$B$4)</f>
        <v>0</v>
      </c>
      <c r="V3905" s="18">
        <f t="shared" si="67"/>
        <v>45</v>
      </c>
    </row>
    <row r="3906" spans="19:22">
      <c r="S3906" s="16">
        <v>5955</v>
      </c>
      <c r="T3906" s="16" t="s">
        <v>4196</v>
      </c>
      <c r="U3906" s="17">
        <f>COUNTIFS(WTG_BD!L:L,'Basic Data'!T3906,WTG_BD!F:F,"&gt;="&amp;O2Summary!$B$6,WTG_BD!F:F,"&lt;="&amp;O2Summary!$B$4)</f>
        <v>0</v>
      </c>
      <c r="V3906" s="18">
        <f t="shared" si="67"/>
        <v>45</v>
      </c>
    </row>
    <row r="3907" spans="19:22">
      <c r="S3907" s="16">
        <v>5956</v>
      </c>
      <c r="T3907" s="16" t="s">
        <v>4197</v>
      </c>
      <c r="U3907" s="17">
        <f>COUNTIFS(WTG_BD!L:L,'Basic Data'!T3907,WTG_BD!F:F,"&gt;="&amp;O2Summary!$B$6,WTG_BD!F:F,"&lt;="&amp;O2Summary!$B$4)</f>
        <v>0</v>
      </c>
      <c r="V3907" s="18">
        <f t="shared" ref="V3907:V3970" si="68">RANK(U3907,$U$2:$U$3975)</f>
        <v>45</v>
      </c>
    </row>
    <row r="3908" spans="19:22">
      <c r="S3908" s="16">
        <v>5957</v>
      </c>
      <c r="T3908" s="16" t="s">
        <v>4198</v>
      </c>
      <c r="U3908" s="17">
        <f>COUNTIFS(WTG_BD!L:L,'Basic Data'!T3908,WTG_BD!F:F,"&gt;="&amp;O2Summary!$B$6,WTG_BD!F:F,"&lt;="&amp;O2Summary!$B$4)</f>
        <v>0</v>
      </c>
      <c r="V3908" s="18">
        <f t="shared" si="68"/>
        <v>45</v>
      </c>
    </row>
    <row r="3909" spans="19:22">
      <c r="S3909" s="16">
        <v>5958</v>
      </c>
      <c r="T3909" s="16" t="s">
        <v>4199</v>
      </c>
      <c r="U3909" s="17">
        <f>COUNTIFS(WTG_BD!L:L,'Basic Data'!T3909,WTG_BD!F:F,"&gt;="&amp;O2Summary!$B$6,WTG_BD!F:F,"&lt;="&amp;O2Summary!$B$4)</f>
        <v>0</v>
      </c>
      <c r="V3909" s="18">
        <f t="shared" si="68"/>
        <v>45</v>
      </c>
    </row>
    <row r="3910" spans="19:22">
      <c r="S3910" s="16">
        <v>5959</v>
      </c>
      <c r="T3910" s="16" t="s">
        <v>4200</v>
      </c>
      <c r="U3910" s="17">
        <f>COUNTIFS(WTG_BD!L:L,'Basic Data'!T3910,WTG_BD!F:F,"&gt;="&amp;O2Summary!$B$6,WTG_BD!F:F,"&lt;="&amp;O2Summary!$B$4)</f>
        <v>0</v>
      </c>
      <c r="V3910" s="18">
        <f t="shared" si="68"/>
        <v>45</v>
      </c>
    </row>
    <row r="3911" spans="19:22">
      <c r="S3911" s="16">
        <v>5960</v>
      </c>
      <c r="T3911" s="16" t="s">
        <v>4201</v>
      </c>
      <c r="U3911" s="17">
        <f>COUNTIFS(WTG_BD!L:L,'Basic Data'!T3911,WTG_BD!F:F,"&gt;="&amp;O2Summary!$B$6,WTG_BD!F:F,"&lt;="&amp;O2Summary!$B$4)</f>
        <v>0</v>
      </c>
      <c r="V3911" s="18">
        <f t="shared" si="68"/>
        <v>45</v>
      </c>
    </row>
    <row r="3912" spans="19:22">
      <c r="S3912" s="16">
        <v>5961</v>
      </c>
      <c r="T3912" s="16" t="s">
        <v>4202</v>
      </c>
      <c r="U3912" s="17">
        <f>COUNTIFS(WTG_BD!L:L,'Basic Data'!T3912,WTG_BD!F:F,"&gt;="&amp;O2Summary!$B$6,WTG_BD!F:F,"&lt;="&amp;O2Summary!$B$4)</f>
        <v>0</v>
      </c>
      <c r="V3912" s="18">
        <f t="shared" si="68"/>
        <v>45</v>
      </c>
    </row>
    <row r="3913" spans="19:22">
      <c r="S3913" s="16">
        <v>5962</v>
      </c>
      <c r="T3913" s="16" t="s">
        <v>4203</v>
      </c>
      <c r="U3913" s="17">
        <f>COUNTIFS(WTG_BD!L:L,'Basic Data'!T3913,WTG_BD!F:F,"&gt;="&amp;O2Summary!$B$6,WTG_BD!F:F,"&lt;="&amp;O2Summary!$B$4)</f>
        <v>0</v>
      </c>
      <c r="V3913" s="18">
        <f t="shared" si="68"/>
        <v>45</v>
      </c>
    </row>
    <row r="3914" spans="19:22">
      <c r="S3914" s="16">
        <v>5963</v>
      </c>
      <c r="T3914" s="16" t="s">
        <v>4204</v>
      </c>
      <c r="U3914" s="17">
        <f>COUNTIFS(WTG_BD!L:L,'Basic Data'!T3914,WTG_BD!F:F,"&gt;="&amp;O2Summary!$B$6,WTG_BD!F:F,"&lt;="&amp;O2Summary!$B$4)</f>
        <v>0</v>
      </c>
      <c r="V3914" s="18">
        <f t="shared" si="68"/>
        <v>45</v>
      </c>
    </row>
    <row r="3915" spans="19:22">
      <c r="S3915" s="16">
        <v>5964</v>
      </c>
      <c r="T3915" s="16" t="s">
        <v>4205</v>
      </c>
      <c r="U3915" s="17">
        <f>COUNTIFS(WTG_BD!L:L,'Basic Data'!T3915,WTG_BD!F:F,"&gt;="&amp;O2Summary!$B$6,WTG_BD!F:F,"&lt;="&amp;O2Summary!$B$4)</f>
        <v>0</v>
      </c>
      <c r="V3915" s="18">
        <f t="shared" si="68"/>
        <v>45</v>
      </c>
    </row>
    <row r="3916" spans="19:22">
      <c r="S3916" s="16">
        <v>5965</v>
      </c>
      <c r="T3916" s="16" t="s">
        <v>4206</v>
      </c>
      <c r="U3916" s="17">
        <f>COUNTIFS(WTG_BD!L:L,'Basic Data'!T3916,WTG_BD!F:F,"&gt;="&amp;O2Summary!$B$6,WTG_BD!F:F,"&lt;="&amp;O2Summary!$B$4)</f>
        <v>0</v>
      </c>
      <c r="V3916" s="18">
        <f t="shared" si="68"/>
        <v>45</v>
      </c>
    </row>
    <row r="3917" spans="19:22">
      <c r="S3917" s="16">
        <v>5967</v>
      </c>
      <c r="T3917" s="16" t="s">
        <v>4207</v>
      </c>
      <c r="U3917" s="17">
        <f>COUNTIFS(WTG_BD!L:L,'Basic Data'!T3917,WTG_BD!F:F,"&gt;="&amp;O2Summary!$B$6,WTG_BD!F:F,"&lt;="&amp;O2Summary!$B$4)</f>
        <v>0</v>
      </c>
      <c r="V3917" s="18">
        <f t="shared" si="68"/>
        <v>45</v>
      </c>
    </row>
    <row r="3918" spans="19:22">
      <c r="S3918" s="16">
        <v>5968</v>
      </c>
      <c r="T3918" s="16" t="s">
        <v>4208</v>
      </c>
      <c r="U3918" s="17">
        <f>COUNTIFS(WTG_BD!L:L,'Basic Data'!T3918,WTG_BD!F:F,"&gt;="&amp;O2Summary!$B$6,WTG_BD!F:F,"&lt;="&amp;O2Summary!$B$4)</f>
        <v>0</v>
      </c>
      <c r="V3918" s="18">
        <f t="shared" si="68"/>
        <v>45</v>
      </c>
    </row>
    <row r="3919" spans="19:22">
      <c r="S3919" s="16">
        <v>5969</v>
      </c>
      <c r="T3919" s="16" t="s">
        <v>4209</v>
      </c>
      <c r="U3919" s="17">
        <f>COUNTIFS(WTG_BD!L:L,'Basic Data'!T3919,WTG_BD!F:F,"&gt;="&amp;O2Summary!$B$6,WTG_BD!F:F,"&lt;="&amp;O2Summary!$B$4)</f>
        <v>0</v>
      </c>
      <c r="V3919" s="18">
        <f t="shared" si="68"/>
        <v>45</v>
      </c>
    </row>
    <row r="3920" spans="19:22">
      <c r="S3920" s="16">
        <v>5970</v>
      </c>
      <c r="T3920" s="16" t="s">
        <v>4210</v>
      </c>
      <c r="U3920" s="17">
        <f>COUNTIFS(WTG_BD!L:L,'Basic Data'!T3920,WTG_BD!F:F,"&gt;="&amp;O2Summary!$B$6,WTG_BD!F:F,"&lt;="&amp;O2Summary!$B$4)</f>
        <v>0</v>
      </c>
      <c r="V3920" s="18">
        <f t="shared" si="68"/>
        <v>45</v>
      </c>
    </row>
    <row r="3921" spans="19:22">
      <c r="S3921" s="16">
        <v>5972</v>
      </c>
      <c r="T3921" s="16" t="s">
        <v>4211</v>
      </c>
      <c r="U3921" s="17">
        <f>COUNTIFS(WTG_BD!L:L,'Basic Data'!T3921,WTG_BD!F:F,"&gt;="&amp;O2Summary!$B$6,WTG_BD!F:F,"&lt;="&amp;O2Summary!$B$4)</f>
        <v>0</v>
      </c>
      <c r="V3921" s="18">
        <f t="shared" si="68"/>
        <v>45</v>
      </c>
    </row>
    <row r="3922" spans="19:22">
      <c r="S3922" s="16">
        <v>5973</v>
      </c>
      <c r="T3922" s="16" t="s">
        <v>4212</v>
      </c>
      <c r="U3922" s="17">
        <f>COUNTIFS(WTG_BD!L:L,'Basic Data'!T3922,WTG_BD!F:F,"&gt;="&amp;O2Summary!$B$6,WTG_BD!F:F,"&lt;="&amp;O2Summary!$B$4)</f>
        <v>0</v>
      </c>
      <c r="V3922" s="18">
        <f t="shared" si="68"/>
        <v>45</v>
      </c>
    </row>
    <row r="3923" spans="19:22">
      <c r="S3923" s="16">
        <v>5974</v>
      </c>
      <c r="T3923" s="16" t="s">
        <v>4213</v>
      </c>
      <c r="U3923" s="17">
        <f>COUNTIFS(WTG_BD!L:L,'Basic Data'!T3923,WTG_BD!F:F,"&gt;="&amp;O2Summary!$B$6,WTG_BD!F:F,"&lt;="&amp;O2Summary!$B$4)</f>
        <v>0</v>
      </c>
      <c r="V3923" s="18">
        <f t="shared" si="68"/>
        <v>45</v>
      </c>
    </row>
    <row r="3924" spans="19:22">
      <c r="S3924" s="16">
        <v>5975</v>
      </c>
      <c r="T3924" s="16" t="s">
        <v>4214</v>
      </c>
      <c r="U3924" s="17">
        <f>COUNTIFS(WTG_BD!L:L,'Basic Data'!T3924,WTG_BD!F:F,"&gt;="&amp;O2Summary!$B$6,WTG_BD!F:F,"&lt;="&amp;O2Summary!$B$4)</f>
        <v>0</v>
      </c>
      <c r="V3924" s="18">
        <f t="shared" si="68"/>
        <v>45</v>
      </c>
    </row>
    <row r="3925" spans="19:22">
      <c r="S3925" s="16">
        <v>5984</v>
      </c>
      <c r="T3925" s="16" t="s">
        <v>4215</v>
      </c>
      <c r="U3925" s="17">
        <f>COUNTIFS(WTG_BD!L:L,'Basic Data'!T3925,WTG_BD!F:F,"&gt;="&amp;O2Summary!$B$6,WTG_BD!F:F,"&lt;="&amp;O2Summary!$B$4)</f>
        <v>0</v>
      </c>
      <c r="V3925" s="18">
        <f t="shared" si="68"/>
        <v>45</v>
      </c>
    </row>
    <row r="3926" spans="19:22">
      <c r="S3926" s="16">
        <v>5990</v>
      </c>
      <c r="T3926" s="16" t="s">
        <v>4216</v>
      </c>
      <c r="U3926" s="17">
        <f>COUNTIFS(WTG_BD!L:L,'Basic Data'!T3926,WTG_BD!F:F,"&gt;="&amp;O2Summary!$B$6,WTG_BD!F:F,"&lt;="&amp;O2Summary!$B$4)</f>
        <v>0</v>
      </c>
      <c r="V3926" s="18">
        <f t="shared" si="68"/>
        <v>45</v>
      </c>
    </row>
    <row r="3927" spans="19:22">
      <c r="S3927" s="16">
        <v>5991</v>
      </c>
      <c r="T3927" s="16" t="s">
        <v>4217</v>
      </c>
      <c r="U3927" s="17">
        <f>COUNTIFS(WTG_BD!L:L,'Basic Data'!T3927,WTG_BD!F:F,"&gt;="&amp;O2Summary!$B$6,WTG_BD!F:F,"&lt;="&amp;O2Summary!$B$4)</f>
        <v>0</v>
      </c>
      <c r="V3927" s="18">
        <f t="shared" si="68"/>
        <v>45</v>
      </c>
    </row>
    <row r="3928" spans="19:22">
      <c r="S3928" s="16">
        <v>5993</v>
      </c>
      <c r="T3928" s="16" t="s">
        <v>4218</v>
      </c>
      <c r="U3928" s="17">
        <f>COUNTIFS(WTG_BD!L:L,'Basic Data'!T3928,WTG_BD!F:F,"&gt;="&amp;O2Summary!$B$6,WTG_BD!F:F,"&lt;="&amp;O2Summary!$B$4)</f>
        <v>0</v>
      </c>
      <c r="V3928" s="18">
        <f t="shared" si="68"/>
        <v>45</v>
      </c>
    </row>
    <row r="3929" spans="19:22">
      <c r="S3929" s="16">
        <v>5994</v>
      </c>
      <c r="T3929" s="16" t="s">
        <v>4219</v>
      </c>
      <c r="U3929" s="17">
        <f>COUNTIFS(WTG_BD!L:L,'Basic Data'!T3929,WTG_BD!F:F,"&gt;="&amp;O2Summary!$B$6,WTG_BD!F:F,"&lt;="&amp;O2Summary!$B$4)</f>
        <v>0</v>
      </c>
      <c r="V3929" s="18">
        <f t="shared" si="68"/>
        <v>45</v>
      </c>
    </row>
    <row r="3930" spans="19:22">
      <c r="S3930" s="16">
        <v>5995</v>
      </c>
      <c r="T3930" s="16" t="s">
        <v>4220</v>
      </c>
      <c r="U3930" s="17">
        <f>COUNTIFS(WTG_BD!L:L,'Basic Data'!T3930,WTG_BD!F:F,"&gt;="&amp;O2Summary!$B$6,WTG_BD!F:F,"&lt;="&amp;O2Summary!$B$4)</f>
        <v>0</v>
      </c>
      <c r="V3930" s="18">
        <f t="shared" si="68"/>
        <v>45</v>
      </c>
    </row>
    <row r="3931" spans="19:22">
      <c r="S3931" s="16">
        <v>5996</v>
      </c>
      <c r="T3931" s="16" t="s">
        <v>4221</v>
      </c>
      <c r="U3931" s="17">
        <f>COUNTIFS(WTG_BD!L:L,'Basic Data'!T3931,WTG_BD!F:F,"&gt;="&amp;O2Summary!$B$6,WTG_BD!F:F,"&lt;="&amp;O2Summary!$B$4)</f>
        <v>0</v>
      </c>
      <c r="V3931" s="18">
        <f t="shared" si="68"/>
        <v>45</v>
      </c>
    </row>
    <row r="3932" spans="19:22">
      <c r="S3932" s="26">
        <v>6002</v>
      </c>
      <c r="T3932" s="26" t="s">
        <v>4222</v>
      </c>
      <c r="U3932" s="17">
        <f>COUNTIFS(WTG_BD!L:L,'Basic Data'!T3932,WTG_BD!F:F,"&gt;="&amp;O2Summary!$B$6,WTG_BD!F:F,"&lt;="&amp;O2Summary!$B$4)</f>
        <v>0</v>
      </c>
      <c r="V3932" s="18">
        <f t="shared" si="68"/>
        <v>45</v>
      </c>
    </row>
    <row r="3933" spans="19:22">
      <c r="S3933" s="26">
        <v>6003</v>
      </c>
      <c r="T3933" s="26" t="s">
        <v>4223</v>
      </c>
      <c r="U3933" s="17">
        <f>COUNTIFS(WTG_BD!L:L,'Basic Data'!T3933,WTG_BD!F:F,"&gt;="&amp;O2Summary!$B$6,WTG_BD!F:F,"&lt;="&amp;O2Summary!$B$4)</f>
        <v>0</v>
      </c>
      <c r="V3933" s="18">
        <f t="shared" si="68"/>
        <v>45</v>
      </c>
    </row>
    <row r="3934" spans="19:22">
      <c r="S3934" s="26">
        <v>6004</v>
      </c>
      <c r="T3934" s="26" t="s">
        <v>4224</v>
      </c>
      <c r="U3934" s="17">
        <f>COUNTIFS(WTG_BD!L:L,'Basic Data'!T3934,WTG_BD!F:F,"&gt;="&amp;O2Summary!$B$6,WTG_BD!F:F,"&lt;="&amp;O2Summary!$B$4)</f>
        <v>0</v>
      </c>
      <c r="V3934" s="18">
        <f t="shared" si="68"/>
        <v>45</v>
      </c>
    </row>
    <row r="3935" spans="19:22">
      <c r="S3935" s="16">
        <v>6005</v>
      </c>
      <c r="T3935" s="16" t="s">
        <v>4225</v>
      </c>
      <c r="U3935" s="17">
        <f>COUNTIFS(WTG_BD!L:L,'Basic Data'!T3935,WTG_BD!F:F,"&gt;="&amp;O2Summary!$B$6,WTG_BD!F:F,"&lt;="&amp;O2Summary!$B$4)</f>
        <v>0</v>
      </c>
      <c r="V3935" s="18">
        <f t="shared" si="68"/>
        <v>45</v>
      </c>
    </row>
    <row r="3936" spans="19:22">
      <c r="S3936" s="26">
        <v>6006</v>
      </c>
      <c r="T3936" s="26" t="s">
        <v>4226</v>
      </c>
      <c r="U3936" s="17">
        <f>COUNTIFS(WTG_BD!L:L,'Basic Data'!T3936,WTG_BD!F:F,"&gt;="&amp;O2Summary!$B$6,WTG_BD!F:F,"&lt;="&amp;O2Summary!$B$4)</f>
        <v>0</v>
      </c>
      <c r="V3936" s="18">
        <f t="shared" si="68"/>
        <v>45</v>
      </c>
    </row>
    <row r="3937" spans="19:22">
      <c r="S3937" s="16">
        <v>6007</v>
      </c>
      <c r="T3937" s="16" t="s">
        <v>4227</v>
      </c>
      <c r="U3937" s="17">
        <f>COUNTIFS(WTG_BD!L:L,'Basic Data'!T3937,WTG_BD!F:F,"&gt;="&amp;O2Summary!$B$6,WTG_BD!F:F,"&lt;="&amp;O2Summary!$B$4)</f>
        <v>0</v>
      </c>
      <c r="V3937" s="18">
        <f t="shared" si="68"/>
        <v>45</v>
      </c>
    </row>
    <row r="3938" spans="19:22">
      <c r="S3938" s="16">
        <v>6008</v>
      </c>
      <c r="T3938" s="16" t="s">
        <v>4228</v>
      </c>
      <c r="U3938" s="17">
        <f>COUNTIFS(WTG_BD!L:L,'Basic Data'!T3938,WTG_BD!F:F,"&gt;="&amp;O2Summary!$B$6,WTG_BD!F:F,"&lt;="&amp;O2Summary!$B$4)</f>
        <v>0</v>
      </c>
      <c r="V3938" s="18">
        <f t="shared" si="68"/>
        <v>45</v>
      </c>
    </row>
    <row r="3939" spans="19:22">
      <c r="S3939" s="16">
        <v>6009</v>
      </c>
      <c r="T3939" s="16" t="s">
        <v>4229</v>
      </c>
      <c r="U3939" s="17">
        <f>COUNTIFS(WTG_BD!L:L,'Basic Data'!T3939,WTG_BD!F:F,"&gt;="&amp;O2Summary!$B$6,WTG_BD!F:F,"&lt;="&amp;O2Summary!$B$4)</f>
        <v>0</v>
      </c>
      <c r="V3939" s="18">
        <f t="shared" si="68"/>
        <v>45</v>
      </c>
    </row>
    <row r="3940" spans="19:22">
      <c r="S3940" s="26">
        <v>6011</v>
      </c>
      <c r="T3940" s="26" t="s">
        <v>4230</v>
      </c>
      <c r="U3940" s="17">
        <f>COUNTIFS(WTG_BD!L:L,'Basic Data'!T3940,WTG_BD!F:F,"&gt;="&amp;O2Summary!$B$6,WTG_BD!F:F,"&lt;="&amp;O2Summary!$B$4)</f>
        <v>0</v>
      </c>
      <c r="V3940" s="18">
        <f t="shared" si="68"/>
        <v>45</v>
      </c>
    </row>
    <row r="3941" spans="19:22">
      <c r="S3941" s="16">
        <v>6012</v>
      </c>
      <c r="T3941" s="16" t="s">
        <v>4231</v>
      </c>
      <c r="U3941" s="17">
        <f>COUNTIFS(WTG_BD!L:L,'Basic Data'!T3941,WTG_BD!F:F,"&gt;="&amp;O2Summary!$B$6,WTG_BD!F:F,"&lt;="&amp;O2Summary!$B$4)</f>
        <v>0</v>
      </c>
      <c r="V3941" s="18">
        <f t="shared" si="68"/>
        <v>45</v>
      </c>
    </row>
    <row r="3942" spans="19:22">
      <c r="S3942" s="26">
        <v>6013</v>
      </c>
      <c r="T3942" s="26" t="s">
        <v>4232</v>
      </c>
      <c r="U3942" s="17">
        <f>COUNTIFS(WTG_BD!L:L,'Basic Data'!T3942,WTG_BD!F:F,"&gt;="&amp;O2Summary!$B$6,WTG_BD!F:F,"&lt;="&amp;O2Summary!$B$4)</f>
        <v>0</v>
      </c>
      <c r="V3942" s="18">
        <f t="shared" si="68"/>
        <v>45</v>
      </c>
    </row>
    <row r="3943" spans="19:22">
      <c r="S3943" s="16">
        <v>6026</v>
      </c>
      <c r="T3943" s="16" t="s">
        <v>4233</v>
      </c>
      <c r="U3943" s="17">
        <f>COUNTIFS(WTG_BD!L:L,'Basic Data'!T3943,WTG_BD!F:F,"&gt;="&amp;O2Summary!$B$6,WTG_BD!F:F,"&lt;="&amp;O2Summary!$B$4)</f>
        <v>0</v>
      </c>
      <c r="V3943" s="18">
        <f t="shared" si="68"/>
        <v>45</v>
      </c>
    </row>
    <row r="3944" spans="19:22">
      <c r="S3944" s="16">
        <v>6027</v>
      </c>
      <c r="T3944" s="16" t="s">
        <v>4234</v>
      </c>
      <c r="U3944" s="17">
        <f>COUNTIFS(WTG_BD!L:L,'Basic Data'!T3944,WTG_BD!F:F,"&gt;="&amp;O2Summary!$B$6,WTG_BD!F:F,"&lt;="&amp;O2Summary!$B$4)</f>
        <v>0</v>
      </c>
      <c r="V3944" s="18">
        <f t="shared" si="68"/>
        <v>45</v>
      </c>
    </row>
    <row r="3945" spans="19:22">
      <c r="S3945" s="16">
        <v>6028</v>
      </c>
      <c r="T3945" s="16" t="s">
        <v>4235</v>
      </c>
      <c r="U3945" s="17">
        <f>COUNTIFS(WTG_BD!L:L,'Basic Data'!T3945,WTG_BD!F:F,"&gt;="&amp;O2Summary!$B$6,WTG_BD!F:F,"&lt;="&amp;O2Summary!$B$4)</f>
        <v>0</v>
      </c>
      <c r="V3945" s="18">
        <f t="shared" si="68"/>
        <v>45</v>
      </c>
    </row>
    <row r="3946" spans="19:22">
      <c r="S3946" s="16">
        <v>6030</v>
      </c>
      <c r="T3946" s="16" t="s">
        <v>4236</v>
      </c>
      <c r="U3946" s="17">
        <f>COUNTIFS(WTG_BD!L:L,'Basic Data'!T3946,WTG_BD!F:F,"&gt;="&amp;O2Summary!$B$6,WTG_BD!F:F,"&lt;="&amp;O2Summary!$B$4)</f>
        <v>0</v>
      </c>
      <c r="V3946" s="18">
        <f t="shared" si="68"/>
        <v>45</v>
      </c>
    </row>
    <row r="3947" spans="19:22">
      <c r="S3947" s="26">
        <v>6031</v>
      </c>
      <c r="T3947" s="26" t="s">
        <v>4237</v>
      </c>
      <c r="U3947" s="17">
        <f>COUNTIFS(WTG_BD!L:L,'Basic Data'!T3947,WTG_BD!F:F,"&gt;="&amp;O2Summary!$B$6,WTG_BD!F:F,"&lt;="&amp;O2Summary!$B$4)</f>
        <v>0</v>
      </c>
      <c r="V3947" s="18">
        <f t="shared" si="68"/>
        <v>45</v>
      </c>
    </row>
    <row r="3948" spans="19:22">
      <c r="S3948" s="26">
        <v>6032</v>
      </c>
      <c r="T3948" s="26" t="s">
        <v>4238</v>
      </c>
      <c r="U3948" s="17">
        <f>COUNTIFS(WTG_BD!L:L,'Basic Data'!T3948,WTG_BD!F:F,"&gt;="&amp;O2Summary!$B$6,WTG_BD!F:F,"&lt;="&amp;O2Summary!$B$4)</f>
        <v>0</v>
      </c>
      <c r="V3948" s="18">
        <f t="shared" si="68"/>
        <v>45</v>
      </c>
    </row>
    <row r="3949" spans="19:22">
      <c r="S3949" s="16">
        <v>6033</v>
      </c>
      <c r="T3949" s="16" t="s">
        <v>4239</v>
      </c>
      <c r="U3949" s="17">
        <f>COUNTIFS(WTG_BD!L:L,'Basic Data'!T3949,WTG_BD!F:F,"&gt;="&amp;O2Summary!$B$6,WTG_BD!F:F,"&lt;="&amp;O2Summary!$B$4)</f>
        <v>0</v>
      </c>
      <c r="V3949" s="18">
        <f t="shared" si="68"/>
        <v>45</v>
      </c>
    </row>
    <row r="3950" spans="19:22">
      <c r="S3950" s="16">
        <v>6037</v>
      </c>
      <c r="T3950" s="16" t="s">
        <v>4240</v>
      </c>
      <c r="U3950" s="17">
        <f>COUNTIFS(WTG_BD!L:L,'Basic Data'!T3950,WTG_BD!F:F,"&gt;="&amp;O2Summary!$B$6,WTG_BD!F:F,"&lt;="&amp;O2Summary!$B$4)</f>
        <v>0</v>
      </c>
      <c r="V3950" s="18">
        <f t="shared" si="68"/>
        <v>45</v>
      </c>
    </row>
    <row r="3951" spans="19:22">
      <c r="S3951" s="16">
        <v>6039</v>
      </c>
      <c r="T3951" s="16" t="s">
        <v>4241</v>
      </c>
      <c r="U3951" s="17">
        <f>COUNTIFS(WTG_BD!L:L,'Basic Data'!T3951,WTG_BD!F:F,"&gt;="&amp;O2Summary!$B$6,WTG_BD!F:F,"&lt;="&amp;O2Summary!$B$4)</f>
        <v>0</v>
      </c>
      <c r="V3951" s="18">
        <f t="shared" si="68"/>
        <v>45</v>
      </c>
    </row>
    <row r="3952" spans="19:22">
      <c r="S3952" s="26">
        <v>6056</v>
      </c>
      <c r="T3952" s="26" t="s">
        <v>4242</v>
      </c>
      <c r="U3952" s="17">
        <f>COUNTIFS(WTG_BD!L:L,'Basic Data'!T3952,WTG_BD!F:F,"&gt;="&amp;O2Summary!$B$6,WTG_BD!F:F,"&lt;="&amp;O2Summary!$B$4)</f>
        <v>0</v>
      </c>
      <c r="V3952" s="18">
        <f t="shared" si="68"/>
        <v>45</v>
      </c>
    </row>
    <row r="3953" spans="19:22">
      <c r="S3953" s="26">
        <v>6057</v>
      </c>
      <c r="T3953" s="26" t="s">
        <v>4243</v>
      </c>
      <c r="U3953" s="17">
        <f>COUNTIFS(WTG_BD!L:L,'Basic Data'!T3953,WTG_BD!F:F,"&gt;="&amp;O2Summary!$B$6,WTG_BD!F:F,"&lt;="&amp;O2Summary!$B$4)</f>
        <v>0</v>
      </c>
      <c r="V3953" s="18">
        <f t="shared" si="68"/>
        <v>45</v>
      </c>
    </row>
    <row r="3954" spans="19:22">
      <c r="S3954" s="26">
        <v>6058</v>
      </c>
      <c r="T3954" s="26" t="s">
        <v>4244</v>
      </c>
      <c r="U3954" s="17">
        <f>COUNTIFS(WTG_BD!L:L,'Basic Data'!T3954,WTG_BD!F:F,"&gt;="&amp;O2Summary!$B$6,WTG_BD!F:F,"&lt;="&amp;O2Summary!$B$4)</f>
        <v>0</v>
      </c>
      <c r="V3954" s="18">
        <f t="shared" si="68"/>
        <v>45</v>
      </c>
    </row>
    <row r="3955" spans="19:22">
      <c r="S3955" s="16">
        <v>6059</v>
      </c>
      <c r="T3955" s="16" t="s">
        <v>4245</v>
      </c>
      <c r="U3955" s="17">
        <f>COUNTIFS(WTG_BD!L:L,'Basic Data'!T3955,WTG_BD!F:F,"&gt;="&amp;O2Summary!$B$6,WTG_BD!F:F,"&lt;="&amp;O2Summary!$B$4)</f>
        <v>0</v>
      </c>
      <c r="V3955" s="18">
        <f t="shared" si="68"/>
        <v>45</v>
      </c>
    </row>
    <row r="3956" spans="19:22">
      <c r="S3956" s="16">
        <v>6060</v>
      </c>
      <c r="T3956" s="16" t="s">
        <v>4246</v>
      </c>
      <c r="U3956" s="17">
        <f>COUNTIFS(WTG_BD!L:L,'Basic Data'!T3956,WTG_BD!F:F,"&gt;="&amp;O2Summary!$B$6,WTG_BD!F:F,"&lt;="&amp;O2Summary!$B$4)</f>
        <v>0</v>
      </c>
      <c r="V3956" s="18">
        <f t="shared" si="68"/>
        <v>45</v>
      </c>
    </row>
    <row r="3957" spans="19:22">
      <c r="S3957" s="16">
        <v>6065</v>
      </c>
      <c r="T3957" s="16" t="s">
        <v>4247</v>
      </c>
      <c r="U3957" s="17">
        <f>COUNTIFS(WTG_BD!L:L,'Basic Data'!T3957,WTG_BD!F:F,"&gt;="&amp;O2Summary!$B$6,WTG_BD!F:F,"&lt;="&amp;O2Summary!$B$4)</f>
        <v>0</v>
      </c>
      <c r="V3957" s="18">
        <f t="shared" si="68"/>
        <v>45</v>
      </c>
    </row>
    <row r="3958" spans="19:22">
      <c r="S3958" s="16">
        <v>6066</v>
      </c>
      <c r="T3958" s="16" t="s">
        <v>4248</v>
      </c>
      <c r="U3958" s="17">
        <f>COUNTIFS(WTG_BD!L:L,'Basic Data'!T3958,WTG_BD!F:F,"&gt;="&amp;O2Summary!$B$6,WTG_BD!F:F,"&lt;="&amp;O2Summary!$B$4)</f>
        <v>0</v>
      </c>
      <c r="V3958" s="18">
        <f t="shared" si="68"/>
        <v>45</v>
      </c>
    </row>
    <row r="3959" spans="19:22">
      <c r="S3959" s="16">
        <v>6067</v>
      </c>
      <c r="T3959" s="16" t="s">
        <v>4249</v>
      </c>
      <c r="U3959" s="17">
        <f>COUNTIFS(WTG_BD!L:L,'Basic Data'!T3959,WTG_BD!F:F,"&gt;="&amp;O2Summary!$B$6,WTG_BD!F:F,"&lt;="&amp;O2Summary!$B$4)</f>
        <v>0</v>
      </c>
      <c r="V3959" s="18">
        <f t="shared" si="68"/>
        <v>45</v>
      </c>
    </row>
    <row r="3960" spans="19:22">
      <c r="S3960" s="16">
        <v>6068</v>
      </c>
      <c r="T3960" s="16" t="s">
        <v>4250</v>
      </c>
      <c r="U3960" s="17">
        <f>COUNTIFS(WTG_BD!L:L,'Basic Data'!T3960,WTG_BD!F:F,"&gt;="&amp;O2Summary!$B$6,WTG_BD!F:F,"&lt;="&amp;O2Summary!$B$4)</f>
        <v>0</v>
      </c>
      <c r="V3960" s="18">
        <f t="shared" si="68"/>
        <v>45</v>
      </c>
    </row>
    <row r="3961" spans="19:22">
      <c r="S3961" s="16">
        <v>6069</v>
      </c>
      <c r="T3961" s="16" t="s">
        <v>4251</v>
      </c>
      <c r="U3961" s="17">
        <f>COUNTIFS(WTG_BD!L:L,'Basic Data'!T3961,WTG_BD!F:F,"&gt;="&amp;O2Summary!$B$6,WTG_BD!F:F,"&lt;="&amp;O2Summary!$B$4)</f>
        <v>0</v>
      </c>
      <c r="V3961" s="18">
        <f t="shared" si="68"/>
        <v>45</v>
      </c>
    </row>
    <row r="3962" spans="19:22">
      <c r="S3962" s="16">
        <v>6070</v>
      </c>
      <c r="T3962" s="16" t="s">
        <v>4252</v>
      </c>
      <c r="U3962" s="17">
        <f>COUNTIFS(WTG_BD!L:L,'Basic Data'!T3962,WTG_BD!F:F,"&gt;="&amp;O2Summary!$B$6,WTG_BD!F:F,"&lt;="&amp;O2Summary!$B$4)</f>
        <v>0</v>
      </c>
      <c r="V3962" s="18">
        <f t="shared" si="68"/>
        <v>45</v>
      </c>
    </row>
    <row r="3963" spans="19:22">
      <c r="S3963" s="16">
        <v>6071</v>
      </c>
      <c r="T3963" s="16" t="s">
        <v>4253</v>
      </c>
      <c r="U3963" s="17">
        <f>COUNTIFS(WTG_BD!L:L,'Basic Data'!T3963,WTG_BD!F:F,"&gt;="&amp;O2Summary!$B$6,WTG_BD!F:F,"&lt;="&amp;O2Summary!$B$4)</f>
        <v>0</v>
      </c>
      <c r="V3963" s="18">
        <f t="shared" si="68"/>
        <v>45</v>
      </c>
    </row>
    <row r="3964" spans="19:22">
      <c r="S3964" s="16">
        <v>6072</v>
      </c>
      <c r="T3964" s="16" t="s">
        <v>4254</v>
      </c>
      <c r="U3964" s="17">
        <f>COUNTIFS(WTG_BD!L:L,'Basic Data'!T3964,WTG_BD!F:F,"&gt;="&amp;O2Summary!$B$6,WTG_BD!F:F,"&lt;="&amp;O2Summary!$B$4)</f>
        <v>0</v>
      </c>
      <c r="V3964" s="18">
        <f t="shared" si="68"/>
        <v>45</v>
      </c>
    </row>
    <row r="3965" spans="19:22">
      <c r="S3965" s="16">
        <v>6073</v>
      </c>
      <c r="T3965" s="16" t="s">
        <v>3688</v>
      </c>
      <c r="U3965" s="17">
        <f>COUNTIFS(WTG_BD!L:L,'Basic Data'!T3965,WTG_BD!F:F,"&gt;="&amp;O2Summary!$B$6,WTG_BD!F:F,"&lt;="&amp;O2Summary!$B$4)</f>
        <v>0</v>
      </c>
      <c r="V3965" s="18">
        <f t="shared" si="68"/>
        <v>45</v>
      </c>
    </row>
    <row r="3966" spans="19:22">
      <c r="S3966" s="16">
        <v>6074</v>
      </c>
      <c r="T3966" s="16" t="s">
        <v>3688</v>
      </c>
      <c r="U3966" s="17">
        <f>COUNTIFS(WTG_BD!L:L,'Basic Data'!T3966,WTG_BD!F:F,"&gt;="&amp;O2Summary!$B$6,WTG_BD!F:F,"&lt;="&amp;O2Summary!$B$4)</f>
        <v>0</v>
      </c>
      <c r="V3966" s="18">
        <f t="shared" si="68"/>
        <v>45</v>
      </c>
    </row>
    <row r="3967" spans="19:22">
      <c r="S3967" s="26">
        <v>6075</v>
      </c>
      <c r="T3967" s="26" t="s">
        <v>4255</v>
      </c>
      <c r="U3967" s="17">
        <f>COUNTIFS(WTG_BD!L:L,'Basic Data'!T3967,WTG_BD!F:F,"&gt;="&amp;O2Summary!$B$6,WTG_BD!F:F,"&lt;="&amp;O2Summary!$B$4)</f>
        <v>0</v>
      </c>
      <c r="V3967" s="18">
        <f t="shared" si="68"/>
        <v>45</v>
      </c>
    </row>
    <row r="3968" spans="19:22">
      <c r="S3968" s="26">
        <v>6076</v>
      </c>
      <c r="T3968" s="26" t="s">
        <v>4256</v>
      </c>
      <c r="U3968" s="17">
        <f>COUNTIFS(WTG_BD!L:L,'Basic Data'!T3968,WTG_BD!F:F,"&gt;="&amp;O2Summary!$B$6,WTG_BD!F:F,"&lt;="&amp;O2Summary!$B$4)</f>
        <v>0</v>
      </c>
      <c r="V3968" s="18">
        <f t="shared" si="68"/>
        <v>45</v>
      </c>
    </row>
    <row r="3969" spans="19:22">
      <c r="S3969" s="26">
        <v>6077</v>
      </c>
      <c r="T3969" s="26" t="s">
        <v>4257</v>
      </c>
      <c r="U3969" s="17">
        <f>COUNTIFS(WTG_BD!L:L,'Basic Data'!T3969,WTG_BD!F:F,"&gt;="&amp;O2Summary!$B$6,WTG_BD!F:F,"&lt;="&amp;O2Summary!$B$4)</f>
        <v>0</v>
      </c>
      <c r="V3969" s="18">
        <f t="shared" si="68"/>
        <v>45</v>
      </c>
    </row>
    <row r="3970" spans="19:22">
      <c r="S3970" s="16">
        <v>6078</v>
      </c>
      <c r="T3970" s="16" t="s">
        <v>4258</v>
      </c>
      <c r="U3970" s="17">
        <f>COUNTIFS(WTG_BD!L:L,'Basic Data'!T3970,WTG_BD!F:F,"&gt;="&amp;O2Summary!$B$6,WTG_BD!F:F,"&lt;="&amp;O2Summary!$B$4)</f>
        <v>0</v>
      </c>
      <c r="V3970" s="18">
        <f t="shared" si="68"/>
        <v>45</v>
      </c>
    </row>
    <row r="3971" spans="19:22">
      <c r="S3971" s="16">
        <v>6079</v>
      </c>
      <c r="T3971" s="16" t="s">
        <v>4259</v>
      </c>
      <c r="U3971" s="17">
        <f>COUNTIFS(WTG_BD!L:L,'Basic Data'!T3971,WTG_BD!F:F,"&gt;="&amp;O2Summary!$B$6,WTG_BD!F:F,"&lt;="&amp;O2Summary!$B$4)</f>
        <v>0</v>
      </c>
      <c r="V3971" s="18">
        <f t="shared" ref="V3971:V3975" si="69">RANK(U3971,$U$2:$U$3975)</f>
        <v>45</v>
      </c>
    </row>
    <row r="3972" spans="19:22">
      <c r="S3972" s="16">
        <v>6081</v>
      </c>
      <c r="T3972" s="16" t="s">
        <v>4260</v>
      </c>
      <c r="U3972" s="17">
        <f>COUNTIFS(WTG_BD!L:L,'Basic Data'!T3972,WTG_BD!F:F,"&gt;="&amp;O2Summary!$B$6,WTG_BD!F:F,"&lt;="&amp;O2Summary!$B$4)</f>
        <v>0</v>
      </c>
      <c r="V3972" s="18">
        <f t="shared" si="69"/>
        <v>45</v>
      </c>
    </row>
    <row r="3973" spans="19:22">
      <c r="S3973" s="16">
        <v>6082</v>
      </c>
      <c r="T3973" s="16" t="s">
        <v>4261</v>
      </c>
      <c r="U3973" s="17">
        <f>COUNTIFS(WTG_BD!L:L,'Basic Data'!T3973,WTG_BD!F:F,"&gt;="&amp;O2Summary!$B$6,WTG_BD!F:F,"&lt;="&amp;O2Summary!$B$4)</f>
        <v>0</v>
      </c>
      <c r="V3973" s="18">
        <f t="shared" si="69"/>
        <v>45</v>
      </c>
    </row>
    <row r="3974" spans="19:22">
      <c r="S3974" s="16">
        <v>6083</v>
      </c>
      <c r="T3974" s="16" t="s">
        <v>4262</v>
      </c>
      <c r="U3974" s="17">
        <f>COUNTIFS(WTG_BD!L:L,'Basic Data'!T3974,WTG_BD!F:F,"&gt;="&amp;O2Summary!$B$6,WTG_BD!F:F,"&lt;="&amp;O2Summary!$B$4)</f>
        <v>0</v>
      </c>
      <c r="V3974" s="18">
        <f t="shared" si="69"/>
        <v>45</v>
      </c>
    </row>
    <row r="3975" spans="19:22">
      <c r="S3975" s="16">
        <v>9999</v>
      </c>
      <c r="T3975" s="16" t="s">
        <v>4263</v>
      </c>
      <c r="U3975" s="17">
        <f>COUNTIFS(WTG_BD!L:L,'Basic Data'!T3975,WTG_BD!F:F,"&gt;="&amp;O2Summary!$B$6,WTG_BD!F:F,"&lt;="&amp;O2Summary!$B$4)</f>
        <v>0</v>
      </c>
      <c r="V3975" s="18">
        <f t="shared" si="69"/>
        <v>45</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F464D8B-5073-456B-ABD6-85662900DA90}">
  <ds:schemaRefs/>
</ds:datastoreItem>
</file>

<file path=customXml/itemProps2.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customXml/itemProps4.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WTG_BD</vt:lpstr>
      <vt:lpstr>WTG Reactive Power</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2025-07-15T03:36:39Z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