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1" documentId="13_ncr:1_{44E6A45A-70B3-4A77-A858-B4141170E292}" xr6:coauthVersionLast="47" xr6:coauthVersionMax="47" xr10:uidLastSave="{D7A8E58D-4FAE-4DA1-A56F-834683676EDD}"/>
  <bookViews>
    <workbookView xWindow="-110" yWindow="-110" windowWidth="19420" windowHeight="10300" tabRatio="835" firstSheet="4" activeTab="11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r:id="rId19"/>
  </sheets>
  <calcPr calcId="191028"/>
  <pivotCaches>
    <pivotCache cacheId="1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0" i="31" l="1"/>
  <c r="B131" i="3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K1155" i="27"/>
  <c r="K1154" i="27"/>
  <c r="D1155" i="27"/>
  <c r="D1154" i="27"/>
  <c r="C1154" i="27"/>
  <c r="C1155" i="27"/>
  <c r="H1154" i="27"/>
  <c r="H1155" i="27"/>
  <c r="R1154" i="27"/>
  <c r="T1154" i="27" s="1"/>
  <c r="R1155" i="27"/>
  <c r="T1155" i="27" s="1"/>
  <c r="S1154" i="27"/>
  <c r="S1155" i="27"/>
  <c r="AD1154" i="27"/>
  <c r="AD1155" i="27"/>
  <c r="AE1154" i="27"/>
  <c r="AE1155" i="27"/>
  <c r="AF1154" i="27"/>
  <c r="AF1155" i="27"/>
  <c r="AG1154" i="27"/>
  <c r="AG1155" i="27"/>
  <c r="K1148" i="27"/>
  <c r="K1149" i="27"/>
  <c r="K1150" i="27"/>
  <c r="K1151" i="27"/>
  <c r="K1152" i="27"/>
  <c r="K1153" i="27"/>
  <c r="D1153" i="27"/>
  <c r="D1152" i="27"/>
  <c r="D1151" i="27"/>
  <c r="D1150" i="27"/>
  <c r="D1149" i="27"/>
  <c r="D1148" i="27"/>
  <c r="C1149" i="27"/>
  <c r="C1150" i="27"/>
  <c r="C1151" i="27"/>
  <c r="C1152" i="27"/>
  <c r="C1153" i="27"/>
  <c r="H1149" i="27"/>
  <c r="H1150" i="27"/>
  <c r="H1151" i="27"/>
  <c r="H1152" i="27"/>
  <c r="H1153" i="27"/>
  <c r="R1149" i="27"/>
  <c r="T1149" i="27" s="1"/>
  <c r="R1150" i="27"/>
  <c r="T1150" i="27" s="1"/>
  <c r="R1151" i="27"/>
  <c r="R1152" i="27"/>
  <c r="R1153" i="27"/>
  <c r="S1149" i="27"/>
  <c r="S1150" i="27"/>
  <c r="S1151" i="27"/>
  <c r="S1152" i="27"/>
  <c r="S1153" i="27"/>
  <c r="AD1149" i="27"/>
  <c r="AD1150" i="27"/>
  <c r="AD1151" i="27"/>
  <c r="AD1152" i="27"/>
  <c r="AD1153" i="27"/>
  <c r="AE1149" i="27"/>
  <c r="AE1150" i="27"/>
  <c r="AE1151" i="27"/>
  <c r="AE1152" i="27"/>
  <c r="AE1153" i="27"/>
  <c r="AF1149" i="27"/>
  <c r="AF1150" i="27"/>
  <c r="AF1151" i="27"/>
  <c r="AF1152" i="27"/>
  <c r="AF1153" i="27"/>
  <c r="AG1149" i="27"/>
  <c r="AG1150" i="27"/>
  <c r="AG1151" i="27"/>
  <c r="AG1152" i="27"/>
  <c r="AG1153" i="27"/>
  <c r="C1148" i="27"/>
  <c r="H1148" i="27"/>
  <c r="R1148" i="27"/>
  <c r="T1148" i="27" s="1"/>
  <c r="S1148" i="27"/>
  <c r="AD1148" i="27"/>
  <c r="AE1148" i="27"/>
  <c r="AF1148" i="27"/>
  <c r="AG1148" i="27"/>
  <c r="T1151" i="27" l="1"/>
  <c r="U1151" i="27" s="1"/>
  <c r="AL1151" i="27" s="1"/>
  <c r="U1155" i="27"/>
  <c r="AL1155" i="27" s="1"/>
  <c r="U1154" i="27"/>
  <c r="AL1154" i="27" s="1"/>
  <c r="T1153" i="27"/>
  <c r="U1153" i="27" s="1"/>
  <c r="AL1153" i="27" s="1"/>
  <c r="T1152" i="27"/>
  <c r="U1149" i="27"/>
  <c r="AL1149" i="27" s="1"/>
  <c r="U1152" i="27"/>
  <c r="AL1152" i="27" s="1"/>
  <c r="U1150" i="27"/>
  <c r="AL1150" i="27" s="1"/>
  <c r="U1148" i="27"/>
  <c r="AL1148" i="27" s="1"/>
  <c r="V1148" i="27"/>
  <c r="AJ1148" i="27" s="1"/>
  <c r="X9" i="37" l="1"/>
  <c r="B129" i="31"/>
  <c r="K1142" i="27"/>
  <c r="K1143" i="27"/>
  <c r="K1144" i="27"/>
  <c r="K1145" i="27"/>
  <c r="K1146" i="27"/>
  <c r="K1147" i="27"/>
  <c r="D1147" i="27"/>
  <c r="D1146" i="27"/>
  <c r="D1145" i="27"/>
  <c r="D1144" i="27"/>
  <c r="D1143" i="27"/>
  <c r="D1142" i="27"/>
  <c r="C1142" i="27"/>
  <c r="C1143" i="27"/>
  <c r="C1144" i="27"/>
  <c r="C1145" i="27"/>
  <c r="C1146" i="27"/>
  <c r="C1147" i="27"/>
  <c r="H1142" i="27"/>
  <c r="H1143" i="27"/>
  <c r="H1144" i="27"/>
  <c r="H1145" i="27"/>
  <c r="H1146" i="27"/>
  <c r="H1147" i="27"/>
  <c r="R1142" i="27"/>
  <c r="R1143" i="27"/>
  <c r="R1144" i="27"/>
  <c r="R1145" i="27"/>
  <c r="T1145" i="27" s="1"/>
  <c r="R1146" i="27"/>
  <c r="T1146" i="27" s="1"/>
  <c r="R1147" i="27"/>
  <c r="T1147" i="27" s="1"/>
  <c r="S1142" i="27"/>
  <c r="S1143" i="27"/>
  <c r="T1143" i="27" s="1"/>
  <c r="U1143" i="27" s="1"/>
  <c r="AL1143" i="27" s="1"/>
  <c r="S1144" i="27"/>
  <c r="S1145" i="27"/>
  <c r="S1146" i="27"/>
  <c r="S1147" i="27"/>
  <c r="AD1142" i="27"/>
  <c r="AD1143" i="27"/>
  <c r="AD1144" i="27"/>
  <c r="AD1145" i="27"/>
  <c r="AD1146" i="27"/>
  <c r="AD1147" i="27"/>
  <c r="AE1142" i="27"/>
  <c r="AE1143" i="27"/>
  <c r="AE1144" i="27"/>
  <c r="AE1145" i="27"/>
  <c r="AE1146" i="27"/>
  <c r="AE1147" i="27"/>
  <c r="AF1142" i="27"/>
  <c r="AF1143" i="27"/>
  <c r="AF1144" i="27"/>
  <c r="AF1145" i="27"/>
  <c r="AF1146" i="27"/>
  <c r="AF1147" i="27"/>
  <c r="AG1142" i="27"/>
  <c r="AG1143" i="27"/>
  <c r="AG1144" i="27"/>
  <c r="AG1145" i="27"/>
  <c r="AG1146" i="27"/>
  <c r="AG1147" i="27"/>
  <c r="B128" i="31"/>
  <c r="K1141" i="27"/>
  <c r="K1140" i="27"/>
  <c r="D1141" i="27"/>
  <c r="D1140" i="27"/>
  <c r="C1141" i="27"/>
  <c r="H1141" i="27"/>
  <c r="R1141" i="27"/>
  <c r="T1141" i="27" s="1"/>
  <c r="S1141" i="27"/>
  <c r="AD1141" i="27"/>
  <c r="AE1141" i="27"/>
  <c r="AF1141" i="27"/>
  <c r="AG1141" i="27"/>
  <c r="C1140" i="27"/>
  <c r="H1140" i="27"/>
  <c r="R1140" i="27"/>
  <c r="T1140" i="27" s="1"/>
  <c r="S1140" i="27"/>
  <c r="AD1140" i="27"/>
  <c r="AE1140" i="27"/>
  <c r="AF1140" i="27"/>
  <c r="AG1140" i="27"/>
  <c r="K1135" i="27"/>
  <c r="K1136" i="27"/>
  <c r="K1137" i="27"/>
  <c r="K1138" i="27"/>
  <c r="K1139" i="27"/>
  <c r="D1139" i="27"/>
  <c r="D1138" i="27"/>
  <c r="D1137" i="27"/>
  <c r="D1136" i="27"/>
  <c r="C1136" i="27"/>
  <c r="C1137" i="27"/>
  <c r="C1138" i="27"/>
  <c r="C1139" i="27"/>
  <c r="H1136" i="27"/>
  <c r="H1137" i="27"/>
  <c r="H1138" i="27"/>
  <c r="H1139" i="27"/>
  <c r="R1136" i="27"/>
  <c r="R1137" i="27"/>
  <c r="R1138" i="27"/>
  <c r="R1139" i="27"/>
  <c r="S1136" i="27"/>
  <c r="S1137" i="27"/>
  <c r="S1138" i="27"/>
  <c r="S1139" i="27"/>
  <c r="AD1136" i="27"/>
  <c r="AD1137" i="27"/>
  <c r="AD1138" i="27"/>
  <c r="AD1139" i="27"/>
  <c r="AE1136" i="27"/>
  <c r="AE1137" i="27"/>
  <c r="AE1138" i="27"/>
  <c r="AE1139" i="27"/>
  <c r="AF1136" i="27"/>
  <c r="AF1137" i="27"/>
  <c r="AF1138" i="27"/>
  <c r="AF1139" i="27"/>
  <c r="AG1136" i="27"/>
  <c r="AG1137" i="27"/>
  <c r="AG1138" i="27"/>
  <c r="AG1139" i="27"/>
  <c r="C1135" i="27"/>
  <c r="D1135" i="27"/>
  <c r="H1135" i="27"/>
  <c r="R1135" i="27"/>
  <c r="T1135" i="27" s="1"/>
  <c r="U1135" i="27" s="1"/>
  <c r="AL1135" i="27" s="1"/>
  <c r="S1135" i="27"/>
  <c r="AD1135" i="27"/>
  <c r="AE1135" i="27"/>
  <c r="AF1135" i="27"/>
  <c r="AG1135" i="27"/>
  <c r="GI130" i="20"/>
  <c r="GI134" i="20"/>
  <c r="GI135" i="20"/>
  <c r="GI136" i="20"/>
  <c r="GI137" i="20"/>
  <c r="GI138" i="20"/>
  <c r="GI139" i="20"/>
  <c r="GI140" i="20"/>
  <c r="GI141" i="20"/>
  <c r="GI142" i="20"/>
  <c r="GI143" i="20"/>
  <c r="GI144" i="20"/>
  <c r="GI145" i="20"/>
  <c r="GI146" i="20"/>
  <c r="GI147" i="20"/>
  <c r="GI148" i="20"/>
  <c r="GI149" i="20"/>
  <c r="GI150" i="20"/>
  <c r="GI151" i="20"/>
  <c r="GI152" i="20"/>
  <c r="GI153" i="20"/>
  <c r="GI154" i="20"/>
  <c r="GI155" i="20"/>
  <c r="GI156" i="20"/>
  <c r="GI157" i="20"/>
  <c r="GI158" i="20"/>
  <c r="GI159" i="20"/>
  <c r="GI160" i="20"/>
  <c r="GH130" i="20"/>
  <c r="GH134" i="20"/>
  <c r="GH135" i="20"/>
  <c r="GH136" i="20"/>
  <c r="GH137" i="20"/>
  <c r="GH138" i="20"/>
  <c r="GH139" i="20"/>
  <c r="GH140" i="20"/>
  <c r="GH141" i="20"/>
  <c r="GH142" i="20"/>
  <c r="GH143" i="20"/>
  <c r="GH144" i="20"/>
  <c r="GH145" i="20"/>
  <c r="GH146" i="20"/>
  <c r="GH147" i="20"/>
  <c r="GH148" i="20"/>
  <c r="GH149" i="20"/>
  <c r="GH150" i="20"/>
  <c r="GH151" i="20"/>
  <c r="GH152" i="20"/>
  <c r="GH153" i="20"/>
  <c r="GH154" i="20"/>
  <c r="GH155" i="20"/>
  <c r="GH156" i="20"/>
  <c r="GH157" i="20"/>
  <c r="GH158" i="20"/>
  <c r="GH159" i="20"/>
  <c r="GH160" i="20"/>
  <c r="GF130" i="20"/>
  <c r="GF134" i="20"/>
  <c r="GF135" i="20"/>
  <c r="GF136" i="20"/>
  <c r="GF137" i="20"/>
  <c r="GF138" i="20"/>
  <c r="GF139" i="20"/>
  <c r="GF140" i="20"/>
  <c r="GF141" i="20"/>
  <c r="GF142" i="20"/>
  <c r="GF143" i="20"/>
  <c r="GF144" i="20"/>
  <c r="GF145" i="20"/>
  <c r="GF146" i="20"/>
  <c r="GF147" i="20"/>
  <c r="GF148" i="20"/>
  <c r="GF149" i="20"/>
  <c r="GF150" i="20"/>
  <c r="GF151" i="20"/>
  <c r="GF152" i="20"/>
  <c r="GF153" i="20"/>
  <c r="GF154" i="20"/>
  <c r="GF155" i="20"/>
  <c r="GF156" i="20"/>
  <c r="GF157" i="20"/>
  <c r="GF158" i="20"/>
  <c r="GF159" i="20"/>
  <c r="GF160" i="20"/>
  <c r="GE130" i="20"/>
  <c r="GE134" i="20"/>
  <c r="GE135" i="20"/>
  <c r="GE136" i="20"/>
  <c r="GE137" i="20"/>
  <c r="GE138" i="20"/>
  <c r="GE139" i="20"/>
  <c r="GE140" i="20"/>
  <c r="GE141" i="20"/>
  <c r="GE142" i="20"/>
  <c r="GE143" i="20"/>
  <c r="GE144" i="20"/>
  <c r="GE145" i="20"/>
  <c r="GE146" i="20"/>
  <c r="GE147" i="20"/>
  <c r="GE148" i="20"/>
  <c r="GE149" i="20"/>
  <c r="GE150" i="20"/>
  <c r="GE151" i="20"/>
  <c r="GE152" i="20"/>
  <c r="GE153" i="20"/>
  <c r="GE154" i="20"/>
  <c r="GE155" i="20"/>
  <c r="GE156" i="20"/>
  <c r="GE157" i="20"/>
  <c r="GE158" i="20"/>
  <c r="GE159" i="20"/>
  <c r="GE160" i="20"/>
  <c r="GD130" i="20"/>
  <c r="GD131" i="20"/>
  <c r="GD132" i="20"/>
  <c r="GD133" i="20"/>
  <c r="GD134" i="20"/>
  <c r="GD135" i="20"/>
  <c r="GD136" i="20"/>
  <c r="GD137" i="20"/>
  <c r="GD138" i="20"/>
  <c r="GD139" i="20"/>
  <c r="GD140" i="20"/>
  <c r="GD141" i="20"/>
  <c r="GD142" i="20"/>
  <c r="GD143" i="20"/>
  <c r="GD144" i="20"/>
  <c r="GD145" i="20"/>
  <c r="GD146" i="20"/>
  <c r="GD147" i="20"/>
  <c r="GD148" i="20"/>
  <c r="GD149" i="20"/>
  <c r="GD150" i="20"/>
  <c r="GD151" i="20"/>
  <c r="GD152" i="20"/>
  <c r="GD153" i="20"/>
  <c r="GD154" i="20"/>
  <c r="GD155" i="20"/>
  <c r="GD156" i="20"/>
  <c r="GD157" i="20"/>
  <c r="GD158" i="20"/>
  <c r="GD159" i="20"/>
  <c r="GD160" i="20"/>
  <c r="GC130" i="20"/>
  <c r="GC134" i="20"/>
  <c r="GC135" i="20"/>
  <c r="GC136" i="20"/>
  <c r="GC137" i="20"/>
  <c r="GC138" i="20"/>
  <c r="GC139" i="20"/>
  <c r="GC140" i="20"/>
  <c r="GC141" i="20"/>
  <c r="GC142" i="20"/>
  <c r="GC143" i="20"/>
  <c r="GC144" i="20"/>
  <c r="GC145" i="20"/>
  <c r="GC146" i="20"/>
  <c r="GC147" i="20"/>
  <c r="GC148" i="20"/>
  <c r="GC149" i="20"/>
  <c r="GC150" i="20"/>
  <c r="GC151" i="20"/>
  <c r="GC152" i="20"/>
  <c r="GC153" i="20"/>
  <c r="GC154" i="20"/>
  <c r="GC155" i="20"/>
  <c r="GC156" i="20"/>
  <c r="GC157" i="20"/>
  <c r="GC158" i="20"/>
  <c r="GC159" i="20"/>
  <c r="GC160" i="20"/>
  <c r="GB130" i="20"/>
  <c r="GB131" i="20"/>
  <c r="GB134" i="20"/>
  <c r="GB135" i="20"/>
  <c r="GB136" i="20"/>
  <c r="GB137" i="20"/>
  <c r="GB138" i="20"/>
  <c r="GB139" i="20"/>
  <c r="GB140" i="20"/>
  <c r="GB141" i="20"/>
  <c r="GB142" i="20"/>
  <c r="GB143" i="20"/>
  <c r="GB144" i="20"/>
  <c r="GB145" i="20"/>
  <c r="GB146" i="20"/>
  <c r="GB147" i="20"/>
  <c r="GB148" i="20"/>
  <c r="GB149" i="20"/>
  <c r="GB150" i="20"/>
  <c r="GB151" i="20"/>
  <c r="GB152" i="20"/>
  <c r="GB153" i="20"/>
  <c r="GB154" i="20"/>
  <c r="GB155" i="20"/>
  <c r="GB156" i="20"/>
  <c r="GB157" i="20"/>
  <c r="GB158" i="20"/>
  <c r="GB159" i="20"/>
  <c r="GB160" i="20"/>
  <c r="GA130" i="20"/>
  <c r="GA134" i="20"/>
  <c r="GA135" i="20"/>
  <c r="GA136" i="20"/>
  <c r="GA137" i="20"/>
  <c r="GA138" i="20"/>
  <c r="GA139" i="20"/>
  <c r="GA140" i="20"/>
  <c r="GA141" i="20"/>
  <c r="GA142" i="20"/>
  <c r="GA143" i="20"/>
  <c r="GA144" i="20"/>
  <c r="GA145" i="20"/>
  <c r="GA146" i="20"/>
  <c r="GA147" i="20"/>
  <c r="GA148" i="20"/>
  <c r="GA149" i="20"/>
  <c r="GA150" i="20"/>
  <c r="GA151" i="20"/>
  <c r="GA152" i="20"/>
  <c r="GA153" i="20"/>
  <c r="GA154" i="20"/>
  <c r="GA155" i="20"/>
  <c r="GA156" i="20"/>
  <c r="GA157" i="20"/>
  <c r="GA158" i="20"/>
  <c r="GA159" i="20"/>
  <c r="GA160" i="20"/>
  <c r="FZ130" i="20"/>
  <c r="FZ131" i="20"/>
  <c r="FZ132" i="20"/>
  <c r="FZ133" i="20"/>
  <c r="FZ134" i="20"/>
  <c r="FZ135" i="20"/>
  <c r="FZ136" i="20"/>
  <c r="FZ137" i="20"/>
  <c r="FZ138" i="20"/>
  <c r="FZ139" i="20"/>
  <c r="FZ140" i="20"/>
  <c r="FZ141" i="20"/>
  <c r="FZ142" i="20"/>
  <c r="FZ143" i="20"/>
  <c r="FZ144" i="20"/>
  <c r="FZ145" i="20"/>
  <c r="FZ146" i="20"/>
  <c r="FZ147" i="20"/>
  <c r="FZ148" i="20"/>
  <c r="FZ149" i="20"/>
  <c r="FZ150" i="20"/>
  <c r="FZ151" i="20"/>
  <c r="FZ152" i="20"/>
  <c r="FZ153" i="20"/>
  <c r="FZ154" i="20"/>
  <c r="FZ155" i="20"/>
  <c r="FZ156" i="20"/>
  <c r="FZ157" i="20"/>
  <c r="FZ158" i="20"/>
  <c r="FZ159" i="20"/>
  <c r="FZ160" i="20"/>
  <c r="FY130" i="20"/>
  <c r="FY131" i="20"/>
  <c r="FY132" i="20"/>
  <c r="FY133" i="20"/>
  <c r="FY134" i="20"/>
  <c r="FY135" i="20"/>
  <c r="FY136" i="20"/>
  <c r="FY137" i="20"/>
  <c r="FY138" i="20"/>
  <c r="FY139" i="20"/>
  <c r="FY140" i="20"/>
  <c r="FY141" i="20"/>
  <c r="FY142" i="20"/>
  <c r="FY143" i="20"/>
  <c r="FY144" i="20"/>
  <c r="FY145" i="20"/>
  <c r="FY146" i="20"/>
  <c r="FY147" i="20"/>
  <c r="FY148" i="20"/>
  <c r="FY149" i="20"/>
  <c r="FY150" i="20"/>
  <c r="FY151" i="20"/>
  <c r="FY152" i="20"/>
  <c r="FY153" i="20"/>
  <c r="FY154" i="20"/>
  <c r="FY155" i="20"/>
  <c r="FY156" i="20"/>
  <c r="FY157" i="20"/>
  <c r="FY158" i="20"/>
  <c r="FY159" i="20"/>
  <c r="FY160" i="20"/>
  <c r="FX130" i="20"/>
  <c r="FX131" i="20"/>
  <c r="FX132" i="20"/>
  <c r="FX133" i="20"/>
  <c r="FX134" i="20"/>
  <c r="FX135" i="20"/>
  <c r="FX136" i="20"/>
  <c r="FX137" i="20"/>
  <c r="FX138" i="20"/>
  <c r="FX139" i="20"/>
  <c r="FX140" i="20"/>
  <c r="FX141" i="20"/>
  <c r="FX142" i="20"/>
  <c r="FX143" i="20"/>
  <c r="FX144" i="20"/>
  <c r="FX145" i="20"/>
  <c r="FX146" i="20"/>
  <c r="FX147" i="20"/>
  <c r="FX148" i="20"/>
  <c r="FX149" i="20"/>
  <c r="FX150" i="20"/>
  <c r="FX151" i="20"/>
  <c r="FX152" i="20"/>
  <c r="FX153" i="20"/>
  <c r="FX154" i="20"/>
  <c r="FX155" i="20"/>
  <c r="FX156" i="20"/>
  <c r="FX157" i="20"/>
  <c r="FX158" i="20"/>
  <c r="FX159" i="20"/>
  <c r="FX160" i="20"/>
  <c r="FW130" i="20"/>
  <c r="FW131" i="20"/>
  <c r="FW132" i="20"/>
  <c r="FW133" i="20"/>
  <c r="FW134" i="20"/>
  <c r="FW135" i="20"/>
  <c r="FW136" i="20"/>
  <c r="FW137" i="20"/>
  <c r="FW138" i="20"/>
  <c r="FW139" i="20"/>
  <c r="FW140" i="20"/>
  <c r="FW141" i="20"/>
  <c r="FW142" i="20"/>
  <c r="FW143" i="20"/>
  <c r="FW144" i="20"/>
  <c r="FW145" i="20"/>
  <c r="FW146" i="20"/>
  <c r="FW147" i="20"/>
  <c r="FW148" i="20"/>
  <c r="FW149" i="20"/>
  <c r="FW150" i="20"/>
  <c r="FW151" i="20"/>
  <c r="FW152" i="20"/>
  <c r="FW153" i="20"/>
  <c r="FW154" i="20"/>
  <c r="FW155" i="20"/>
  <c r="FW156" i="20"/>
  <c r="FW157" i="20"/>
  <c r="FW158" i="20"/>
  <c r="FW159" i="20"/>
  <c r="FW160" i="20"/>
  <c r="FV130" i="20"/>
  <c r="FV131" i="20"/>
  <c r="FV132" i="20"/>
  <c r="GB132" i="20" s="1"/>
  <c r="FV133" i="20"/>
  <c r="GB133" i="20" s="1"/>
  <c r="FV134" i="20"/>
  <c r="FV135" i="20"/>
  <c r="FV136" i="20"/>
  <c r="FV137" i="20"/>
  <c r="FV138" i="20"/>
  <c r="FV139" i="20"/>
  <c r="FV140" i="20"/>
  <c r="FV141" i="20"/>
  <c r="FV142" i="20"/>
  <c r="FV143" i="20"/>
  <c r="FV144" i="20"/>
  <c r="FV145" i="20"/>
  <c r="FV146" i="20"/>
  <c r="FV147" i="20"/>
  <c r="FV148" i="20"/>
  <c r="FV149" i="20"/>
  <c r="FV150" i="20"/>
  <c r="FV151" i="20"/>
  <c r="FV152" i="20"/>
  <c r="FV153" i="20"/>
  <c r="FV154" i="20"/>
  <c r="FV155" i="20"/>
  <c r="FV156" i="20"/>
  <c r="FV157" i="20"/>
  <c r="FV158" i="20"/>
  <c r="FV159" i="20"/>
  <c r="FV160" i="20"/>
  <c r="FU130" i="20"/>
  <c r="FU131" i="20"/>
  <c r="FU132" i="20"/>
  <c r="FU133" i="20"/>
  <c r="FU134" i="20"/>
  <c r="FU135" i="20"/>
  <c r="FU136" i="20"/>
  <c r="FU137" i="20"/>
  <c r="FU138" i="20"/>
  <c r="FU139" i="20"/>
  <c r="FU140" i="20"/>
  <c r="FU141" i="20"/>
  <c r="FU142" i="20"/>
  <c r="FU143" i="20"/>
  <c r="FU144" i="20"/>
  <c r="FU145" i="20"/>
  <c r="FU146" i="20"/>
  <c r="FU147" i="20"/>
  <c r="FU148" i="20"/>
  <c r="FU149" i="20"/>
  <c r="FU150" i="20"/>
  <c r="FU151" i="20"/>
  <c r="FU152" i="20"/>
  <c r="FU153" i="20"/>
  <c r="FU154" i="20"/>
  <c r="FU155" i="20"/>
  <c r="FU156" i="20"/>
  <c r="FU157" i="20"/>
  <c r="FU158" i="20"/>
  <c r="FU159" i="20"/>
  <c r="FU160" i="20"/>
  <c r="FT130" i="20"/>
  <c r="FT131" i="20"/>
  <c r="FT132" i="20"/>
  <c r="FT133" i="20"/>
  <c r="FT134" i="20"/>
  <c r="FT135" i="20"/>
  <c r="FT136" i="20"/>
  <c r="FT137" i="20"/>
  <c r="FT138" i="20"/>
  <c r="FT139" i="20"/>
  <c r="FT140" i="20"/>
  <c r="FT141" i="20"/>
  <c r="FT142" i="20"/>
  <c r="FT143" i="20"/>
  <c r="FT144" i="20"/>
  <c r="FT145" i="20"/>
  <c r="FT146" i="20"/>
  <c r="FT147" i="20"/>
  <c r="FT148" i="20"/>
  <c r="FT149" i="20"/>
  <c r="FT150" i="20"/>
  <c r="FT151" i="20"/>
  <c r="FT152" i="20"/>
  <c r="FT153" i="20"/>
  <c r="FT154" i="20"/>
  <c r="FT155" i="20"/>
  <c r="FT156" i="20"/>
  <c r="FT157" i="20"/>
  <c r="FT158" i="20"/>
  <c r="FT159" i="20"/>
  <c r="FT160" i="20"/>
  <c r="FS130" i="20"/>
  <c r="FS131" i="20"/>
  <c r="GA131" i="20" s="1"/>
  <c r="GC131" i="20" s="1"/>
  <c r="FS132" i="20"/>
  <c r="GA132" i="20" s="1"/>
  <c r="FS133" i="20"/>
  <c r="GA133" i="20" s="1"/>
  <c r="FS134" i="20"/>
  <c r="FS135" i="20"/>
  <c r="FS136" i="20"/>
  <c r="FS137" i="20"/>
  <c r="FS138" i="20"/>
  <c r="FS139" i="20"/>
  <c r="FS140" i="20"/>
  <c r="FS141" i="20"/>
  <c r="FS142" i="20"/>
  <c r="FS143" i="20"/>
  <c r="FS144" i="20"/>
  <c r="FS145" i="20"/>
  <c r="FS146" i="20"/>
  <c r="FS147" i="20"/>
  <c r="FS148" i="20"/>
  <c r="FS149" i="20"/>
  <c r="FS150" i="20"/>
  <c r="FS151" i="20"/>
  <c r="FS152" i="20"/>
  <c r="FS153" i="20"/>
  <c r="FS154" i="20"/>
  <c r="FS155" i="20"/>
  <c r="FS156" i="20"/>
  <c r="FS157" i="20"/>
  <c r="FS158" i="20"/>
  <c r="FS159" i="20"/>
  <c r="FS160" i="20"/>
  <c r="FR130" i="20"/>
  <c r="FR131" i="20"/>
  <c r="FR132" i="20"/>
  <c r="FR133" i="20"/>
  <c r="FR134" i="20"/>
  <c r="FR135" i="20"/>
  <c r="FR136" i="20"/>
  <c r="FR137" i="20"/>
  <c r="FR138" i="20"/>
  <c r="FR139" i="20"/>
  <c r="FR140" i="20"/>
  <c r="FR141" i="20"/>
  <c r="FR142" i="20"/>
  <c r="FR143" i="20"/>
  <c r="FR144" i="20"/>
  <c r="FR145" i="20"/>
  <c r="FR146" i="20"/>
  <c r="FR147" i="20"/>
  <c r="FR148" i="20"/>
  <c r="FR149" i="20"/>
  <c r="FR150" i="20"/>
  <c r="FR151" i="20"/>
  <c r="FR152" i="20"/>
  <c r="FR153" i="20"/>
  <c r="FR154" i="20"/>
  <c r="FR155" i="20"/>
  <c r="FR156" i="20"/>
  <c r="FR157" i="20"/>
  <c r="FR158" i="20"/>
  <c r="FR159" i="20"/>
  <c r="FR160" i="20"/>
  <c r="FQ130" i="20"/>
  <c r="FQ131" i="20"/>
  <c r="FQ132" i="20"/>
  <c r="FQ133" i="20"/>
  <c r="FQ134" i="20"/>
  <c r="FQ135" i="20"/>
  <c r="FQ136" i="20"/>
  <c r="FQ137" i="20"/>
  <c r="FQ138" i="20"/>
  <c r="FQ139" i="20"/>
  <c r="FQ140" i="20"/>
  <c r="FQ141" i="20"/>
  <c r="FQ142" i="20"/>
  <c r="FQ143" i="20"/>
  <c r="FQ144" i="20"/>
  <c r="FQ145" i="20"/>
  <c r="FQ146" i="20"/>
  <c r="FQ147" i="20"/>
  <c r="FQ148" i="20"/>
  <c r="FQ149" i="20"/>
  <c r="FQ150" i="20"/>
  <c r="FQ151" i="20"/>
  <c r="FQ152" i="20"/>
  <c r="FQ153" i="20"/>
  <c r="FQ154" i="20"/>
  <c r="FQ155" i="20"/>
  <c r="FQ156" i="20"/>
  <c r="FQ157" i="20"/>
  <c r="FQ158" i="20"/>
  <c r="FQ159" i="20"/>
  <c r="FQ160" i="20"/>
  <c r="FQ129" i="20"/>
  <c r="FP8" i="20"/>
  <c r="FP9" i="20"/>
  <c r="FP10" i="20"/>
  <c r="FP11" i="20"/>
  <c r="FP12" i="20"/>
  <c r="FP13" i="20"/>
  <c r="FP14" i="20"/>
  <c r="FP15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P47" i="20"/>
  <c r="FP48" i="20"/>
  <c r="FP49" i="20"/>
  <c r="FP50" i="20"/>
  <c r="FP51" i="20"/>
  <c r="FP52" i="20"/>
  <c r="FP53" i="20"/>
  <c r="FP54" i="20"/>
  <c r="FP55" i="20"/>
  <c r="FP56" i="20"/>
  <c r="FP57" i="20"/>
  <c r="FP58" i="20"/>
  <c r="FP59" i="20"/>
  <c r="FP60" i="20"/>
  <c r="FP61" i="20"/>
  <c r="FP62" i="20"/>
  <c r="FP63" i="20"/>
  <c r="FP64" i="20"/>
  <c r="FP65" i="20"/>
  <c r="FP66" i="20"/>
  <c r="FP67" i="20"/>
  <c r="FP68" i="20"/>
  <c r="FP69" i="20"/>
  <c r="FP70" i="20"/>
  <c r="FP71" i="20"/>
  <c r="FP72" i="20"/>
  <c r="FP73" i="20"/>
  <c r="FP74" i="20"/>
  <c r="FP75" i="20"/>
  <c r="FP76" i="20"/>
  <c r="FP77" i="20"/>
  <c r="FP78" i="20"/>
  <c r="FP79" i="20"/>
  <c r="FP80" i="20"/>
  <c r="FP81" i="20"/>
  <c r="FP82" i="20"/>
  <c r="FP83" i="20"/>
  <c r="FP84" i="20"/>
  <c r="FP85" i="20"/>
  <c r="FP86" i="20"/>
  <c r="FP87" i="20"/>
  <c r="FP88" i="20"/>
  <c r="FP89" i="20"/>
  <c r="FP90" i="20"/>
  <c r="FP91" i="20"/>
  <c r="FP92" i="20"/>
  <c r="FP93" i="20"/>
  <c r="FP94" i="20"/>
  <c r="FP95" i="20"/>
  <c r="FP96" i="20"/>
  <c r="FP97" i="20"/>
  <c r="FP98" i="20"/>
  <c r="FP99" i="20"/>
  <c r="FP100" i="20"/>
  <c r="FP101" i="20"/>
  <c r="FP102" i="20"/>
  <c r="FP103" i="20"/>
  <c r="FP104" i="20"/>
  <c r="FP105" i="20"/>
  <c r="FP106" i="20"/>
  <c r="FP107" i="20"/>
  <c r="FP108" i="20"/>
  <c r="FP109" i="20"/>
  <c r="FP110" i="20"/>
  <c r="FP111" i="20"/>
  <c r="FP112" i="20"/>
  <c r="FP113" i="20"/>
  <c r="FP114" i="20"/>
  <c r="FP115" i="20"/>
  <c r="FP116" i="20"/>
  <c r="FP117" i="20"/>
  <c r="FP118" i="20"/>
  <c r="FP119" i="20"/>
  <c r="FP120" i="20"/>
  <c r="FP121" i="20"/>
  <c r="FP122" i="20"/>
  <c r="FP123" i="20"/>
  <c r="FP124" i="20"/>
  <c r="FP125" i="20"/>
  <c r="FP126" i="20"/>
  <c r="FP127" i="20"/>
  <c r="FP128" i="20"/>
  <c r="FP129" i="20"/>
  <c r="FP130" i="20"/>
  <c r="FP131" i="20"/>
  <c r="FP132" i="20"/>
  <c r="FP133" i="20"/>
  <c r="FP134" i="20"/>
  <c r="FP135" i="20"/>
  <c r="FP136" i="20"/>
  <c r="FP137" i="20"/>
  <c r="FP138" i="20"/>
  <c r="FP139" i="20"/>
  <c r="FP140" i="20"/>
  <c r="FP141" i="20"/>
  <c r="FP142" i="20"/>
  <c r="FP143" i="20"/>
  <c r="FP144" i="20"/>
  <c r="FP145" i="20"/>
  <c r="FP146" i="20"/>
  <c r="FP147" i="20"/>
  <c r="FP148" i="20"/>
  <c r="FP149" i="20"/>
  <c r="FP150" i="20"/>
  <c r="FP151" i="20"/>
  <c r="FP152" i="20"/>
  <c r="FP153" i="20"/>
  <c r="FP154" i="20"/>
  <c r="FP155" i="20"/>
  <c r="FP156" i="20"/>
  <c r="FP157" i="20"/>
  <c r="FP158" i="20"/>
  <c r="FP159" i="20"/>
  <c r="FP160" i="20"/>
  <c r="FO130" i="20"/>
  <c r="FO131" i="20"/>
  <c r="GF131" i="20" s="1"/>
  <c r="FO132" i="20"/>
  <c r="FO133" i="20"/>
  <c r="FO134" i="20"/>
  <c r="FO135" i="20"/>
  <c r="FO136" i="20"/>
  <c r="FO137" i="20"/>
  <c r="FO138" i="20"/>
  <c r="FO139" i="20"/>
  <c r="FO140" i="20"/>
  <c r="FO141" i="20"/>
  <c r="FO142" i="20"/>
  <c r="FO143" i="20"/>
  <c r="FO144" i="20"/>
  <c r="FO145" i="20"/>
  <c r="FO146" i="20"/>
  <c r="FO147" i="20"/>
  <c r="FO148" i="20"/>
  <c r="FO149" i="20"/>
  <c r="FO150" i="20"/>
  <c r="FO151" i="20"/>
  <c r="FO152" i="20"/>
  <c r="FO153" i="20"/>
  <c r="FO154" i="20"/>
  <c r="FO155" i="20"/>
  <c r="FO156" i="20"/>
  <c r="FO157" i="20"/>
  <c r="FO158" i="20"/>
  <c r="FO159" i="20"/>
  <c r="FO160" i="20"/>
  <c r="FN130" i="20"/>
  <c r="FN131" i="20"/>
  <c r="FN132" i="20"/>
  <c r="FN133" i="20"/>
  <c r="FN134" i="20"/>
  <c r="FN135" i="20"/>
  <c r="FN136" i="20"/>
  <c r="FN137" i="20"/>
  <c r="FN138" i="20"/>
  <c r="FN139" i="20"/>
  <c r="FN140" i="20"/>
  <c r="FN141" i="20"/>
  <c r="FN142" i="20"/>
  <c r="FN143" i="20"/>
  <c r="FN144" i="20"/>
  <c r="FN145" i="20"/>
  <c r="FN146" i="20"/>
  <c r="FN147" i="20"/>
  <c r="FN148" i="20"/>
  <c r="FN149" i="20"/>
  <c r="FN150" i="20"/>
  <c r="FN151" i="20"/>
  <c r="FN152" i="20"/>
  <c r="FN153" i="20"/>
  <c r="FN154" i="20"/>
  <c r="FN155" i="20"/>
  <c r="FN156" i="20"/>
  <c r="FN157" i="20"/>
  <c r="FN158" i="20"/>
  <c r="FN159" i="20"/>
  <c r="FN160" i="20"/>
  <c r="FM130" i="20"/>
  <c r="FM131" i="20"/>
  <c r="FM132" i="20"/>
  <c r="FM133" i="20"/>
  <c r="FM134" i="20"/>
  <c r="FM135" i="20"/>
  <c r="FM136" i="20"/>
  <c r="FM137" i="20"/>
  <c r="FM138" i="20"/>
  <c r="FM139" i="20"/>
  <c r="FM140" i="20"/>
  <c r="FM141" i="20"/>
  <c r="FM142" i="20"/>
  <c r="FM143" i="20"/>
  <c r="FM144" i="20"/>
  <c r="FM145" i="20"/>
  <c r="FM146" i="20"/>
  <c r="FM147" i="20"/>
  <c r="FM148" i="20"/>
  <c r="FM149" i="20"/>
  <c r="FM150" i="20"/>
  <c r="FM151" i="20"/>
  <c r="FM152" i="20"/>
  <c r="FM153" i="20"/>
  <c r="FM154" i="20"/>
  <c r="FM155" i="20"/>
  <c r="FM156" i="20"/>
  <c r="FM157" i="20"/>
  <c r="FM158" i="20"/>
  <c r="FM159" i="20"/>
  <c r="FM160" i="20"/>
  <c r="FL130" i="20"/>
  <c r="FL131" i="20"/>
  <c r="FL132" i="20"/>
  <c r="GF132" i="20" s="1"/>
  <c r="FL133" i="20"/>
  <c r="GF133" i="20" s="1"/>
  <c r="FL134" i="20"/>
  <c r="FL135" i="20"/>
  <c r="FL136" i="20"/>
  <c r="FL137" i="20"/>
  <c r="FL138" i="20"/>
  <c r="FL139" i="20"/>
  <c r="FL140" i="20"/>
  <c r="FL141" i="20"/>
  <c r="FL142" i="20"/>
  <c r="FL143" i="20"/>
  <c r="FL144" i="20"/>
  <c r="FL145" i="20"/>
  <c r="FL146" i="20"/>
  <c r="FL147" i="20"/>
  <c r="FL148" i="20"/>
  <c r="FL149" i="20"/>
  <c r="FL150" i="20"/>
  <c r="FL151" i="20"/>
  <c r="FL152" i="20"/>
  <c r="FL153" i="20"/>
  <c r="FL154" i="20"/>
  <c r="FL155" i="20"/>
  <c r="FL156" i="20"/>
  <c r="FL157" i="20"/>
  <c r="FL158" i="20"/>
  <c r="FL159" i="20"/>
  <c r="FL160" i="20"/>
  <c r="FK130" i="20"/>
  <c r="FK131" i="20"/>
  <c r="FK132" i="20"/>
  <c r="FK133" i="20"/>
  <c r="FK134" i="20"/>
  <c r="FK135" i="20"/>
  <c r="FK136" i="20"/>
  <c r="FK137" i="20"/>
  <c r="FK138" i="20"/>
  <c r="FK139" i="20"/>
  <c r="FK140" i="20"/>
  <c r="FK141" i="20"/>
  <c r="FK142" i="20"/>
  <c r="FK143" i="20"/>
  <c r="FK144" i="20"/>
  <c r="FK145" i="20"/>
  <c r="FK146" i="20"/>
  <c r="FK147" i="20"/>
  <c r="FK148" i="20"/>
  <c r="FK149" i="20"/>
  <c r="FK150" i="20"/>
  <c r="FK151" i="20"/>
  <c r="FK152" i="20"/>
  <c r="FK153" i="20"/>
  <c r="FK154" i="20"/>
  <c r="FK155" i="20"/>
  <c r="FK156" i="20"/>
  <c r="FK157" i="20"/>
  <c r="FK158" i="20"/>
  <c r="FK159" i="20"/>
  <c r="FK160" i="20"/>
  <c r="FJ130" i="20"/>
  <c r="FJ131" i="20"/>
  <c r="GH131" i="20" s="1"/>
  <c r="GI131" i="20" s="1"/>
  <c r="FJ132" i="20"/>
  <c r="GH132" i="20" s="1"/>
  <c r="FJ133" i="20"/>
  <c r="GH133" i="20" s="1"/>
  <c r="FJ134" i="20"/>
  <c r="FJ135" i="20"/>
  <c r="FJ136" i="20"/>
  <c r="FJ137" i="20"/>
  <c r="FJ138" i="20"/>
  <c r="FJ139" i="20"/>
  <c r="FJ140" i="20"/>
  <c r="FJ141" i="20"/>
  <c r="FJ142" i="20"/>
  <c r="FJ143" i="20"/>
  <c r="FJ144" i="20"/>
  <c r="FJ145" i="20"/>
  <c r="FJ146" i="20"/>
  <c r="FJ147" i="20"/>
  <c r="FJ148" i="20"/>
  <c r="FJ149" i="20"/>
  <c r="FJ150" i="20"/>
  <c r="FJ151" i="20"/>
  <c r="FJ152" i="20"/>
  <c r="FJ153" i="20"/>
  <c r="FJ154" i="20"/>
  <c r="FJ155" i="20"/>
  <c r="FJ156" i="20"/>
  <c r="FJ157" i="20"/>
  <c r="FJ158" i="20"/>
  <c r="FJ159" i="20"/>
  <c r="FJ160" i="20"/>
  <c r="T1138" i="27" l="1"/>
  <c r="T1142" i="27"/>
  <c r="U1142" i="27" s="1"/>
  <c r="AL1142" i="27" s="1"/>
  <c r="T1144" i="27"/>
  <c r="U1144" i="27" s="1"/>
  <c r="AL1144" i="27" s="1"/>
  <c r="T1139" i="27"/>
  <c r="GE133" i="20"/>
  <c r="GC133" i="20"/>
  <c r="GI133" i="20"/>
  <c r="GC132" i="20"/>
  <c r="GI132" i="20" s="1"/>
  <c r="GE132" i="20"/>
  <c r="U1147" i="27"/>
  <c r="AL1147" i="27" s="1"/>
  <c r="U1146" i="27"/>
  <c r="AL1146" i="27" s="1"/>
  <c r="U1145" i="27"/>
  <c r="AL1145" i="27" s="1"/>
  <c r="GE131" i="20"/>
  <c r="U1141" i="27"/>
  <c r="AL1141" i="27" s="1"/>
  <c r="T1136" i="27"/>
  <c r="U1136" i="27" s="1"/>
  <c r="AL1136" i="27" s="1"/>
  <c r="U1140" i="27"/>
  <c r="AL1140" i="27" s="1"/>
  <c r="T1137" i="27"/>
  <c r="U1137" i="27" s="1"/>
  <c r="AL1137" i="27" s="1"/>
  <c r="U1138" i="27"/>
  <c r="AL1138" i="27" s="1"/>
  <c r="U1139" i="27"/>
  <c r="AL1139" i="27" s="1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B159" i="20"/>
  <c r="B160" i="20"/>
  <c r="C159" i="20"/>
  <c r="C160" i="20"/>
  <c r="D159" i="20"/>
  <c r="D160" i="20"/>
  <c r="E159" i="20"/>
  <c r="E160" i="20"/>
  <c r="ED159" i="20"/>
  <c r="ED160" i="20"/>
  <c r="EE159" i="20"/>
  <c r="EE160" i="20"/>
  <c r="EF159" i="20"/>
  <c r="EF160" i="20"/>
  <c r="EG159" i="20"/>
  <c r="EG160" i="20"/>
  <c r="EH159" i="20"/>
  <c r="EH160" i="20"/>
  <c r="EI159" i="20"/>
  <c r="EI160" i="20"/>
  <c r="EJ159" i="20"/>
  <c r="EJ160" i="20"/>
  <c r="EK159" i="20"/>
  <c r="EK160" i="20"/>
  <c r="EL159" i="20"/>
  <c r="EL160" i="20"/>
  <c r="EM159" i="20"/>
  <c r="EM160" i="20"/>
  <c r="EO159" i="20"/>
  <c r="EO160" i="20"/>
  <c r="EP159" i="20"/>
  <c r="EP160" i="20"/>
  <c r="EQ159" i="20"/>
  <c r="EQ160" i="20"/>
  <c r="ER159" i="20"/>
  <c r="ER160" i="20"/>
  <c r="GL159" i="20"/>
  <c r="GL160" i="20"/>
  <c r="ED154" i="20"/>
  <c r="ED155" i="20"/>
  <c r="ED156" i="20"/>
  <c r="ED157" i="20"/>
  <c r="ED158" i="20"/>
  <c r="EE154" i="20"/>
  <c r="EE155" i="20"/>
  <c r="EE156" i="20"/>
  <c r="EE157" i="20"/>
  <c r="EE158" i="20"/>
  <c r="EF154" i="20"/>
  <c r="EF155" i="20"/>
  <c r="EF156" i="20"/>
  <c r="EF157" i="20"/>
  <c r="EF158" i="20"/>
  <c r="EG154" i="20"/>
  <c r="EG155" i="20"/>
  <c r="EG156" i="20"/>
  <c r="EG157" i="20"/>
  <c r="EG158" i="20"/>
  <c r="EH154" i="20"/>
  <c r="EH155" i="20"/>
  <c r="EH156" i="20"/>
  <c r="EH157" i="20"/>
  <c r="EH158" i="20"/>
  <c r="EI154" i="20"/>
  <c r="EI155" i="20"/>
  <c r="EI156" i="20"/>
  <c r="EI157" i="20"/>
  <c r="EI158" i="20"/>
  <c r="EJ154" i="20"/>
  <c r="EJ155" i="20"/>
  <c r="EJ156" i="20"/>
  <c r="EJ157" i="20"/>
  <c r="EJ158" i="20"/>
  <c r="EK154" i="20"/>
  <c r="EK155" i="20"/>
  <c r="EK156" i="20"/>
  <c r="EK157" i="20"/>
  <c r="EK158" i="20"/>
  <c r="EL154" i="20"/>
  <c r="EL155" i="20"/>
  <c r="EL156" i="20"/>
  <c r="EL157" i="20"/>
  <c r="EL158" i="20"/>
  <c r="EM154" i="20"/>
  <c r="EM155" i="20"/>
  <c r="EM156" i="20"/>
  <c r="EM157" i="20"/>
  <c r="EM158" i="20"/>
  <c r="EO154" i="20"/>
  <c r="EO155" i="20"/>
  <c r="EO156" i="20"/>
  <c r="EO157" i="20"/>
  <c r="EO158" i="20"/>
  <c r="EP154" i="20"/>
  <c r="EP155" i="20"/>
  <c r="EP156" i="20"/>
  <c r="EP157" i="20"/>
  <c r="EP158" i="20"/>
  <c r="EQ154" i="20"/>
  <c r="EQ155" i="20"/>
  <c r="EQ156" i="20"/>
  <c r="EQ157" i="20"/>
  <c r="EQ158" i="20"/>
  <c r="ER154" i="20"/>
  <c r="ER155" i="20"/>
  <c r="ER156" i="20"/>
  <c r="ER157" i="20"/>
  <c r="ER158" i="20"/>
  <c r="GL154" i="20"/>
  <c r="GL155" i="20"/>
  <c r="GL156" i="20"/>
  <c r="GL157" i="20"/>
  <c r="GL158" i="20"/>
  <c r="ED130" i="20"/>
  <c r="ED131" i="20"/>
  <c r="ED132" i="20"/>
  <c r="ED133" i="20"/>
  <c r="ED134" i="20"/>
  <c r="ED135" i="20"/>
  <c r="ED136" i="20"/>
  <c r="ED137" i="20"/>
  <c r="ED138" i="20"/>
  <c r="ED139" i="20"/>
  <c r="ED140" i="20"/>
  <c r="ED141" i="20"/>
  <c r="ED142" i="20"/>
  <c r="ED143" i="20"/>
  <c r="ED144" i="20"/>
  <c r="ED145" i="20"/>
  <c r="ED146" i="20"/>
  <c r="ED147" i="20"/>
  <c r="ED148" i="20"/>
  <c r="ED149" i="20"/>
  <c r="ED150" i="20"/>
  <c r="ED151" i="20"/>
  <c r="ED152" i="20"/>
  <c r="ED153" i="20"/>
  <c r="EE130" i="20"/>
  <c r="EE131" i="20"/>
  <c r="EE132" i="20"/>
  <c r="EE133" i="20"/>
  <c r="EE134" i="20"/>
  <c r="EE135" i="20"/>
  <c r="EE136" i="20"/>
  <c r="EE137" i="20"/>
  <c r="EE138" i="20"/>
  <c r="EE139" i="20"/>
  <c r="EE140" i="20"/>
  <c r="EE141" i="20"/>
  <c r="EE142" i="20"/>
  <c r="EE143" i="20"/>
  <c r="EE144" i="20"/>
  <c r="EE145" i="20"/>
  <c r="EE146" i="20"/>
  <c r="EE147" i="20"/>
  <c r="EE148" i="20"/>
  <c r="EE149" i="20"/>
  <c r="EE150" i="20"/>
  <c r="EE151" i="20"/>
  <c r="EE152" i="20"/>
  <c r="EE153" i="20"/>
  <c r="EF130" i="20"/>
  <c r="EF131" i="20"/>
  <c r="EF132" i="20"/>
  <c r="EF133" i="20"/>
  <c r="EF134" i="20"/>
  <c r="EF135" i="20"/>
  <c r="EF136" i="20"/>
  <c r="EF137" i="20"/>
  <c r="EF138" i="20"/>
  <c r="EF139" i="20"/>
  <c r="EF140" i="20"/>
  <c r="EF141" i="20"/>
  <c r="EF142" i="20"/>
  <c r="EF143" i="20"/>
  <c r="EF144" i="20"/>
  <c r="EF145" i="20"/>
  <c r="EF146" i="20"/>
  <c r="EF147" i="20"/>
  <c r="EF148" i="20"/>
  <c r="EF149" i="20"/>
  <c r="EF150" i="20"/>
  <c r="EF151" i="20"/>
  <c r="EF152" i="20"/>
  <c r="EF153" i="20"/>
  <c r="EG130" i="20"/>
  <c r="EG131" i="20"/>
  <c r="EG132" i="20"/>
  <c r="EG133" i="20"/>
  <c r="EG134" i="20"/>
  <c r="EG135" i="20"/>
  <c r="EG136" i="20"/>
  <c r="EG137" i="20"/>
  <c r="EG138" i="20"/>
  <c r="EG139" i="20"/>
  <c r="EG140" i="20"/>
  <c r="EG141" i="20"/>
  <c r="EG142" i="20"/>
  <c r="EG143" i="20"/>
  <c r="EG144" i="20"/>
  <c r="EG145" i="20"/>
  <c r="EG146" i="20"/>
  <c r="EG147" i="20"/>
  <c r="EG148" i="20"/>
  <c r="EG149" i="20"/>
  <c r="EG150" i="20"/>
  <c r="EG151" i="20"/>
  <c r="EG152" i="20"/>
  <c r="EG153" i="20"/>
  <c r="EH130" i="20"/>
  <c r="EH131" i="20"/>
  <c r="EH132" i="20"/>
  <c r="EH133" i="20"/>
  <c r="EH134" i="20"/>
  <c r="EH135" i="20"/>
  <c r="EH136" i="20"/>
  <c r="EH137" i="20"/>
  <c r="EH138" i="20"/>
  <c r="EH139" i="20"/>
  <c r="EH140" i="20"/>
  <c r="EH141" i="20"/>
  <c r="EH142" i="20"/>
  <c r="EH143" i="20"/>
  <c r="EH144" i="20"/>
  <c r="EH145" i="20"/>
  <c r="EH146" i="20"/>
  <c r="EH147" i="20"/>
  <c r="EH148" i="20"/>
  <c r="EH149" i="20"/>
  <c r="EH150" i="20"/>
  <c r="EH151" i="20"/>
  <c r="EH152" i="20"/>
  <c r="EH153" i="20"/>
  <c r="EI130" i="20"/>
  <c r="EI131" i="20"/>
  <c r="EI132" i="20"/>
  <c r="EI133" i="20"/>
  <c r="EI134" i="20"/>
  <c r="EI135" i="20"/>
  <c r="EI136" i="20"/>
  <c r="EI137" i="20"/>
  <c r="EI138" i="20"/>
  <c r="EI139" i="20"/>
  <c r="EI140" i="20"/>
  <c r="EI141" i="20"/>
  <c r="EI142" i="20"/>
  <c r="EI143" i="20"/>
  <c r="EI144" i="20"/>
  <c r="EI145" i="20"/>
  <c r="EI146" i="20"/>
  <c r="EI147" i="20"/>
  <c r="EI148" i="20"/>
  <c r="EI149" i="20"/>
  <c r="EI150" i="20"/>
  <c r="EI151" i="20"/>
  <c r="EI152" i="20"/>
  <c r="EI153" i="20"/>
  <c r="EJ130" i="20"/>
  <c r="EJ131" i="20"/>
  <c r="EJ132" i="20"/>
  <c r="EJ133" i="20"/>
  <c r="EJ134" i="20"/>
  <c r="EJ135" i="20"/>
  <c r="EJ136" i="20"/>
  <c r="EJ137" i="20"/>
  <c r="EJ138" i="20"/>
  <c r="EJ139" i="20"/>
  <c r="EJ140" i="20"/>
  <c r="EJ141" i="20"/>
  <c r="EJ142" i="20"/>
  <c r="EJ143" i="20"/>
  <c r="EJ144" i="20"/>
  <c r="EJ145" i="20"/>
  <c r="EJ146" i="20"/>
  <c r="EJ147" i="20"/>
  <c r="EJ148" i="20"/>
  <c r="EJ149" i="20"/>
  <c r="EJ150" i="20"/>
  <c r="EJ151" i="20"/>
  <c r="EJ152" i="20"/>
  <c r="EJ153" i="20"/>
  <c r="EK130" i="20"/>
  <c r="EK131" i="20"/>
  <c r="EK132" i="20"/>
  <c r="EK133" i="20"/>
  <c r="EK134" i="20"/>
  <c r="EK135" i="20"/>
  <c r="EK136" i="20"/>
  <c r="EK137" i="20"/>
  <c r="EK138" i="20"/>
  <c r="EK139" i="20"/>
  <c r="EK140" i="20"/>
  <c r="EK141" i="20"/>
  <c r="EK142" i="20"/>
  <c r="EK143" i="20"/>
  <c r="EK144" i="20"/>
  <c r="EK145" i="20"/>
  <c r="EK146" i="20"/>
  <c r="EK147" i="20"/>
  <c r="EK148" i="20"/>
  <c r="EK149" i="20"/>
  <c r="EK150" i="20"/>
  <c r="EK151" i="20"/>
  <c r="EK152" i="20"/>
  <c r="EK153" i="20"/>
  <c r="EL130" i="20"/>
  <c r="EL131" i="20"/>
  <c r="EL132" i="20"/>
  <c r="EL133" i="20"/>
  <c r="EL134" i="20"/>
  <c r="EL135" i="20"/>
  <c r="EL136" i="20"/>
  <c r="EL137" i="20"/>
  <c r="EL138" i="20"/>
  <c r="EL139" i="20"/>
  <c r="EL140" i="20"/>
  <c r="EL141" i="20"/>
  <c r="EL142" i="20"/>
  <c r="EL143" i="20"/>
  <c r="EL144" i="20"/>
  <c r="EL145" i="20"/>
  <c r="EL146" i="20"/>
  <c r="EL147" i="20"/>
  <c r="EL148" i="20"/>
  <c r="EL149" i="20"/>
  <c r="EL150" i="20"/>
  <c r="EL151" i="20"/>
  <c r="EL152" i="20"/>
  <c r="EL153" i="20"/>
  <c r="EM130" i="20"/>
  <c r="EM131" i="20"/>
  <c r="EM132" i="20"/>
  <c r="EM133" i="20"/>
  <c r="EM134" i="20"/>
  <c r="EM135" i="20"/>
  <c r="EM136" i="20"/>
  <c r="EM137" i="20"/>
  <c r="EM138" i="20"/>
  <c r="EN138" i="20" s="1"/>
  <c r="EM139" i="20"/>
  <c r="EM140" i="20"/>
  <c r="EM141" i="20"/>
  <c r="EN141" i="20" s="1"/>
  <c r="EM142" i="20"/>
  <c r="EM143" i="20"/>
  <c r="EM144" i="20"/>
  <c r="EM145" i="20"/>
  <c r="EM146" i="20"/>
  <c r="EM147" i="20"/>
  <c r="EM148" i="20"/>
  <c r="EM149" i="20"/>
  <c r="EM150" i="20"/>
  <c r="EM151" i="20"/>
  <c r="EM152" i="20"/>
  <c r="EM153" i="20"/>
  <c r="EO130" i="20"/>
  <c r="EO131" i="20"/>
  <c r="EO132" i="20"/>
  <c r="EO133" i="20"/>
  <c r="EO134" i="20"/>
  <c r="EO135" i="20"/>
  <c r="EO136" i="20"/>
  <c r="EO137" i="20"/>
  <c r="EO138" i="20"/>
  <c r="EO139" i="20"/>
  <c r="EO140" i="20"/>
  <c r="EO141" i="20"/>
  <c r="EO142" i="20"/>
  <c r="EO143" i="20"/>
  <c r="EO144" i="20"/>
  <c r="EO145" i="20"/>
  <c r="EO146" i="20"/>
  <c r="EO147" i="20"/>
  <c r="EO148" i="20"/>
  <c r="EO149" i="20"/>
  <c r="EO150" i="20"/>
  <c r="EO151" i="20"/>
  <c r="EO152" i="20"/>
  <c r="EO153" i="20"/>
  <c r="EP130" i="20"/>
  <c r="EP131" i="20"/>
  <c r="EP132" i="20"/>
  <c r="EP133" i="20"/>
  <c r="EP134" i="20"/>
  <c r="EP135" i="20"/>
  <c r="EP136" i="20"/>
  <c r="EP137" i="20"/>
  <c r="EP138" i="20"/>
  <c r="EP139" i="20"/>
  <c r="EP140" i="20"/>
  <c r="EP141" i="20"/>
  <c r="EP142" i="20"/>
  <c r="EP143" i="20"/>
  <c r="EP144" i="20"/>
  <c r="EP145" i="20"/>
  <c r="EP146" i="20"/>
  <c r="EP147" i="20"/>
  <c r="EP148" i="20"/>
  <c r="EP149" i="20"/>
  <c r="EP150" i="20"/>
  <c r="EP151" i="20"/>
  <c r="EP152" i="20"/>
  <c r="EP153" i="20"/>
  <c r="EQ130" i="20"/>
  <c r="EQ131" i="20"/>
  <c r="EQ132" i="20"/>
  <c r="EQ133" i="20"/>
  <c r="EQ134" i="20"/>
  <c r="EQ135" i="20"/>
  <c r="EQ136" i="20"/>
  <c r="EQ137" i="20"/>
  <c r="EQ138" i="20"/>
  <c r="EQ139" i="20"/>
  <c r="EQ140" i="20"/>
  <c r="EQ141" i="20"/>
  <c r="EQ142" i="20"/>
  <c r="EQ143" i="20"/>
  <c r="EQ144" i="20"/>
  <c r="EQ145" i="20"/>
  <c r="EQ146" i="20"/>
  <c r="EQ147" i="20"/>
  <c r="EQ148" i="20"/>
  <c r="EQ149" i="20"/>
  <c r="EQ150" i="20"/>
  <c r="EQ151" i="20"/>
  <c r="EQ152" i="20"/>
  <c r="EQ153" i="20"/>
  <c r="ER130" i="20"/>
  <c r="ER131" i="20"/>
  <c r="ER132" i="20"/>
  <c r="ER133" i="20"/>
  <c r="ER134" i="20"/>
  <c r="ER135" i="20"/>
  <c r="ER136" i="20"/>
  <c r="ER137" i="20"/>
  <c r="ER138" i="20"/>
  <c r="ER139" i="20"/>
  <c r="ER140" i="20"/>
  <c r="ER141" i="20"/>
  <c r="ER142" i="20"/>
  <c r="ER143" i="20"/>
  <c r="ER144" i="20"/>
  <c r="ER145" i="20"/>
  <c r="ER146" i="20"/>
  <c r="ER147" i="20"/>
  <c r="ER148" i="20"/>
  <c r="ER149" i="20"/>
  <c r="ER150" i="20"/>
  <c r="ER151" i="20"/>
  <c r="ER152" i="20"/>
  <c r="ER153" i="20"/>
  <c r="GL130" i="20"/>
  <c r="GL131" i="20"/>
  <c r="GL132" i="20"/>
  <c r="GL133" i="20"/>
  <c r="GL134" i="20"/>
  <c r="GL135" i="20"/>
  <c r="GL136" i="20"/>
  <c r="GL137" i="20"/>
  <c r="GL138" i="20"/>
  <c r="GL139" i="20"/>
  <c r="GL140" i="20"/>
  <c r="GL141" i="20"/>
  <c r="GL142" i="20"/>
  <c r="GL143" i="20"/>
  <c r="GL144" i="20"/>
  <c r="GL145" i="20"/>
  <c r="GL146" i="20"/>
  <c r="GL147" i="20"/>
  <c r="GL148" i="20"/>
  <c r="GL149" i="20"/>
  <c r="GL150" i="20"/>
  <c r="GL151" i="20"/>
  <c r="GL152" i="20"/>
  <c r="GL153" i="20"/>
  <c r="B10" i="41"/>
  <c r="B11" i="41"/>
  <c r="B12" i="41"/>
  <c r="B13" i="41"/>
  <c r="B14" i="41"/>
  <c r="Q14" i="41" s="1"/>
  <c r="J11" i="41"/>
  <c r="K11" i="41" s="1"/>
  <c r="J12" i="41"/>
  <c r="K12" i="41" s="1"/>
  <c r="J13" i="41"/>
  <c r="K13" i="41" s="1"/>
  <c r="J14" i="41"/>
  <c r="K14" i="41" s="1"/>
  <c r="O11" i="41"/>
  <c r="O12" i="41"/>
  <c r="O13" i="41"/>
  <c r="O14" i="41"/>
  <c r="P11" i="41"/>
  <c r="P12" i="41"/>
  <c r="P13" i="41"/>
  <c r="P14" i="41"/>
  <c r="Q11" i="41"/>
  <c r="R11" i="41" s="1"/>
  <c r="Q12" i="41"/>
  <c r="R12" i="41" s="1"/>
  <c r="Q13" i="41"/>
  <c r="R13" i="41" s="1"/>
  <c r="Q10" i="41"/>
  <c r="R10" i="41" s="1"/>
  <c r="J10" i="41"/>
  <c r="K10" i="41" s="1"/>
  <c r="O10" i="41"/>
  <c r="P10" i="41"/>
  <c r="J9" i="41"/>
  <c r="K9" i="41" s="1"/>
  <c r="O9" i="41"/>
  <c r="P9" i="41"/>
  <c r="B7" i="41"/>
  <c r="Q7" i="41" s="1"/>
  <c r="B8" i="41"/>
  <c r="Q8" i="41" s="1"/>
  <c r="R8" i="41" s="1"/>
  <c r="B9" i="41"/>
  <c r="Q9" i="41" s="1"/>
  <c r="R9" i="41" s="1"/>
  <c r="J7" i="41"/>
  <c r="K7" i="41" s="1"/>
  <c r="J8" i="41"/>
  <c r="K8" i="41"/>
  <c r="O7" i="41"/>
  <c r="O8" i="41"/>
  <c r="P7" i="41"/>
  <c r="P8" i="41"/>
  <c r="K1134" i="27"/>
  <c r="K1133" i="27"/>
  <c r="K1132" i="27"/>
  <c r="K1131" i="27"/>
  <c r="D1134" i="27"/>
  <c r="C1134" i="27"/>
  <c r="D1133" i="27"/>
  <c r="C1133" i="27"/>
  <c r="D1132" i="27"/>
  <c r="C1132" i="27"/>
  <c r="D1131" i="27"/>
  <c r="C1131" i="27"/>
  <c r="H1131" i="27"/>
  <c r="H1132" i="27"/>
  <c r="H1133" i="27"/>
  <c r="H1134" i="27"/>
  <c r="R1131" i="27"/>
  <c r="T1131" i="27" s="1"/>
  <c r="U1131" i="27" s="1"/>
  <c r="AL1131" i="27" s="1"/>
  <c r="R1132" i="27"/>
  <c r="R1133" i="27"/>
  <c r="T1133" i="27" s="1"/>
  <c r="U1133" i="27" s="1"/>
  <c r="AL1133" i="27" s="1"/>
  <c r="R1134" i="27"/>
  <c r="T1134" i="27" s="1"/>
  <c r="U1134" i="27" s="1"/>
  <c r="AL1134" i="27" s="1"/>
  <c r="S1131" i="27"/>
  <c r="S1132" i="27"/>
  <c r="S1133" i="27"/>
  <c r="S1134" i="27"/>
  <c r="T1132" i="27"/>
  <c r="U1132" i="27" s="1"/>
  <c r="AL1132" i="27" s="1"/>
  <c r="AD1131" i="27"/>
  <c r="AD1132" i="27"/>
  <c r="AD1133" i="27"/>
  <c r="AD1134" i="27"/>
  <c r="AE1131" i="27"/>
  <c r="AE1132" i="27"/>
  <c r="AE1133" i="27"/>
  <c r="AE1134" i="27"/>
  <c r="AF1131" i="27"/>
  <c r="AF1132" i="27"/>
  <c r="AF1133" i="27"/>
  <c r="AF1134" i="27"/>
  <c r="AG1131" i="27"/>
  <c r="AG1132" i="27"/>
  <c r="AG1133" i="27"/>
  <c r="AG1134" i="27"/>
  <c r="K1126" i="27"/>
  <c r="K1127" i="27"/>
  <c r="K1128" i="27"/>
  <c r="K1129" i="27"/>
  <c r="K1130" i="27"/>
  <c r="D1130" i="27"/>
  <c r="D1129" i="27"/>
  <c r="D1128" i="27"/>
  <c r="D1127" i="27"/>
  <c r="D1126" i="27"/>
  <c r="C1127" i="27"/>
  <c r="C1128" i="27"/>
  <c r="C1129" i="27"/>
  <c r="C1130" i="27"/>
  <c r="H1127" i="27"/>
  <c r="H1128" i="27"/>
  <c r="H1129" i="27"/>
  <c r="H1130" i="27"/>
  <c r="R1127" i="27"/>
  <c r="T1127" i="27" s="1"/>
  <c r="U1127" i="27" s="1"/>
  <c r="AL1127" i="27" s="1"/>
  <c r="R1128" i="27"/>
  <c r="R1129" i="27"/>
  <c r="R1130" i="27"/>
  <c r="T1130" i="27" s="1"/>
  <c r="S1127" i="27"/>
  <c r="S1128" i="27"/>
  <c r="S1129" i="27"/>
  <c r="S1130" i="27"/>
  <c r="AD1127" i="27"/>
  <c r="AD1128" i="27"/>
  <c r="AD1129" i="27"/>
  <c r="AD1130" i="27"/>
  <c r="AE1127" i="27"/>
  <c r="AE1128" i="27"/>
  <c r="AE1129" i="27"/>
  <c r="AE1130" i="27"/>
  <c r="AF1127" i="27"/>
  <c r="AF1128" i="27"/>
  <c r="AF1129" i="27"/>
  <c r="AF1130" i="27"/>
  <c r="AG1127" i="27"/>
  <c r="AG1128" i="27"/>
  <c r="AG1129" i="27"/>
  <c r="AG1130" i="27"/>
  <c r="C1126" i="27"/>
  <c r="H1126" i="27"/>
  <c r="R1126" i="27"/>
  <c r="S1126" i="27"/>
  <c r="AD1126" i="27"/>
  <c r="AE1126" i="27"/>
  <c r="AF1126" i="27"/>
  <c r="AG1126" i="27"/>
  <c r="T1129" i="27" l="1"/>
  <c r="U1129" i="27" s="1"/>
  <c r="AL1129" i="27" s="1"/>
  <c r="T1128" i="27"/>
  <c r="U1128" i="27" s="1"/>
  <c r="AL1128" i="27" s="1"/>
  <c r="T1126" i="27"/>
  <c r="U1126" i="27" s="1"/>
  <c r="AL1126" i="27" s="1"/>
  <c r="EN146" i="20"/>
  <c r="EN160" i="20"/>
  <c r="EN152" i="20"/>
  <c r="EN144" i="20"/>
  <c r="EN136" i="20"/>
  <c r="EN159" i="20"/>
  <c r="EN147" i="20"/>
  <c r="EN131" i="20"/>
  <c r="EN149" i="20"/>
  <c r="EN133" i="20"/>
  <c r="EN155" i="20"/>
  <c r="EN139" i="20"/>
  <c r="EN143" i="20"/>
  <c r="EN135" i="20"/>
  <c r="EN151" i="20"/>
  <c r="EN156" i="20"/>
  <c r="EN158" i="20"/>
  <c r="EN150" i="20"/>
  <c r="EN142" i="20"/>
  <c r="EN134" i="20"/>
  <c r="EN154" i="20"/>
  <c r="EN148" i="20"/>
  <c r="EN140" i="20"/>
  <c r="EN132" i="20"/>
  <c r="EN153" i="20"/>
  <c r="EN145" i="20"/>
  <c r="EN137" i="20"/>
  <c r="EN157" i="20"/>
  <c r="EN130" i="20"/>
  <c r="R14" i="41"/>
  <c r="R7" i="41"/>
  <c r="U1130" i="27"/>
  <c r="AL1130" i="27" s="1"/>
  <c r="P2" i="41" l="1"/>
  <c r="P3" i="41"/>
  <c r="P4" i="41"/>
  <c r="P5" i="41"/>
  <c r="P6" i="41"/>
  <c r="K1121" i="27" l="1"/>
  <c r="K1122" i="27"/>
  <c r="K1123" i="27"/>
  <c r="K1124" i="27"/>
  <c r="K1125" i="27"/>
  <c r="D1125" i="27"/>
  <c r="D1124" i="27"/>
  <c r="D1123" i="27"/>
  <c r="D1122" i="27"/>
  <c r="D1121" i="27"/>
  <c r="C1122" i="27"/>
  <c r="C1123" i="27"/>
  <c r="C1124" i="27"/>
  <c r="C1125" i="27"/>
  <c r="H1122" i="27"/>
  <c r="H1123" i="27"/>
  <c r="H1124" i="27"/>
  <c r="H1125" i="27"/>
  <c r="R1122" i="27"/>
  <c r="R1123" i="27"/>
  <c r="R1124" i="27"/>
  <c r="T1124" i="27" s="1"/>
  <c r="U1124" i="27" s="1"/>
  <c r="AL1124" i="27" s="1"/>
  <c r="R1125" i="27"/>
  <c r="T1125" i="27" s="1"/>
  <c r="U1125" i="27" s="1"/>
  <c r="AL1125" i="27" s="1"/>
  <c r="S1122" i="27"/>
  <c r="S1123" i="27"/>
  <c r="S1124" i="27"/>
  <c r="S1125" i="27"/>
  <c r="AD1122" i="27"/>
  <c r="AD1123" i="27"/>
  <c r="AD1124" i="27"/>
  <c r="AD1125" i="27"/>
  <c r="AE1122" i="27"/>
  <c r="AE1123" i="27"/>
  <c r="AE1124" i="27"/>
  <c r="AE1125" i="27"/>
  <c r="AF1122" i="27"/>
  <c r="AF1123" i="27"/>
  <c r="AF1124" i="27"/>
  <c r="AF1125" i="27"/>
  <c r="AG1122" i="27"/>
  <c r="AG1123" i="27"/>
  <c r="AG1124" i="27"/>
  <c r="AG1125" i="27"/>
  <c r="C1121" i="27"/>
  <c r="H1121" i="27"/>
  <c r="R1121" i="27"/>
  <c r="T1121" i="27" s="1"/>
  <c r="S1121" i="27"/>
  <c r="AD1121" i="27"/>
  <c r="AE1121" i="27"/>
  <c r="AF1121" i="27"/>
  <c r="AG1121" i="27"/>
  <c r="T1123" i="27" l="1"/>
  <c r="U1123" i="27" s="1"/>
  <c r="AL1123" i="27" s="1"/>
  <c r="T1122" i="27"/>
  <c r="U1122" i="27" s="1"/>
  <c r="AL1122" i="27" s="1"/>
  <c r="U1121" i="27"/>
  <c r="AL1121" i="27" s="1"/>
  <c r="K1120" i="27" l="1"/>
  <c r="K1119" i="27"/>
  <c r="D1120" i="27"/>
  <c r="D1119" i="27"/>
  <c r="C1119" i="27"/>
  <c r="C1120" i="27"/>
  <c r="H1119" i="27"/>
  <c r="H1120" i="27"/>
  <c r="R1119" i="27"/>
  <c r="T1119" i="27" s="1"/>
  <c r="R1120" i="27"/>
  <c r="T1120" i="27" s="1"/>
  <c r="S1119" i="27"/>
  <c r="S1120" i="27"/>
  <c r="AD1119" i="27"/>
  <c r="AD1120" i="27"/>
  <c r="AE1119" i="27"/>
  <c r="AE1120" i="27"/>
  <c r="AF1119" i="27"/>
  <c r="AF1120" i="27"/>
  <c r="AG1119" i="27"/>
  <c r="AG1120" i="27"/>
  <c r="K1113" i="27"/>
  <c r="K1114" i="27"/>
  <c r="K1115" i="27"/>
  <c r="K1116" i="27"/>
  <c r="K1117" i="27"/>
  <c r="K1118" i="27"/>
  <c r="C1117" i="27"/>
  <c r="C1118" i="27"/>
  <c r="D1117" i="27"/>
  <c r="D1118" i="27"/>
  <c r="H1117" i="27"/>
  <c r="H1118" i="27"/>
  <c r="R1117" i="27"/>
  <c r="R1118" i="27"/>
  <c r="S1117" i="27"/>
  <c r="S1118" i="27"/>
  <c r="AD1117" i="27"/>
  <c r="AD1118" i="27"/>
  <c r="AE1117" i="27"/>
  <c r="AE1118" i="27"/>
  <c r="AF1117" i="27"/>
  <c r="AF1118" i="27"/>
  <c r="AG1117" i="27"/>
  <c r="AG1118" i="27"/>
  <c r="T1117" i="27" l="1"/>
  <c r="U1120" i="27"/>
  <c r="AL1120" i="27" s="1"/>
  <c r="U1119" i="27"/>
  <c r="AL1119" i="27" s="1"/>
  <c r="T1118" i="27"/>
  <c r="U1118" i="27" s="1"/>
  <c r="AL1118" i="27" s="1"/>
  <c r="U1117" i="27"/>
  <c r="AL1117" i="27" s="1"/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R1114" i="27"/>
  <c r="R1115" i="27"/>
  <c r="R1116" i="27"/>
  <c r="S1113" i="27"/>
  <c r="S1114" i="27"/>
  <c r="S1115" i="27"/>
  <c r="S1116" i="27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C1111" i="27"/>
  <c r="C1112" i="27"/>
  <c r="H1111" i="27"/>
  <c r="H1112" i="27"/>
  <c r="R1111" i="27"/>
  <c r="T1111" i="27" s="1"/>
  <c r="R1112" i="27"/>
  <c r="T1112" i="27" s="1"/>
  <c r="U1112" i="27" s="1"/>
  <c r="AL1112" i="27" s="1"/>
  <c r="S1111" i="27"/>
  <c r="S1112" i="27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I31" i="24"/>
  <c r="J31" i="24"/>
  <c r="P31" i="24"/>
  <c r="Q31" i="24"/>
  <c r="R31" i="24"/>
  <c r="Y31" i="24"/>
  <c r="T1114" i="27" l="1"/>
  <c r="U1114" i="27" s="1"/>
  <c r="AL1114" i="27" s="1"/>
  <c r="T1113" i="27"/>
  <c r="U1113" i="27" s="1"/>
  <c r="AL1113" i="27" s="1"/>
  <c r="T1116" i="27"/>
  <c r="U1116" i="27" s="1"/>
  <c r="AL1116" i="27" s="1"/>
  <c r="T1115" i="27"/>
  <c r="U1115" i="27" s="1"/>
  <c r="AL1115" i="27" s="1"/>
  <c r="T1110" i="27"/>
  <c r="U1110" i="27" s="1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T1103" i="27" s="1"/>
  <c r="U1103" i="27" s="1"/>
  <c r="AL1103" i="27" s="1"/>
  <c r="R1104" i="27"/>
  <c r="T1104" i="27" s="1"/>
  <c r="R1105" i="27"/>
  <c r="T1105" i="27" s="1"/>
  <c r="S1101" i="27"/>
  <c r="S1102" i="27"/>
  <c r="S1103" i="27"/>
  <c r="S1104" i="27"/>
  <c r="S1105" i="27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T1092" i="27" s="1"/>
  <c r="U1092" i="27" s="1"/>
  <c r="AL1092" i="27" s="1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T1099" i="27" l="1"/>
  <c r="U1109" i="27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U1071" i="27" s="1"/>
  <c r="AL1071" i="27" s="1"/>
  <c r="T1063" i="27"/>
  <c r="U1063" i="27" s="1"/>
  <c r="AL1063" i="27" s="1"/>
  <c r="T1068" i="27"/>
  <c r="U1068" i="27" s="1"/>
  <c r="AL1068" i="27" s="1"/>
  <c r="T1066" i="27"/>
  <c r="U1066" i="27" s="1"/>
  <c r="AL1066" i="27" s="1"/>
  <c r="U1067" i="27"/>
  <c r="AL1067" i="27" s="1"/>
  <c r="U1070" i="27"/>
  <c r="AL1070" i="27" s="1"/>
  <c r="T1062" i="27"/>
  <c r="U1062" i="27" s="1"/>
  <c r="AL1062" i="27" s="1"/>
  <c r="T1061" i="27"/>
  <c r="U1061" i="27" s="1"/>
  <c r="AL1061" i="27" s="1"/>
  <c r="T1065" i="27"/>
  <c r="U1065" i="27" s="1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7" i="27" l="1"/>
  <c r="T1046" i="27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U1030" i="27" s="1"/>
  <c r="AL1030" i="27" s="1"/>
  <c r="T1028" i="27"/>
  <c r="U1028" i="27" s="1"/>
  <c r="AL1028" i="27" s="1"/>
  <c r="U1032" i="27"/>
  <c r="AL1032" i="27" s="1"/>
  <c r="T1026" i="27"/>
  <c r="U1026" i="27" s="1"/>
  <c r="AL1026" i="27" s="1"/>
  <c r="T1029" i="27"/>
  <c r="U1029" i="27" s="1"/>
  <c r="AL1029" i="27" s="1"/>
  <c r="T1027" i="27"/>
  <c r="U1027" i="27" s="1"/>
  <c r="AL1027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U1022" i="27" s="1"/>
  <c r="AL1022" i="27" s="1"/>
  <c r="T1021" i="27"/>
  <c r="U1021" i="27" s="1"/>
  <c r="AL1021" i="27" s="1"/>
  <c r="U1024" i="27"/>
  <c r="AL1024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4" i="27" s="1"/>
  <c r="AL1014" i="27" s="1"/>
  <c r="U1016" i="27"/>
  <c r="AL1016" i="27" s="1"/>
  <c r="K1012" i="27" l="1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GB115" i="20" s="1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GB127" i="20" s="1"/>
  <c r="FV128" i="20"/>
  <c r="GB128" i="20" s="1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GA115" i="20" s="1"/>
  <c r="FR116" i="20"/>
  <c r="GA116" i="20" s="1"/>
  <c r="FR117" i="20"/>
  <c r="FR118" i="20"/>
  <c r="FR119" i="20"/>
  <c r="FR120" i="20"/>
  <c r="FR121" i="20"/>
  <c r="FR122" i="20"/>
  <c r="FR123" i="20"/>
  <c r="GA123" i="20" s="1"/>
  <c r="FR124" i="20"/>
  <c r="FR125" i="20"/>
  <c r="GA125" i="20" s="1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FL117" i="20"/>
  <c r="FL118" i="20"/>
  <c r="FL119" i="20"/>
  <c r="FL120" i="20"/>
  <c r="FL121" i="20"/>
  <c r="FL122" i="20"/>
  <c r="FL123" i="20"/>
  <c r="FL124" i="20"/>
  <c r="FL125" i="20"/>
  <c r="FL126" i="20"/>
  <c r="FL127" i="20"/>
  <c r="FL128" i="20"/>
  <c r="GF128" i="20" s="1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FJ117" i="20"/>
  <c r="GH117" i="20" s="1"/>
  <c r="FJ118" i="20"/>
  <c r="FJ119" i="20"/>
  <c r="GH119" i="20" s="1"/>
  <c r="FJ120" i="20"/>
  <c r="FJ121" i="20"/>
  <c r="GH121" i="20" s="1"/>
  <c r="FJ122" i="20"/>
  <c r="GH122" i="20" s="1"/>
  <c r="FJ123" i="20"/>
  <c r="FJ124" i="20"/>
  <c r="FJ125" i="20"/>
  <c r="GH125" i="20" s="1"/>
  <c r="FJ126" i="20"/>
  <c r="FJ127" i="20"/>
  <c r="GH127" i="20" s="1"/>
  <c r="FJ128" i="20"/>
  <c r="FJ129" i="20"/>
  <c r="GH129" i="20" s="1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F117" i="20" l="1"/>
  <c r="GB116" i="20"/>
  <c r="GB122" i="20"/>
  <c r="GH126" i="20"/>
  <c r="GH118" i="20"/>
  <c r="GF116" i="20"/>
  <c r="GB129" i="20"/>
  <c r="GH123" i="20"/>
  <c r="GH115" i="20"/>
  <c r="GF120" i="20"/>
  <c r="GF115" i="20"/>
  <c r="GC115" i="20"/>
  <c r="GE115" i="20" s="1"/>
  <c r="GB124" i="20"/>
  <c r="GF127" i="20"/>
  <c r="GH128" i="20"/>
  <c r="GA128" i="20"/>
  <c r="GC128" i="20" s="1"/>
  <c r="GE128" i="20" s="1"/>
  <c r="GA127" i="20"/>
  <c r="GC127" i="20" s="1"/>
  <c r="GA119" i="20"/>
  <c r="GA118" i="20"/>
  <c r="GA117" i="20"/>
  <c r="GH124" i="20"/>
  <c r="GH116" i="20"/>
  <c r="GI116" i="20" s="1"/>
  <c r="GA124" i="20"/>
  <c r="GC124" i="20" s="1"/>
  <c r="GE124" i="20" s="1"/>
  <c r="GB119" i="20"/>
  <c r="GF121" i="20"/>
  <c r="GC116" i="20"/>
  <c r="GE116" i="20" s="1"/>
  <c r="GF129" i="20"/>
  <c r="GB117" i="20"/>
  <c r="GA129" i="20"/>
  <c r="GB126" i="20"/>
  <c r="GF126" i="20"/>
  <c r="GA126" i="20"/>
  <c r="GF125" i="20"/>
  <c r="GC125" i="20"/>
  <c r="GE125" i="20" s="1"/>
  <c r="GF124" i="20"/>
  <c r="GF123" i="20"/>
  <c r="GB123" i="20"/>
  <c r="GC123" i="20" s="1"/>
  <c r="GA122" i="20"/>
  <c r="GC122" i="20" s="1"/>
  <c r="GE122" i="20" s="1"/>
  <c r="GF122" i="20"/>
  <c r="GA121" i="20"/>
  <c r="GB121" i="20"/>
  <c r="GH120" i="20"/>
  <c r="GA120" i="20"/>
  <c r="GC120" i="20" s="1"/>
  <c r="GI120" i="20" s="1"/>
  <c r="GF119" i="20"/>
  <c r="GB118" i="20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3" i="20" l="1"/>
  <c r="GC129" i="20"/>
  <c r="GI122" i="20"/>
  <c r="GC118" i="20"/>
  <c r="GI118" i="20" s="1"/>
  <c r="GI128" i="20"/>
  <c r="GI127" i="20"/>
  <c r="GE127" i="20"/>
  <c r="GC126" i="20"/>
  <c r="GE126" i="20" s="1"/>
  <c r="GC117" i="20"/>
  <c r="GE117" i="20" s="1"/>
  <c r="GI115" i="20"/>
  <c r="GC119" i="20"/>
  <c r="GI119" i="20" s="1"/>
  <c r="GI124" i="20"/>
  <c r="GI125" i="20"/>
  <c r="GE123" i="20"/>
  <c r="GC121" i="20"/>
  <c r="GE120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E118" i="20" l="1"/>
  <c r="GI129" i="20"/>
  <c r="GE129" i="20"/>
  <c r="GI117" i="20"/>
  <c r="GE119" i="20"/>
  <c r="GI126" i="20"/>
  <c r="GI121" i="20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T951" i="27" l="1"/>
  <c r="U951" i="27" s="1"/>
  <c r="AL951" i="27" s="1"/>
  <c r="U943" i="27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U892" i="27" s="1"/>
  <c r="AL892" i="27" s="1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61" i="27" l="1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FV108" i="20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B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B37" i="37"/>
  <c r="V36" i="37"/>
  <c r="P36" i="37"/>
  <c r="O36" i="37"/>
  <c r="L36" i="37"/>
  <c r="K36" i="37"/>
  <c r="D36" i="37"/>
  <c r="C36" i="37"/>
  <c r="O6" i="41"/>
  <c r="J6" i="41"/>
  <c r="K6" i="41" s="1"/>
  <c r="B6" i="41"/>
  <c r="Q6" i="41" s="1"/>
  <c r="R6" i="41" s="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00" i="20" l="1"/>
  <c r="GB107" i="20"/>
  <c r="GB108" i="20"/>
  <c r="GA110" i="20"/>
  <c r="GH110" i="20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11" i="20" l="1"/>
  <c r="GE111" i="20" s="1"/>
  <c r="GC98" i="20"/>
  <c r="GC109" i="20"/>
  <c r="GE109" i="20" s="1"/>
  <c r="GC103" i="20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F98" i="20"/>
  <c r="GC104" i="20"/>
  <c r="GI104" i="20" s="1"/>
  <c r="GE108" i="20"/>
  <c r="GI107" i="20"/>
  <c r="GI109" i="20"/>
  <c r="GI106" i="20"/>
  <c r="T878" i="27"/>
  <c r="U878" i="27" s="1"/>
  <c r="AL878" i="27" s="1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U881" i="27" s="1"/>
  <c r="AL881" i="27" s="1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I105" i="20" l="1"/>
  <c r="GE112" i="20"/>
  <c r="GE102" i="20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FR96" i="20"/>
  <c r="GA95" i="20" l="1"/>
  <c r="GA96" i="20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U726" i="27" s="1"/>
  <c r="AL726" i="27" s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C37" i="40" l="1"/>
  <c r="D37" i="40"/>
  <c r="E27" i="40"/>
  <c r="X27" i="40" s="1"/>
  <c r="E23" i="40"/>
  <c r="X23" i="40" s="1"/>
  <c r="I37" i="40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F37" i="40" s="1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B94" i="20" l="1"/>
  <c r="GC94" i="20" s="1"/>
  <c r="GB77" i="20"/>
  <c r="GH84" i="20"/>
  <c r="GH76" i="20"/>
  <c r="GF74" i="20"/>
  <c r="GH74" i="20"/>
  <c r="GB80" i="20"/>
  <c r="GB88" i="20"/>
  <c r="GA73" i="20"/>
  <c r="GB78" i="20"/>
  <c r="GA81" i="20"/>
  <c r="GA80" i="20"/>
  <c r="GA79" i="20"/>
  <c r="GH92" i="20"/>
  <c r="GH80" i="20"/>
  <c r="GA89" i="20"/>
  <c r="GA88" i="20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A76" i="20"/>
  <c r="GA86" i="20"/>
  <c r="GA78" i="20"/>
  <c r="GA91" i="20"/>
  <c r="GA75" i="20"/>
  <c r="GH93" i="20"/>
  <c r="GI93" i="20" s="1"/>
  <c r="GA90" i="20"/>
  <c r="GA82" i="20"/>
  <c r="GA74" i="20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0" i="20" l="1"/>
  <c r="GE80" i="20" s="1"/>
  <c r="GC89" i="20"/>
  <c r="GE89" i="20" s="1"/>
  <c r="GC74" i="20"/>
  <c r="GI74" i="20" s="1"/>
  <c r="GC88" i="20"/>
  <c r="GE88" i="20" s="1"/>
  <c r="GC84" i="20"/>
  <c r="GE84" i="20" s="1"/>
  <c r="GC81" i="20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D37" i="37" l="1"/>
  <c r="T421" i="27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A1110" i="27" s="1"/>
  <c r="A1111" i="27" s="1"/>
  <c r="A1112" i="27" s="1"/>
  <c r="A1113" i="27" s="1"/>
  <c r="A1114" i="27" s="1"/>
  <c r="A1115" i="27" s="1"/>
  <c r="A1116" i="27" s="1"/>
  <c r="A1117" i="27" s="1"/>
  <c r="A1118" i="27" s="1"/>
  <c r="A1119" i="27" s="1"/>
  <c r="A1120" i="27" s="1"/>
  <c r="A1121" i="27" s="1"/>
  <c r="A1122" i="27" s="1"/>
  <c r="A1123" i="27" s="1"/>
  <c r="A1124" i="27" s="1"/>
  <c r="A1125" i="27" s="1"/>
  <c r="A1126" i="27" s="1"/>
  <c r="A1127" i="27" s="1"/>
  <c r="A1128" i="27" s="1"/>
  <c r="A1129" i="27" s="1"/>
  <c r="A1130" i="27" s="1"/>
  <c r="A1131" i="27" s="1"/>
  <c r="A1132" i="27" s="1"/>
  <c r="A1133" i="27" s="1"/>
  <c r="A1134" i="27" s="1"/>
  <c r="A1135" i="27" s="1"/>
  <c r="A1136" i="27" s="1"/>
  <c r="A1137" i="27" s="1"/>
  <c r="A1138" i="27" s="1"/>
  <c r="A1139" i="27" s="1"/>
  <c r="A1140" i="27" s="1"/>
  <c r="A1141" i="27" s="1"/>
  <c r="A1142" i="27" s="1"/>
  <c r="A1143" i="27" s="1"/>
  <c r="A1144" i="27" s="1"/>
  <c r="A1145" i="27" s="1"/>
  <c r="A1146" i="27" s="1"/>
  <c r="A1147" i="27" s="1"/>
  <c r="A1148" i="27" s="1"/>
  <c r="A1149" i="27" s="1"/>
  <c r="A1150" i="27" s="1"/>
  <c r="A1151" i="27" s="1"/>
  <c r="A1152" i="27" s="1"/>
  <c r="A1153" i="27" s="1"/>
  <c r="A1154" i="27" s="1"/>
  <c r="A1155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37" i="37" l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F37" i="37" s="1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R49" i="38" l="1"/>
  <c r="O49" i="38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L9" i="37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S27" i="39"/>
  <c r="X28" i="39"/>
  <c r="AN27" i="39"/>
  <c r="V27" i="39"/>
  <c r="Y27" i="39" s="1"/>
  <c r="V28" i="39"/>
  <c r="X27" i="39"/>
  <c r="E100" i="20" l="1"/>
  <c r="D100" i="20"/>
  <c r="B100" i="20"/>
  <c r="C100" i="20"/>
  <c r="AA28" i="39"/>
  <c r="A101" i="20"/>
  <c r="AA98" i="38" s="1"/>
  <c r="AB97" i="38"/>
  <c r="G97" i="38"/>
  <c r="X97" i="38"/>
  <c r="N97" i="38"/>
  <c r="AA97" i="38"/>
  <c r="G98" i="38"/>
  <c r="Y97" i="38"/>
  <c r="X98" i="38"/>
  <c r="K98" i="38"/>
  <c r="H97" i="38"/>
  <c r="V97" i="38"/>
  <c r="I97" i="38"/>
  <c r="K97" i="38"/>
  <c r="F97" i="38"/>
  <c r="Y98" i="38"/>
  <c r="M97" i="38"/>
  <c r="I98" i="38"/>
  <c r="J97" i="38"/>
  <c r="L97" i="38"/>
  <c r="Y28" i="39"/>
  <c r="M98" i="38" l="1"/>
  <c r="L98" i="38"/>
  <c r="F98" i="38"/>
  <c r="AB98" i="38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AS97" i="38"/>
  <c r="A102" i="20"/>
  <c r="U98" i="38" l="1"/>
  <c r="D102" i="20"/>
  <c r="E102" i="20"/>
  <c r="C102" i="20"/>
  <c r="B102" i="2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AA99" i="38"/>
  <c r="AB99" i="38"/>
  <c r="N99" i="38"/>
  <c r="Y99" i="38"/>
  <c r="N100" i="38" l="1"/>
  <c r="G100" i="38"/>
  <c r="Y100" i="38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AS99" i="38"/>
  <c r="O100" i="38"/>
  <c r="R100" i="38"/>
  <c r="W100" i="38"/>
  <c r="U100" i="38" l="1"/>
  <c r="AS100" i="38"/>
  <c r="C104" i="20"/>
  <c r="D104" i="20"/>
  <c r="E104" i="20"/>
  <c r="B104" i="20"/>
  <c r="A105" i="20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AA102" i="38" l="1"/>
  <c r="J102" i="38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U102" i="38" l="1"/>
  <c r="B106" i="20"/>
  <c r="C106" i="20"/>
  <c r="D106" i="20"/>
  <c r="E106" i="20"/>
  <c r="A107" i="20"/>
  <c r="I104" i="38" s="1"/>
  <c r="L103" i="38"/>
  <c r="K103" i="38"/>
  <c r="M103" i="38"/>
  <c r="AB103" i="38"/>
  <c r="I103" i="38"/>
  <c r="G104" i="38"/>
  <c r="J103" i="38"/>
  <c r="X103" i="38"/>
  <c r="AA103" i="38"/>
  <c r="F103" i="38"/>
  <c r="N103" i="38"/>
  <c r="H103" i="38"/>
  <c r="K104" i="38"/>
  <c r="Y103" i="38"/>
  <c r="G103" i="38"/>
  <c r="V103" i="38"/>
  <c r="J104" i="38" l="1"/>
  <c r="V104" i="38"/>
  <c r="AB104" i="38"/>
  <c r="AS104" i="38" s="1"/>
  <c r="H104" i="38"/>
  <c r="L104" i="38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AS103" i="38"/>
  <c r="U104" i="38" l="1"/>
  <c r="R104" i="38"/>
  <c r="O104" i="38"/>
  <c r="A109" i="20"/>
  <c r="E108" i="20"/>
  <c r="B108" i="20"/>
  <c r="D108" i="20"/>
  <c r="C108" i="20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A110" i="20" l="1"/>
  <c r="E109" i="20"/>
  <c r="D109" i="20"/>
  <c r="B109" i="20"/>
  <c r="C109" i="20"/>
  <c r="AA106" i="38"/>
  <c r="R106" i="38" s="1"/>
  <c r="I106" i="38"/>
  <c r="AB106" i="38"/>
  <c r="AS106" i="38" s="1"/>
  <c r="H106" i="38"/>
  <c r="G107" i="38"/>
  <c r="N106" i="38"/>
  <c r="K106" i="38"/>
  <c r="Y106" i="38"/>
  <c r="V107" i="38"/>
  <c r="G106" i="38"/>
  <c r="L106" i="38"/>
  <c r="U105" i="38"/>
  <c r="O105" i="38"/>
  <c r="W105" i="38"/>
  <c r="R105" i="38"/>
  <c r="X107" i="38" l="1"/>
  <c r="M107" i="38"/>
  <c r="J107" i="38"/>
  <c r="H107" i="38"/>
  <c r="L107" i="38"/>
  <c r="AA107" i="38"/>
  <c r="W107" i="38" s="1"/>
  <c r="K107" i="38"/>
  <c r="O106" i="38"/>
  <c r="U106" i="38"/>
  <c r="W106" i="38"/>
  <c r="A111" i="20"/>
  <c r="V108" i="38" s="1"/>
  <c r="D110" i="20"/>
  <c r="E110" i="20"/>
  <c r="B110" i="20"/>
  <c r="C110" i="20"/>
  <c r="F107" i="38"/>
  <c r="Y107" i="38"/>
  <c r="I107" i="38"/>
  <c r="N107" i="38"/>
  <c r="AB107" i="38"/>
  <c r="N108" i="38" l="1"/>
  <c r="O107" i="38"/>
  <c r="R107" i="38"/>
  <c r="J108" i="38"/>
  <c r="G108" i="38"/>
  <c r="Y108" i="38"/>
  <c r="L108" i="38"/>
  <c r="U107" i="38"/>
  <c r="A112" i="20"/>
  <c r="D111" i="20"/>
  <c r="E111" i="20"/>
  <c r="B111" i="20"/>
  <c r="C111" i="20"/>
  <c r="AB108" i="38"/>
  <c r="AS108" i="38" s="1"/>
  <c r="X108" i="38"/>
  <c r="F108" i="38"/>
  <c r="AB109" i="38"/>
  <c r="AS109" i="38" s="1"/>
  <c r="H108" i="38"/>
  <c r="AA108" i="38"/>
  <c r="I108" i="38"/>
  <c r="M108" i="38"/>
  <c r="K108" i="38"/>
  <c r="AS107" i="38"/>
  <c r="X109" i="38" l="1"/>
  <c r="V109" i="38"/>
  <c r="K109" i="38"/>
  <c r="L109" i="38"/>
  <c r="AA109" i="38"/>
  <c r="O109" i="38" s="1"/>
  <c r="F109" i="38"/>
  <c r="M109" i="38"/>
  <c r="H109" i="38"/>
  <c r="O108" i="38"/>
  <c r="R108" i="38"/>
  <c r="W108" i="38"/>
  <c r="U108" i="38"/>
  <c r="A113" i="20"/>
  <c r="C112" i="20"/>
  <c r="D112" i="20"/>
  <c r="B112" i="20"/>
  <c r="E112" i="20"/>
  <c r="J109" i="38"/>
  <c r="I109" i="38"/>
  <c r="N109" i="38"/>
  <c r="Y109" i="38"/>
  <c r="G109" i="38"/>
  <c r="K110" i="38" l="1"/>
  <c r="H110" i="38"/>
  <c r="G110" i="38"/>
  <c r="J110" i="38"/>
  <c r="Y110" i="38"/>
  <c r="R109" i="38"/>
  <c r="W109" i="38"/>
  <c r="U109" i="38"/>
  <c r="A114" i="20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M110" i="38"/>
  <c r="AA111" i="38"/>
  <c r="I111" i="38"/>
  <c r="V111" i="38" l="1"/>
  <c r="G111" i="38"/>
  <c r="H111" i="38"/>
  <c r="K111" i="38"/>
  <c r="J111" i="38"/>
  <c r="A115" i="20"/>
  <c r="X111" i="38"/>
  <c r="O110" i="38"/>
  <c r="R110" i="38"/>
  <c r="W110" i="38"/>
  <c r="U110" i="38"/>
  <c r="W111" i="38"/>
  <c r="R111" i="38"/>
  <c r="O111" i="38"/>
  <c r="AS110" i="38"/>
  <c r="B114" i="20"/>
  <c r="C114" i="20"/>
  <c r="E114" i="20"/>
  <c r="D114" i="20"/>
  <c r="L111" i="38"/>
  <c r="M111" i="38"/>
  <c r="AB111" i="38"/>
  <c r="AS111" i="38" s="1"/>
  <c r="N111" i="38"/>
  <c r="F112" i="38" l="1"/>
  <c r="A116" i="20"/>
  <c r="D115" i="20"/>
  <c r="B115" i="20"/>
  <c r="E115" i="20"/>
  <c r="C115" i="2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N112" i="38"/>
  <c r="I112" i="38"/>
  <c r="N113" i="38"/>
  <c r="L112" i="38"/>
  <c r="V112" i="38"/>
  <c r="J112" i="38"/>
  <c r="K112" i="38"/>
  <c r="M113" i="38"/>
  <c r="AA112" i="38"/>
  <c r="Y113" i="38"/>
  <c r="AA113" i="38"/>
  <c r="AB112" i="38"/>
  <c r="AS112" i="38" s="1"/>
  <c r="L113" i="38"/>
  <c r="H112" i="38"/>
  <c r="J113" i="38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DC108" i="35"/>
  <c r="BK108" i="36" s="1"/>
  <c r="DA73" i="35"/>
  <c r="DC65" i="35"/>
  <c r="CB65" i="36" s="1"/>
  <c r="DA62" i="35"/>
  <c r="C62" i="36" s="1"/>
  <c r="DB92" i="35"/>
  <c r="CV92" i="36" s="1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DB97" i="35"/>
  <c r="CV97" i="36" s="1"/>
  <c r="CT162" i="36"/>
  <c r="DA151" i="35"/>
  <c r="DA70" i="35"/>
  <c r="I70" i="36" s="1"/>
  <c r="DC83" i="35"/>
  <c r="BZ83" i="36" s="1"/>
  <c r="DA82" i="35"/>
  <c r="K82" i="36" s="1"/>
  <c r="DB135" i="35"/>
  <c r="CU135" i="36" s="1"/>
  <c r="DC155" i="35"/>
  <c r="CH155" i="36" s="1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DA74" i="35"/>
  <c r="Y74" i="36" s="1"/>
  <c r="DC97" i="35"/>
  <c r="CI97" i="36" s="1"/>
  <c r="DB68" i="35"/>
  <c r="CY68" i="36" s="1"/>
  <c r="DA152" i="35"/>
  <c r="W152" i="36" s="1"/>
  <c r="DA157" i="35"/>
  <c r="I157" i="36" s="1"/>
  <c r="DA111" i="35"/>
  <c r="I111" i="36" s="1"/>
  <c r="Z132" i="36"/>
  <c r="DC78" i="35"/>
  <c r="AY78" i="36" s="1"/>
  <c r="DC60" i="35"/>
  <c r="BW60" i="36" s="1"/>
  <c r="DB99" i="35"/>
  <c r="CV99" i="36" s="1"/>
  <c r="DC117" i="35"/>
  <c r="BK117" i="36" s="1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DA145" i="35"/>
  <c r="AB145" i="36" s="1"/>
  <c r="DB114" i="35"/>
  <c r="CX114" i="36" s="1"/>
  <c r="DA133" i="35"/>
  <c r="CS162" i="36"/>
  <c r="F113" i="38"/>
  <c r="W112" i="38"/>
  <c r="O112" i="38"/>
  <c r="R112" i="38"/>
  <c r="U112" i="38"/>
  <c r="W113" i="38"/>
  <c r="O113" i="38"/>
  <c r="R113" i="38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BL91" i="36" l="1"/>
  <c r="CG153" i="36"/>
  <c r="BG91" i="36"/>
  <c r="CE153" i="36"/>
  <c r="AR71" i="36"/>
  <c r="BX71" i="36"/>
  <c r="H132" i="36"/>
  <c r="D132" i="36"/>
  <c r="Q132" i="36"/>
  <c r="CS157" i="36"/>
  <c r="AC132" i="36"/>
  <c r="BH161" i="36"/>
  <c r="AN161" i="36"/>
  <c r="BP161" i="36"/>
  <c r="AL82" i="36"/>
  <c r="CN154" i="36"/>
  <c r="BY161" i="36"/>
  <c r="M148" i="36"/>
  <c r="AP161" i="36"/>
  <c r="BW82" i="36"/>
  <c r="BY103" i="36"/>
  <c r="BB82" i="36"/>
  <c r="AJ115" i="36"/>
  <c r="BV82" i="36"/>
  <c r="BH82" i="36"/>
  <c r="H153" i="36"/>
  <c r="AW153" i="36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AH165" i="35"/>
  <c r="CD165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Q165" i="35"/>
  <c r="AO165" i="35"/>
  <c r="CX165" i="35"/>
  <c r="AK165" i="35"/>
  <c r="BR166" i="35"/>
  <c r="H165" i="35"/>
  <c r="CV165" i="35"/>
  <c r="G165" i="35"/>
  <c r="J165" i="35"/>
  <c r="AY166" i="35"/>
  <c r="BM165" i="35"/>
  <c r="W165" i="35"/>
  <c r="BF165" i="35"/>
  <c r="AN165" i="35"/>
  <c r="AG166" i="35"/>
  <c r="AM165" i="35"/>
  <c r="CP165" i="35"/>
  <c r="AL166" i="35"/>
  <c r="AS165" i="35"/>
  <c r="BT165" i="35"/>
  <c r="AC166" i="35"/>
  <c r="C165" i="35"/>
  <c r="CF165" i="35"/>
  <c r="AB165" i="35"/>
  <c r="CS165" i="35"/>
  <c r="BM166" i="35"/>
  <c r="CL165" i="35"/>
  <c r="CW165" i="35"/>
  <c r="CB165" i="35"/>
  <c r="M165" i="35"/>
  <c r="BK166" i="35"/>
  <c r="BU165" i="35"/>
  <c r="D165" i="35"/>
  <c r="AR165" i="35"/>
  <c r="AU166" i="35"/>
  <c r="U165" i="35"/>
  <c r="AU165" i="35"/>
  <c r="CM165" i="35"/>
  <c r="BB165" i="35"/>
  <c r="AC165" i="35"/>
  <c r="CG165" i="35"/>
  <c r="E166" i="35"/>
  <c r="I165" i="35"/>
  <c r="AW165" i="35"/>
  <c r="BG165" i="35"/>
  <c r="BC165" i="35"/>
  <c r="BW165" i="35"/>
  <c r="CZ165" i="35"/>
  <c r="AY165" i="35"/>
  <c r="AV165" i="35"/>
  <c r="V165" i="35"/>
  <c r="S165" i="35"/>
  <c r="BO165" i="35"/>
  <c r="Z165" i="35"/>
  <c r="R165" i="35"/>
  <c r="P165" i="35"/>
  <c r="BN165" i="35"/>
  <c r="AD165" i="35"/>
  <c r="AE165" i="35"/>
  <c r="CQ166" i="35"/>
  <c r="CN165" i="35"/>
  <c r="X165" i="35"/>
  <c r="AJ165" i="35"/>
  <c r="BL165" i="35"/>
  <c r="AT165" i="35"/>
  <c r="F166" i="35"/>
  <c r="CC165" i="35"/>
  <c r="AX165" i="35"/>
  <c r="AP165" i="35"/>
  <c r="AN166" i="35"/>
  <c r="BY165" i="35"/>
  <c r="CI165" i="35"/>
  <c r="E165" i="35"/>
  <c r="CT165" i="35"/>
  <c r="BH166" i="35"/>
  <c r="AA165" i="35"/>
  <c r="BD165" i="35"/>
  <c r="Q165" i="35"/>
  <c r="BH165" i="35"/>
  <c r="BZ165" i="35"/>
  <c r="T165" i="35"/>
  <c r="CO165" i="35"/>
  <c r="Y165" i="35"/>
  <c r="AZ165" i="35"/>
  <c r="BQ166" i="35"/>
  <c r="BK165" i="35"/>
  <c r="AG165" i="35"/>
  <c r="AI165" i="35"/>
  <c r="BX165" i="35"/>
  <c r="W166" i="35"/>
  <c r="BS165" i="35"/>
  <c r="CE165" i="35"/>
  <c r="CK165" i="35"/>
  <c r="BD166" i="35"/>
  <c r="AQ165" i="35"/>
  <c r="BJ165" i="35"/>
  <c r="CH165" i="35"/>
  <c r="BR165" i="35"/>
  <c r="BI165" i="35"/>
  <c r="CA165" i="35"/>
  <c r="BQ165" i="35"/>
  <c r="K165" i="35"/>
  <c r="AR166" i="35"/>
  <c r="CY165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F114" i="38"/>
  <c r="H114" i="38"/>
  <c r="K114" i="38"/>
  <c r="N114" i="38"/>
  <c r="V114" i="38"/>
  <c r="M114" i="38"/>
  <c r="AA114" i="38"/>
  <c r="G114" i="38"/>
  <c r="Y114" i="38"/>
  <c r="AA115" i="38" l="1"/>
  <c r="Y115" i="38"/>
  <c r="BB166" i="35"/>
  <c r="CI166" i="35"/>
  <c r="AQ166" i="35"/>
  <c r="J166" i="35"/>
  <c r="CW166" i="35"/>
  <c r="BP166" i="35"/>
  <c r="Z166" i="35"/>
  <c r="CE166" i="35"/>
  <c r="X166" i="35"/>
  <c r="O166" i="35"/>
  <c r="BC166" i="35"/>
  <c r="CS166" i="35"/>
  <c r="AO166" i="35"/>
  <c r="BL166" i="35"/>
  <c r="CJ166" i="35"/>
  <c r="V166" i="35"/>
  <c r="BI166" i="35"/>
  <c r="CK166" i="35"/>
  <c r="CC166" i="35"/>
  <c r="Y166" i="35"/>
  <c r="P166" i="35"/>
  <c r="BY166" i="35"/>
  <c r="BZ166" i="35"/>
  <c r="D166" i="35"/>
  <c r="CH166" i="35"/>
  <c r="M166" i="35"/>
  <c r="AM166" i="35"/>
  <c r="AE166" i="35"/>
  <c r="CD166" i="35"/>
  <c r="BF166" i="35"/>
  <c r="R166" i="35"/>
  <c r="BA166" i="35"/>
  <c r="CT166" i="35"/>
  <c r="BS166" i="35"/>
  <c r="BG166" i="35"/>
  <c r="AK166" i="35"/>
  <c r="CG166" i="35"/>
  <c r="AA166" i="35"/>
  <c r="AB115" i="38"/>
  <c r="CN166" i="35"/>
  <c r="T166" i="35"/>
  <c r="L166" i="35"/>
  <c r="AD166" i="35"/>
  <c r="S166" i="35"/>
  <c r="AT166" i="35"/>
  <c r="CM166" i="35"/>
  <c r="BV166" i="35"/>
  <c r="CL166" i="35"/>
  <c r="CV166" i="35"/>
  <c r="BJ166" i="35"/>
  <c r="AJ166" i="35"/>
  <c r="CR166" i="35"/>
  <c r="AS166" i="35"/>
  <c r="H166" i="35"/>
  <c r="BE166" i="35"/>
  <c r="AB166" i="35"/>
  <c r="CU166" i="35"/>
  <c r="BU166" i="35"/>
  <c r="AW166" i="35"/>
  <c r="AF166" i="35"/>
  <c r="CF166" i="35"/>
  <c r="BW166" i="35"/>
  <c r="C166" i="35"/>
  <c r="G166" i="35"/>
  <c r="AP166" i="35"/>
  <c r="Q166" i="35"/>
  <c r="CO166" i="35"/>
  <c r="AI166" i="35"/>
  <c r="AH166" i="35"/>
  <c r="BT166" i="35"/>
  <c r="N166" i="35"/>
  <c r="I166" i="35"/>
  <c r="AZ166" i="35"/>
  <c r="AX166" i="35"/>
  <c r="CX166" i="35"/>
  <c r="AV166" i="35"/>
  <c r="CP166" i="35"/>
  <c r="BX166" i="35"/>
  <c r="U166" i="35"/>
  <c r="CB166" i="35"/>
  <c r="CZ166" i="35"/>
  <c r="CY166" i="35"/>
  <c r="K166" i="35"/>
  <c r="BO166" i="35"/>
  <c r="CA166" i="35"/>
  <c r="DC165" i="35"/>
  <c r="AI165" i="36" s="1"/>
  <c r="DA165" i="35"/>
  <c r="U165" i="36" s="1"/>
  <c r="DB165" i="35"/>
  <c r="CW165" i="36" s="1"/>
  <c r="A119" i="20"/>
  <c r="E118" i="20"/>
  <c r="C118" i="20"/>
  <c r="D118" i="20"/>
  <c r="B118" i="20"/>
  <c r="X115" i="38"/>
  <c r="I115" i="38"/>
  <c r="M115" i="38"/>
  <c r="G115" i="38"/>
  <c r="L115" i="38"/>
  <c r="H115" i="38"/>
  <c r="K115" i="38"/>
  <c r="U114" i="38"/>
  <c r="O114" i="38"/>
  <c r="R114" i="38"/>
  <c r="W114" i="38"/>
  <c r="O115" i="38"/>
  <c r="W115" i="38"/>
  <c r="R115" i="38"/>
  <c r="AS115" i="38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DA166" i="35" l="1"/>
  <c r="P166" i="36" s="1"/>
  <c r="DC166" i="35"/>
  <c r="BK166" i="36" s="1"/>
  <c r="DB166" i="35"/>
  <c r="CW166" i="36" s="1"/>
  <c r="CL165" i="36"/>
  <c r="CI165" i="36"/>
  <c r="CJ165" i="36"/>
  <c r="CK165" i="36"/>
  <c r="U115" i="38"/>
  <c r="BF165" i="36"/>
  <c r="BM165" i="36"/>
  <c r="BT165" i="36"/>
  <c r="BC165" i="36"/>
  <c r="BG165" i="36"/>
  <c r="CC165" i="36"/>
  <c r="BD165" i="36"/>
  <c r="J165" i="36"/>
  <c r="AF165" i="36"/>
  <c r="O165" i="36"/>
  <c r="H165" i="36"/>
  <c r="AR165" i="36"/>
  <c r="BB165" i="36"/>
  <c r="M165" i="36"/>
  <c r="BX165" i="36"/>
  <c r="N165" i="36"/>
  <c r="CV165" i="36"/>
  <c r="CG165" i="36"/>
  <c r="AO165" i="36"/>
  <c r="AM165" i="36"/>
  <c r="AU165" i="36"/>
  <c r="BR165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BE165" i="36"/>
  <c r="BU165" i="36"/>
  <c r="D165" i="36"/>
  <c r="CF165" i="36"/>
  <c r="BW165" i="36"/>
  <c r="F165" i="36"/>
  <c r="AL165" i="36"/>
  <c r="AJ165" i="36"/>
  <c r="AQ165" i="36"/>
  <c r="CH165" i="36"/>
  <c r="CD165" i="36"/>
  <c r="W165" i="36"/>
  <c r="BA165" i="36"/>
  <c r="CS165" i="36"/>
  <c r="AB165" i="36"/>
  <c r="AW165" i="36"/>
  <c r="AC165" i="36"/>
  <c r="Q166" i="36"/>
  <c r="AP165" i="36"/>
  <c r="AT165" i="36"/>
  <c r="BJ165" i="36"/>
  <c r="AN165" i="36"/>
  <c r="L165" i="36"/>
  <c r="AS165" i="36"/>
  <c r="CB165" i="36"/>
  <c r="BO165" i="36"/>
  <c r="I165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Y116" i="38"/>
  <c r="V116" i="38"/>
  <c r="X116" i="38"/>
  <c r="X117" i="38"/>
  <c r="N116" i="38"/>
  <c r="L117" i="38"/>
  <c r="K117" i="38"/>
  <c r="H117" i="38"/>
  <c r="Y117" i="38"/>
  <c r="AB117" i="38"/>
  <c r="AS117" i="38" s="1"/>
  <c r="M117" i="38"/>
  <c r="F117" i="38"/>
  <c r="AA116" i="38"/>
  <c r="N117" i="38"/>
  <c r="BB166" i="36" l="1"/>
  <c r="CR166" i="36"/>
  <c r="BM166" i="36"/>
  <c r="Z166" i="36"/>
  <c r="AF166" i="36"/>
  <c r="F166" i="36"/>
  <c r="CP166" i="36"/>
  <c r="BL166" i="36"/>
  <c r="BY166" i="36"/>
  <c r="AT166" i="36"/>
  <c r="CV166" i="36"/>
  <c r="CM166" i="36"/>
  <c r="CS166" i="36"/>
  <c r="CO166" i="36"/>
  <c r="CL166" i="36"/>
  <c r="CZ166" i="36"/>
  <c r="CT166" i="36"/>
  <c r="CX166" i="36"/>
  <c r="CU166" i="36"/>
  <c r="CN166" i="36"/>
  <c r="CY166" i="36"/>
  <c r="CQ166" i="36"/>
  <c r="CI166" i="36"/>
  <c r="AB166" i="36"/>
  <c r="AH166" i="36"/>
  <c r="I166" i="36"/>
  <c r="U166" i="36"/>
  <c r="AC166" i="36"/>
  <c r="AG166" i="36"/>
  <c r="V166" i="36"/>
  <c r="R166" i="36"/>
  <c r="K166" i="36"/>
  <c r="N166" i="36"/>
  <c r="O166" i="36"/>
  <c r="C166" i="36"/>
  <c r="Y166" i="36"/>
  <c r="W166" i="36"/>
  <c r="AA166" i="36"/>
  <c r="H166" i="36"/>
  <c r="AD166" i="36"/>
  <c r="J166" i="36"/>
  <c r="G166" i="36"/>
  <c r="E166" i="36"/>
  <c r="CJ166" i="36"/>
  <c r="T166" i="36"/>
  <c r="S166" i="36"/>
  <c r="M166" i="36"/>
  <c r="L166" i="36"/>
  <c r="D166" i="36"/>
  <c r="AE166" i="36"/>
  <c r="CK166" i="36"/>
  <c r="DB167" i="35"/>
  <c r="CY167" i="36" s="1"/>
  <c r="DC167" i="35"/>
  <c r="AX167" i="36" s="1"/>
  <c r="DA168" i="35"/>
  <c r="K168" i="36" s="1"/>
  <c r="DA167" i="35"/>
  <c r="W167" i="36" s="1"/>
  <c r="DC168" i="35"/>
  <c r="BM168" i="36" s="1"/>
  <c r="A121" i="20"/>
  <c r="B120" i="20"/>
  <c r="E120" i="20"/>
  <c r="C120" i="20"/>
  <c r="D120" i="20"/>
  <c r="CR168" i="35"/>
  <c r="DB168" i="35" s="1"/>
  <c r="CZ168" i="36" s="1"/>
  <c r="J117" i="38"/>
  <c r="V117" i="38"/>
  <c r="I117" i="38"/>
  <c r="AA117" i="38"/>
  <c r="G117" i="38"/>
  <c r="R116" i="38"/>
  <c r="O116" i="38"/>
  <c r="U116" i="38"/>
  <c r="W116" i="38"/>
  <c r="K118" i="38" l="1"/>
  <c r="M118" i="38"/>
  <c r="CI167" i="36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CM168" i="36"/>
  <c r="BI168" i="36"/>
  <c r="BB168" i="36"/>
  <c r="X168" i="36"/>
  <c r="CH168" i="36"/>
  <c r="S167" i="36"/>
  <c r="AA168" i="36"/>
  <c r="BX168" i="36"/>
  <c r="BH167" i="36"/>
  <c r="CY168" i="36"/>
  <c r="AA118" i="38"/>
  <c r="R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X170" i="35" s="1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N119" i="38"/>
  <c r="V119" i="38"/>
  <c r="M119" i="38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CJ172" i="35" s="1"/>
  <c r="D123" i="20"/>
  <c r="B123" i="20"/>
  <c r="E123" i="20"/>
  <c r="C123" i="20"/>
  <c r="D171" i="35"/>
  <c r="W171" i="35"/>
  <c r="T171" i="35"/>
  <c r="AI171" i="35"/>
  <c r="V171" i="35"/>
  <c r="AZ171" i="35"/>
  <c r="BV171" i="35"/>
  <c r="AT171" i="35"/>
  <c r="AQ171" i="35"/>
  <c r="CU171" i="35"/>
  <c r="CX172" i="35"/>
  <c r="CZ171" i="35"/>
  <c r="N171" i="35"/>
  <c r="O171" i="35"/>
  <c r="U171" i="35"/>
  <c r="BJ171" i="35"/>
  <c r="Q171" i="35"/>
  <c r="BC171" i="35"/>
  <c r="M171" i="35"/>
  <c r="BD171" i="35"/>
  <c r="AJ171" i="35"/>
  <c r="BP171" i="35"/>
  <c r="BO171" i="35"/>
  <c r="L171" i="35"/>
  <c r="CN171" i="35"/>
  <c r="CL171" i="35"/>
  <c r="AH171" i="35"/>
  <c r="CW171" i="35"/>
  <c r="CD171" i="35"/>
  <c r="BM171" i="35"/>
  <c r="E171" i="35"/>
  <c r="BY171" i="35"/>
  <c r="CK171" i="35"/>
  <c r="AS171" i="35"/>
  <c r="BT171" i="35"/>
  <c r="BG171" i="35"/>
  <c r="K171" i="35"/>
  <c r="BU171" i="35"/>
  <c r="CA171" i="35"/>
  <c r="BK171" i="35"/>
  <c r="BB171" i="35"/>
  <c r="AY171" i="35"/>
  <c r="AL171" i="35"/>
  <c r="CQ171" i="35"/>
  <c r="X171" i="35"/>
  <c r="CO171" i="35"/>
  <c r="J171" i="35"/>
  <c r="BC172" i="35"/>
  <c r="AV171" i="35"/>
  <c r="CR171" i="35"/>
  <c r="G171" i="35"/>
  <c r="AW171" i="35"/>
  <c r="P171" i="35"/>
  <c r="H171" i="35"/>
  <c r="BN171" i="35"/>
  <c r="CE171" i="35"/>
  <c r="AP171" i="35"/>
  <c r="S171" i="35"/>
  <c r="BR171" i="35"/>
  <c r="CF171" i="35"/>
  <c r="CM171" i="35"/>
  <c r="CX171" i="35"/>
  <c r="AO171" i="35"/>
  <c r="AR171" i="35"/>
  <c r="CH171" i="35"/>
  <c r="CJ171" i="35"/>
  <c r="AE171" i="35"/>
  <c r="BW171" i="35"/>
  <c r="BS171" i="35"/>
  <c r="Y171" i="35"/>
  <c r="AG171" i="35"/>
  <c r="BQ171" i="35"/>
  <c r="Z171" i="35"/>
  <c r="AA171" i="35"/>
  <c r="BZ171" i="35"/>
  <c r="BL171" i="35"/>
  <c r="CT171" i="35"/>
  <c r="C171" i="35"/>
  <c r="AN171" i="35"/>
  <c r="BH171" i="35"/>
  <c r="CV171" i="35"/>
  <c r="AK171" i="35"/>
  <c r="CC171" i="35"/>
  <c r="BX171" i="35"/>
  <c r="BI171" i="35"/>
  <c r="BE171" i="35"/>
  <c r="AX171" i="35"/>
  <c r="F171" i="35"/>
  <c r="BF171" i="35"/>
  <c r="AU171" i="35"/>
  <c r="CS171" i="35"/>
  <c r="AD171" i="35"/>
  <c r="BA171" i="35"/>
  <c r="AB171" i="35"/>
  <c r="CP171" i="35"/>
  <c r="AF171" i="35"/>
  <c r="R171" i="35"/>
  <c r="CG171" i="35"/>
  <c r="CB171" i="35"/>
  <c r="I171" i="35"/>
  <c r="AC171" i="35"/>
  <c r="CI171" i="35"/>
  <c r="CY171" i="35"/>
  <c r="AM171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I120" i="38"/>
  <c r="X120" i="38"/>
  <c r="Y120" i="38"/>
  <c r="J120" i="38"/>
  <c r="AA120" i="38"/>
  <c r="M120" i="38"/>
  <c r="H120" i="38"/>
  <c r="L121" i="38" l="1"/>
  <c r="BD172" i="35"/>
  <c r="N121" i="38"/>
  <c r="V172" i="35"/>
  <c r="C172" i="35"/>
  <c r="BX172" i="35"/>
  <c r="AZ172" i="35"/>
  <c r="CF172" i="35"/>
  <c r="BT172" i="35"/>
  <c r="AV172" i="35"/>
  <c r="BF172" i="35"/>
  <c r="I121" i="38"/>
  <c r="F172" i="35"/>
  <c r="X121" i="38"/>
  <c r="AW172" i="35"/>
  <c r="CE172" i="35"/>
  <c r="BP172" i="35"/>
  <c r="BY172" i="35"/>
  <c r="CW172" i="35"/>
  <c r="O172" i="35"/>
  <c r="Q172" i="35"/>
  <c r="AG172" i="35"/>
  <c r="AE172" i="35"/>
  <c r="AR172" i="35"/>
  <c r="CT172" i="35"/>
  <c r="R172" i="35"/>
  <c r="F121" i="38"/>
  <c r="AT172" i="35"/>
  <c r="CD172" i="35"/>
  <c r="AY172" i="35"/>
  <c r="BB172" i="35"/>
  <c r="CN172" i="35"/>
  <c r="AD172" i="35"/>
  <c r="AN172" i="35"/>
  <c r="BI172" i="35"/>
  <c r="CG172" i="35"/>
  <c r="CV172" i="35"/>
  <c r="K121" i="38"/>
  <c r="G121" i="38"/>
  <c r="BS172" i="35"/>
  <c r="AF172" i="35"/>
  <c r="X172" i="35"/>
  <c r="BM172" i="35"/>
  <c r="G172" i="35"/>
  <c r="AM172" i="35"/>
  <c r="W172" i="35"/>
  <c r="AH172" i="35"/>
  <c r="CZ172" i="35"/>
  <c r="M172" i="35"/>
  <c r="AQ172" i="35"/>
  <c r="AL172" i="35"/>
  <c r="U172" i="35"/>
  <c r="BH172" i="35"/>
  <c r="CH172" i="35"/>
  <c r="H121" i="38"/>
  <c r="CK172" i="35"/>
  <c r="AX172" i="35"/>
  <c r="BA172" i="35"/>
  <c r="BJ172" i="35"/>
  <c r="AO172" i="35"/>
  <c r="AA172" i="35"/>
  <c r="P172" i="35"/>
  <c r="BR172" i="35"/>
  <c r="BL172" i="35"/>
  <c r="AK172" i="35"/>
  <c r="D172" i="35"/>
  <c r="I172" i="35"/>
  <c r="E172" i="35"/>
  <c r="J172" i="35"/>
  <c r="CL172" i="35"/>
  <c r="AU172" i="35"/>
  <c r="CC172" i="35"/>
  <c r="AP172" i="35"/>
  <c r="CM172" i="35"/>
  <c r="BK172" i="35"/>
  <c r="BU172" i="35"/>
  <c r="CR172" i="35"/>
  <c r="BO172" i="35"/>
  <c r="N172" i="35"/>
  <c r="L172" i="35"/>
  <c r="H172" i="35"/>
  <c r="AC172" i="35"/>
  <c r="K172" i="35"/>
  <c r="AI172" i="35"/>
  <c r="BV172" i="35"/>
  <c r="Y172" i="35"/>
  <c r="CS172" i="35"/>
  <c r="BE172" i="35"/>
  <c r="AJ172" i="35"/>
  <c r="AS172" i="35"/>
  <c r="CO172" i="35"/>
  <c r="CQ172" i="35"/>
  <c r="CY172" i="35"/>
  <c r="BZ172" i="35"/>
  <c r="CA172" i="35"/>
  <c r="BW172" i="35"/>
  <c r="S172" i="35"/>
  <c r="AA121" i="38"/>
  <c r="W121" i="38" s="1"/>
  <c r="CI172" i="35"/>
  <c r="CP172" i="35"/>
  <c r="BG172" i="35"/>
  <c r="CU172" i="35"/>
  <c r="T172" i="35"/>
  <c r="BQ172" i="35"/>
  <c r="AB172" i="35"/>
  <c r="Z172" i="35"/>
  <c r="CB172" i="35"/>
  <c r="BN172" i="35"/>
  <c r="DB171" i="35"/>
  <c r="CW171" i="36" s="1"/>
  <c r="DA171" i="35"/>
  <c r="H171" i="36" s="1"/>
  <c r="A125" i="20"/>
  <c r="Y122" i="38" s="1"/>
  <c r="C124" i="20"/>
  <c r="E124" i="20"/>
  <c r="D124" i="20"/>
  <c r="B124" i="20"/>
  <c r="DC171" i="35"/>
  <c r="BB171" i="36" s="1"/>
  <c r="V121" i="38"/>
  <c r="J121" i="38"/>
  <c r="N122" i="38"/>
  <c r="AB121" i="38"/>
  <c r="M121" i="38"/>
  <c r="Y121" i="38"/>
  <c r="J122" i="38"/>
  <c r="O120" i="38"/>
  <c r="W120" i="38"/>
  <c r="U120" i="38"/>
  <c r="R120" i="38"/>
  <c r="R121" i="38" l="1"/>
  <c r="O121" i="38"/>
  <c r="DC172" i="35"/>
  <c r="CK172" i="36" s="1"/>
  <c r="DA172" i="35"/>
  <c r="AE172" i="36" s="1"/>
  <c r="DB172" i="35"/>
  <c r="CT172" i="36" s="1"/>
  <c r="U121" i="38"/>
  <c r="CK171" i="36"/>
  <c r="CL171" i="36"/>
  <c r="CJ171" i="36"/>
  <c r="CI171" i="36"/>
  <c r="BV172" i="36"/>
  <c r="U171" i="36"/>
  <c r="O171" i="36"/>
  <c r="BC172" i="36"/>
  <c r="S171" i="36"/>
  <c r="N171" i="36"/>
  <c r="BG171" i="36"/>
  <c r="BJ171" i="36"/>
  <c r="BS171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BO171" i="36"/>
  <c r="BN171" i="36"/>
  <c r="AY171" i="36"/>
  <c r="AX171" i="36"/>
  <c r="BQ171" i="36"/>
  <c r="AW171" i="36"/>
  <c r="BV171" i="36"/>
  <c r="AU171" i="36"/>
  <c r="AZ171" i="36"/>
  <c r="CE171" i="36"/>
  <c r="C171" i="36"/>
  <c r="BP172" i="36"/>
  <c r="Z171" i="36"/>
  <c r="BD171" i="36"/>
  <c r="BU171" i="36"/>
  <c r="AD171" i="36"/>
  <c r="CX171" i="36"/>
  <c r="BL171" i="36"/>
  <c r="CS171" i="36"/>
  <c r="BZ171" i="36"/>
  <c r="BK171" i="36"/>
  <c r="AT171" i="36"/>
  <c r="CU171" i="36"/>
  <c r="CA171" i="36"/>
  <c r="AP171" i="36"/>
  <c r="CQ171" i="36"/>
  <c r="CF171" i="36"/>
  <c r="AG171" i="36"/>
  <c r="CG171" i="36"/>
  <c r="BA171" i="36"/>
  <c r="AM172" i="36"/>
  <c r="BH171" i="36"/>
  <c r="BM171" i="36"/>
  <c r="CP171" i="36"/>
  <c r="AA171" i="36"/>
  <c r="AE171" i="36"/>
  <c r="I171" i="36"/>
  <c r="BW171" i="36"/>
  <c r="AI172" i="36"/>
  <c r="BE171" i="36"/>
  <c r="CO171" i="36"/>
  <c r="BP171" i="36"/>
  <c r="AB171" i="36"/>
  <c r="F171" i="36"/>
  <c r="CZ171" i="36"/>
  <c r="CD171" i="36"/>
  <c r="AR171" i="36"/>
  <c r="CV171" i="36"/>
  <c r="BX171" i="36"/>
  <c r="BF171" i="36"/>
  <c r="AS171" i="36"/>
  <c r="BC171" i="36"/>
  <c r="CR171" i="36"/>
  <c r="W171" i="36"/>
  <c r="AQ172" i="36"/>
  <c r="Q171" i="36"/>
  <c r="BY171" i="36"/>
  <c r="G171" i="36"/>
  <c r="CH171" i="36"/>
  <c r="AO171" i="36"/>
  <c r="AN171" i="36"/>
  <c r="CY171" i="36"/>
  <c r="AK171" i="36"/>
  <c r="J171" i="36"/>
  <c r="CB171" i="36"/>
  <c r="BR171" i="36"/>
  <c r="CN171" i="36"/>
  <c r="A126" i="20"/>
  <c r="C125" i="20"/>
  <c r="D125" i="20"/>
  <c r="B125" i="20"/>
  <c r="E125" i="20"/>
  <c r="BU173" i="35"/>
  <c r="AU173" i="35"/>
  <c r="AZ173" i="35"/>
  <c r="BE173" i="35"/>
  <c r="BJ173" i="35"/>
  <c r="CH173" i="35"/>
  <c r="CN173" i="35"/>
  <c r="BL173" i="35"/>
  <c r="BH173" i="35"/>
  <c r="G173" i="35"/>
  <c r="CP173" i="35"/>
  <c r="BT173" i="35"/>
  <c r="BA174" i="35"/>
  <c r="AB173" i="35"/>
  <c r="BK173" i="35"/>
  <c r="U174" i="35"/>
  <c r="BF173" i="35"/>
  <c r="AE173" i="35"/>
  <c r="CB173" i="35"/>
  <c r="AG173" i="35"/>
  <c r="CC174" i="35"/>
  <c r="AQ173" i="35"/>
  <c r="V174" i="35"/>
  <c r="CS173" i="35"/>
  <c r="BD173" i="35"/>
  <c r="AG174" i="35"/>
  <c r="BV173" i="35"/>
  <c r="CV174" i="35"/>
  <c r="K173" i="35"/>
  <c r="D174" i="35"/>
  <c r="CJ173" i="35"/>
  <c r="BR173" i="35"/>
  <c r="CG174" i="35"/>
  <c r="Q173" i="35"/>
  <c r="AL173" i="35"/>
  <c r="CD173" i="35"/>
  <c r="AS173" i="35"/>
  <c r="H173" i="35"/>
  <c r="CY174" i="35"/>
  <c r="BC173" i="35"/>
  <c r="CW173" i="35"/>
  <c r="CB174" i="35"/>
  <c r="AR173" i="35"/>
  <c r="BW174" i="35"/>
  <c r="I173" i="35"/>
  <c r="BM173" i="35"/>
  <c r="V173" i="35"/>
  <c r="L174" i="35"/>
  <c r="L173" i="35"/>
  <c r="CY173" i="35"/>
  <c r="CU174" i="35"/>
  <c r="AD173" i="35"/>
  <c r="AF174" i="35"/>
  <c r="BN174" i="35"/>
  <c r="CC173" i="35"/>
  <c r="BB173" i="35"/>
  <c r="AM173" i="35"/>
  <c r="BV174" i="35"/>
  <c r="CZ173" i="35"/>
  <c r="T173" i="35"/>
  <c r="BZ173" i="35"/>
  <c r="AO174" i="35"/>
  <c r="CX174" i="35"/>
  <c r="C174" i="35"/>
  <c r="CF173" i="35"/>
  <c r="J173" i="35"/>
  <c r="R173" i="35"/>
  <c r="M174" i="35"/>
  <c r="AM174" i="35"/>
  <c r="BY173" i="35"/>
  <c r="BB174" i="35"/>
  <c r="BC174" i="35"/>
  <c r="H174" i="35"/>
  <c r="CG173" i="35"/>
  <c r="AS174" i="35"/>
  <c r="AE174" i="35"/>
  <c r="CK173" i="35"/>
  <c r="CD174" i="35"/>
  <c r="BO173" i="35"/>
  <c r="BK174" i="35"/>
  <c r="CA173" i="35"/>
  <c r="BI173" i="35"/>
  <c r="CR174" i="35"/>
  <c r="CL173" i="35"/>
  <c r="AK173" i="35"/>
  <c r="BQ174" i="35"/>
  <c r="CI173" i="35"/>
  <c r="K174" i="35"/>
  <c r="CL174" i="35"/>
  <c r="AR174" i="35"/>
  <c r="AH173" i="35"/>
  <c r="AA174" i="35"/>
  <c r="AV174" i="35"/>
  <c r="O173" i="35"/>
  <c r="CH174" i="35"/>
  <c r="CI174" i="35"/>
  <c r="Y174" i="35"/>
  <c r="AP173" i="35"/>
  <c r="BW173" i="35"/>
  <c r="BI174" i="35"/>
  <c r="BP173" i="35"/>
  <c r="AN174" i="35"/>
  <c r="Y173" i="35"/>
  <c r="CT173" i="35"/>
  <c r="CZ174" i="35"/>
  <c r="BX174" i="35"/>
  <c r="AI173" i="35"/>
  <c r="AJ173" i="35"/>
  <c r="E174" i="35"/>
  <c r="BR174" i="35"/>
  <c r="CK174" i="35"/>
  <c r="Q174" i="35"/>
  <c r="AH174" i="35"/>
  <c r="AJ174" i="35"/>
  <c r="C173" i="35"/>
  <c r="BX173" i="35"/>
  <c r="CM174" i="35"/>
  <c r="CE173" i="35"/>
  <c r="CR173" i="35"/>
  <c r="R174" i="35"/>
  <c r="BG173" i="35"/>
  <c r="U173" i="35"/>
  <c r="BA173" i="35"/>
  <c r="AQ174" i="35"/>
  <c r="CM173" i="35"/>
  <c r="AW174" i="35"/>
  <c r="AF173" i="35"/>
  <c r="BP174" i="35"/>
  <c r="AX173" i="35"/>
  <c r="AK174" i="35"/>
  <c r="BQ173" i="35"/>
  <c r="S173" i="35"/>
  <c r="BY174" i="35"/>
  <c r="T174" i="35"/>
  <c r="CQ173" i="35"/>
  <c r="CN174" i="35"/>
  <c r="AT174" i="35"/>
  <c r="W173" i="35"/>
  <c r="AA173" i="35"/>
  <c r="BJ174" i="35"/>
  <c r="CJ174" i="35"/>
  <c r="AN173" i="35"/>
  <c r="CT174" i="35"/>
  <c r="D173" i="35"/>
  <c r="BE174" i="35"/>
  <c r="G174" i="35"/>
  <c r="AV173" i="35"/>
  <c r="AO173" i="35"/>
  <c r="F173" i="35"/>
  <c r="AD174" i="35"/>
  <c r="BZ174" i="35"/>
  <c r="X173" i="35"/>
  <c r="AY173" i="35"/>
  <c r="AC174" i="35"/>
  <c r="AW173" i="35"/>
  <c r="N174" i="35"/>
  <c r="S174" i="35"/>
  <c r="P174" i="35"/>
  <c r="W174" i="35"/>
  <c r="AY174" i="35"/>
  <c r="AC173" i="35"/>
  <c r="Z174" i="35"/>
  <c r="CA174" i="35"/>
  <c r="CU173" i="35"/>
  <c r="CE174" i="35"/>
  <c r="E173" i="35"/>
  <c r="M173" i="35"/>
  <c r="CO173" i="35"/>
  <c r="AT173" i="35"/>
  <c r="BM174" i="35"/>
  <c r="BS173" i="35"/>
  <c r="J174" i="35"/>
  <c r="CV173" i="35"/>
  <c r="AB174" i="35"/>
  <c r="N173" i="35"/>
  <c r="Z173" i="35"/>
  <c r="CX173" i="35"/>
  <c r="X174" i="35"/>
  <c r="CW174" i="35"/>
  <c r="O174" i="35"/>
  <c r="P173" i="35"/>
  <c r="CS174" i="35"/>
  <c r="BN173" i="35"/>
  <c r="AI174" i="35"/>
  <c r="CP174" i="35"/>
  <c r="AP174" i="35"/>
  <c r="AU174" i="35"/>
  <c r="BD174" i="35"/>
  <c r="AJ171" i="36"/>
  <c r="AQ171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G122" i="38"/>
  <c r="K123" i="38"/>
  <c r="X123" i="38"/>
  <c r="I123" i="38"/>
  <c r="Y123" i="38"/>
  <c r="AB122" i="38"/>
  <c r="AS122" i="38" s="1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BZ172" i="36" l="1"/>
  <c r="BF172" i="36"/>
  <c r="BU172" i="36"/>
  <c r="AU172" i="36"/>
  <c r="BR172" i="36"/>
  <c r="CH172" i="36"/>
  <c r="CF172" i="36"/>
  <c r="CC172" i="36"/>
  <c r="BK172" i="36"/>
  <c r="AL172" i="36"/>
  <c r="AN172" i="36"/>
  <c r="AT172" i="36"/>
  <c r="C172" i="36"/>
  <c r="AW172" i="36"/>
  <c r="CB172" i="36"/>
  <c r="BQ172" i="36"/>
  <c r="S172" i="36"/>
  <c r="AK172" i="36"/>
  <c r="Y172" i="36"/>
  <c r="Q172" i="36"/>
  <c r="AH172" i="36"/>
  <c r="AC172" i="36"/>
  <c r="W172" i="36"/>
  <c r="D172" i="36"/>
  <c r="AP172" i="36"/>
  <c r="G172" i="36"/>
  <c r="L172" i="36"/>
  <c r="N172" i="36"/>
  <c r="E172" i="36"/>
  <c r="AA172" i="36"/>
  <c r="R172" i="36"/>
  <c r="P172" i="36"/>
  <c r="CP172" i="36"/>
  <c r="K172" i="36"/>
  <c r="H172" i="36"/>
  <c r="I172" i="36"/>
  <c r="F172" i="36"/>
  <c r="M172" i="36"/>
  <c r="Z172" i="36"/>
  <c r="AD172" i="36"/>
  <c r="U172" i="36"/>
  <c r="T172" i="36"/>
  <c r="X172" i="36"/>
  <c r="AF172" i="36"/>
  <c r="AB172" i="36"/>
  <c r="O172" i="36"/>
  <c r="AG172" i="36"/>
  <c r="CZ172" i="36"/>
  <c r="CS172" i="36"/>
  <c r="CR172" i="36"/>
  <c r="BH172" i="36"/>
  <c r="CU172" i="36"/>
  <c r="CQ172" i="36"/>
  <c r="CG172" i="36"/>
  <c r="CY172" i="36"/>
  <c r="BA172" i="36"/>
  <c r="BT172" i="36"/>
  <c r="CE172" i="36"/>
  <c r="AO172" i="36"/>
  <c r="CV172" i="36"/>
  <c r="AJ172" i="36"/>
  <c r="AZ172" i="36"/>
  <c r="BM172" i="36"/>
  <c r="AV172" i="36"/>
  <c r="BI172" i="36"/>
  <c r="CW172" i="36"/>
  <c r="CO172" i="36"/>
  <c r="CX172" i="36"/>
  <c r="BE172" i="36"/>
  <c r="CA172" i="36"/>
  <c r="BW172" i="36"/>
  <c r="AS172" i="36"/>
  <c r="BG172" i="36"/>
  <c r="BO172" i="36"/>
  <c r="CL172" i="36"/>
  <c r="BY172" i="36"/>
  <c r="CI172" i="36"/>
  <c r="CJ172" i="36"/>
  <c r="AY172" i="36"/>
  <c r="BS172" i="36"/>
  <c r="AR172" i="36"/>
  <c r="CD172" i="36"/>
  <c r="BN172" i="36"/>
  <c r="BX172" i="36"/>
  <c r="AX172" i="36"/>
  <c r="A127" i="20"/>
  <c r="B126" i="20"/>
  <c r="D126" i="20"/>
  <c r="C126" i="20"/>
  <c r="E126" i="20"/>
  <c r="CA175" i="35"/>
  <c r="CQ174" i="35"/>
  <c r="CE175" i="35"/>
  <c r="BW175" i="35"/>
  <c r="AL174" i="35"/>
  <c r="CO174" i="35"/>
  <c r="X175" i="35"/>
  <c r="BT174" i="35"/>
  <c r="BU174" i="35"/>
  <c r="BO175" i="35"/>
  <c r="I174" i="35"/>
  <c r="AP175" i="35"/>
  <c r="BO174" i="35"/>
  <c r="AM175" i="35"/>
  <c r="AZ174" i="35"/>
  <c r="BG174" i="35"/>
  <c r="CJ175" i="35"/>
  <c r="AV175" i="35"/>
  <c r="BH174" i="35"/>
  <c r="BJ175" i="35"/>
  <c r="CL175" i="35"/>
  <c r="CH175" i="35"/>
  <c r="BZ175" i="35"/>
  <c r="AR175" i="35"/>
  <c r="CB175" i="35"/>
  <c r="AX174" i="35"/>
  <c r="CF174" i="35"/>
  <c r="BI175" i="35"/>
  <c r="CO175" i="35"/>
  <c r="BL174" i="35"/>
  <c r="BF174" i="35"/>
  <c r="CN175" i="35"/>
  <c r="AX175" i="35"/>
  <c r="F174" i="35"/>
  <c r="BS174" i="35"/>
  <c r="DA173" i="35"/>
  <c r="M173" i="36" s="1"/>
  <c r="BD175" i="35"/>
  <c r="DB173" i="35"/>
  <c r="CU173" i="36" s="1"/>
  <c r="DC173" i="35"/>
  <c r="AY173" i="36" s="1"/>
  <c r="N123" i="38"/>
  <c r="H123" i="38"/>
  <c r="AA123" i="38"/>
  <c r="U123" i="38" s="1"/>
  <c r="W122" i="38"/>
  <c r="O122" i="38"/>
  <c r="U122" i="38"/>
  <c r="R122" i="38"/>
  <c r="DA174" i="35" l="1"/>
  <c r="G174" i="36" s="1"/>
  <c r="DB174" i="35"/>
  <c r="CZ174" i="36" s="1"/>
  <c r="DC174" i="35"/>
  <c r="BD174" i="36" s="1"/>
  <c r="A128" i="20"/>
  <c r="B127" i="20"/>
  <c r="D127" i="20"/>
  <c r="C127" i="20"/>
  <c r="E127" i="20"/>
  <c r="AG175" i="35"/>
  <c r="BR176" i="35"/>
  <c r="S176" i="35"/>
  <c r="CS175" i="35"/>
  <c r="AQ175" i="35"/>
  <c r="BT176" i="35"/>
  <c r="BC175" i="35"/>
  <c r="AZ175" i="35"/>
  <c r="O175" i="35"/>
  <c r="BZ176" i="35"/>
  <c r="CY175" i="35"/>
  <c r="BE175" i="35"/>
  <c r="CO176" i="35"/>
  <c r="BF175" i="35"/>
  <c r="AP176" i="35"/>
  <c r="BR175" i="35"/>
  <c r="CM175" i="35"/>
  <c r="AC175" i="35"/>
  <c r="CC176" i="35"/>
  <c r="U175" i="35"/>
  <c r="C176" i="35"/>
  <c r="N175" i="35"/>
  <c r="R175" i="35"/>
  <c r="AE175" i="35"/>
  <c r="AY176" i="35"/>
  <c r="AL175" i="35"/>
  <c r="CB176" i="35"/>
  <c r="AL176" i="35"/>
  <c r="BV175" i="35"/>
  <c r="CQ175" i="35"/>
  <c r="G176" i="35"/>
  <c r="I175" i="35"/>
  <c r="AU175" i="35"/>
  <c r="R176" i="35"/>
  <c r="AV176" i="35"/>
  <c r="D176" i="35"/>
  <c r="AH176" i="35"/>
  <c r="CW175" i="35"/>
  <c r="CA176" i="35"/>
  <c r="K175" i="35"/>
  <c r="AE176" i="35"/>
  <c r="BK175" i="35"/>
  <c r="Y176" i="35"/>
  <c r="BB176" i="35"/>
  <c r="F176" i="35"/>
  <c r="BJ176" i="35"/>
  <c r="W176" i="35"/>
  <c r="CS176" i="35"/>
  <c r="BH175" i="35"/>
  <c r="BM176" i="35"/>
  <c r="J175" i="35"/>
  <c r="AY175" i="35"/>
  <c r="AU176" i="35"/>
  <c r="CN176" i="35"/>
  <c r="AO176" i="35"/>
  <c r="CR176" i="35"/>
  <c r="AA176" i="35"/>
  <c r="BY176" i="35"/>
  <c r="E175" i="35"/>
  <c r="BC176" i="35"/>
  <c r="AS176" i="35"/>
  <c r="AT175" i="35"/>
  <c r="BG175" i="35"/>
  <c r="BL175" i="35"/>
  <c r="CZ175" i="35"/>
  <c r="CX176" i="35"/>
  <c r="BX176" i="35"/>
  <c r="BY175" i="35"/>
  <c r="AS175" i="35"/>
  <c r="AW175" i="35"/>
  <c r="BW176" i="35"/>
  <c r="CQ176" i="35"/>
  <c r="AR176" i="35"/>
  <c r="BI176" i="35"/>
  <c r="C175" i="35"/>
  <c r="AN176" i="35"/>
  <c r="BH176" i="35"/>
  <c r="CT176" i="35"/>
  <c r="CP175" i="35"/>
  <c r="CG175" i="35"/>
  <c r="AO175" i="35"/>
  <c r="BP176" i="35"/>
  <c r="AB175" i="35"/>
  <c r="BG176" i="35"/>
  <c r="AI175" i="35"/>
  <c r="BS175" i="35"/>
  <c r="CZ176" i="35"/>
  <c r="D175" i="35"/>
  <c r="O176" i="35"/>
  <c r="BB175" i="35"/>
  <c r="AM176" i="35"/>
  <c r="S175" i="35"/>
  <c r="AB176" i="35"/>
  <c r="CU175" i="35"/>
  <c r="T175" i="35"/>
  <c r="CF176" i="35"/>
  <c r="AH175" i="35"/>
  <c r="CX175" i="35"/>
  <c r="BE176" i="35"/>
  <c r="L176" i="35"/>
  <c r="AF176" i="35"/>
  <c r="AJ175" i="35"/>
  <c r="AQ176" i="35"/>
  <c r="CT175" i="35"/>
  <c r="AA175" i="35"/>
  <c r="AF175" i="35"/>
  <c r="P176" i="35"/>
  <c r="Q175" i="35"/>
  <c r="BU175" i="35"/>
  <c r="AW176" i="35"/>
  <c r="BS176" i="35"/>
  <c r="AD175" i="35"/>
  <c r="H176" i="35"/>
  <c r="BQ176" i="35"/>
  <c r="W175" i="35"/>
  <c r="CH176" i="35"/>
  <c r="CC175" i="35"/>
  <c r="K176" i="35"/>
  <c r="I176" i="35"/>
  <c r="T176" i="35"/>
  <c r="AK175" i="35"/>
  <c r="Z175" i="35"/>
  <c r="U176" i="35"/>
  <c r="BM175" i="35"/>
  <c r="AD176" i="35"/>
  <c r="BT175" i="35"/>
  <c r="M175" i="35"/>
  <c r="CK176" i="35"/>
  <c r="V176" i="35"/>
  <c r="CD175" i="35"/>
  <c r="CL176" i="35"/>
  <c r="X176" i="35"/>
  <c r="J176" i="35"/>
  <c r="BU176" i="35"/>
  <c r="AZ176" i="35"/>
  <c r="Z176" i="35"/>
  <c r="CV175" i="35"/>
  <c r="CJ176" i="35"/>
  <c r="P175" i="35"/>
  <c r="CY176" i="35"/>
  <c r="BX175" i="35"/>
  <c r="V175" i="35"/>
  <c r="BN175" i="35"/>
  <c r="BF176" i="35"/>
  <c r="AX176" i="35"/>
  <c r="F175" i="35"/>
  <c r="Y175" i="35"/>
  <c r="H175" i="35"/>
  <c r="CU176" i="35"/>
  <c r="CR175" i="35"/>
  <c r="G175" i="35"/>
  <c r="CI175" i="35"/>
  <c r="CK175" i="35"/>
  <c r="BK176" i="35"/>
  <c r="BQ175" i="35"/>
  <c r="CP176" i="35"/>
  <c r="E176" i="35"/>
  <c r="BP175" i="35"/>
  <c r="CF175" i="35"/>
  <c r="CW176" i="35"/>
  <c r="CD176" i="35"/>
  <c r="BO176" i="35"/>
  <c r="Q176" i="35"/>
  <c r="CM176" i="35"/>
  <c r="AJ176" i="35"/>
  <c r="AN175" i="35"/>
  <c r="L175" i="35"/>
  <c r="BA175" i="35"/>
  <c r="BL176" i="35"/>
  <c r="CI174" i="36"/>
  <c r="CL174" i="36"/>
  <c r="CK173" i="36"/>
  <c r="CJ174" i="36"/>
  <c r="CL173" i="36"/>
  <c r="CK174" i="36"/>
  <c r="CI173" i="36"/>
  <c r="CJ173" i="36"/>
  <c r="BX174" i="36"/>
  <c r="AW174" i="36"/>
  <c r="AT174" i="36"/>
  <c r="AM174" i="36"/>
  <c r="AR174" i="36"/>
  <c r="CH174" i="36"/>
  <c r="AJ174" i="36"/>
  <c r="BI174" i="36"/>
  <c r="CD174" i="36"/>
  <c r="BJ174" i="36"/>
  <c r="AO174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BH174" i="36"/>
  <c r="CA174" i="36"/>
  <c r="BU174" i="36"/>
  <c r="BC174" i="36"/>
  <c r="I174" i="36"/>
  <c r="P174" i="36"/>
  <c r="AA174" i="36"/>
  <c r="Y174" i="36"/>
  <c r="W173" i="36"/>
  <c r="AB173" i="36"/>
  <c r="AD174" i="36"/>
  <c r="T174" i="36"/>
  <c r="K174" i="36"/>
  <c r="G173" i="36"/>
  <c r="AF173" i="36"/>
  <c r="BT173" i="36"/>
  <c r="CD173" i="36"/>
  <c r="U174" i="36"/>
  <c r="BV174" i="36"/>
  <c r="BK174" i="36"/>
  <c r="BB174" i="36"/>
  <c r="S173" i="36"/>
  <c r="O173" i="36"/>
  <c r="Q173" i="36"/>
  <c r="AD173" i="36"/>
  <c r="U173" i="36"/>
  <c r="E173" i="36"/>
  <c r="AG173" i="36"/>
  <c r="Y173" i="36"/>
  <c r="AE173" i="36"/>
  <c r="I173" i="36"/>
  <c r="J173" i="36"/>
  <c r="L173" i="36"/>
  <c r="AA173" i="36"/>
  <c r="R173" i="36"/>
  <c r="V173" i="36"/>
  <c r="BZ174" i="36"/>
  <c r="BQ174" i="36"/>
  <c r="K173" i="36"/>
  <c r="BM174" i="36"/>
  <c r="D173" i="36"/>
  <c r="H173" i="36"/>
  <c r="BG173" i="36"/>
  <c r="BU173" i="36"/>
  <c r="BR173" i="36"/>
  <c r="M174" i="36"/>
  <c r="BM173" i="36"/>
  <c r="BB173" i="36"/>
  <c r="BA173" i="36"/>
  <c r="CQ174" i="36"/>
  <c r="CC173" i="36"/>
  <c r="AI174" i="36"/>
  <c r="BN174" i="36"/>
  <c r="CO173" i="36"/>
  <c r="AI173" i="36"/>
  <c r="AK173" i="36"/>
  <c r="AV173" i="36"/>
  <c r="BS173" i="36"/>
  <c r="C174" i="36"/>
  <c r="Z173" i="36"/>
  <c r="BJ173" i="36"/>
  <c r="BH173" i="36"/>
  <c r="BO173" i="36"/>
  <c r="CE173" i="36"/>
  <c r="CS173" i="36"/>
  <c r="D174" i="36"/>
  <c r="CX174" i="36"/>
  <c r="X173" i="36"/>
  <c r="AP174" i="36"/>
  <c r="BD173" i="36"/>
  <c r="CU174" i="36"/>
  <c r="AH173" i="36"/>
  <c r="AE174" i="36"/>
  <c r="C173" i="36"/>
  <c r="BP174" i="36"/>
  <c r="AU174" i="36"/>
  <c r="CQ173" i="36"/>
  <c r="BF173" i="36"/>
  <c r="AL173" i="36"/>
  <c r="CR174" i="36"/>
  <c r="BC173" i="36"/>
  <c r="CN174" i="36"/>
  <c r="Q174" i="36"/>
  <c r="H174" i="36"/>
  <c r="Z174" i="36"/>
  <c r="J174" i="36"/>
  <c r="CS174" i="36"/>
  <c r="CX173" i="36"/>
  <c r="BZ173" i="36"/>
  <c r="CV174" i="36"/>
  <c r="AU173" i="36"/>
  <c r="AF174" i="36"/>
  <c r="AZ173" i="36"/>
  <c r="R174" i="36"/>
  <c r="AO173" i="36"/>
  <c r="AC174" i="36"/>
  <c r="AC173" i="36"/>
  <c r="X174" i="36"/>
  <c r="P173" i="36"/>
  <c r="CZ173" i="36"/>
  <c r="CY173" i="36"/>
  <c r="AM173" i="36"/>
  <c r="BW173" i="36"/>
  <c r="F174" i="36"/>
  <c r="BE173" i="36"/>
  <c r="CN173" i="36"/>
  <c r="N174" i="36"/>
  <c r="AB174" i="36"/>
  <c r="CP174" i="36"/>
  <c r="CM174" i="36"/>
  <c r="AQ173" i="36"/>
  <c r="AS173" i="36"/>
  <c r="AN173" i="36"/>
  <c r="AG174" i="36"/>
  <c r="L174" i="36"/>
  <c r="E174" i="36"/>
  <c r="BI173" i="36"/>
  <c r="BN173" i="36"/>
  <c r="S174" i="36"/>
  <c r="CF173" i="36"/>
  <c r="CE174" i="36"/>
  <c r="CT173" i="36"/>
  <c r="CG173" i="36"/>
  <c r="CO174" i="36"/>
  <c r="BV173" i="36"/>
  <c r="CA173" i="36"/>
  <c r="CR173" i="36"/>
  <c r="BL173" i="36"/>
  <c r="BY173" i="36"/>
  <c r="AJ173" i="36"/>
  <c r="CT174" i="36"/>
  <c r="CB173" i="36"/>
  <c r="W174" i="36"/>
  <c r="T173" i="36"/>
  <c r="AP173" i="36"/>
  <c r="CH173" i="36"/>
  <c r="BX173" i="36"/>
  <c r="AX173" i="36"/>
  <c r="CP173" i="36"/>
  <c r="BK173" i="36"/>
  <c r="CY174" i="36"/>
  <c r="F173" i="36"/>
  <c r="CV173" i="36"/>
  <c r="CM173" i="36"/>
  <c r="AR173" i="36"/>
  <c r="CW173" i="36"/>
  <c r="AH174" i="36"/>
  <c r="V174" i="36"/>
  <c r="BQ173" i="36"/>
  <c r="BP173" i="36"/>
  <c r="AW173" i="36"/>
  <c r="AT173" i="36"/>
  <c r="N173" i="36"/>
  <c r="O174" i="36"/>
  <c r="CW174" i="36"/>
  <c r="J124" i="38"/>
  <c r="G124" i="38"/>
  <c r="F125" i="38"/>
  <c r="V125" i="38"/>
  <c r="L124" i="38"/>
  <c r="I124" i="38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K125" i="38"/>
  <c r="AB124" i="38"/>
  <c r="N125" i="38"/>
  <c r="K124" i="38"/>
  <c r="F124" i="38"/>
  <c r="M125" i="38"/>
  <c r="Y124" i="38"/>
  <c r="N124" i="38"/>
  <c r="L125" i="38"/>
  <c r="AA124" i="38"/>
  <c r="W123" i="38"/>
  <c r="O123" i="38"/>
  <c r="DA175" i="35" l="1"/>
  <c r="DC175" i="35"/>
  <c r="A129" i="20"/>
  <c r="B128" i="20"/>
  <c r="D128" i="20"/>
  <c r="C128" i="20"/>
  <c r="E128" i="20"/>
  <c r="BN176" i="35"/>
  <c r="N176" i="35"/>
  <c r="CG176" i="35"/>
  <c r="CV176" i="35"/>
  <c r="AC176" i="35"/>
  <c r="AT176" i="35"/>
  <c r="CZ177" i="35"/>
  <c r="AG176" i="35"/>
  <c r="AI176" i="35"/>
  <c r="CI176" i="35"/>
  <c r="BV176" i="35"/>
  <c r="M176" i="35"/>
  <c r="CE176" i="35"/>
  <c r="AK176" i="35"/>
  <c r="BD176" i="35"/>
  <c r="BA176" i="35"/>
  <c r="DB175" i="35"/>
  <c r="AA125" i="38"/>
  <c r="U125" i="38" s="1"/>
  <c r="AS124" i="38"/>
  <c r="U124" i="38"/>
  <c r="W124" i="38"/>
  <c r="R124" i="38"/>
  <c r="O124" i="38"/>
  <c r="DA176" i="35" l="1"/>
  <c r="D176" i="36" s="1"/>
  <c r="DC176" i="35"/>
  <c r="AI176" i="36" s="1"/>
  <c r="BN177" i="35"/>
  <c r="BD178" i="35"/>
  <c r="BI178" i="35"/>
  <c r="X178" i="35"/>
  <c r="A130" i="20"/>
  <c r="B129" i="20"/>
  <c r="D129" i="20"/>
  <c r="E129" i="20"/>
  <c r="C129" i="20"/>
  <c r="H31" i="24"/>
  <c r="W31" i="24"/>
  <c r="R123" i="38" s="1"/>
  <c r="BB177" i="35"/>
  <c r="AJ178" i="35"/>
  <c r="CU177" i="35"/>
  <c r="AU177" i="35"/>
  <c r="BW177" i="35"/>
  <c r="CC177" i="35"/>
  <c r="AL178" i="35"/>
  <c r="CF177" i="35"/>
  <c r="CV177" i="35"/>
  <c r="G178" i="35"/>
  <c r="AF178" i="35"/>
  <c r="CX177" i="35"/>
  <c r="Y178" i="35"/>
  <c r="BW178" i="35"/>
  <c r="R178" i="35"/>
  <c r="CO177" i="35"/>
  <c r="E178" i="35"/>
  <c r="AP177" i="35"/>
  <c r="AW177" i="35"/>
  <c r="D177" i="35"/>
  <c r="AO178" i="35"/>
  <c r="CZ178" i="35"/>
  <c r="V177" i="35"/>
  <c r="AT178" i="35"/>
  <c r="AX178" i="35"/>
  <c r="AG178" i="35"/>
  <c r="BP177" i="35"/>
  <c r="P177" i="35"/>
  <c r="CD177" i="35"/>
  <c r="U178" i="35"/>
  <c r="AS178" i="35"/>
  <c r="CE178" i="35"/>
  <c r="D178" i="35"/>
  <c r="AG177" i="35"/>
  <c r="CV178" i="35"/>
  <c r="AL177" i="35"/>
  <c r="AQ177" i="35"/>
  <c r="CM177" i="35"/>
  <c r="CU178" i="35"/>
  <c r="CN178" i="35"/>
  <c r="BU178" i="35"/>
  <c r="BN178" i="35"/>
  <c r="CL178" i="35"/>
  <c r="CA177" i="35"/>
  <c r="N177" i="35"/>
  <c r="BX178" i="35"/>
  <c r="CT177" i="35"/>
  <c r="BJ177" i="35"/>
  <c r="AS177" i="35"/>
  <c r="CK178" i="35"/>
  <c r="AP178" i="35"/>
  <c r="BQ177" i="35"/>
  <c r="AM178" i="35"/>
  <c r="BQ178" i="35"/>
  <c r="BM177" i="35"/>
  <c r="BC178" i="35"/>
  <c r="I178" i="35"/>
  <c r="M177" i="35"/>
  <c r="CI178" i="35"/>
  <c r="AB177" i="35"/>
  <c r="CN177" i="35"/>
  <c r="W178" i="35"/>
  <c r="BM178" i="35"/>
  <c r="BG177" i="35"/>
  <c r="CP177" i="35"/>
  <c r="U177" i="35"/>
  <c r="BA177" i="35"/>
  <c r="K177" i="35"/>
  <c r="AK177" i="35"/>
  <c r="AR178" i="35"/>
  <c r="CP178" i="35"/>
  <c r="CX178" i="35"/>
  <c r="BD177" i="35"/>
  <c r="BZ178" i="35"/>
  <c r="W177" i="35"/>
  <c r="CT178" i="35"/>
  <c r="AM177" i="35"/>
  <c r="AE178" i="35"/>
  <c r="AZ178" i="35"/>
  <c r="O177" i="35"/>
  <c r="BR177" i="35"/>
  <c r="BO177" i="35"/>
  <c r="BB178" i="35"/>
  <c r="G177" i="35"/>
  <c r="CY178" i="35"/>
  <c r="AX177" i="35"/>
  <c r="M178" i="35"/>
  <c r="AC178" i="35"/>
  <c r="CW178" i="35"/>
  <c r="F177" i="35"/>
  <c r="AH178" i="35"/>
  <c r="BC177" i="35"/>
  <c r="P178" i="35"/>
  <c r="AC177" i="35"/>
  <c r="CC178" i="35"/>
  <c r="BO178" i="35"/>
  <c r="CG177" i="35"/>
  <c r="C178" i="35"/>
  <c r="AI177" i="35"/>
  <c r="CH177" i="35"/>
  <c r="AN178" i="35"/>
  <c r="K178" i="35"/>
  <c r="CQ177" i="35"/>
  <c r="CH178" i="35"/>
  <c r="Q177" i="35"/>
  <c r="R177" i="35"/>
  <c r="E177" i="35"/>
  <c r="AQ178" i="35"/>
  <c r="AY177" i="35"/>
  <c r="BV177" i="35"/>
  <c r="CM178" i="35"/>
  <c r="AA178" i="35"/>
  <c r="BT178" i="35"/>
  <c r="AO177" i="35"/>
  <c r="BY177" i="35"/>
  <c r="BF178" i="35"/>
  <c r="Z178" i="35"/>
  <c r="CO178" i="35"/>
  <c r="BG178" i="35"/>
  <c r="BF177" i="35"/>
  <c r="BL178" i="35"/>
  <c r="BE177" i="35"/>
  <c r="Q178" i="35"/>
  <c r="L178" i="35"/>
  <c r="CW177" i="35"/>
  <c r="AB178" i="35"/>
  <c r="CJ178" i="35"/>
  <c r="AK178" i="35"/>
  <c r="CL177" i="35"/>
  <c r="CR178" i="35"/>
  <c r="CD178" i="35"/>
  <c r="N178" i="35"/>
  <c r="CR177" i="35"/>
  <c r="H177" i="35"/>
  <c r="CA178" i="35"/>
  <c r="CS177" i="35"/>
  <c r="BJ178" i="35"/>
  <c r="J177" i="35"/>
  <c r="S178" i="35"/>
  <c r="AD178" i="35"/>
  <c r="BU177" i="35"/>
  <c r="CQ178" i="35"/>
  <c r="BK177" i="35"/>
  <c r="BY178" i="35"/>
  <c r="O178" i="35"/>
  <c r="BI177" i="35"/>
  <c r="AY178" i="35"/>
  <c r="AI178" i="35"/>
  <c r="AV178" i="35"/>
  <c r="BT177" i="35"/>
  <c r="AH177" i="35"/>
  <c r="Y177" i="35"/>
  <c r="BV178" i="35"/>
  <c r="CG178" i="35"/>
  <c r="AU178" i="35"/>
  <c r="CB178" i="35"/>
  <c r="CS178" i="35"/>
  <c r="AN177" i="35"/>
  <c r="CI177" i="35"/>
  <c r="T177" i="35"/>
  <c r="J178" i="35"/>
  <c r="S177" i="35"/>
  <c r="CJ177" i="35"/>
  <c r="AV177" i="35"/>
  <c r="T178" i="35"/>
  <c r="V178" i="35"/>
  <c r="C177" i="35"/>
  <c r="BE178" i="35"/>
  <c r="Z177" i="35"/>
  <c r="AZ177" i="35"/>
  <c r="CB177" i="35"/>
  <c r="BK178" i="35"/>
  <c r="BA178" i="35"/>
  <c r="CE177" i="35"/>
  <c r="AR177" i="35"/>
  <c r="BP178" i="35"/>
  <c r="H178" i="35"/>
  <c r="BS177" i="35"/>
  <c r="BR178" i="35"/>
  <c r="I177" i="35"/>
  <c r="BZ177" i="35"/>
  <c r="BX177" i="35"/>
  <c r="AA177" i="35"/>
  <c r="AJ177" i="35"/>
  <c r="H126" i="38"/>
  <c r="CY177" i="35"/>
  <c r="L177" i="35"/>
  <c r="CL175" i="36"/>
  <c r="CI175" i="36"/>
  <c r="CK175" i="36"/>
  <c r="CJ175" i="36"/>
  <c r="AT175" i="36"/>
  <c r="BE175" i="36"/>
  <c r="CD175" i="36"/>
  <c r="BX175" i="36"/>
  <c r="AU175" i="36"/>
  <c r="AZ175" i="36"/>
  <c r="AO175" i="36"/>
  <c r="CC175" i="36"/>
  <c r="AK175" i="36"/>
  <c r="BA175" i="36"/>
  <c r="BO175" i="36"/>
  <c r="BN175" i="36"/>
  <c r="BU175" i="36"/>
  <c r="AS175" i="36"/>
  <c r="AY175" i="36"/>
  <c r="BB175" i="36"/>
  <c r="AX175" i="36"/>
  <c r="AQ175" i="36"/>
  <c r="CH175" i="36"/>
  <c r="BK175" i="36"/>
  <c r="AJ175" i="36"/>
  <c r="BZ175" i="36"/>
  <c r="BG175" i="36"/>
  <c r="BD175" i="36"/>
  <c r="AM175" i="36"/>
  <c r="BR175" i="36"/>
  <c r="CB175" i="36"/>
  <c r="AI175" i="36"/>
  <c r="BT175" i="36"/>
  <c r="BH175" i="36"/>
  <c r="BP175" i="36"/>
  <c r="BF175" i="36"/>
  <c r="BC175" i="36"/>
  <c r="BS175" i="36"/>
  <c r="BV175" i="36"/>
  <c r="BY175" i="36"/>
  <c r="CF175" i="36"/>
  <c r="BI175" i="36"/>
  <c r="AW175" i="36"/>
  <c r="BQ175" i="36"/>
  <c r="AR175" i="36"/>
  <c r="AN175" i="36"/>
  <c r="AP175" i="36"/>
  <c r="BJ175" i="36"/>
  <c r="CE175" i="36"/>
  <c r="AL175" i="36"/>
  <c r="CG175" i="36"/>
  <c r="BM175" i="36"/>
  <c r="CA175" i="36"/>
  <c r="AV175" i="36"/>
  <c r="BW175" i="36"/>
  <c r="BL175" i="36"/>
  <c r="G127" i="38"/>
  <c r="J127" i="38"/>
  <c r="CN175" i="36"/>
  <c r="CU175" i="36"/>
  <c r="CT175" i="36"/>
  <c r="CR175" i="36"/>
  <c r="CY175" i="36"/>
  <c r="CM175" i="36"/>
  <c r="CX175" i="36"/>
  <c r="CS175" i="36"/>
  <c r="CO175" i="36"/>
  <c r="CZ175" i="36"/>
  <c r="CP175" i="36"/>
  <c r="CV175" i="36"/>
  <c r="CW175" i="36"/>
  <c r="CQ175" i="36"/>
  <c r="AF177" i="35"/>
  <c r="N176" i="36"/>
  <c r="BH177" i="35"/>
  <c r="T175" i="36"/>
  <c r="S175" i="36"/>
  <c r="V175" i="36"/>
  <c r="Q175" i="36"/>
  <c r="O175" i="36"/>
  <c r="N175" i="36"/>
  <c r="K175" i="36"/>
  <c r="J175" i="36"/>
  <c r="W175" i="36"/>
  <c r="AF175" i="36"/>
  <c r="AC175" i="36"/>
  <c r="H175" i="36"/>
  <c r="AH175" i="36"/>
  <c r="X175" i="36"/>
  <c r="E175" i="36"/>
  <c r="AA175" i="36"/>
  <c r="AG175" i="36"/>
  <c r="D175" i="36"/>
  <c r="Z175" i="36"/>
  <c r="G175" i="36"/>
  <c r="M175" i="36"/>
  <c r="U175" i="36"/>
  <c r="P175" i="36"/>
  <c r="AD175" i="36"/>
  <c r="AB175" i="36"/>
  <c r="I175" i="36"/>
  <c r="R175" i="36"/>
  <c r="C175" i="36"/>
  <c r="L175" i="36"/>
  <c r="AE175" i="36"/>
  <c r="Y175" i="36"/>
  <c r="V126" i="38"/>
  <c r="AD177" i="35"/>
  <c r="CK177" i="35"/>
  <c r="M176" i="36"/>
  <c r="CF178" i="35"/>
  <c r="AW178" i="35"/>
  <c r="AC176" i="36"/>
  <c r="DB176" i="35"/>
  <c r="AE177" i="35"/>
  <c r="X177" i="35"/>
  <c r="BL177" i="35"/>
  <c r="AT177" i="35"/>
  <c r="F175" i="36"/>
  <c r="V22" i="29"/>
  <c r="X127" i="38"/>
  <c r="I126" i="38"/>
  <c r="I127" i="38"/>
  <c r="L126" i="38"/>
  <c r="J126" i="38"/>
  <c r="F127" i="38"/>
  <c r="H127" i="38"/>
  <c r="Y126" i="38"/>
  <c r="L127" i="38"/>
  <c r="K126" i="38"/>
  <c r="Q29" i="39" s="1"/>
  <c r="R29" i="39" s="1"/>
  <c r="N126" i="38"/>
  <c r="G126" i="38"/>
  <c r="AA127" i="38"/>
  <c r="Y127" i="38"/>
  <c r="M127" i="38"/>
  <c r="AB127" i="38"/>
  <c r="AB126" i="38"/>
  <c r="M126" i="38"/>
  <c r="F126" i="38"/>
  <c r="X126" i="38"/>
  <c r="K127" i="38"/>
  <c r="AA126" i="38"/>
  <c r="V127" i="38"/>
  <c r="N127" i="38"/>
  <c r="W125" i="38"/>
  <c r="O125" i="38"/>
  <c r="R125" i="38"/>
  <c r="AA176" i="36" l="1"/>
  <c r="F176" i="36"/>
  <c r="P176" i="36"/>
  <c r="T176" i="36"/>
  <c r="X176" i="36"/>
  <c r="Q176" i="36"/>
  <c r="AD176" i="36"/>
  <c r="O176" i="36"/>
  <c r="S176" i="36"/>
  <c r="W176" i="36"/>
  <c r="C176" i="36"/>
  <c r="BV176" i="36"/>
  <c r="AH176" i="36"/>
  <c r="AT176" i="36"/>
  <c r="AE176" i="36"/>
  <c r="BA176" i="36"/>
  <c r="R176" i="36"/>
  <c r="Z176" i="36"/>
  <c r="J176" i="36"/>
  <c r="AG176" i="36"/>
  <c r="V176" i="36"/>
  <c r="Y176" i="36"/>
  <c r="G176" i="36"/>
  <c r="CG176" i="36"/>
  <c r="L176" i="36"/>
  <c r="CI176" i="36"/>
  <c r="BD176" i="36"/>
  <c r="CE176" i="36"/>
  <c r="BN176" i="36"/>
  <c r="E176" i="36"/>
  <c r="I176" i="36"/>
  <c r="AB176" i="36"/>
  <c r="AF176" i="36"/>
  <c r="AK176" i="36"/>
  <c r="U176" i="36"/>
  <c r="H176" i="36"/>
  <c r="K176" i="36"/>
  <c r="BH178" i="35"/>
  <c r="B130" i="20"/>
  <c r="D130" i="20"/>
  <c r="C130" i="20"/>
  <c r="E130" i="20"/>
  <c r="BS178" i="35"/>
  <c r="F178" i="35"/>
  <c r="DA178" i="35" s="1"/>
  <c r="CU176" i="36"/>
  <c r="CO176" i="36"/>
  <c r="CX176" i="36"/>
  <c r="CP176" i="36"/>
  <c r="CW176" i="36"/>
  <c r="CN176" i="36"/>
  <c r="CR176" i="36"/>
  <c r="CM176" i="36"/>
  <c r="CQ176" i="36"/>
  <c r="CZ176" i="36"/>
  <c r="CS176" i="36"/>
  <c r="CT176" i="36"/>
  <c r="CY176" i="36"/>
  <c r="CV176" i="36"/>
  <c r="DA177" i="35"/>
  <c r="V177" i="36" s="1"/>
  <c r="DB177" i="35"/>
  <c r="CY177" i="36" s="1"/>
  <c r="DB178" i="35"/>
  <c r="CS178" i="36" s="1"/>
  <c r="DC177" i="35"/>
  <c r="CI177" i="36" s="1"/>
  <c r="AV176" i="36"/>
  <c r="CK176" i="36"/>
  <c r="CJ176" i="36"/>
  <c r="BE176" i="36"/>
  <c r="CC176" i="36"/>
  <c r="CL176" i="36"/>
  <c r="BZ176" i="36"/>
  <c r="BJ176" i="36"/>
  <c r="CF176" i="36"/>
  <c r="AO176" i="36"/>
  <c r="BC176" i="36"/>
  <c r="AY176" i="36"/>
  <c r="BB176" i="36"/>
  <c r="BW176" i="36"/>
  <c r="BT176" i="36"/>
  <c r="AZ176" i="36"/>
  <c r="BX176" i="36"/>
  <c r="AU176" i="36"/>
  <c r="BU176" i="36"/>
  <c r="AL176" i="36"/>
  <c r="CH176" i="36"/>
  <c r="AP176" i="36"/>
  <c r="BR176" i="36"/>
  <c r="BF176" i="36"/>
  <c r="BL176" i="36"/>
  <c r="AS176" i="36"/>
  <c r="AQ176" i="36"/>
  <c r="CA176" i="36"/>
  <c r="BI176" i="36"/>
  <c r="BP176" i="36"/>
  <c r="AW176" i="36"/>
  <c r="AN176" i="36"/>
  <c r="CB176" i="36"/>
  <c r="BM176" i="36"/>
  <c r="BH176" i="36"/>
  <c r="BY176" i="36"/>
  <c r="AM176" i="36"/>
  <c r="AX176" i="36"/>
  <c r="BS176" i="36"/>
  <c r="BG176" i="36"/>
  <c r="CD176" i="36"/>
  <c r="BO176" i="36"/>
  <c r="BQ176" i="36"/>
  <c r="BK176" i="36"/>
  <c r="AR176" i="36"/>
  <c r="AJ176" i="36"/>
  <c r="A131" i="20"/>
  <c r="X128" i="38"/>
  <c r="O10" i="7"/>
  <c r="M10" i="7"/>
  <c r="U29" i="39"/>
  <c r="X29" i="39" s="1"/>
  <c r="W127" i="38"/>
  <c r="U127" i="38"/>
  <c r="R127" i="38"/>
  <c r="O127" i="38"/>
  <c r="AS126" i="38"/>
  <c r="AM29" i="39" s="1"/>
  <c r="Z29" i="39"/>
  <c r="AS127" i="38"/>
  <c r="O126" i="38"/>
  <c r="R126" i="38"/>
  <c r="W126" i="38"/>
  <c r="U126" i="38"/>
  <c r="L177" i="36" l="1"/>
  <c r="CC177" i="36"/>
  <c r="CX177" i="36"/>
  <c r="E178" i="36"/>
  <c r="I178" i="36"/>
  <c r="M177" i="36"/>
  <c r="BM177" i="36"/>
  <c r="AG177" i="36"/>
  <c r="Q177" i="36"/>
  <c r="BP177" i="36"/>
  <c r="AQ177" i="36"/>
  <c r="CT177" i="36"/>
  <c r="CA177" i="36"/>
  <c r="CD177" i="36"/>
  <c r="F177" i="36"/>
  <c r="BN177" i="36"/>
  <c r="D177" i="36"/>
  <c r="E177" i="36"/>
  <c r="CN177" i="36"/>
  <c r="AG178" i="36"/>
  <c r="G178" i="36"/>
  <c r="BQ177" i="36"/>
  <c r="AH177" i="36"/>
  <c r="I177" i="36"/>
  <c r="CU178" i="36"/>
  <c r="Y177" i="36"/>
  <c r="CO178" i="36"/>
  <c r="CW177" i="36"/>
  <c r="CN178" i="36"/>
  <c r="CV178" i="36"/>
  <c r="CU177" i="36"/>
  <c r="AF178" i="36"/>
  <c r="CP177" i="36"/>
  <c r="AB177" i="36"/>
  <c r="CF177" i="36"/>
  <c r="N177" i="36"/>
  <c r="BW177" i="36"/>
  <c r="R178" i="36"/>
  <c r="CP178" i="36"/>
  <c r="CX178" i="36"/>
  <c r="U177" i="36"/>
  <c r="K177" i="36"/>
  <c r="CR177" i="36"/>
  <c r="AC177" i="36"/>
  <c r="X178" i="36"/>
  <c r="P177" i="36"/>
  <c r="AS177" i="36"/>
  <c r="CO177" i="36"/>
  <c r="AP177" i="36"/>
  <c r="G177" i="36"/>
  <c r="O177" i="36"/>
  <c r="CQ177" i="36"/>
  <c r="H177" i="36"/>
  <c r="CW178" i="36"/>
  <c r="W177" i="36"/>
  <c r="R177" i="36"/>
  <c r="J177" i="36"/>
  <c r="AD177" i="36"/>
  <c r="CZ178" i="36"/>
  <c r="CT178" i="36"/>
  <c r="AE177" i="36"/>
  <c r="DC178" i="35"/>
  <c r="AZ178" i="36" s="1"/>
  <c r="B131" i="20"/>
  <c r="C131" i="20"/>
  <c r="D131" i="20"/>
  <c r="E131" i="20"/>
  <c r="CY179" i="35"/>
  <c r="AU179" i="35"/>
  <c r="CX179" i="35"/>
  <c r="AO179" i="35"/>
  <c r="BN179" i="35"/>
  <c r="CL179" i="35"/>
  <c r="CR179" i="35"/>
  <c r="CI179" i="35"/>
  <c r="BW179" i="35"/>
  <c r="BM179" i="35"/>
  <c r="Y179" i="35"/>
  <c r="BH179" i="35"/>
  <c r="L179" i="35"/>
  <c r="I179" i="35"/>
  <c r="R179" i="35"/>
  <c r="BT179" i="35"/>
  <c r="BS179" i="35"/>
  <c r="Q179" i="35"/>
  <c r="AE179" i="35"/>
  <c r="C179" i="35"/>
  <c r="AJ179" i="35"/>
  <c r="CW179" i="35"/>
  <c r="AR179" i="35"/>
  <c r="CE179" i="35"/>
  <c r="BY179" i="35"/>
  <c r="M179" i="35"/>
  <c r="BI179" i="35"/>
  <c r="BV179" i="35"/>
  <c r="F179" i="35"/>
  <c r="AX179" i="35"/>
  <c r="BQ179" i="35"/>
  <c r="AT179" i="35"/>
  <c r="BX179" i="35"/>
  <c r="CA179" i="35"/>
  <c r="CF179" i="35"/>
  <c r="BJ179" i="35"/>
  <c r="BC179" i="35"/>
  <c r="CT179" i="35"/>
  <c r="U179" i="35"/>
  <c r="BR179" i="35"/>
  <c r="CS179" i="35"/>
  <c r="CM179" i="35"/>
  <c r="AN179" i="35"/>
  <c r="CP179" i="35"/>
  <c r="V179" i="35"/>
  <c r="AP179" i="35"/>
  <c r="CN179" i="35"/>
  <c r="CV179" i="35"/>
  <c r="E179" i="35"/>
  <c r="BB179" i="35"/>
  <c r="P179" i="35"/>
  <c r="AB179" i="35"/>
  <c r="AM179" i="35"/>
  <c r="CG179" i="35"/>
  <c r="BF179" i="35"/>
  <c r="W179" i="35"/>
  <c r="CQ179" i="35"/>
  <c r="AL179" i="35"/>
  <c r="BL179" i="35"/>
  <c r="AZ179" i="35"/>
  <c r="AS179" i="35"/>
  <c r="CK179" i="35"/>
  <c r="BU179" i="35"/>
  <c r="CJ179" i="35"/>
  <c r="AD179" i="35"/>
  <c r="CZ179" i="35"/>
  <c r="Z179" i="35"/>
  <c r="S179" i="35"/>
  <c r="X179" i="35"/>
  <c r="BD179" i="35"/>
  <c r="G179" i="35"/>
  <c r="AY179" i="35"/>
  <c r="AG179" i="35"/>
  <c r="CC179" i="35"/>
  <c r="BK179" i="35"/>
  <c r="AH179" i="35"/>
  <c r="AV179" i="35"/>
  <c r="BZ179" i="35"/>
  <c r="BG179" i="35"/>
  <c r="CO179" i="35"/>
  <c r="CB179" i="35"/>
  <c r="K179" i="35"/>
  <c r="J179" i="35"/>
  <c r="T179" i="35"/>
  <c r="AQ179" i="35"/>
  <c r="BA179" i="35"/>
  <c r="D179" i="35"/>
  <c r="CU179" i="35"/>
  <c r="AK179" i="35"/>
  <c r="CH179" i="35"/>
  <c r="BP179" i="35"/>
  <c r="H179" i="35"/>
  <c r="O179" i="35"/>
  <c r="CD179" i="35"/>
  <c r="N179" i="35"/>
  <c r="BE179" i="35"/>
  <c r="AC4" i="22"/>
  <c r="AW179" i="35"/>
  <c r="AI179" i="35"/>
  <c r="BO179" i="35"/>
  <c r="AC179" i="35"/>
  <c r="AA179" i="35"/>
  <c r="AF179" i="35"/>
  <c r="W178" i="36"/>
  <c r="CY178" i="36"/>
  <c r="CM178" i="36"/>
  <c r="CM177" i="36"/>
  <c r="AA177" i="36"/>
  <c r="Z177" i="36"/>
  <c r="BR177" i="36"/>
  <c r="BJ177" i="36"/>
  <c r="BB177" i="36"/>
  <c r="AF177" i="36"/>
  <c r="AK177" i="36"/>
  <c r="AW177" i="36"/>
  <c r="M178" i="36"/>
  <c r="BO177" i="36"/>
  <c r="CH177" i="36"/>
  <c r="T177" i="36"/>
  <c r="AL177" i="36"/>
  <c r="BD177" i="36"/>
  <c r="AI177" i="36"/>
  <c r="BV177" i="36"/>
  <c r="X177" i="36"/>
  <c r="A132" i="20"/>
  <c r="AZ180" i="35" s="1"/>
  <c r="I128" i="38"/>
  <c r="M128" i="38"/>
  <c r="V129" i="38"/>
  <c r="Y128" i="38"/>
  <c r="AB128" i="38"/>
  <c r="N128" i="38"/>
  <c r="F128" i="38"/>
  <c r="M129" i="38"/>
  <c r="K128" i="38"/>
  <c r="L128" i="38"/>
  <c r="AA128" i="38"/>
  <c r="H128" i="38"/>
  <c r="V128" i="38"/>
  <c r="J128" i="38"/>
  <c r="F129" i="38"/>
  <c r="G128" i="38"/>
  <c r="G11" i="9"/>
  <c r="U178" i="36"/>
  <c r="BA177" i="36"/>
  <c r="AT177" i="36"/>
  <c r="AY177" i="36"/>
  <c r="BI177" i="36"/>
  <c r="AN177" i="36"/>
  <c r="C177" i="36"/>
  <c r="BS177" i="36"/>
  <c r="BX177" i="36"/>
  <c r="O178" i="36"/>
  <c r="S177" i="36"/>
  <c r="N178" i="36"/>
  <c r="F178" i="36"/>
  <c r="AA178" i="36"/>
  <c r="BK177" i="36"/>
  <c r="D178" i="36"/>
  <c r="C178" i="36"/>
  <c r="BC177" i="36"/>
  <c r="AE178" i="36"/>
  <c r="AH178" i="36"/>
  <c r="CG177" i="36"/>
  <c r="AX177" i="36"/>
  <c r="AC178" i="36"/>
  <c r="CJ177" i="36"/>
  <c r="AV177" i="36"/>
  <c r="AJ177" i="36"/>
  <c r="Q178" i="36"/>
  <c r="BH177" i="36"/>
  <c r="Y178" i="36"/>
  <c r="BT177" i="36"/>
  <c r="T178" i="36"/>
  <c r="AD178" i="36"/>
  <c r="CK177" i="36"/>
  <c r="K178" i="36"/>
  <c r="BU177" i="36"/>
  <c r="AU177" i="36"/>
  <c r="AB178" i="36"/>
  <c r="S178" i="36"/>
  <c r="Z178" i="36"/>
  <c r="CE177" i="36"/>
  <c r="BF177" i="36"/>
  <c r="CR178" i="36"/>
  <c r="P178" i="36"/>
  <c r="AO177" i="36"/>
  <c r="BY177" i="36"/>
  <c r="BE177" i="36"/>
  <c r="J178" i="36"/>
  <c r="V178" i="36"/>
  <c r="CV177" i="36"/>
  <c r="CZ177" i="36"/>
  <c r="CQ178" i="36"/>
  <c r="AR177" i="36"/>
  <c r="CB177" i="36"/>
  <c r="BZ177" i="36"/>
  <c r="AM177" i="36"/>
  <c r="BG177" i="36"/>
  <c r="L178" i="36"/>
  <c r="H178" i="36"/>
  <c r="BL177" i="36"/>
  <c r="AZ177" i="36"/>
  <c r="CL177" i="36"/>
  <c r="CS177" i="36"/>
  <c r="V1082" i="27"/>
  <c r="AJ1082" i="27" s="1"/>
  <c r="AN29" i="39"/>
  <c r="AA29" i="39"/>
  <c r="BM178" i="36" l="1"/>
  <c r="CF178" i="36"/>
  <c r="AU178" i="36"/>
  <c r="BP178" i="36"/>
  <c r="BY178" i="36"/>
  <c r="BB178" i="36"/>
  <c r="BS178" i="36"/>
  <c r="BE178" i="36"/>
  <c r="CA178" i="36"/>
  <c r="CC178" i="36"/>
  <c r="BA178" i="36"/>
  <c r="AW178" i="36"/>
  <c r="CG178" i="36"/>
  <c r="BZ178" i="36"/>
  <c r="BR178" i="36"/>
  <c r="BJ178" i="36"/>
  <c r="BV178" i="36"/>
  <c r="CH178" i="36"/>
  <c r="AN178" i="36"/>
  <c r="CJ178" i="36"/>
  <c r="AY178" i="36"/>
  <c r="CD178" i="36"/>
  <c r="CB178" i="36"/>
  <c r="AI178" i="36"/>
  <c r="CE178" i="36"/>
  <c r="X129" i="38"/>
  <c r="BW178" i="36"/>
  <c r="AV178" i="36"/>
  <c r="BG178" i="36"/>
  <c r="AQ178" i="36"/>
  <c r="AM178" i="36"/>
  <c r="BF178" i="36"/>
  <c r="BC178" i="36"/>
  <c r="BQ178" i="36"/>
  <c r="CK178" i="36"/>
  <c r="BK178" i="36"/>
  <c r="AR178" i="36"/>
  <c r="BX178" i="36"/>
  <c r="BU178" i="36"/>
  <c r="BI178" i="36"/>
  <c r="BO178" i="36"/>
  <c r="AP178" i="36"/>
  <c r="CI178" i="36"/>
  <c r="CL178" i="36"/>
  <c r="BN178" i="36"/>
  <c r="AL178" i="36"/>
  <c r="BD178" i="36"/>
  <c r="BT178" i="36"/>
  <c r="AJ178" i="36"/>
  <c r="AS178" i="36"/>
  <c r="BH178" i="36"/>
  <c r="AX178" i="36"/>
  <c r="BL178" i="36"/>
  <c r="AK178" i="36"/>
  <c r="AO178" i="36"/>
  <c r="AT178" i="36"/>
  <c r="BM180" i="35"/>
  <c r="Y129" i="38"/>
  <c r="CW180" i="35"/>
  <c r="AA129" i="38"/>
  <c r="F4" i="8" s="1"/>
  <c r="G129" i="38"/>
  <c r="N129" i="38"/>
  <c r="H129" i="38"/>
  <c r="I129" i="38"/>
  <c r="D10" i="7" s="1"/>
  <c r="AB180" i="35"/>
  <c r="BB180" i="35"/>
  <c r="R180" i="35"/>
  <c r="B132" i="20"/>
  <c r="C132" i="20"/>
  <c r="D132" i="20"/>
  <c r="E132" i="20"/>
  <c r="BS180" i="35"/>
  <c r="D180" i="35"/>
  <c r="BJ180" i="35"/>
  <c r="BV180" i="35"/>
  <c r="Q180" i="35"/>
  <c r="BD180" i="35"/>
  <c r="H180" i="35"/>
  <c r="CZ180" i="35"/>
  <c r="S180" i="35"/>
  <c r="AH180" i="35"/>
  <c r="BG180" i="35"/>
  <c r="CH180" i="35"/>
  <c r="AG180" i="35"/>
  <c r="AY180" i="35"/>
  <c r="CI180" i="35"/>
  <c r="CT180" i="35"/>
  <c r="BA180" i="35"/>
  <c r="E180" i="35"/>
  <c r="BF180" i="35"/>
  <c r="BN180" i="35"/>
  <c r="CO180" i="35"/>
  <c r="AL180" i="35"/>
  <c r="CX180" i="35"/>
  <c r="AU180" i="35"/>
  <c r="CA180" i="35"/>
  <c r="BT180" i="35"/>
  <c r="AN180" i="35"/>
  <c r="BY180" i="35"/>
  <c r="O180" i="35"/>
  <c r="CY180" i="35"/>
  <c r="U180" i="35"/>
  <c r="AR180" i="35"/>
  <c r="BL180" i="35"/>
  <c r="CJ180" i="35"/>
  <c r="CB180" i="35"/>
  <c r="BK180" i="35"/>
  <c r="CM180" i="35"/>
  <c r="G180" i="35"/>
  <c r="AW180" i="35"/>
  <c r="CN180" i="35"/>
  <c r="AS180" i="35"/>
  <c r="AI180" i="35"/>
  <c r="J180" i="35"/>
  <c r="AV180" i="35"/>
  <c r="M180" i="35"/>
  <c r="CR180" i="35"/>
  <c r="AO180" i="35"/>
  <c r="L180" i="35"/>
  <c r="C180" i="35"/>
  <c r="AX180" i="35"/>
  <c r="V180" i="35"/>
  <c r="AF180" i="35"/>
  <c r="N180" i="35"/>
  <c r="AE180" i="35"/>
  <c r="X180" i="35"/>
  <c r="CS180" i="35"/>
  <c r="AC180" i="35"/>
  <c r="BI180" i="35"/>
  <c r="AP180" i="35"/>
  <c r="I180" i="35"/>
  <c r="AM180" i="35"/>
  <c r="AT180" i="35"/>
  <c r="CC180" i="35"/>
  <c r="AD180" i="35"/>
  <c r="BR180" i="35"/>
  <c r="AK180" i="35"/>
  <c r="CF180" i="35"/>
  <c r="BE180" i="35"/>
  <c r="CQ180" i="35"/>
  <c r="T180" i="35"/>
  <c r="CE180" i="35"/>
  <c r="L129" i="38"/>
  <c r="AA180" i="35"/>
  <c r="CL180" i="35"/>
  <c r="CK180" i="35"/>
  <c r="Z180" i="35"/>
  <c r="W180" i="35"/>
  <c r="F180" i="35"/>
  <c r="BC180" i="35"/>
  <c r="CG180" i="35"/>
  <c r="AB129" i="38"/>
  <c r="AS129" i="38" s="1"/>
  <c r="Y180" i="35"/>
  <c r="BP180" i="35"/>
  <c r="BH180" i="35"/>
  <c r="BZ180" i="35"/>
  <c r="AJ180" i="35"/>
  <c r="CP180" i="35"/>
  <c r="BU180" i="35"/>
  <c r="K180" i="35"/>
  <c r="BW180" i="35"/>
  <c r="CV180" i="35"/>
  <c r="BX180" i="35"/>
  <c r="CU180" i="35"/>
  <c r="P180" i="35"/>
  <c r="CD180" i="35"/>
  <c r="BO180" i="35"/>
  <c r="AQ180" i="35"/>
  <c r="BQ180" i="35"/>
  <c r="K129" i="38"/>
  <c r="J129" i="38"/>
  <c r="DC179" i="35"/>
  <c r="AS179" i="36" s="1"/>
  <c r="R949" i="22"/>
  <c r="R443" i="22"/>
  <c r="R292" i="22"/>
  <c r="R712" i="22"/>
  <c r="R552" i="22"/>
  <c r="R528" i="22"/>
  <c r="R559" i="22"/>
  <c r="R440" i="22"/>
  <c r="R636" i="22"/>
  <c r="R800" i="22"/>
  <c r="R452" i="22"/>
  <c r="R437" i="22"/>
  <c r="R830" i="22"/>
  <c r="R709" i="22"/>
  <c r="R40" i="22"/>
  <c r="R551" i="22"/>
  <c r="R408" i="22"/>
  <c r="R426" i="22"/>
  <c r="R694" i="22"/>
  <c r="R666" i="22"/>
  <c r="R840" i="22"/>
  <c r="R695" i="22"/>
  <c r="R625" i="22"/>
  <c r="R265" i="22"/>
  <c r="R187" i="22"/>
  <c r="R240" i="22"/>
  <c r="R98" i="22"/>
  <c r="R336" i="22"/>
  <c r="R325" i="22"/>
  <c r="R850" i="22"/>
  <c r="R887" i="22"/>
  <c r="R238" i="22"/>
  <c r="R28" i="22"/>
  <c r="R520" i="22"/>
  <c r="R207" i="22"/>
  <c r="R660" i="22"/>
  <c r="R73" i="22"/>
  <c r="R165" i="22"/>
  <c r="R736" i="22"/>
  <c r="R195" i="22"/>
  <c r="R767" i="22"/>
  <c r="R172" i="22"/>
  <c r="R371" i="22"/>
  <c r="R775" i="22"/>
  <c r="R849" i="22"/>
  <c r="R661" i="22"/>
  <c r="R809" i="22"/>
  <c r="R416" i="22"/>
  <c r="R687" i="22"/>
  <c r="R614" i="22"/>
  <c r="R86" i="22"/>
  <c r="R148" i="22"/>
  <c r="R915" i="22"/>
  <c r="R739" i="22"/>
  <c r="R276" i="22"/>
  <c r="R152" i="22"/>
  <c r="R412" i="22"/>
  <c r="R470" i="22"/>
  <c r="R118" i="22"/>
  <c r="V876" i="27" s="1"/>
  <c r="AJ876" i="27" s="1"/>
  <c r="R142" i="22"/>
  <c r="R466" i="22"/>
  <c r="R355" i="22"/>
  <c r="R62" i="22"/>
  <c r="R402" i="22"/>
  <c r="R32" i="22"/>
  <c r="V752" i="27" s="1"/>
  <c r="AJ752" i="27" s="1"/>
  <c r="R760" i="22"/>
  <c r="R133" i="22"/>
  <c r="V535" i="27" s="1"/>
  <c r="AJ535" i="27" s="1"/>
  <c r="R269" i="22"/>
  <c r="R109" i="22"/>
  <c r="V193" i="27" s="1"/>
  <c r="AJ193" i="27" s="1"/>
  <c r="R462" i="22"/>
  <c r="R734" i="22"/>
  <c r="R85" i="22"/>
  <c r="R44" i="22"/>
  <c r="R653" i="22"/>
  <c r="R48" i="22"/>
  <c r="R543" i="22"/>
  <c r="R378" i="22"/>
  <c r="R230" i="22"/>
  <c r="R45" i="22"/>
  <c r="R742" i="22"/>
  <c r="R175" i="22"/>
  <c r="R707" i="22"/>
  <c r="R116" i="22"/>
  <c r="V867" i="27" s="1"/>
  <c r="AJ867" i="27" s="1"/>
  <c r="R10" i="22"/>
  <c r="R281" i="22"/>
  <c r="R858" i="22"/>
  <c r="R740" i="22"/>
  <c r="R523" i="22"/>
  <c r="R577" i="22"/>
  <c r="R345" i="22"/>
  <c r="R67" i="22"/>
  <c r="R490" i="22"/>
  <c r="R834" i="22"/>
  <c r="R311" i="22"/>
  <c r="R301" i="22"/>
  <c r="R94" i="22"/>
  <c r="R284" i="22"/>
  <c r="R82" i="22"/>
  <c r="R805" i="22"/>
  <c r="R506" i="22"/>
  <c r="R857" i="22"/>
  <c r="R711" i="22"/>
  <c r="R421" i="22"/>
  <c r="R215" i="22"/>
  <c r="R212" i="22"/>
  <c r="R904" i="22"/>
  <c r="R318" i="22"/>
  <c r="R880" i="22"/>
  <c r="R484" i="22"/>
  <c r="R538" i="22"/>
  <c r="R722" i="22"/>
  <c r="R917" i="22"/>
  <c r="R713" i="22"/>
  <c r="R260" i="22"/>
  <c r="R808" i="22"/>
  <c r="R951" i="22"/>
  <c r="R609" i="22"/>
  <c r="R592" i="22"/>
  <c r="R774" i="22"/>
  <c r="R921" i="22"/>
  <c r="R92" i="22"/>
  <c r="R879" i="22"/>
  <c r="R492" i="22"/>
  <c r="R916" i="22"/>
  <c r="R456" i="22"/>
  <c r="R595" i="22"/>
  <c r="R246" i="22"/>
  <c r="R132" i="22"/>
  <c r="V364" i="27" s="1"/>
  <c r="AJ364" i="27" s="1"/>
  <c r="R249" i="22"/>
  <c r="R348" i="22"/>
  <c r="R821" i="22"/>
  <c r="R841" i="22"/>
  <c r="R567" i="22"/>
  <c r="R158" i="22"/>
  <c r="R610" i="22"/>
  <c r="V346" i="27" s="1"/>
  <c r="AJ346" i="27" s="1"/>
  <c r="R366" i="22"/>
  <c r="R930" i="22"/>
  <c r="R794" i="22"/>
  <c r="R266" i="22"/>
  <c r="R931" i="22"/>
  <c r="R201" i="22"/>
  <c r="R434" i="22"/>
  <c r="R294" i="22"/>
  <c r="R766" i="22"/>
  <c r="R875" i="22"/>
  <c r="R15" i="22"/>
  <c r="V631" i="27" s="1"/>
  <c r="AJ631" i="27" s="1"/>
  <c r="R535" i="22"/>
  <c r="R218" i="22"/>
  <c r="R627" i="22"/>
  <c r="R5" i="22"/>
  <c r="R16" i="22"/>
  <c r="R868" i="22"/>
  <c r="R611" i="22"/>
  <c r="R476" i="22"/>
  <c r="R502" i="22"/>
  <c r="R925" i="22"/>
  <c r="R522" i="22"/>
  <c r="R458" i="22"/>
  <c r="R733" i="22"/>
  <c r="R716" i="22"/>
  <c r="R223" i="22"/>
  <c r="R253" i="22"/>
  <c r="R511" i="22"/>
  <c r="R829" i="22"/>
  <c r="R338" i="22"/>
  <c r="R390" i="22"/>
  <c r="R100" i="22"/>
  <c r="R455" i="22"/>
  <c r="R377" i="22"/>
  <c r="R578" i="22"/>
  <c r="R725" i="22"/>
  <c r="R61" i="22"/>
  <c r="R335" i="22"/>
  <c r="R287" i="22"/>
  <c r="R758" i="22"/>
  <c r="R475" i="22"/>
  <c r="R890" i="22"/>
  <c r="R277" i="22"/>
  <c r="R776" i="22"/>
  <c r="R640" i="22"/>
  <c r="R494" i="22"/>
  <c r="R478" i="22"/>
  <c r="V295" i="27" s="1"/>
  <c r="AJ295" i="27" s="1"/>
  <c r="R414" i="22"/>
  <c r="R926" i="22"/>
  <c r="R83" i="22"/>
  <c r="R418" i="22"/>
  <c r="R105" i="22"/>
  <c r="V189" i="27" s="1"/>
  <c r="AJ189" i="27" s="1"/>
  <c r="R446" i="22"/>
  <c r="R903" i="22"/>
  <c r="R131" i="22"/>
  <c r="V550" i="27" s="1"/>
  <c r="AJ550" i="27" s="1"/>
  <c r="R911" i="22"/>
  <c r="R698" i="22"/>
  <c r="R413" i="22"/>
  <c r="R576" i="22"/>
  <c r="R530" i="22"/>
  <c r="R851" i="22"/>
  <c r="R795" i="22"/>
  <c r="R360" i="22"/>
  <c r="R275" i="22"/>
  <c r="R637" i="22"/>
  <c r="R941" i="22"/>
  <c r="R314" i="22"/>
  <c r="R232" i="22"/>
  <c r="R162" i="22"/>
  <c r="R623" i="22"/>
  <c r="R60" i="22"/>
  <c r="R30" i="22"/>
  <c r="V589" i="27" s="1"/>
  <c r="AJ589" i="27" s="1"/>
  <c r="R108" i="22"/>
  <c r="R570" i="22"/>
  <c r="R340" i="22"/>
  <c r="R852" i="22"/>
  <c r="R564" i="22"/>
  <c r="R585" i="22"/>
  <c r="R3" i="22"/>
  <c r="V1096" i="27" s="1"/>
  <c r="AJ1096" i="27" s="1"/>
  <c r="R815" i="22"/>
  <c r="R388" i="22"/>
  <c r="R757" i="22"/>
  <c r="R819" i="22"/>
  <c r="R743" i="22"/>
  <c r="R178" i="22"/>
  <c r="R891" i="22"/>
  <c r="R339" i="22"/>
  <c r="R643" i="22"/>
  <c r="R833" i="22"/>
  <c r="R594" i="22"/>
  <c r="R751" i="22"/>
  <c r="R359" i="22"/>
  <c r="R814" i="22"/>
  <c r="R668" i="22"/>
  <c r="R70" i="22"/>
  <c r="R76" i="22"/>
  <c r="R922" i="22"/>
  <c r="R308" i="22"/>
  <c r="R214" i="22"/>
  <c r="R748" i="22"/>
  <c r="R497" i="22"/>
  <c r="R699" i="22"/>
  <c r="R558" i="22"/>
  <c r="R754" i="22"/>
  <c r="V296" i="27" s="1"/>
  <c r="AJ296" i="27" s="1"/>
  <c r="R124" i="22"/>
  <c r="V141" i="27" s="1"/>
  <c r="AJ141" i="27" s="1"/>
  <c r="R554" i="22"/>
  <c r="R883" i="22"/>
  <c r="R120" i="22"/>
  <c r="V131" i="27" s="1"/>
  <c r="AJ131" i="27" s="1"/>
  <c r="R279" i="22"/>
  <c r="R882" i="22"/>
  <c r="R501" i="22"/>
  <c r="R939" i="22"/>
  <c r="R188" i="22"/>
  <c r="R598" i="22"/>
  <c r="R194" i="22"/>
  <c r="R251" i="22"/>
  <c r="R845" i="22"/>
  <c r="R913" i="22"/>
  <c r="R741" i="22"/>
  <c r="R261" i="22"/>
  <c r="R693" i="22"/>
  <c r="R735" i="22"/>
  <c r="R685" i="22"/>
  <c r="R724" i="22"/>
  <c r="R442" i="22"/>
  <c r="R65" i="22"/>
  <c r="R427" i="22"/>
  <c r="R88" i="22"/>
  <c r="R867" i="22"/>
  <c r="R129" i="22"/>
  <c r="R885" i="22"/>
  <c r="V1142" i="27" s="1"/>
  <c r="AJ1142" i="27" s="1"/>
  <c r="R290" i="22"/>
  <c r="R282" i="22"/>
  <c r="R945" i="22"/>
  <c r="R591" i="22"/>
  <c r="R346" i="22"/>
  <c r="R264" i="22"/>
  <c r="R474" i="22"/>
  <c r="R923" i="22"/>
  <c r="R52" i="22"/>
  <c r="R436" i="22"/>
  <c r="R485" i="22"/>
  <c r="R229" i="22"/>
  <c r="R876" i="22"/>
  <c r="R681" i="22"/>
  <c r="R601" i="22"/>
  <c r="R940" i="22"/>
  <c r="V1153" i="27" s="1"/>
  <c r="AJ1153" i="27" s="1"/>
  <c r="R542" i="22"/>
  <c r="R672" i="22"/>
  <c r="R234" i="22"/>
  <c r="R354" i="22"/>
  <c r="R123" i="22"/>
  <c r="V138" i="27" s="1"/>
  <c r="AJ138" i="27" s="1"/>
  <c r="R732" i="22"/>
  <c r="R670" i="22"/>
  <c r="R159" i="22"/>
  <c r="R46" i="22"/>
  <c r="R569" i="22"/>
  <c r="R481" i="22"/>
  <c r="R103" i="22"/>
  <c r="V1150" i="27" s="1"/>
  <c r="AJ1150" i="27" s="1"/>
  <c r="R779" i="22"/>
  <c r="R825" i="22"/>
  <c r="R27" i="22"/>
  <c r="R539" i="22"/>
  <c r="R323" i="22"/>
  <c r="R673" i="22"/>
  <c r="R790" i="22"/>
  <c r="R791" i="22"/>
  <c r="R189" i="22"/>
  <c r="R407" i="22"/>
  <c r="R53" i="22"/>
  <c r="R822" i="22"/>
  <c r="R533" i="22"/>
  <c r="R477" i="22"/>
  <c r="R731" i="22"/>
  <c r="R255" i="22"/>
  <c r="R676" i="22"/>
  <c r="R824" i="22"/>
  <c r="R946" i="22"/>
  <c r="R160" i="22"/>
  <c r="R135" i="22"/>
  <c r="V54" i="27" s="1"/>
  <c r="AJ54" i="27" s="1"/>
  <c r="R854" i="22"/>
  <c r="R817" i="22"/>
  <c r="R224" i="22"/>
  <c r="R143" i="22"/>
  <c r="R432" i="22"/>
  <c r="R312" i="22"/>
  <c r="R199" i="22"/>
  <c r="R480" i="22"/>
  <c r="R242" i="22"/>
  <c r="R629" i="22"/>
  <c r="R745" i="22"/>
  <c r="R832" i="22"/>
  <c r="R799" i="22"/>
  <c r="R430" i="22"/>
  <c r="R826" i="22"/>
  <c r="R615" i="22"/>
  <c r="R565" i="22"/>
  <c r="R510" i="22"/>
  <c r="R137" i="22"/>
  <c r="R545" i="22"/>
  <c r="R778" i="22"/>
  <c r="R37" i="22"/>
  <c r="R431" i="22"/>
  <c r="R197" i="22"/>
  <c r="R738" i="22"/>
  <c r="R121" i="22"/>
  <c r="R575" i="22"/>
  <c r="R525" i="22"/>
  <c r="R439" i="22"/>
  <c r="R168" i="22"/>
  <c r="R368" i="22"/>
  <c r="R415" i="22"/>
  <c r="R217" i="22"/>
  <c r="R332" i="22"/>
  <c r="R703" i="22"/>
  <c r="R919" i="22"/>
  <c r="R367" i="22"/>
  <c r="R938" i="22"/>
  <c r="R493" i="22"/>
  <c r="R190" i="22"/>
  <c r="R873" i="22"/>
  <c r="R752" i="22"/>
  <c r="R513" i="22"/>
  <c r="R291" i="22"/>
  <c r="R448" i="22"/>
  <c r="R167" i="22"/>
  <c r="R237" i="22"/>
  <c r="R372" i="22"/>
  <c r="R596" i="22"/>
  <c r="R297" i="22"/>
  <c r="R463" i="22"/>
  <c r="R505" i="22"/>
  <c r="R517" i="22"/>
  <c r="R71" i="22"/>
  <c r="R461" i="22"/>
  <c r="R844" i="22"/>
  <c r="R93" i="22"/>
  <c r="R662" i="22"/>
  <c r="R441" i="22"/>
  <c r="R755" i="22"/>
  <c r="V297" i="27" s="1"/>
  <c r="AJ297" i="27" s="1"/>
  <c r="R679" i="22"/>
  <c r="R612" i="22"/>
  <c r="R521" i="22"/>
  <c r="R126" i="22"/>
  <c r="V146" i="27" s="1"/>
  <c r="AJ146" i="27" s="1"/>
  <c r="R226" i="22"/>
  <c r="R838" i="22"/>
  <c r="R420" i="22"/>
  <c r="R772" i="22"/>
  <c r="R429" i="22"/>
  <c r="R619" i="22"/>
  <c r="R399" i="22"/>
  <c r="R607" i="22"/>
  <c r="R750" i="22"/>
  <c r="R216" i="22"/>
  <c r="R55" i="22"/>
  <c r="R768" i="22"/>
  <c r="R324" i="22"/>
  <c r="R185" i="22"/>
  <c r="R79" i="22"/>
  <c r="R908" i="22"/>
  <c r="R499" i="22"/>
  <c r="R184" i="22"/>
  <c r="R527" i="22"/>
  <c r="R929" i="22"/>
  <c r="R140" i="22"/>
  <c r="R111" i="22"/>
  <c r="R464" i="22"/>
  <c r="R333" i="22"/>
  <c r="R80" i="22"/>
  <c r="R319" i="22"/>
  <c r="R847" i="22"/>
  <c r="R89" i="22"/>
  <c r="R320" i="22"/>
  <c r="R245" i="22"/>
  <c r="R369" i="22"/>
  <c r="R398" i="22"/>
  <c r="R13" i="22"/>
  <c r="R243" i="22"/>
  <c r="R664" i="22"/>
  <c r="R837" i="22"/>
  <c r="R761" i="22"/>
  <c r="R708" i="22"/>
  <c r="R486" i="22"/>
  <c r="R581" i="22"/>
  <c r="R638" i="22"/>
  <c r="R719" i="22"/>
  <c r="R433" i="22"/>
  <c r="R468" i="22"/>
  <c r="R912" i="22"/>
  <c r="R386" i="22"/>
  <c r="R645" i="22"/>
  <c r="R658" i="22"/>
  <c r="R410" i="22"/>
  <c r="R531" i="22"/>
  <c r="R262" i="22"/>
  <c r="R254" i="22"/>
  <c r="R574" i="22"/>
  <c r="R688" i="22"/>
  <c r="Q933" i="22"/>
  <c r="R933" i="22" s="1"/>
  <c r="R210" i="22"/>
  <c r="R657" i="22"/>
  <c r="R114" i="22"/>
  <c r="V966" i="27" s="1"/>
  <c r="AJ966" i="27" s="1"/>
  <c r="R270" i="22"/>
  <c r="R783" i="22"/>
  <c r="R381" i="22"/>
  <c r="R51" i="22"/>
  <c r="V19" i="27" s="1"/>
  <c r="AJ19" i="27" s="1"/>
  <c r="R583" i="22"/>
  <c r="R304" i="22"/>
  <c r="R820" i="22"/>
  <c r="R632" i="22"/>
  <c r="R871" i="22"/>
  <c r="R24" i="22"/>
  <c r="R236" i="22"/>
  <c r="R393" i="22"/>
  <c r="R225" i="22"/>
  <c r="R156" i="22"/>
  <c r="R763" i="22"/>
  <c r="R170" i="22"/>
  <c r="R306" i="22"/>
  <c r="R723" i="22"/>
  <c r="R12" i="22"/>
  <c r="V212" i="27" s="1"/>
  <c r="AJ212" i="27" s="1"/>
  <c r="R423" i="22"/>
  <c r="R113" i="22"/>
  <c r="V877" i="27" s="1"/>
  <c r="AJ877" i="27" s="1"/>
  <c r="R77" i="22"/>
  <c r="R2" i="22"/>
  <c r="R102" i="22"/>
  <c r="R397" i="22"/>
  <c r="R299" i="22"/>
  <c r="R749" i="22"/>
  <c r="R382" i="22"/>
  <c r="R365" i="22"/>
  <c r="R728" i="22"/>
  <c r="R818" i="22"/>
  <c r="V1155" i="27" s="1"/>
  <c r="AJ1155" i="27" s="1"/>
  <c r="R406" i="22"/>
  <c r="V760" i="27" s="1"/>
  <c r="AJ760" i="27" s="1"/>
  <c r="R317" i="22"/>
  <c r="R507" i="22"/>
  <c r="R811" i="22"/>
  <c r="R247" i="22"/>
  <c r="R702" i="22"/>
  <c r="R606" i="22"/>
  <c r="R26" i="22"/>
  <c r="R700" i="22"/>
  <c r="R205" i="22"/>
  <c r="R164" i="22"/>
  <c r="R519" i="22"/>
  <c r="R144" i="22"/>
  <c r="R316" i="22"/>
  <c r="R584" i="22"/>
  <c r="R134" i="22"/>
  <c r="R203" i="22"/>
  <c r="R901" i="22"/>
  <c r="R303" i="22"/>
  <c r="R884" i="22"/>
  <c r="R57" i="22"/>
  <c r="R855" i="22"/>
  <c r="R893" i="22"/>
  <c r="R163" i="22"/>
  <c r="R186" i="22"/>
  <c r="R169" i="22"/>
  <c r="R445" i="22"/>
  <c r="R642" i="22"/>
  <c r="R864" i="22"/>
  <c r="R777" i="22"/>
  <c r="R180" i="22"/>
  <c r="R117" i="22"/>
  <c r="V1106" i="27" s="1"/>
  <c r="AJ1106" i="27" s="1"/>
  <c r="R787" i="22"/>
  <c r="R671" i="22"/>
  <c r="R241" i="22"/>
  <c r="R454" i="22"/>
  <c r="R235" i="22"/>
  <c r="R843" i="22"/>
  <c r="R283" i="22"/>
  <c r="R328" i="22"/>
  <c r="R628" i="22"/>
  <c r="R617" i="22"/>
  <c r="R90" i="22"/>
  <c r="V1076" i="27" s="1"/>
  <c r="AJ1076" i="27" s="1"/>
  <c r="R715" i="22"/>
  <c r="R537" i="22"/>
  <c r="R47" i="22"/>
  <c r="R272" i="22"/>
  <c r="R730" i="22"/>
  <c r="R737" i="22"/>
  <c r="R213" i="22"/>
  <c r="R892" i="22"/>
  <c r="R244" i="22"/>
  <c r="R196" i="22"/>
  <c r="R56" i="22"/>
  <c r="R682" i="22"/>
  <c r="R228" i="22"/>
  <c r="R541" i="22"/>
  <c r="R110" i="22"/>
  <c r="V194" i="27" s="1"/>
  <c r="AJ194" i="27" s="1"/>
  <c r="R42" i="22"/>
  <c r="R459" i="22"/>
  <c r="R571" i="22"/>
  <c r="R154" i="22"/>
  <c r="R107" i="22"/>
  <c r="R626" i="22"/>
  <c r="R19" i="22"/>
  <c r="R582" i="22"/>
  <c r="R343" i="22"/>
  <c r="R302" i="22"/>
  <c r="R848" i="22"/>
  <c r="R307" i="22"/>
  <c r="R263" i="22"/>
  <c r="R589" i="22"/>
  <c r="R652" i="22"/>
  <c r="R788" i="22"/>
  <c r="R631" i="22"/>
  <c r="R701" i="22"/>
  <c r="R706" i="22"/>
  <c r="R63" i="22"/>
  <c r="R597" i="22"/>
  <c r="R405" i="22"/>
  <c r="R252" i="22"/>
  <c r="R204" i="22"/>
  <c r="R342" i="22"/>
  <c r="R34" i="22"/>
  <c r="R689" i="22"/>
  <c r="R250" i="22"/>
  <c r="R438" i="22"/>
  <c r="R918" i="22"/>
  <c r="R647" i="22"/>
  <c r="R881" i="22"/>
  <c r="V482" i="27" s="1"/>
  <c r="AJ482" i="27" s="1"/>
  <c r="R836" i="22"/>
  <c r="R621" i="22"/>
  <c r="R634" i="22"/>
  <c r="R727" i="22"/>
  <c r="R813" i="22"/>
  <c r="R206" i="22"/>
  <c r="R587" i="22"/>
  <c r="R862" i="22"/>
  <c r="R356" i="22"/>
  <c r="R392" i="22"/>
  <c r="R177" i="22"/>
  <c r="R944" i="22"/>
  <c r="R905" i="22"/>
  <c r="V729" i="27" s="1"/>
  <c r="AJ729" i="27" s="1"/>
  <c r="R350" i="22"/>
  <c r="R353" i="22"/>
  <c r="R572" i="22"/>
  <c r="R147" i="22"/>
  <c r="R36" i="22"/>
  <c r="R384" i="22"/>
  <c r="R422" i="22"/>
  <c r="R389" i="22"/>
  <c r="R97" i="22"/>
  <c r="R861" i="22"/>
  <c r="R220" i="22"/>
  <c r="R487" i="22"/>
  <c r="R267" i="22"/>
  <c r="R924" i="22"/>
  <c r="R588" i="22"/>
  <c r="R721" i="22"/>
  <c r="R950" i="22"/>
  <c r="R450" i="22"/>
  <c r="R655" i="22"/>
  <c r="R9" i="22"/>
  <c r="R14" i="22"/>
  <c r="V288" i="27" s="1"/>
  <c r="AJ288" i="27" s="1"/>
  <c r="R200" i="22"/>
  <c r="R6" i="22"/>
  <c r="R784" i="22"/>
  <c r="R288" i="22"/>
  <c r="R853" i="22"/>
  <c r="R69" i="22"/>
  <c r="R651" i="22"/>
  <c r="R524" i="22"/>
  <c r="V15" i="27" s="1"/>
  <c r="AJ15" i="27" s="1"/>
  <c r="R370" i="22"/>
  <c r="R762" i="22"/>
  <c r="R385" i="22"/>
  <c r="R363" i="22"/>
  <c r="R878" i="22"/>
  <c r="R41" i="22"/>
  <c r="R773" i="22"/>
  <c r="R675" i="22"/>
  <c r="R789" i="22"/>
  <c r="R411" i="22"/>
  <c r="R403" i="22"/>
  <c r="R295" i="22"/>
  <c r="R635" i="22"/>
  <c r="R936" i="22"/>
  <c r="R807" i="22"/>
  <c r="R943" i="22"/>
  <c r="R400" i="22"/>
  <c r="R529" i="22"/>
  <c r="R18" i="22"/>
  <c r="V492" i="27" s="1"/>
  <c r="AJ492" i="27" s="1"/>
  <c r="R404" i="22"/>
  <c r="R656" i="22"/>
  <c r="R792" i="22"/>
  <c r="R600" i="22"/>
  <c r="R101" i="22"/>
  <c r="V1085" i="27" s="1"/>
  <c r="AJ1085" i="27" s="1"/>
  <c r="R193" i="22"/>
  <c r="R286" i="22"/>
  <c r="R618" i="22"/>
  <c r="R616" i="22"/>
  <c r="R396" i="22"/>
  <c r="R482" i="22"/>
  <c r="R633" i="22"/>
  <c r="R444" i="22"/>
  <c r="R557" i="22"/>
  <c r="R285" i="22"/>
  <c r="R128" i="22"/>
  <c r="R928" i="22"/>
  <c r="R532" i="22"/>
  <c r="R139" i="22"/>
  <c r="R806" i="22"/>
  <c r="R669" i="22"/>
  <c r="R508" i="22"/>
  <c r="R889" i="22"/>
  <c r="R639" i="22"/>
  <c r="R764" i="22"/>
  <c r="R780" i="22"/>
  <c r="R256" i="22"/>
  <c r="R498" i="22"/>
  <c r="R322" i="22"/>
  <c r="R74" i="22"/>
  <c r="R927" i="22"/>
  <c r="R289" i="22"/>
  <c r="R17" i="22"/>
  <c r="V1121" i="27" s="1"/>
  <c r="AJ1121" i="27" s="1"/>
  <c r="R300" i="22"/>
  <c r="R104" i="22"/>
  <c r="R38" i="22"/>
  <c r="R680" i="22"/>
  <c r="R509" i="22"/>
  <c r="R888" i="22"/>
  <c r="R560" i="22"/>
  <c r="R765" i="22"/>
  <c r="R68" i="22"/>
  <c r="R590" i="22"/>
  <c r="R425" i="22"/>
  <c r="R447" i="22"/>
  <c r="R179" i="22"/>
  <c r="R802" i="22"/>
  <c r="R801" i="22"/>
  <c r="R797" i="22"/>
  <c r="R686" i="22"/>
  <c r="R860" i="22"/>
  <c r="R796" i="22"/>
  <c r="R428" i="22"/>
  <c r="R909" i="22"/>
  <c r="V6" i="27" s="1"/>
  <c r="AJ6" i="27" s="1"/>
  <c r="R259" i="22"/>
  <c r="R11" i="22"/>
  <c r="R181" i="22"/>
  <c r="R920" i="22"/>
  <c r="R239" i="22"/>
  <c r="R846" i="22"/>
  <c r="R457" i="22"/>
  <c r="R674" i="22"/>
  <c r="R182" i="22"/>
  <c r="R29" i="22"/>
  <c r="R548" i="22"/>
  <c r="R174" i="22"/>
  <c r="R746" i="22"/>
  <c r="R720" i="22"/>
  <c r="R64" i="22"/>
  <c r="R515" i="22"/>
  <c r="R183" i="22"/>
  <c r="R479" i="22"/>
  <c r="R351" i="22"/>
  <c r="R483" i="22"/>
  <c r="R268" i="22"/>
  <c r="R910" i="22"/>
  <c r="V7" i="27" s="1"/>
  <c r="AJ7" i="27" s="1"/>
  <c r="R906" i="22"/>
  <c r="R424" i="22"/>
  <c r="R326" i="22"/>
  <c r="R744" i="22"/>
  <c r="Q934" i="22"/>
  <c r="R934" i="22" s="1"/>
  <c r="R835" i="22"/>
  <c r="R401" i="22"/>
  <c r="R526" i="22"/>
  <c r="R417" i="22"/>
  <c r="Q935" i="22"/>
  <c r="R935" i="22" s="1"/>
  <c r="R453" i="22"/>
  <c r="R146" i="22"/>
  <c r="R932" i="22"/>
  <c r="J7" i="29" s="1"/>
  <c r="T7" i="29" s="1"/>
  <c r="R472" i="22"/>
  <c r="R907" i="22"/>
  <c r="R153" i="22"/>
  <c r="R271" i="22"/>
  <c r="R274" i="22"/>
  <c r="R488" i="22"/>
  <c r="R866" i="22"/>
  <c r="R690" i="22"/>
  <c r="R138" i="22"/>
  <c r="V1145" i="27" s="1"/>
  <c r="AJ1145" i="27" s="1"/>
  <c r="R4" i="22"/>
  <c r="R489" i="22"/>
  <c r="R603" i="22"/>
  <c r="R305" i="22"/>
  <c r="R650" i="22"/>
  <c r="V18" i="27" s="1"/>
  <c r="AJ18" i="27" s="1"/>
  <c r="R630" i="22"/>
  <c r="V292" i="27" s="1"/>
  <c r="AJ292" i="27" s="1"/>
  <c r="R683" i="22"/>
  <c r="R804" i="22"/>
  <c r="R900" i="22"/>
  <c r="R387" i="22"/>
  <c r="R231" i="22"/>
  <c r="R899" i="22"/>
  <c r="R865" i="22"/>
  <c r="R39" i="22"/>
  <c r="R145" i="22"/>
  <c r="R547" i="22"/>
  <c r="R310" i="22"/>
  <c r="R593" i="22"/>
  <c r="R327" i="22"/>
  <c r="R379" i="22"/>
  <c r="R605" i="22"/>
  <c r="R556" i="22"/>
  <c r="R309" i="22"/>
  <c r="R191" i="22"/>
  <c r="R136" i="22"/>
  <c r="R150" i="22"/>
  <c r="R66" i="22"/>
  <c r="R546" i="22"/>
  <c r="R624" i="22"/>
  <c r="V291" i="27" s="1"/>
  <c r="AJ291" i="27" s="1"/>
  <c r="R678" i="22"/>
  <c r="R347" i="22"/>
  <c r="R467" i="22"/>
  <c r="R58" i="22"/>
  <c r="R536" i="22"/>
  <c r="R364" i="22"/>
  <c r="R198" i="22"/>
  <c r="R646" i="22"/>
  <c r="R555" i="22"/>
  <c r="R91" i="22"/>
  <c r="R514" i="22"/>
  <c r="R25" i="22"/>
  <c r="R827" i="22"/>
  <c r="R72" i="22"/>
  <c r="R812" i="22"/>
  <c r="R383" i="22"/>
  <c r="R622" i="22"/>
  <c r="R125" i="22"/>
  <c r="V145" i="27" s="1"/>
  <c r="AJ145" i="27" s="1"/>
  <c r="R337" i="22"/>
  <c r="R793" i="22"/>
  <c r="R518" i="22"/>
  <c r="R544" i="22"/>
  <c r="R20" i="22"/>
  <c r="R667" i="22"/>
  <c r="R856" i="22"/>
  <c r="R562" i="22"/>
  <c r="V294" i="27" s="1"/>
  <c r="AJ294" i="27" s="1"/>
  <c r="R394" i="22"/>
  <c r="R770" i="22"/>
  <c r="R942" i="22"/>
  <c r="R227" i="22"/>
  <c r="R173" i="22"/>
  <c r="R435" i="22"/>
  <c r="R549" i="22"/>
  <c r="R874" i="22"/>
  <c r="R257" i="22"/>
  <c r="R176" i="22"/>
  <c r="R491" i="22"/>
  <c r="R87" i="22"/>
  <c r="V984" i="27" s="1"/>
  <c r="AJ984" i="27" s="1"/>
  <c r="R704" i="22"/>
  <c r="R810" i="22"/>
  <c r="R155" i="22"/>
  <c r="R831" i="22"/>
  <c r="R718" i="22"/>
  <c r="R786" i="22"/>
  <c r="R937" i="22"/>
  <c r="R500" i="22"/>
  <c r="R296" i="22"/>
  <c r="R697" i="22"/>
  <c r="R451" i="22"/>
  <c r="R161" i="22"/>
  <c r="R771" i="22"/>
  <c r="R553" i="22"/>
  <c r="R516" i="22"/>
  <c r="R84" i="22"/>
  <c r="R785" i="22"/>
  <c r="R759" i="22"/>
  <c r="R504" i="22"/>
  <c r="R641" i="22"/>
  <c r="R331" i="22"/>
  <c r="R395" i="22"/>
  <c r="R863" i="22"/>
  <c r="R654" i="22"/>
  <c r="R769" i="22"/>
  <c r="R127" i="22"/>
  <c r="R469" i="22"/>
  <c r="R902" i="22"/>
  <c r="R729" i="22"/>
  <c r="R816" i="22"/>
  <c r="V1154" i="27" s="1"/>
  <c r="AJ1154" i="27" s="1"/>
  <c r="R756" i="22"/>
  <c r="R391" i="22"/>
  <c r="R540" i="22"/>
  <c r="R362" i="22"/>
  <c r="R726" i="22"/>
  <c r="R717" i="22"/>
  <c r="R602" i="22"/>
  <c r="R872" i="22"/>
  <c r="R248" i="22"/>
  <c r="R149" i="22"/>
  <c r="R460" i="22"/>
  <c r="R620" i="22"/>
  <c r="R313" i="22"/>
  <c r="R130" i="22"/>
  <c r="V602" i="27" s="1"/>
  <c r="AJ602" i="27" s="1"/>
  <c r="R192" i="22"/>
  <c r="R33" i="22"/>
  <c r="R361" i="22"/>
  <c r="R115" i="22"/>
  <c r="R495" i="22"/>
  <c r="R222" i="22"/>
  <c r="R696" i="22"/>
  <c r="R78" i="22"/>
  <c r="R112" i="22"/>
  <c r="R677" i="22"/>
  <c r="R31" i="22"/>
  <c r="R599" i="22"/>
  <c r="R608" i="22"/>
  <c r="R503" i="22"/>
  <c r="R141" i="22"/>
  <c r="R753" i="22"/>
  <c r="R842" i="22"/>
  <c r="R563" i="22"/>
  <c r="R823" i="22"/>
  <c r="R373" i="22"/>
  <c r="R81" i="22"/>
  <c r="R209" i="22"/>
  <c r="R374" i="22"/>
  <c r="R23" i="22"/>
  <c r="R691" i="22"/>
  <c r="R349" i="22"/>
  <c r="R580" i="22"/>
  <c r="R380" i="22"/>
  <c r="R35" i="22"/>
  <c r="R877" i="22"/>
  <c r="R839" i="22"/>
  <c r="R947" i="22"/>
  <c r="R534" i="22"/>
  <c r="R358" i="22"/>
  <c r="R684" i="22"/>
  <c r="R151" i="22"/>
  <c r="R330" i="22"/>
  <c r="R705" i="22"/>
  <c r="R166" i="22"/>
  <c r="R579" i="22"/>
  <c r="R344" i="22"/>
  <c r="R8" i="22"/>
  <c r="V1127" i="27" s="1"/>
  <c r="AJ1127" i="27" s="1"/>
  <c r="R710" i="22"/>
  <c r="R119" i="22"/>
  <c r="V128" i="27" s="1"/>
  <c r="AJ128" i="27" s="1"/>
  <c r="R321" i="22"/>
  <c r="R886" i="22"/>
  <c r="V306" i="27" s="1"/>
  <c r="AJ306" i="27" s="1"/>
  <c r="R211" i="22"/>
  <c r="R649" i="22"/>
  <c r="R573" i="22"/>
  <c r="R315" i="22"/>
  <c r="R357" i="22"/>
  <c r="R375" i="22"/>
  <c r="R334" i="22"/>
  <c r="R869" i="22"/>
  <c r="R604" i="22"/>
  <c r="R341" i="22"/>
  <c r="R75" i="22"/>
  <c r="R219" i="22"/>
  <c r="R665" i="22"/>
  <c r="R613" i="22"/>
  <c r="R663" i="22"/>
  <c r="R59" i="22"/>
  <c r="R870" i="22"/>
  <c r="R221" i="22"/>
  <c r="R859" i="22"/>
  <c r="R273" i="22"/>
  <c r="R329" i="22"/>
  <c r="R43" i="22"/>
  <c r="R95" i="22"/>
  <c r="V1080" i="27" s="1"/>
  <c r="AJ1080" i="27" s="1"/>
  <c r="R50" i="22"/>
  <c r="R258" i="22"/>
  <c r="R781" i="22"/>
  <c r="R714" i="22"/>
  <c r="R157" i="22"/>
  <c r="R659" i="22"/>
  <c r="R692" i="22"/>
  <c r="R782" i="22"/>
  <c r="R473" i="22"/>
  <c r="R21" i="22"/>
  <c r="R568" i="22"/>
  <c r="R22" i="22"/>
  <c r="R828" i="22"/>
  <c r="R803" i="22"/>
  <c r="R496" i="22"/>
  <c r="R376" i="22"/>
  <c r="R586" i="22"/>
  <c r="R465" i="22"/>
  <c r="R648" i="22"/>
  <c r="R914" i="22"/>
  <c r="R449" i="22"/>
  <c r="R54" i="22"/>
  <c r="R122" i="22"/>
  <c r="V136" i="27" s="1"/>
  <c r="AJ136" i="27" s="1"/>
  <c r="R352" i="22"/>
  <c r="R298" i="22"/>
  <c r="R948" i="22"/>
  <c r="R293" i="22"/>
  <c r="R561" i="22"/>
  <c r="V293" i="27" s="1"/>
  <c r="AJ293" i="27" s="1"/>
  <c r="R49" i="22"/>
  <c r="R512" i="22"/>
  <c r="R233" i="22"/>
  <c r="R280" i="22"/>
  <c r="R208" i="22"/>
  <c r="R106" i="22"/>
  <c r="V190" i="27" s="1"/>
  <c r="AJ190" i="27" s="1"/>
  <c r="R798" i="22"/>
  <c r="R419" i="22"/>
  <c r="R747" i="22"/>
  <c r="R550" i="22"/>
  <c r="R471" i="22"/>
  <c r="R644" i="22"/>
  <c r="R566" i="22"/>
  <c r="R409" i="22"/>
  <c r="R278" i="22"/>
  <c r="R202" i="22"/>
  <c r="R171" i="22"/>
  <c r="R7" i="22"/>
  <c r="V1097" i="27" s="1"/>
  <c r="AJ1097" i="27" s="1"/>
  <c r="CJ179" i="36"/>
  <c r="DB179" i="35"/>
  <c r="CY179" i="36" s="1"/>
  <c r="AL179" i="36"/>
  <c r="BX179" i="36"/>
  <c r="BY179" i="36"/>
  <c r="DA179" i="35"/>
  <c r="R179" i="36" s="1"/>
  <c r="BT179" i="36"/>
  <c r="BW179" i="36"/>
  <c r="AS128" i="38"/>
  <c r="U128" i="38"/>
  <c r="O128" i="38"/>
  <c r="R128" i="38"/>
  <c r="W128" i="38"/>
  <c r="O129" i="38"/>
  <c r="A133" i="20"/>
  <c r="CK181" i="35" s="1"/>
  <c r="V1149" i="27" l="1"/>
  <c r="AJ1149" i="27" s="1"/>
  <c r="V1152" i="27"/>
  <c r="AJ1152" i="27" s="1"/>
  <c r="V1139" i="27"/>
  <c r="AJ1139" i="27" s="1"/>
  <c r="V1151" i="27"/>
  <c r="AJ1151" i="27" s="1"/>
  <c r="BI179" i="36"/>
  <c r="W129" i="38"/>
  <c r="AR179" i="36"/>
  <c r="BJ179" i="36"/>
  <c r="R129" i="38"/>
  <c r="BM179" i="36"/>
  <c r="CA179" i="36"/>
  <c r="AP179" i="36"/>
  <c r="BN179" i="36"/>
  <c r="AO179" i="36"/>
  <c r="D26" i="9"/>
  <c r="E26" i="9" s="1"/>
  <c r="BH179" i="36"/>
  <c r="BV179" i="36"/>
  <c r="AX179" i="36"/>
  <c r="BS179" i="36"/>
  <c r="AM179" i="36"/>
  <c r="BC179" i="36"/>
  <c r="F4" i="7"/>
  <c r="F10" i="7"/>
  <c r="H10" i="7" s="1"/>
  <c r="CI179" i="36"/>
  <c r="AJ179" i="36"/>
  <c r="CG179" i="36"/>
  <c r="AU179" i="36"/>
  <c r="BQ179" i="36"/>
  <c r="AT179" i="36"/>
  <c r="AN179" i="36"/>
  <c r="D11" i="9"/>
  <c r="E11" i="9" s="1"/>
  <c r="CL179" i="36"/>
  <c r="CE179" i="36"/>
  <c r="BF179" i="36"/>
  <c r="BU179" i="36"/>
  <c r="D4" i="8"/>
  <c r="D16" i="9" s="1"/>
  <c r="D14" i="9"/>
  <c r="E14" i="9" s="1"/>
  <c r="V1141" i="27"/>
  <c r="AJ1141" i="27" s="1"/>
  <c r="V1147" i="27"/>
  <c r="AJ1147" i="27" s="1"/>
  <c r="V1143" i="27"/>
  <c r="AJ1143" i="27" s="1"/>
  <c r="V1144" i="27"/>
  <c r="AJ1144" i="27" s="1"/>
  <c r="V1140" i="27"/>
  <c r="AJ1140" i="27" s="1"/>
  <c r="V1146" i="27"/>
  <c r="AJ1146" i="27" s="1"/>
  <c r="D23" i="9"/>
  <c r="E23" i="9" s="1"/>
  <c r="J4" i="8"/>
  <c r="D25" i="9" s="1"/>
  <c r="E25" i="9" s="1"/>
  <c r="J10" i="7"/>
  <c r="D12" i="9"/>
  <c r="H4" i="7"/>
  <c r="D27" i="9" s="1"/>
  <c r="D20" i="9"/>
  <c r="E20" i="9" s="1"/>
  <c r="L4" i="8"/>
  <c r="D22" i="9" s="1"/>
  <c r="E22" i="9" s="1"/>
  <c r="L10" i="7"/>
  <c r="H4" i="8"/>
  <c r="D28" i="9" s="1"/>
  <c r="D13" i="9"/>
  <c r="V1137" i="27"/>
  <c r="AJ1137" i="27" s="1"/>
  <c r="V1138" i="27"/>
  <c r="AJ1138" i="27" s="1"/>
  <c r="V1079" i="27"/>
  <c r="AJ1079" i="27" s="1"/>
  <c r="V1136" i="27"/>
  <c r="AJ1136" i="27" s="1"/>
  <c r="V1132" i="27"/>
  <c r="AJ1132" i="27" s="1"/>
  <c r="V1135" i="27"/>
  <c r="AJ1135" i="27" s="1"/>
  <c r="U129" i="38"/>
  <c r="D17" i="9" s="1"/>
  <c r="E17" i="9" s="1"/>
  <c r="AG181" i="35"/>
  <c r="V181" i="35"/>
  <c r="AW181" i="35"/>
  <c r="Q179" i="36"/>
  <c r="I179" i="36"/>
  <c r="F179" i="36"/>
  <c r="CO179" i="36"/>
  <c r="CX179" i="36"/>
  <c r="BP179" i="36"/>
  <c r="Y179" i="36"/>
  <c r="V1117" i="27"/>
  <c r="AJ1117" i="27" s="1"/>
  <c r="V1048" i="27"/>
  <c r="AJ1048" i="27" s="1"/>
  <c r="V1030" i="27"/>
  <c r="AJ1030" i="27" s="1"/>
  <c r="V1021" i="27"/>
  <c r="AJ1021" i="27" s="1"/>
  <c r="V1002" i="27"/>
  <c r="AJ1002" i="27" s="1"/>
  <c r="V112" i="27"/>
  <c r="AJ112" i="27" s="1"/>
  <c r="V204" i="27"/>
  <c r="AJ204" i="27" s="1"/>
  <c r="V720" i="27"/>
  <c r="AJ720" i="27" s="1"/>
  <c r="V203" i="27"/>
  <c r="AJ203" i="27" s="1"/>
  <c r="V75" i="27"/>
  <c r="AJ75" i="27" s="1"/>
  <c r="V377" i="27"/>
  <c r="AJ377" i="27" s="1"/>
  <c r="V356" i="27"/>
  <c r="AJ356" i="27" s="1"/>
  <c r="V578" i="27"/>
  <c r="AJ578" i="27" s="1"/>
  <c r="V702" i="27"/>
  <c r="AJ702" i="27" s="1"/>
  <c r="V238" i="27"/>
  <c r="AJ238" i="27" s="1"/>
  <c r="V797" i="27"/>
  <c r="AJ797" i="27" s="1"/>
  <c r="V251" i="27"/>
  <c r="AJ251" i="27" s="1"/>
  <c r="V61" i="27"/>
  <c r="AJ61" i="27" s="1"/>
  <c r="V771" i="27"/>
  <c r="AJ771" i="27" s="1"/>
  <c r="V252" i="27"/>
  <c r="AJ252" i="27" s="1"/>
  <c r="V582" i="27"/>
  <c r="AJ582" i="27" s="1"/>
  <c r="V48" i="27"/>
  <c r="AJ48" i="27" s="1"/>
  <c r="V73" i="27"/>
  <c r="AJ73" i="27" s="1"/>
  <c r="V374" i="27"/>
  <c r="AJ374" i="27" s="1"/>
  <c r="V301" i="27"/>
  <c r="AJ301" i="27" s="1"/>
  <c r="V319" i="27"/>
  <c r="AJ319" i="27" s="1"/>
  <c r="V50" i="27"/>
  <c r="AJ50" i="27" s="1"/>
  <c r="V651" i="27"/>
  <c r="AJ651" i="27" s="1"/>
  <c r="V362" i="27"/>
  <c r="AJ362" i="27" s="1"/>
  <c r="V316" i="27"/>
  <c r="AJ316" i="27" s="1"/>
  <c r="V72" i="27"/>
  <c r="AJ72" i="27" s="1"/>
  <c r="V576" i="27"/>
  <c r="AJ576" i="27" s="1"/>
  <c r="V248" i="27"/>
  <c r="AJ248" i="27" s="1"/>
  <c r="V1116" i="27"/>
  <c r="AJ1116" i="27" s="1"/>
  <c r="V1047" i="27"/>
  <c r="AJ1047" i="27" s="1"/>
  <c r="V1037" i="27"/>
  <c r="AJ1037" i="27" s="1"/>
  <c r="V1028" i="27"/>
  <c r="AJ1028" i="27" s="1"/>
  <c r="V1022" i="27"/>
  <c r="AJ1022" i="27" s="1"/>
  <c r="V1001" i="27"/>
  <c r="AJ1001" i="27" s="1"/>
  <c r="V640" i="27"/>
  <c r="AJ640" i="27" s="1"/>
  <c r="V573" i="27"/>
  <c r="AJ573" i="27" s="1"/>
  <c r="V577" i="27"/>
  <c r="AJ577" i="27" s="1"/>
  <c r="V499" i="27"/>
  <c r="AJ499" i="27" s="1"/>
  <c r="V431" i="27"/>
  <c r="AJ431" i="27" s="1"/>
  <c r="V638" i="27"/>
  <c r="AJ638" i="27" s="1"/>
  <c r="V798" i="27"/>
  <c r="AJ798" i="27" s="1"/>
  <c r="V359" i="27"/>
  <c r="AJ359" i="27" s="1"/>
  <c r="V315" i="27"/>
  <c r="AJ315" i="27" s="1"/>
  <c r="V65" i="27"/>
  <c r="AJ65" i="27" s="1"/>
  <c r="V253" i="27"/>
  <c r="AJ253" i="27" s="1"/>
  <c r="V579" i="27"/>
  <c r="AJ579" i="27" s="1"/>
  <c r="V851" i="27"/>
  <c r="AJ851" i="27" s="1"/>
  <c r="V329" i="27"/>
  <c r="AJ329" i="27" s="1"/>
  <c r="V334" i="27"/>
  <c r="AJ334" i="27" s="1"/>
  <c r="V330" i="27"/>
  <c r="AJ330" i="27" s="1"/>
  <c r="V581" i="27"/>
  <c r="AJ581" i="27" s="1"/>
  <c r="V825" i="27"/>
  <c r="AJ825" i="27" s="1"/>
  <c r="V80" i="27"/>
  <c r="AJ80" i="27" s="1"/>
  <c r="V561" i="27"/>
  <c r="AJ561" i="27" s="1"/>
  <c r="V789" i="27"/>
  <c r="AJ789" i="27" s="1"/>
  <c r="V652" i="27"/>
  <c r="AJ652" i="27" s="1"/>
  <c r="V344" i="27"/>
  <c r="AJ344" i="27" s="1"/>
  <c r="V503" i="27"/>
  <c r="AJ503" i="27" s="1"/>
  <c r="V815" i="27"/>
  <c r="AJ815" i="27" s="1"/>
  <c r="V371" i="27"/>
  <c r="AJ371" i="27" s="1"/>
  <c r="V507" i="27"/>
  <c r="AJ507" i="27" s="1"/>
  <c r="V369" i="27"/>
  <c r="AJ369" i="27" s="1"/>
  <c r="V1072" i="27"/>
  <c r="AJ1072" i="27" s="1"/>
  <c r="V1115" i="27"/>
  <c r="AJ1115" i="27" s="1"/>
  <c r="V1068" i="27"/>
  <c r="AJ1068" i="27" s="1"/>
  <c r="V1029" i="27"/>
  <c r="AJ1029" i="27" s="1"/>
  <c r="V1020" i="27"/>
  <c r="AJ1020" i="27" s="1"/>
  <c r="V969" i="27"/>
  <c r="AJ969" i="27" s="1"/>
  <c r="V933" i="27"/>
  <c r="AJ933" i="27" s="1"/>
  <c r="V554" i="27"/>
  <c r="AJ554" i="27" s="1"/>
  <c r="V700" i="27"/>
  <c r="AJ700" i="27" s="1"/>
  <c r="V739" i="27"/>
  <c r="AJ739" i="27" s="1"/>
  <c r="V784" i="27"/>
  <c r="AJ784" i="27" s="1"/>
  <c r="V46" i="27"/>
  <c r="AJ46" i="27" s="1"/>
  <c r="V705" i="27"/>
  <c r="AJ705" i="27" s="1"/>
  <c r="V757" i="27"/>
  <c r="AJ757" i="27" s="1"/>
  <c r="V318" i="27"/>
  <c r="AJ318" i="27" s="1"/>
  <c r="V824" i="27"/>
  <c r="AJ824" i="27" s="1"/>
  <c r="V773" i="27"/>
  <c r="AJ773" i="27" s="1"/>
  <c r="V162" i="27"/>
  <c r="AJ162" i="27" s="1"/>
  <c r="V361" i="27"/>
  <c r="AJ361" i="27" s="1"/>
  <c r="V345" i="27"/>
  <c r="AJ345" i="27" s="1"/>
  <c r="V426" i="27"/>
  <c r="AJ426" i="27" s="1"/>
  <c r="V370" i="27"/>
  <c r="AJ370" i="27" s="1"/>
  <c r="V701" i="27"/>
  <c r="AJ701" i="27" s="1"/>
  <c r="V216" i="27"/>
  <c r="AJ216" i="27" s="1"/>
  <c r="V556" i="27"/>
  <c r="AJ556" i="27" s="1"/>
  <c r="V786" i="27"/>
  <c r="AJ786" i="27" s="1"/>
  <c r="V52" i="27"/>
  <c r="AJ52" i="27" s="1"/>
  <c r="V623" i="27"/>
  <c r="AJ623" i="27" s="1"/>
  <c r="V368" i="27"/>
  <c r="AJ368" i="27" s="1"/>
  <c r="V783" i="27"/>
  <c r="AJ783" i="27" s="1"/>
  <c r="V555" i="27"/>
  <c r="AJ555" i="27" s="1"/>
  <c r="V1049" i="27"/>
  <c r="AJ1049" i="27" s="1"/>
  <c r="V557" i="27"/>
  <c r="AJ557" i="27" s="1"/>
  <c r="V738" i="27"/>
  <c r="AJ738" i="27" s="1"/>
  <c r="V567" i="27"/>
  <c r="AJ567" i="27" s="1"/>
  <c r="V509" i="27"/>
  <c r="AJ509" i="27" s="1"/>
  <c r="V1123" i="27"/>
  <c r="AJ1123" i="27" s="1"/>
  <c r="V1114" i="27"/>
  <c r="AJ1114" i="27" s="1"/>
  <c r="V1066" i="27"/>
  <c r="AJ1066" i="27" s="1"/>
  <c r="V1058" i="27"/>
  <c r="AJ1058" i="27" s="1"/>
  <c r="V1046" i="27"/>
  <c r="AJ1046" i="27" s="1"/>
  <c r="V1036" i="27"/>
  <c r="AJ1036" i="27" s="1"/>
  <c r="V985" i="27"/>
  <c r="AJ985" i="27" s="1"/>
  <c r="V378" i="27"/>
  <c r="AJ378" i="27" s="1"/>
  <c r="V754" i="27"/>
  <c r="AJ754" i="27" s="1"/>
  <c r="V202" i="27"/>
  <c r="AJ202" i="27" s="1"/>
  <c r="V366" i="27"/>
  <c r="AJ366" i="27" s="1"/>
  <c r="V261" i="27"/>
  <c r="AJ261" i="27" s="1"/>
  <c r="V850" i="27"/>
  <c r="AJ850" i="27" s="1"/>
  <c r="V363" i="27"/>
  <c r="AJ363" i="27" s="1"/>
  <c r="V787" i="27"/>
  <c r="AJ787" i="27" s="1"/>
  <c r="V77" i="27"/>
  <c r="AJ77" i="27" s="1"/>
  <c r="V756" i="27"/>
  <c r="AJ756" i="27" s="1"/>
  <c r="V755" i="27"/>
  <c r="AJ755" i="27" s="1"/>
  <c r="V254" i="27"/>
  <c r="AJ254" i="27" s="1"/>
  <c r="V246" i="27"/>
  <c r="AJ246" i="27" s="1"/>
  <c r="V74" i="27"/>
  <c r="AJ74" i="27" s="1"/>
  <c r="V721" i="27"/>
  <c r="AJ721" i="27" s="1"/>
  <c r="V558" i="27"/>
  <c r="AJ558" i="27" s="1"/>
  <c r="V430" i="27"/>
  <c r="AJ430" i="27" s="1"/>
  <c r="V622" i="27"/>
  <c r="AJ622" i="27" s="1"/>
  <c r="V379" i="27"/>
  <c r="AJ379" i="27" s="1"/>
  <c r="V560" i="27"/>
  <c r="AJ560" i="27" s="1"/>
  <c r="V331" i="27"/>
  <c r="AJ331" i="27" s="1"/>
  <c r="V372" i="27"/>
  <c r="AJ372" i="27" s="1"/>
  <c r="V799" i="27"/>
  <c r="AJ799" i="27" s="1"/>
  <c r="V519" i="27"/>
  <c r="AJ519" i="27" s="1"/>
  <c r="V1110" i="27"/>
  <c r="AJ1110" i="27" s="1"/>
  <c r="V1071" i="27"/>
  <c r="AJ1071" i="27" s="1"/>
  <c r="V1023" i="27"/>
  <c r="AJ1023" i="27" s="1"/>
  <c r="V785" i="27"/>
  <c r="AJ785" i="27" s="1"/>
  <c r="V517" i="27"/>
  <c r="AJ517" i="27" s="1"/>
  <c r="V625" i="27"/>
  <c r="AJ625" i="27" s="1"/>
  <c r="V355" i="27"/>
  <c r="AJ355" i="27" s="1"/>
  <c r="V1122" i="27"/>
  <c r="AJ1122" i="27" s="1"/>
  <c r="V1050" i="27"/>
  <c r="AJ1050" i="27" s="1"/>
  <c r="V890" i="27"/>
  <c r="AJ890" i="27" s="1"/>
  <c r="V375" i="27"/>
  <c r="AJ375" i="27" s="1"/>
  <c r="V62" i="27"/>
  <c r="AJ62" i="27" s="1"/>
  <c r="V896" i="27"/>
  <c r="AJ896" i="27" s="1"/>
  <c r="V59" i="27"/>
  <c r="AJ59" i="27" s="1"/>
  <c r="V491" i="27"/>
  <c r="AJ491" i="27" s="1"/>
  <c r="V474" i="27"/>
  <c r="AJ474" i="27" s="1"/>
  <c r="V823" i="27"/>
  <c r="AJ823" i="27" s="1"/>
  <c r="V71" i="27"/>
  <c r="AJ71" i="27" s="1"/>
  <c r="V358" i="27"/>
  <c r="AJ358" i="27" s="1"/>
  <c r="V376" i="27"/>
  <c r="AJ376" i="27" s="1"/>
  <c r="V572" i="27"/>
  <c r="AJ572" i="27" s="1"/>
  <c r="V814" i="27"/>
  <c r="AJ814" i="27" s="1"/>
  <c r="V314" i="27"/>
  <c r="AJ314" i="27" s="1"/>
  <c r="V703" i="27"/>
  <c r="AJ703" i="27" s="1"/>
  <c r="V894" i="27"/>
  <c r="AJ894" i="27" s="1"/>
  <c r="V685" i="27"/>
  <c r="AJ685" i="27" s="1"/>
  <c r="V523" i="27"/>
  <c r="AJ523" i="27" s="1"/>
  <c r="V922" i="27"/>
  <c r="AJ922" i="27" s="1"/>
  <c r="V122" i="27"/>
  <c r="AJ122" i="27" s="1"/>
  <c r="V565" i="27"/>
  <c r="AJ565" i="27" s="1"/>
  <c r="V913" i="27"/>
  <c r="AJ913" i="27" s="1"/>
  <c r="V788" i="27"/>
  <c r="AJ788" i="27" s="1"/>
  <c r="V504" i="27"/>
  <c r="AJ504" i="27" s="1"/>
  <c r="V1118" i="27"/>
  <c r="AJ1118" i="27" s="1"/>
  <c r="V934" i="27"/>
  <c r="AJ934" i="27" s="1"/>
  <c r="V566" i="27"/>
  <c r="AJ566" i="27" s="1"/>
  <c r="V524" i="27"/>
  <c r="AJ524" i="27" s="1"/>
  <c r="V360" i="27"/>
  <c r="AJ360" i="27" s="1"/>
  <c r="V473" i="27"/>
  <c r="AJ473" i="27" s="1"/>
  <c r="V1051" i="27"/>
  <c r="AJ1051" i="27" s="1"/>
  <c r="V880" i="27"/>
  <c r="AJ880" i="27" s="1"/>
  <c r="V772" i="27"/>
  <c r="AJ772" i="27" s="1"/>
  <c r="V303" i="27"/>
  <c r="AJ303" i="27" s="1"/>
  <c r="V878" i="27"/>
  <c r="AJ878" i="27" s="1"/>
  <c r="V518" i="27"/>
  <c r="AJ518" i="27" s="1"/>
  <c r="V343" i="27"/>
  <c r="AJ343" i="27" s="1"/>
  <c r="V895" i="27"/>
  <c r="AJ895" i="27" s="1"/>
  <c r="V49" i="27"/>
  <c r="AJ49" i="27" s="1"/>
  <c r="V215" i="27"/>
  <c r="AJ215" i="27" s="1"/>
  <c r="V317" i="27"/>
  <c r="AJ317" i="27" s="1"/>
  <c r="V373" i="27"/>
  <c r="AJ373" i="27" s="1"/>
  <c r="V796" i="27"/>
  <c r="AJ796" i="27" s="1"/>
  <c r="V770" i="27"/>
  <c r="AJ770" i="27" s="1"/>
  <c r="V722" i="27"/>
  <c r="AJ722" i="27" s="1"/>
  <c r="V575" i="27"/>
  <c r="AJ575" i="27" s="1"/>
  <c r="V881" i="27"/>
  <c r="AJ881" i="27" s="1"/>
  <c r="V686" i="27"/>
  <c r="AJ686" i="27" s="1"/>
  <c r="V847" i="27"/>
  <c r="AJ847" i="27" s="1"/>
  <c r="V882" i="27"/>
  <c r="AJ882" i="27" s="1"/>
  <c r="V508" i="27"/>
  <c r="AJ508" i="27" s="1"/>
  <c r="V506" i="27"/>
  <c r="AJ506" i="27" s="1"/>
  <c r="V879" i="27"/>
  <c r="AJ879" i="27" s="1"/>
  <c r="V51" i="27"/>
  <c r="AJ51" i="27" s="1"/>
  <c r="V510" i="27"/>
  <c r="AJ510" i="27" s="1"/>
  <c r="V1039" i="27"/>
  <c r="AJ1039" i="27" s="1"/>
  <c r="V704" i="27"/>
  <c r="AJ704" i="27" s="1"/>
  <c r="V621" i="27"/>
  <c r="AJ621" i="27" s="1"/>
  <c r="V687" i="27"/>
  <c r="AJ687" i="27" s="1"/>
  <c r="V70" i="27"/>
  <c r="AJ70" i="27" s="1"/>
  <c r="V1067" i="27"/>
  <c r="AJ1067" i="27" s="1"/>
  <c r="V1063" i="27"/>
  <c r="AJ1063" i="27" s="1"/>
  <c r="V1040" i="27"/>
  <c r="AJ1040" i="27" s="1"/>
  <c r="V1038" i="27"/>
  <c r="AJ1038" i="27" s="1"/>
  <c r="V1033" i="27"/>
  <c r="AJ1033" i="27" s="1"/>
  <c r="V1013" i="27"/>
  <c r="AJ1013" i="27" s="1"/>
  <c r="V1000" i="27"/>
  <c r="AJ1000" i="27" s="1"/>
  <c r="V490" i="27"/>
  <c r="AJ490" i="27" s="1"/>
  <c r="V76" i="27"/>
  <c r="AJ76" i="27" s="1"/>
  <c r="V580" i="27"/>
  <c r="AJ580" i="27" s="1"/>
  <c r="V568" i="27"/>
  <c r="AJ568" i="27" s="1"/>
  <c r="V64" i="27"/>
  <c r="AJ64" i="27" s="1"/>
  <c r="V639" i="27"/>
  <c r="AJ639" i="27" s="1"/>
  <c r="V883" i="27"/>
  <c r="AJ883" i="27" s="1"/>
  <c r="V249" i="27"/>
  <c r="AJ249" i="27" s="1"/>
  <c r="V505" i="27"/>
  <c r="AJ505" i="27" s="1"/>
  <c r="V893" i="27"/>
  <c r="AJ893" i="27" s="1"/>
  <c r="V160" i="27"/>
  <c r="AJ160" i="27" s="1"/>
  <c r="V624" i="27"/>
  <c r="AJ624" i="27" s="1"/>
  <c r="V428" i="27"/>
  <c r="AJ428" i="27" s="1"/>
  <c r="V332" i="27"/>
  <c r="AJ332" i="27" s="1"/>
  <c r="V367" i="27"/>
  <c r="AJ367" i="27" s="1"/>
  <c r="V262" i="27"/>
  <c r="AJ262" i="27" s="1"/>
  <c r="V848" i="27"/>
  <c r="AJ848" i="27" s="1"/>
  <c r="V574" i="27"/>
  <c r="AJ574" i="27" s="1"/>
  <c r="V302" i="27"/>
  <c r="AJ302" i="27" s="1"/>
  <c r="V333" i="27"/>
  <c r="AJ333" i="27" s="1"/>
  <c r="V47" i="27"/>
  <c r="AJ47" i="27" s="1"/>
  <c r="V357" i="27"/>
  <c r="AJ357" i="27" s="1"/>
  <c r="V247" i="27"/>
  <c r="AJ247" i="27" s="1"/>
  <c r="V63" i="27"/>
  <c r="AJ63" i="27" s="1"/>
  <c r="CW179" i="36"/>
  <c r="V322" i="27"/>
  <c r="AJ322" i="27" s="1"/>
  <c r="V1086" i="27"/>
  <c r="AJ1086" i="27" s="1"/>
  <c r="V129" i="27"/>
  <c r="AJ129" i="27" s="1"/>
  <c r="V23" i="27"/>
  <c r="AJ23" i="27" s="1"/>
  <c r="V111" i="27"/>
  <c r="AJ111" i="27" s="1"/>
  <c r="V649" i="27"/>
  <c r="AJ649" i="27" s="1"/>
  <c r="V628" i="27"/>
  <c r="AJ628" i="27" s="1"/>
  <c r="V681" i="27"/>
  <c r="AJ681" i="27" s="1"/>
  <c r="V88" i="27"/>
  <c r="AJ88" i="27" s="1"/>
  <c r="V1093" i="27"/>
  <c r="AJ1093" i="27" s="1"/>
  <c r="V533" i="27"/>
  <c r="AJ533" i="27" s="1"/>
  <c r="V571" i="27"/>
  <c r="AJ571" i="27" s="1"/>
  <c r="V635" i="27"/>
  <c r="AJ635" i="27" s="1"/>
  <c r="V476" i="27"/>
  <c r="AJ476" i="27" s="1"/>
  <c r="V351" i="27"/>
  <c r="AJ351" i="27" s="1"/>
  <c r="V311" i="27"/>
  <c r="AJ311" i="27" s="1"/>
  <c r="V1075" i="27"/>
  <c r="AJ1075" i="27" s="1"/>
  <c r="V16" i="27"/>
  <c r="AJ16" i="27" s="1"/>
  <c r="V444" i="27"/>
  <c r="AJ444" i="27" s="1"/>
  <c r="V283" i="27"/>
  <c r="AJ283" i="27" s="1"/>
  <c r="V470" i="27"/>
  <c r="AJ470" i="27" s="1"/>
  <c r="V171" i="27"/>
  <c r="AJ171" i="27" s="1"/>
  <c r="V548" i="27"/>
  <c r="AJ548" i="27" s="1"/>
  <c r="V592" i="27"/>
  <c r="AJ592" i="27" s="1"/>
  <c r="V338" i="27"/>
  <c r="AJ338" i="27" s="1"/>
  <c r="V584" i="27"/>
  <c r="AJ584" i="27" s="1"/>
  <c r="V563" i="27"/>
  <c r="AJ563" i="27" s="1"/>
  <c r="V102" i="27"/>
  <c r="AJ102" i="27" s="1"/>
  <c r="V115" i="27"/>
  <c r="AJ115" i="27" s="1"/>
  <c r="V96" i="27"/>
  <c r="AJ96" i="27" s="1"/>
  <c r="V33" i="27"/>
  <c r="AJ33" i="27" s="1"/>
  <c r="V106" i="27"/>
  <c r="AJ106" i="27" s="1"/>
  <c r="V34" i="27"/>
  <c r="AJ34" i="27" s="1"/>
  <c r="V100" i="27"/>
  <c r="AJ100" i="27" s="1"/>
  <c r="V35" i="27"/>
  <c r="AJ35" i="27" s="1"/>
  <c r="V172" i="27"/>
  <c r="AJ172" i="27" s="1"/>
  <c r="V1095" i="27"/>
  <c r="AJ1095" i="27" s="1"/>
  <c r="V14" i="27"/>
  <c r="AJ14" i="27" s="1"/>
  <c r="V140" i="27"/>
  <c r="AJ140" i="27" s="1"/>
  <c r="V125" i="27"/>
  <c r="AJ125" i="27" s="1"/>
  <c r="V1090" i="27"/>
  <c r="AJ1090" i="27" s="1"/>
  <c r="V38" i="27"/>
  <c r="AJ38" i="27" s="1"/>
  <c r="V197" i="27"/>
  <c r="AJ197" i="27" s="1"/>
  <c r="V21" i="27"/>
  <c r="AJ21" i="27" s="1"/>
  <c r="V1103" i="27"/>
  <c r="AJ1103" i="27" s="1"/>
  <c r="V434" i="27"/>
  <c r="AJ434" i="27" s="1"/>
  <c r="V1129" i="27"/>
  <c r="AJ1129" i="27" s="1"/>
  <c r="V931" i="27"/>
  <c r="AJ931" i="27" s="1"/>
  <c r="V217" i="27"/>
  <c r="AJ217" i="27" s="1"/>
  <c r="V380" i="27"/>
  <c r="AJ380" i="27" s="1"/>
  <c r="V900" i="27"/>
  <c r="AJ900" i="27" s="1"/>
  <c r="V666" i="27"/>
  <c r="AJ666" i="27" s="1"/>
  <c r="V243" i="27"/>
  <c r="AJ243" i="27" s="1"/>
  <c r="V108" i="27"/>
  <c r="AJ108" i="27" s="1"/>
  <c r="V105" i="27"/>
  <c r="AJ105" i="27" s="1"/>
  <c r="V659" i="27"/>
  <c r="AJ659" i="27" s="1"/>
  <c r="V521" i="27"/>
  <c r="AJ521" i="27" s="1"/>
  <c r="V669" i="27"/>
  <c r="AJ669" i="27" s="1"/>
  <c r="V409" i="27"/>
  <c r="AJ409" i="27" s="1"/>
  <c r="V152" i="27"/>
  <c r="AJ152" i="27" s="1"/>
  <c r="V56" i="27"/>
  <c r="AJ56" i="27" s="1"/>
  <c r="V767" i="27"/>
  <c r="AJ767" i="27" s="1"/>
  <c r="V541" i="27"/>
  <c r="AJ541" i="27" s="1"/>
  <c r="V382" i="27"/>
  <c r="AJ382" i="27" s="1"/>
  <c r="V232" i="27"/>
  <c r="AJ232" i="27" s="1"/>
  <c r="V99" i="27"/>
  <c r="AJ99" i="27" s="1"/>
  <c r="V450" i="27"/>
  <c r="AJ450" i="27" s="1"/>
  <c r="V393" i="27"/>
  <c r="AJ393" i="27" s="1"/>
  <c r="V837" i="27"/>
  <c r="AJ837" i="27" s="1"/>
  <c r="V398" i="27"/>
  <c r="AJ398" i="27" s="1"/>
  <c r="V424" i="27"/>
  <c r="AJ424" i="27" s="1"/>
  <c r="V544" i="27"/>
  <c r="AJ544" i="27" s="1"/>
  <c r="V905" i="27"/>
  <c r="AJ905" i="27" s="1"/>
  <c r="V210" i="27"/>
  <c r="AJ210" i="27" s="1"/>
  <c r="V1061" i="27"/>
  <c r="AJ1061" i="27" s="1"/>
  <c r="V230" i="27"/>
  <c r="AJ230" i="27" s="1"/>
  <c r="V164" i="27"/>
  <c r="AJ164" i="27" s="1"/>
  <c r="V540" i="27"/>
  <c r="AJ540" i="27" s="1"/>
  <c r="V381" i="27"/>
  <c r="AJ381" i="27" s="1"/>
  <c r="V919" i="27"/>
  <c r="AJ919" i="27" s="1"/>
  <c r="V968" i="27"/>
  <c r="AJ968" i="27" s="1"/>
  <c r="V912" i="27"/>
  <c r="AJ912" i="27" s="1"/>
  <c r="V418" i="27"/>
  <c r="AJ418" i="27" s="1"/>
  <c r="V407" i="27"/>
  <c r="AJ407" i="27" s="1"/>
  <c r="V888" i="27"/>
  <c r="AJ888" i="27" s="1"/>
  <c r="V425" i="27"/>
  <c r="AJ425" i="27" s="1"/>
  <c r="V40" i="27"/>
  <c r="AJ40" i="27" s="1"/>
  <c r="V849" i="27"/>
  <c r="AJ849" i="27" s="1"/>
  <c r="V391" i="27"/>
  <c r="AJ391" i="27" s="1"/>
  <c r="V397" i="27"/>
  <c r="AJ397" i="27" s="1"/>
  <c r="V542" i="27"/>
  <c r="AJ542" i="27" s="1"/>
  <c r="V221" i="27"/>
  <c r="AJ221" i="27" s="1"/>
  <c r="V462" i="27"/>
  <c r="AJ462" i="27" s="1"/>
  <c r="V668" i="27"/>
  <c r="AJ668" i="27" s="1"/>
  <c r="V384" i="27"/>
  <c r="AJ384" i="27" s="1"/>
  <c r="V383" i="27"/>
  <c r="AJ383" i="27" s="1"/>
  <c r="V385" i="27"/>
  <c r="AJ385" i="27" s="1"/>
  <c r="V916" i="27"/>
  <c r="AJ916" i="27" s="1"/>
  <c r="V753" i="27"/>
  <c r="AJ753" i="27" s="1"/>
  <c r="V211" i="27"/>
  <c r="AJ211" i="27" s="1"/>
  <c r="V472" i="27"/>
  <c r="AJ472" i="27" s="1"/>
  <c r="V859" i="27"/>
  <c r="AJ859" i="27" s="1"/>
  <c r="V403" i="27"/>
  <c r="AJ403" i="27" s="1"/>
  <c r="V255" i="27"/>
  <c r="AJ255" i="27" s="1"/>
  <c r="V220" i="27"/>
  <c r="AJ220" i="27" s="1"/>
  <c r="V219" i="27"/>
  <c r="AJ219" i="27" s="1"/>
  <c r="V892" i="27"/>
  <c r="AJ892" i="27" s="1"/>
  <c r="V392" i="27"/>
  <c r="AJ392" i="27" s="1"/>
  <c r="V399" i="27"/>
  <c r="AJ399" i="27" s="1"/>
  <c r="V91" i="27"/>
  <c r="AJ91" i="27" s="1"/>
  <c r="V103" i="27"/>
  <c r="AJ103" i="27" s="1"/>
  <c r="V1027" i="27"/>
  <c r="AJ1027" i="27" s="1"/>
  <c r="V998" i="27"/>
  <c r="AJ998" i="27" s="1"/>
  <c r="V910" i="27"/>
  <c r="AJ910" i="27" s="1"/>
  <c r="V386" i="27"/>
  <c r="AJ386" i="27" s="1"/>
  <c r="V516" i="27"/>
  <c r="AJ516" i="27" s="1"/>
  <c r="V782" i="27"/>
  <c r="AJ782" i="27" s="1"/>
  <c r="V419" i="27"/>
  <c r="AJ419" i="27" s="1"/>
  <c r="V448" i="27"/>
  <c r="AJ448" i="27" s="1"/>
  <c r="V458" i="27"/>
  <c r="AJ458" i="27" s="1"/>
  <c r="V107" i="27"/>
  <c r="AJ107" i="27" s="1"/>
  <c r="V441" i="27"/>
  <c r="AJ441" i="27" s="1"/>
  <c r="V899" i="27"/>
  <c r="AJ899" i="27" s="1"/>
  <c r="V586" i="27"/>
  <c r="AJ586" i="27" s="1"/>
  <c r="V298" i="27"/>
  <c r="AJ298" i="27" s="1"/>
  <c r="V443" i="27"/>
  <c r="AJ443" i="27" s="1"/>
  <c r="V299" i="27"/>
  <c r="AJ299" i="27" s="1"/>
  <c r="V233" i="27"/>
  <c r="AJ233" i="27" s="1"/>
  <c r="V257" i="27"/>
  <c r="AJ257" i="27" s="1"/>
  <c r="V454" i="27"/>
  <c r="AJ454" i="27" s="1"/>
  <c r="V453" i="27"/>
  <c r="AJ453" i="27" s="1"/>
  <c r="V661" i="27"/>
  <c r="AJ661" i="27" s="1"/>
  <c r="V498" i="27"/>
  <c r="AJ498" i="27" s="1"/>
  <c r="V901" i="27"/>
  <c r="AJ901" i="27" s="1"/>
  <c r="V420" i="27"/>
  <c r="AJ420" i="27" s="1"/>
  <c r="V113" i="27"/>
  <c r="AJ113" i="27" s="1"/>
  <c r="V707" i="27"/>
  <c r="AJ707" i="27" s="1"/>
  <c r="V167" i="27"/>
  <c r="AJ167" i="27" s="1"/>
  <c r="V234" i="27"/>
  <c r="AJ234" i="27" s="1"/>
  <c r="V97" i="27"/>
  <c r="AJ97" i="27" s="1"/>
  <c r="V706" i="27"/>
  <c r="AJ706" i="27" s="1"/>
  <c r="V240" i="27"/>
  <c r="AJ240" i="27" s="1"/>
  <c r="V41" i="27"/>
  <c r="AJ41" i="27" s="1"/>
  <c r="V658" i="27"/>
  <c r="AJ658" i="27" s="1"/>
  <c r="V465" i="27"/>
  <c r="AJ465" i="27" s="1"/>
  <c r="V527" i="27"/>
  <c r="AJ527" i="27" s="1"/>
  <c r="V237" i="27"/>
  <c r="AJ237" i="27" s="1"/>
  <c r="V464" i="27"/>
  <c r="AJ464" i="27" s="1"/>
  <c r="V455" i="27"/>
  <c r="AJ455" i="27" s="1"/>
  <c r="V165" i="27"/>
  <c r="AJ165" i="27" s="1"/>
  <c r="V1015" i="27"/>
  <c r="AJ1015" i="27" s="1"/>
  <c r="V997" i="27"/>
  <c r="AJ997" i="27" s="1"/>
  <c r="V967" i="27"/>
  <c r="AJ967" i="27" s="1"/>
  <c r="V932" i="27"/>
  <c r="AJ932" i="27" s="1"/>
  <c r="V904" i="27"/>
  <c r="AJ904" i="27" s="1"/>
  <c r="V396" i="27"/>
  <c r="AJ396" i="27" s="1"/>
  <c r="V736" i="27"/>
  <c r="AJ736" i="27" s="1"/>
  <c r="V185" i="27"/>
  <c r="AJ185" i="27" s="1"/>
  <c r="V104" i="27"/>
  <c r="AJ104" i="27" s="1"/>
  <c r="V236" i="27"/>
  <c r="AJ236" i="27" s="1"/>
  <c r="V387" i="27"/>
  <c r="AJ387" i="27" s="1"/>
  <c r="V836" i="27"/>
  <c r="AJ836" i="27" s="1"/>
  <c r="V835" i="27"/>
  <c r="AJ835" i="27" s="1"/>
  <c r="V887" i="27"/>
  <c r="AJ887" i="27" s="1"/>
  <c r="V467" i="27"/>
  <c r="AJ467" i="27" s="1"/>
  <c r="V405" i="27"/>
  <c r="AJ405" i="27" s="1"/>
  <c r="V256" i="27"/>
  <c r="AJ256" i="27" s="1"/>
  <c r="V459" i="27"/>
  <c r="AJ459" i="27" s="1"/>
  <c r="V489" i="27"/>
  <c r="AJ489" i="27" s="1"/>
  <c r="V223" i="27"/>
  <c r="AJ223" i="27" s="1"/>
  <c r="V110" i="27"/>
  <c r="AJ110" i="27" s="1"/>
  <c r="V45" i="27"/>
  <c r="AJ45" i="27" s="1"/>
  <c r="V412" i="27"/>
  <c r="AJ412" i="27" s="1"/>
  <c r="V539" i="27"/>
  <c r="AJ539" i="27" s="1"/>
  <c r="V891" i="27"/>
  <c r="AJ891" i="27" s="1"/>
  <c r="V781" i="27"/>
  <c r="AJ781" i="27" s="1"/>
  <c r="V438" i="27"/>
  <c r="AJ438" i="27" s="1"/>
  <c r="V408" i="27"/>
  <c r="AJ408" i="27" s="1"/>
  <c r="V585" i="27"/>
  <c r="AJ585" i="27" s="1"/>
  <c r="V244" i="27"/>
  <c r="AJ244" i="27" s="1"/>
  <c r="V406" i="27"/>
  <c r="AJ406" i="27" s="1"/>
  <c r="V410" i="27"/>
  <c r="AJ410" i="27" s="1"/>
  <c r="V206" i="27"/>
  <c r="AJ206" i="27" s="1"/>
  <c r="V163" i="27"/>
  <c r="AJ163" i="27" s="1"/>
  <c r="V911" i="27"/>
  <c r="AJ911" i="27" s="1"/>
  <c r="V28" i="27"/>
  <c r="AJ28" i="27" s="1"/>
  <c r="V671" i="27"/>
  <c r="AJ671" i="27" s="1"/>
  <c r="V29" i="27"/>
  <c r="AJ29" i="27" s="1"/>
  <c r="V423" i="27"/>
  <c r="AJ423" i="27" s="1"/>
  <c r="V1113" i="27"/>
  <c r="AJ1113" i="27" s="1"/>
  <c r="V1062" i="27"/>
  <c r="AJ1062" i="27" s="1"/>
  <c r="V1026" i="27"/>
  <c r="AJ1026" i="27" s="1"/>
  <c r="V1014" i="27"/>
  <c r="AJ1014" i="27" s="1"/>
  <c r="V996" i="27"/>
  <c r="AJ996" i="27" s="1"/>
  <c r="V952" i="27"/>
  <c r="AJ952" i="27" s="1"/>
  <c r="V889" i="27"/>
  <c r="AJ889" i="27" s="1"/>
  <c r="V149" i="27"/>
  <c r="AJ149" i="27" s="1"/>
  <c r="V155" i="27"/>
  <c r="AJ155" i="27" s="1"/>
  <c r="V667" i="27"/>
  <c r="AJ667" i="27" s="1"/>
  <c r="V153" i="27"/>
  <c r="AJ153" i="27" s="1"/>
  <c r="V488" i="27"/>
  <c r="AJ488" i="27" s="1"/>
  <c r="V235" i="27"/>
  <c r="AJ235" i="27" s="1"/>
  <c r="V31" i="27"/>
  <c r="AJ31" i="27" s="1"/>
  <c r="V723" i="27"/>
  <c r="AJ723" i="27" s="1"/>
  <c r="V173" i="27"/>
  <c r="AJ173" i="27" s="1"/>
  <c r="V109" i="27"/>
  <c r="AJ109" i="27" s="1"/>
  <c r="V166" i="27"/>
  <c r="AJ166" i="27" s="1"/>
  <c r="V388" i="27"/>
  <c r="AJ388" i="27" s="1"/>
  <c r="V466" i="27"/>
  <c r="AJ466" i="27" s="1"/>
  <c r="V205" i="27"/>
  <c r="AJ205" i="27" s="1"/>
  <c r="V231" i="27"/>
  <c r="AJ231" i="27" s="1"/>
  <c r="V440" i="27"/>
  <c r="AJ440" i="27" s="1"/>
  <c r="V222" i="27"/>
  <c r="AJ222" i="27" s="1"/>
  <c r="V258" i="27"/>
  <c r="AJ258" i="27" s="1"/>
  <c r="V502" i="27"/>
  <c r="AJ502" i="27" s="1"/>
  <c r="V421" i="27"/>
  <c r="AJ421" i="27" s="1"/>
  <c r="V411" i="27"/>
  <c r="AJ411" i="27" s="1"/>
  <c r="V260" i="27"/>
  <c r="AJ260" i="27" s="1"/>
  <c r="V520" i="27"/>
  <c r="AJ520" i="27" s="1"/>
  <c r="V569" i="27"/>
  <c r="AJ569" i="27" s="1"/>
  <c r="V101" i="27"/>
  <c r="AJ101" i="27" s="1"/>
  <c r="V341" i="27"/>
  <c r="AJ341" i="27" s="1"/>
  <c r="V394" i="27"/>
  <c r="AJ394" i="27" s="1"/>
  <c r="V501" i="27"/>
  <c r="AJ501" i="27" s="1"/>
  <c r="V452" i="27"/>
  <c r="AJ452" i="27" s="1"/>
  <c r="V422" i="27"/>
  <c r="AJ422" i="27" s="1"/>
  <c r="V395" i="27"/>
  <c r="AJ395" i="27" s="1"/>
  <c r="V2" i="27"/>
  <c r="AJ2" i="27" s="1"/>
  <c r="V1128" i="27"/>
  <c r="AJ1128" i="27" s="1"/>
  <c r="V1064" i="27"/>
  <c r="AJ1064" i="27" s="1"/>
  <c r="V1065" i="27"/>
  <c r="AJ1065" i="27" s="1"/>
  <c r="V999" i="27"/>
  <c r="AJ999" i="27" s="1"/>
  <c r="V951" i="27"/>
  <c r="AJ951" i="27" s="1"/>
  <c r="V98" i="27"/>
  <c r="AJ98" i="27" s="1"/>
  <c r="V417" i="27"/>
  <c r="AJ417" i="27" s="1"/>
  <c r="V463" i="27"/>
  <c r="AJ463" i="27" s="1"/>
  <c r="V672" i="27"/>
  <c r="AJ672" i="27" s="1"/>
  <c r="V442" i="27"/>
  <c r="AJ442" i="27" s="1"/>
  <c r="V44" i="27"/>
  <c r="AJ44" i="27" s="1"/>
  <c r="V515" i="27"/>
  <c r="AJ515" i="27" s="1"/>
  <c r="V626" i="27"/>
  <c r="AJ626" i="27" s="1"/>
  <c r="V184" i="27"/>
  <c r="AJ184" i="27" s="1"/>
  <c r="V496" i="27"/>
  <c r="AJ496" i="27" s="1"/>
  <c r="V744" i="27"/>
  <c r="AJ744" i="27" s="1"/>
  <c r="V538" i="27"/>
  <c r="AJ538" i="27" s="1"/>
  <c r="V58" i="27"/>
  <c r="AJ58" i="27" s="1"/>
  <c r="V342" i="27"/>
  <c r="AJ342" i="27" s="1"/>
  <c r="V402" i="27"/>
  <c r="AJ402" i="27" s="1"/>
  <c r="V55" i="27"/>
  <c r="AJ55" i="27" s="1"/>
  <c r="V660" i="27"/>
  <c r="AJ660" i="27" s="1"/>
  <c r="V32" i="27"/>
  <c r="AJ32" i="27" s="1"/>
  <c r="V22" i="27"/>
  <c r="AJ22" i="27" s="1"/>
  <c r="V92" i="27"/>
  <c r="AJ92" i="27" s="1"/>
  <c r="V587" i="27"/>
  <c r="AJ587" i="27" s="1"/>
  <c r="V114" i="27"/>
  <c r="AJ114" i="27" s="1"/>
  <c r="V439" i="27"/>
  <c r="AJ439" i="27" s="1"/>
  <c r="V57" i="27"/>
  <c r="AJ57" i="27" s="1"/>
  <c r="V838" i="27"/>
  <c r="AJ838" i="27" s="1"/>
  <c r="V657" i="27"/>
  <c r="AJ657" i="27" s="1"/>
  <c r="V449" i="27"/>
  <c r="AJ449" i="27" s="1"/>
  <c r="V497" i="27"/>
  <c r="AJ497" i="27" s="1"/>
  <c r="V175" i="27"/>
  <c r="AJ175" i="27" s="1"/>
  <c r="V745" i="27"/>
  <c r="AJ745" i="27" s="1"/>
  <c r="V150" i="27"/>
  <c r="AJ150" i="27" s="1"/>
  <c r="V737" i="27"/>
  <c r="AJ737" i="27" s="1"/>
  <c r="V218" i="27"/>
  <c r="AJ218" i="27" s="1"/>
  <c r="V174" i="27"/>
  <c r="AJ174" i="27" s="1"/>
  <c r="V259" i="27"/>
  <c r="AJ259" i="27" s="1"/>
  <c r="V451" i="27"/>
  <c r="AJ451" i="27" s="1"/>
  <c r="V404" i="27"/>
  <c r="AJ404" i="27" s="1"/>
  <c r="V588" i="27"/>
  <c r="AJ588" i="27" s="1"/>
  <c r="V300" i="27"/>
  <c r="AJ300" i="27" s="1"/>
  <c r="V670" i="27"/>
  <c r="AJ670" i="27" s="1"/>
  <c r="V151" i="27"/>
  <c r="AJ151" i="27" s="1"/>
  <c r="V30" i="27"/>
  <c r="AJ30" i="27" s="1"/>
  <c r="V154" i="27"/>
  <c r="AJ154" i="27" s="1"/>
  <c r="V3" i="27"/>
  <c r="AJ3" i="27" s="1"/>
  <c r="V860" i="27"/>
  <c r="AJ860" i="27" s="1"/>
  <c r="V1045" i="27"/>
  <c r="AJ1045" i="27" s="1"/>
  <c r="V608" i="27"/>
  <c r="AJ608" i="27" s="1"/>
  <c r="V186" i="27"/>
  <c r="AJ186" i="27" s="1"/>
  <c r="V1055" i="27"/>
  <c r="AJ1055" i="27" s="1"/>
  <c r="J18" i="29"/>
  <c r="T18" i="29" s="1"/>
  <c r="J19" i="29"/>
  <c r="T19" i="29" s="1"/>
  <c r="J6" i="29"/>
  <c r="T6" i="29" s="1"/>
  <c r="J20" i="29"/>
  <c r="T20" i="29" s="1"/>
  <c r="J21" i="29"/>
  <c r="T21" i="29" s="1"/>
  <c r="V133" i="27"/>
  <c r="AJ133" i="27" s="1"/>
  <c r="V84" i="27"/>
  <c r="AJ84" i="27" s="1"/>
  <c r="V95" i="27"/>
  <c r="AJ95" i="27" s="1"/>
  <c r="V325" i="27"/>
  <c r="AJ325" i="27" s="1"/>
  <c r="V118" i="27"/>
  <c r="AJ118" i="27" s="1"/>
  <c r="V276" i="27"/>
  <c r="AJ276" i="27" s="1"/>
  <c r="V456" i="27"/>
  <c r="AJ456" i="27" s="1"/>
  <c r="V5" i="27"/>
  <c r="AJ5" i="27" s="1"/>
  <c r="V267" i="27"/>
  <c r="AJ267" i="27" s="1"/>
  <c r="V1104" i="27"/>
  <c r="AJ1104" i="27" s="1"/>
  <c r="CF179" i="36"/>
  <c r="N181" i="35"/>
  <c r="CJ181" i="35"/>
  <c r="AT181" i="35"/>
  <c r="I181" i="35"/>
  <c r="Q181" i="35"/>
  <c r="V89" i="27"/>
  <c r="AJ89" i="27" s="1"/>
  <c r="V278" i="27"/>
  <c r="AJ278" i="27" s="1"/>
  <c r="V1043" i="27"/>
  <c r="AJ1043" i="27" s="1"/>
  <c r="V1054" i="27"/>
  <c r="AJ1054" i="27" s="1"/>
  <c r="V650" i="27"/>
  <c r="AJ650" i="27" s="1"/>
  <c r="V352" i="27"/>
  <c r="AJ352" i="27" s="1"/>
  <c r="V487" i="27"/>
  <c r="AJ487" i="27" s="1"/>
  <c r="V469" i="27"/>
  <c r="AJ469" i="27" s="1"/>
  <c r="V607" i="27"/>
  <c r="AJ607" i="27" s="1"/>
  <c r="V436" i="27"/>
  <c r="AJ436" i="27" s="1"/>
  <c r="V834" i="27"/>
  <c r="AJ834" i="27" s="1"/>
  <c r="V595" i="27"/>
  <c r="AJ595" i="27" s="1"/>
  <c r="V285" i="27"/>
  <c r="AJ285" i="27" s="1"/>
  <c r="V570" i="27"/>
  <c r="AJ570" i="27" s="1"/>
  <c r="V886" i="27"/>
  <c r="AJ886" i="27" s="1"/>
  <c r="V869" i="27"/>
  <c r="AJ869" i="27" s="1"/>
  <c r="V479" i="27"/>
  <c r="AJ479" i="27" s="1"/>
  <c r="V615" i="27"/>
  <c r="AJ615" i="27" s="1"/>
  <c r="V471" i="27"/>
  <c r="AJ471" i="27" s="1"/>
  <c r="V1057" i="27"/>
  <c r="AJ1057" i="27" s="1"/>
  <c r="V1044" i="27"/>
  <c r="AJ1044" i="27" s="1"/>
  <c r="V477" i="27"/>
  <c r="AJ477" i="27" s="1"/>
  <c r="V312" i="27"/>
  <c r="AJ312" i="27" s="1"/>
  <c r="V593" i="27"/>
  <c r="AJ593" i="27" s="1"/>
  <c r="V284" i="27"/>
  <c r="AJ284" i="27" s="1"/>
  <c r="V632" i="27"/>
  <c r="AJ632" i="27" s="1"/>
  <c r="V339" i="27"/>
  <c r="AJ339" i="27" s="1"/>
  <c r="V683" i="27"/>
  <c r="AJ683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678" i="27"/>
  <c r="AJ678" i="27" s="1"/>
  <c r="V475" i="27"/>
  <c r="AJ475" i="27" s="1"/>
  <c r="V630" i="27"/>
  <c r="AJ630" i="27" s="1"/>
  <c r="V12" i="27"/>
  <c r="AJ12" i="27" s="1"/>
  <c r="V514" i="27"/>
  <c r="AJ514" i="27" s="1"/>
  <c r="V730" i="27"/>
  <c r="AJ730" i="27" s="1"/>
  <c r="V121" i="27"/>
  <c r="AJ121" i="27" s="1"/>
  <c r="V350" i="27"/>
  <c r="AJ350" i="27" s="1"/>
  <c r="V148" i="27"/>
  <c r="AJ148" i="27" s="1"/>
  <c r="V609" i="27"/>
  <c r="AJ609" i="27" s="1"/>
  <c r="V605" i="27"/>
  <c r="AJ605" i="27" s="1"/>
  <c r="V1087" i="27"/>
  <c r="AJ1087" i="27" s="1"/>
  <c r="V500" i="27"/>
  <c r="AJ500" i="27" s="1"/>
  <c r="V532" i="27"/>
  <c r="AJ532" i="27" s="1"/>
  <c r="V551" i="27"/>
  <c r="AJ551" i="27" s="1"/>
  <c r="V529" i="27"/>
  <c r="AJ529" i="27" s="1"/>
  <c r="V512" i="27"/>
  <c r="AJ512" i="27" s="1"/>
  <c r="V9" i="27"/>
  <c r="AJ9" i="27" s="1"/>
  <c r="V27" i="27"/>
  <c r="AJ27" i="27" s="1"/>
  <c r="V68" i="27"/>
  <c r="AJ68" i="27" s="1"/>
  <c r="V718" i="27"/>
  <c r="AJ718" i="27" s="1"/>
  <c r="V526" i="27"/>
  <c r="AJ526" i="27" s="1"/>
  <c r="V37" i="27"/>
  <c r="AJ37" i="27" s="1"/>
  <c r="V954" i="27"/>
  <c r="AJ954" i="27" s="1"/>
  <c r="V741" i="27"/>
  <c r="AJ741" i="27" s="1"/>
  <c r="V862" i="27"/>
  <c r="AJ862" i="27" s="1"/>
  <c r="V885" i="27"/>
  <c r="AJ885" i="27" s="1"/>
  <c r="V600" i="27"/>
  <c r="AJ600" i="27" s="1"/>
  <c r="V903" i="27"/>
  <c r="AJ903" i="27" s="1"/>
  <c r="V921" i="27"/>
  <c r="AJ921" i="27" s="1"/>
  <c r="V598" i="27"/>
  <c r="AJ598" i="27" s="1"/>
  <c r="V817" i="27"/>
  <c r="AJ817" i="27" s="1"/>
  <c r="V853" i="27"/>
  <c r="AJ853" i="27" s="1"/>
  <c r="V918" i="27"/>
  <c r="AJ918" i="27" s="1"/>
  <c r="V634" i="27"/>
  <c r="AJ634" i="27" s="1"/>
  <c r="V709" i="27"/>
  <c r="AJ709" i="27" s="1"/>
  <c r="V732" i="27"/>
  <c r="AJ732" i="27" s="1"/>
  <c r="V675" i="27"/>
  <c r="AJ675" i="27" s="1"/>
  <c r="V926" i="27"/>
  <c r="AJ926" i="27" s="1"/>
  <c r="V791" i="27"/>
  <c r="AJ791" i="27" s="1"/>
  <c r="V801" i="27"/>
  <c r="AJ801" i="27" s="1"/>
  <c r="V898" i="27"/>
  <c r="AJ898" i="27" s="1"/>
  <c r="V827" i="27"/>
  <c r="AJ827" i="27" s="1"/>
  <c r="V612" i="27"/>
  <c r="AJ612" i="27" s="1"/>
  <c r="V930" i="27"/>
  <c r="AJ930" i="27" s="1"/>
  <c r="V775" i="27"/>
  <c r="AJ775" i="27" s="1"/>
  <c r="V908" i="27"/>
  <c r="AJ908" i="27" s="1"/>
  <c r="V642" i="27"/>
  <c r="AJ642" i="27" s="1"/>
  <c r="V747" i="27"/>
  <c r="AJ747" i="27" s="1"/>
  <c r="V915" i="27"/>
  <c r="AJ915" i="27" s="1"/>
  <c r="V692" i="27"/>
  <c r="AJ692" i="27" s="1"/>
  <c r="V871" i="27"/>
  <c r="AJ871" i="27" s="1"/>
  <c r="V663" i="27"/>
  <c r="AJ663" i="27" s="1"/>
  <c r="V840" i="27"/>
  <c r="AJ840" i="27" s="1"/>
  <c r="V654" i="27"/>
  <c r="AJ654" i="27" s="1"/>
  <c r="V924" i="27"/>
  <c r="AJ924" i="27" s="1"/>
  <c r="V762" i="27"/>
  <c r="AJ762" i="27" s="1"/>
  <c r="V646" i="27"/>
  <c r="AJ646" i="27" s="1"/>
  <c r="V196" i="27"/>
  <c r="AJ196" i="27" s="1"/>
  <c r="V192" i="27"/>
  <c r="AJ192" i="27" s="1"/>
  <c r="V559" i="27"/>
  <c r="AJ559" i="27" s="1"/>
  <c r="V1084" i="27"/>
  <c r="AJ1084" i="27" s="1"/>
  <c r="V389" i="27"/>
  <c r="AJ389" i="27" s="1"/>
  <c r="V286" i="27"/>
  <c r="AJ286" i="27" s="1"/>
  <c r="CK179" i="36"/>
  <c r="CC179" i="36"/>
  <c r="BE179" i="36"/>
  <c r="AI179" i="36"/>
  <c r="BL179" i="36"/>
  <c r="BA179" i="36"/>
  <c r="AV179" i="36"/>
  <c r="CH179" i="36"/>
  <c r="AZ179" i="36"/>
  <c r="AK179" i="36"/>
  <c r="CD179" i="36"/>
  <c r="BR179" i="36"/>
  <c r="CM181" i="35"/>
  <c r="BG181" i="35"/>
  <c r="AX181" i="35"/>
  <c r="CS181" i="35"/>
  <c r="V90" i="27"/>
  <c r="AJ90" i="27" s="1"/>
  <c r="V147" i="27"/>
  <c r="AJ147" i="27" s="1"/>
  <c r="V620" i="27"/>
  <c r="AJ620" i="27" s="1"/>
  <c r="V120" i="27"/>
  <c r="AJ120" i="27" s="1"/>
  <c r="V606" i="27"/>
  <c r="AJ606" i="27" s="1"/>
  <c r="V1010" i="27"/>
  <c r="AJ1010" i="27" s="1"/>
  <c r="V977" i="27"/>
  <c r="AJ977" i="27" s="1"/>
  <c r="V993" i="27"/>
  <c r="AJ993" i="27" s="1"/>
  <c r="V962" i="27"/>
  <c r="AJ962" i="27" s="1"/>
  <c r="V60" i="27"/>
  <c r="AJ60" i="27" s="1"/>
  <c r="V78" i="27"/>
  <c r="AJ78" i="27" s="1"/>
  <c r="V66" i="27"/>
  <c r="AJ66" i="27" s="1"/>
  <c r="V93" i="27"/>
  <c r="AJ93" i="27" s="1"/>
  <c r="V427" i="27"/>
  <c r="AJ427" i="27" s="1"/>
  <c r="V79" i="27"/>
  <c r="AJ79" i="27" s="1"/>
  <c r="V67" i="27"/>
  <c r="AJ67" i="27" s="1"/>
  <c r="V157" i="27"/>
  <c r="AJ157" i="27" s="1"/>
  <c r="V94" i="27"/>
  <c r="AJ94" i="27" s="1"/>
  <c r="V522" i="27"/>
  <c r="AJ522" i="27" s="1"/>
  <c r="V564" i="27"/>
  <c r="AJ564" i="27" s="1"/>
  <c r="V432" i="27"/>
  <c r="AJ432" i="27" s="1"/>
  <c r="V320" i="27"/>
  <c r="AJ320" i="27" s="1"/>
  <c r="V429" i="27"/>
  <c r="AJ429" i="27" s="1"/>
  <c r="V1088" i="27"/>
  <c r="AJ1088" i="27" s="1"/>
  <c r="V130" i="27"/>
  <c r="AJ130" i="27" s="1"/>
  <c r="V680" i="27"/>
  <c r="AJ680" i="27" s="1"/>
  <c r="V494" i="27"/>
  <c r="AJ494" i="27" s="1"/>
  <c r="V274" i="27"/>
  <c r="AJ274" i="27" s="1"/>
  <c r="V82" i="27"/>
  <c r="AJ82" i="27" s="1"/>
  <c r="V81" i="27"/>
  <c r="AJ81" i="27" s="1"/>
  <c r="V478" i="27"/>
  <c r="AJ478" i="27" s="1"/>
  <c r="V308" i="27"/>
  <c r="AJ308" i="27" s="1"/>
  <c r="V447" i="27"/>
  <c r="AJ447" i="27" s="1"/>
  <c r="V116" i="27"/>
  <c r="AJ116" i="27" s="1"/>
  <c r="V181" i="27"/>
  <c r="AJ181" i="27" s="1"/>
  <c r="V619" i="27"/>
  <c r="AJ619" i="27" s="1"/>
  <c r="V340" i="27"/>
  <c r="AJ340" i="27" s="1"/>
  <c r="V188" i="27"/>
  <c r="AJ188" i="27" s="1"/>
  <c r="V365" i="27"/>
  <c r="AJ365" i="27" s="1"/>
  <c r="V201" i="27"/>
  <c r="AJ201" i="27" s="1"/>
  <c r="V307" i="27"/>
  <c r="AJ307" i="27" s="1"/>
  <c r="V177" i="27"/>
  <c r="AJ177" i="27" s="1"/>
  <c r="V178" i="27"/>
  <c r="AJ178" i="27" s="1"/>
  <c r="V39" i="27"/>
  <c r="AJ39" i="27" s="1"/>
  <c r="V228" i="27"/>
  <c r="AJ228" i="27" s="1"/>
  <c r="V610" i="27"/>
  <c r="AJ610" i="27" s="1"/>
  <c r="V1078" i="27"/>
  <c r="AJ1078" i="27" s="1"/>
  <c r="J15" i="29"/>
  <c r="T15" i="29" s="1"/>
  <c r="J9" i="29"/>
  <c r="T9" i="29" s="1"/>
  <c r="J13" i="29"/>
  <c r="T13" i="29" s="1"/>
  <c r="J8" i="29"/>
  <c r="T8" i="29" s="1"/>
  <c r="J10" i="29"/>
  <c r="T10" i="29" s="1"/>
  <c r="J16" i="29"/>
  <c r="T16" i="29" s="1"/>
  <c r="J4" i="29"/>
  <c r="T4" i="29" s="1"/>
  <c r="J11" i="29"/>
  <c r="T11" i="29" s="1"/>
  <c r="J22" i="29"/>
  <c r="T22" i="29" s="1"/>
  <c r="J12" i="29"/>
  <c r="T12" i="29" s="1"/>
  <c r="J14" i="29"/>
  <c r="T14" i="29" s="1"/>
  <c r="J17" i="29"/>
  <c r="T17" i="29" s="1"/>
  <c r="V1017" i="27"/>
  <c r="AJ1017" i="27" s="1"/>
  <c r="V987" i="27"/>
  <c r="AJ987" i="27" s="1"/>
  <c r="V1004" i="27"/>
  <c r="AJ1004" i="27" s="1"/>
  <c r="V944" i="27"/>
  <c r="AJ944" i="27" s="1"/>
  <c r="V956" i="27"/>
  <c r="AJ956" i="27" s="1"/>
  <c r="V936" i="27"/>
  <c r="AJ936" i="27" s="1"/>
  <c r="V971" i="27"/>
  <c r="AJ971" i="27" s="1"/>
  <c r="V717" i="27"/>
  <c r="AJ717" i="27" s="1"/>
  <c r="V36" i="27"/>
  <c r="AJ36" i="27" s="1"/>
  <c r="V8" i="27"/>
  <c r="AJ8" i="27" s="1"/>
  <c r="V26" i="27"/>
  <c r="AJ26" i="27" s="1"/>
  <c r="V277" i="27"/>
  <c r="AJ277" i="27" s="1"/>
  <c r="V85" i="27"/>
  <c r="AJ85" i="27" s="1"/>
  <c r="V182" i="27"/>
  <c r="AJ182" i="27" s="1"/>
  <c r="V53" i="27"/>
  <c r="AJ53" i="27" s="1"/>
  <c r="V309" i="27"/>
  <c r="AJ309" i="27" s="1"/>
  <c r="V349" i="27"/>
  <c r="AJ349" i="27" s="1"/>
  <c r="V119" i="27"/>
  <c r="AJ119" i="27" s="1"/>
  <c r="V272" i="27"/>
  <c r="AJ272" i="27" s="1"/>
  <c r="V461" i="27"/>
  <c r="AJ461" i="27" s="1"/>
  <c r="V433" i="27"/>
  <c r="AJ433" i="27" s="1"/>
  <c r="AY179" i="36"/>
  <c r="BB179" i="36"/>
  <c r="AV181" i="35"/>
  <c r="AD179" i="36"/>
  <c r="L179" i="36"/>
  <c r="K179" i="36"/>
  <c r="Z179" i="36"/>
  <c r="C179" i="36"/>
  <c r="E179" i="36"/>
  <c r="AA179" i="36"/>
  <c r="AH179" i="36"/>
  <c r="AG179" i="36"/>
  <c r="T179" i="36"/>
  <c r="AF179" i="36"/>
  <c r="G179" i="36"/>
  <c r="S179" i="36"/>
  <c r="X179" i="36"/>
  <c r="AC179" i="36"/>
  <c r="O179" i="36"/>
  <c r="D179" i="36"/>
  <c r="H179" i="36"/>
  <c r="V179" i="36"/>
  <c r="P179" i="36"/>
  <c r="AB179" i="36"/>
  <c r="W179" i="36"/>
  <c r="N179" i="36"/>
  <c r="U179" i="36"/>
  <c r="J179" i="36"/>
  <c r="CT179" i="36"/>
  <c r="V323" i="27"/>
  <c r="AJ323" i="27" s="1"/>
  <c r="V982" i="27"/>
  <c r="AJ982" i="27" s="1"/>
  <c r="V180" i="27"/>
  <c r="AJ180" i="27" s="1"/>
  <c r="V229" i="27"/>
  <c r="AJ229" i="27" s="1"/>
  <c r="V845" i="27"/>
  <c r="AJ845" i="27" s="1"/>
  <c r="V493" i="27"/>
  <c r="AJ493" i="27" s="1"/>
  <c r="V751" i="27"/>
  <c r="AJ751" i="27" s="1"/>
  <c r="V868" i="27"/>
  <c r="AJ868" i="27" s="1"/>
  <c r="V1107" i="27"/>
  <c r="AJ1107" i="27" s="1"/>
  <c r="V198" i="27"/>
  <c r="AJ198" i="27" s="1"/>
  <c r="V537" i="27"/>
  <c r="AJ537" i="27" s="1"/>
  <c r="V1133" i="27"/>
  <c r="AJ1133" i="27" s="1"/>
  <c r="V1052" i="27"/>
  <c r="AJ1052" i="27" s="1"/>
  <c r="V1031" i="27"/>
  <c r="AJ1031" i="27" s="1"/>
  <c r="V957" i="27"/>
  <c r="AJ957" i="27" s="1"/>
  <c r="V1059" i="27"/>
  <c r="AJ1059" i="27" s="1"/>
  <c r="V1124" i="27"/>
  <c r="AJ1124" i="27" s="1"/>
  <c r="V1024" i="27"/>
  <c r="AJ1024" i="27" s="1"/>
  <c r="V1069" i="27"/>
  <c r="AJ1069" i="27" s="1"/>
  <c r="V1073" i="27"/>
  <c r="AJ1073" i="27" s="1"/>
  <c r="V1034" i="27"/>
  <c r="AJ1034" i="27" s="1"/>
  <c r="V945" i="27"/>
  <c r="AJ945" i="27" s="1"/>
  <c r="V1108" i="27"/>
  <c r="AJ1108" i="27" s="1"/>
  <c r="V1041" i="27"/>
  <c r="AJ1041" i="27" s="1"/>
  <c r="V1005" i="27"/>
  <c r="AJ1005" i="27" s="1"/>
  <c r="V972" i="27"/>
  <c r="AJ972" i="27" s="1"/>
  <c r="V937" i="27"/>
  <c r="AJ937" i="27" s="1"/>
  <c r="V1119" i="27"/>
  <c r="AJ1119" i="27" s="1"/>
  <c r="V1111" i="27"/>
  <c r="AJ1111" i="27" s="1"/>
  <c r="V1018" i="27"/>
  <c r="AJ1018" i="27" s="1"/>
  <c r="V988" i="27"/>
  <c r="AJ988" i="27" s="1"/>
  <c r="V176" i="27"/>
  <c r="AJ176" i="27" s="1"/>
  <c r="V227" i="27"/>
  <c r="AJ227" i="27" s="1"/>
  <c r="V144" i="27"/>
  <c r="AJ144" i="27" s="1"/>
  <c r="V1094" i="27"/>
  <c r="AJ1094" i="27" s="1"/>
  <c r="V833" i="27"/>
  <c r="AJ833" i="27" s="1"/>
  <c r="V546" i="27"/>
  <c r="AJ546" i="27" s="1"/>
  <c r="V909" i="27"/>
  <c r="AJ909" i="27" s="1"/>
  <c r="V481" i="27"/>
  <c r="AJ481" i="27" s="1"/>
  <c r="V810" i="27"/>
  <c r="AJ810" i="27" s="1"/>
  <c r="V724" i="27"/>
  <c r="AJ724" i="27" s="1"/>
  <c r="V806" i="27"/>
  <c r="AJ806" i="27" s="1"/>
  <c r="V712" i="27"/>
  <c r="AJ712" i="27" s="1"/>
  <c r="V953" i="27"/>
  <c r="AJ953" i="27" s="1"/>
  <c r="V691" i="27"/>
  <c r="AJ691" i="27" s="1"/>
  <c r="V920" i="27"/>
  <c r="AJ920" i="27" s="1"/>
  <c r="V645" i="27"/>
  <c r="AJ645" i="27" s="1"/>
  <c r="V674" i="27"/>
  <c r="AJ674" i="27" s="1"/>
  <c r="V599" i="27"/>
  <c r="AJ599" i="27" s="1"/>
  <c r="V708" i="27"/>
  <c r="AJ708" i="27" s="1"/>
  <c r="V917" i="27"/>
  <c r="AJ917" i="27" s="1"/>
  <c r="V907" i="27"/>
  <c r="AJ907" i="27" s="1"/>
  <c r="V816" i="27"/>
  <c r="AJ816" i="27" s="1"/>
  <c r="V839" i="27"/>
  <c r="AJ839" i="27" s="1"/>
  <c r="V826" i="27"/>
  <c r="AJ826" i="27" s="1"/>
  <c r="V611" i="27"/>
  <c r="AJ611" i="27" s="1"/>
  <c r="V761" i="27"/>
  <c r="AJ761" i="27" s="1"/>
  <c r="V897" i="27"/>
  <c r="AJ897" i="27" s="1"/>
  <c r="V852" i="27"/>
  <c r="AJ852" i="27" s="1"/>
  <c r="V800" i="27"/>
  <c r="AJ800" i="27" s="1"/>
  <c r="V774" i="27"/>
  <c r="AJ774" i="27" s="1"/>
  <c r="V633" i="27"/>
  <c r="AJ633" i="27" s="1"/>
  <c r="V870" i="27"/>
  <c r="AJ870" i="27" s="1"/>
  <c r="V653" i="27"/>
  <c r="AJ653" i="27" s="1"/>
  <c r="V923" i="27"/>
  <c r="AJ923" i="27" s="1"/>
  <c r="V746" i="27"/>
  <c r="AJ746" i="27" s="1"/>
  <c r="V662" i="27"/>
  <c r="AJ662" i="27" s="1"/>
  <c r="V914" i="27"/>
  <c r="AJ914" i="27" s="1"/>
  <c r="V902" i="27"/>
  <c r="AJ902" i="27" s="1"/>
  <c r="V884" i="27"/>
  <c r="AJ884" i="27" s="1"/>
  <c r="V641" i="27"/>
  <c r="AJ641" i="27" s="1"/>
  <c r="V731" i="27"/>
  <c r="AJ731" i="27" s="1"/>
  <c r="V925" i="27"/>
  <c r="AJ925" i="27" s="1"/>
  <c r="V597" i="27"/>
  <c r="AJ597" i="27" s="1"/>
  <c r="V740" i="27"/>
  <c r="AJ740" i="27" s="1"/>
  <c r="V861" i="27"/>
  <c r="AJ861" i="27" s="1"/>
  <c r="V790" i="27"/>
  <c r="AJ790" i="27" s="1"/>
  <c r="V273" i="27"/>
  <c r="AJ273" i="27" s="1"/>
  <c r="V214" i="27"/>
  <c r="AJ214" i="27" s="1"/>
  <c r="V591" i="27"/>
  <c r="AJ591" i="27" s="1"/>
  <c r="V614" i="27"/>
  <c r="AJ614" i="27" s="1"/>
  <c r="V282" i="27"/>
  <c r="AJ282" i="27" s="1"/>
  <c r="V928" i="27"/>
  <c r="AJ928" i="27" s="1"/>
  <c r="V846" i="27"/>
  <c r="AJ846" i="27" s="1"/>
  <c r="V697" i="27"/>
  <c r="AJ697" i="27" s="1"/>
  <c r="V713" i="27"/>
  <c r="AJ713" i="27" s="1"/>
  <c r="V813" i="27"/>
  <c r="AJ813" i="27" s="1"/>
  <c r="V688" i="27"/>
  <c r="AJ688" i="27" s="1"/>
  <c r="V822" i="27"/>
  <c r="AJ822" i="27" s="1"/>
  <c r="V725" i="27"/>
  <c r="AJ725" i="27" s="1"/>
  <c r="V807" i="27"/>
  <c r="AJ807" i="27" s="1"/>
  <c r="V1092" i="27"/>
  <c r="AJ1092" i="27" s="1"/>
  <c r="V42" i="27"/>
  <c r="AJ42" i="27" s="1"/>
  <c r="V143" i="27"/>
  <c r="AJ143" i="27" s="1"/>
  <c r="V25" i="27"/>
  <c r="AJ25" i="27" s="1"/>
  <c r="V1130" i="27"/>
  <c r="AJ1130" i="27" s="1"/>
  <c r="V769" i="27"/>
  <c r="AJ769" i="27" s="1"/>
  <c r="V547" i="27"/>
  <c r="AJ547" i="27" s="1"/>
  <c r="V562" i="27"/>
  <c r="AJ562" i="27" s="1"/>
  <c r="V583" i="27"/>
  <c r="AJ583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287" i="27"/>
  <c r="AJ287" i="27" s="1"/>
  <c r="M179" i="36"/>
  <c r="CB179" i="36"/>
  <c r="CU181" i="35"/>
  <c r="BY181" i="35"/>
  <c r="BE181" i="35"/>
  <c r="V1089" i="27"/>
  <c r="AJ1089" i="27" s="1"/>
  <c r="V123" i="27"/>
  <c r="AJ123" i="27" s="1"/>
  <c r="V139" i="27"/>
  <c r="AJ139" i="27" s="1"/>
  <c r="V347" i="27"/>
  <c r="AJ347" i="27" s="1"/>
  <c r="V906" i="27"/>
  <c r="AJ906" i="27" s="1"/>
  <c r="V596" i="27"/>
  <c r="AJ596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87" i="27"/>
  <c r="AJ87" i="27" s="1"/>
  <c r="V142" i="27"/>
  <c r="AJ142" i="27" s="1"/>
  <c r="V126" i="27"/>
  <c r="AJ126" i="27" s="1"/>
  <c r="V127" i="27"/>
  <c r="AJ127" i="27" s="1"/>
  <c r="V401" i="27"/>
  <c r="AJ401" i="27" s="1"/>
  <c r="V858" i="27"/>
  <c r="AJ858" i="27" s="1"/>
  <c r="V24" i="27"/>
  <c r="AJ24" i="27" s="1"/>
  <c r="V1091" i="27"/>
  <c r="AJ1091" i="27" s="1"/>
  <c r="V348" i="27"/>
  <c r="AJ348" i="27" s="1"/>
  <c r="V336" i="27"/>
  <c r="AJ336" i="27" s="1"/>
  <c r="V400" i="27"/>
  <c r="AJ400" i="27" s="1"/>
  <c r="V618" i="27"/>
  <c r="AJ618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543" i="27"/>
  <c r="AJ543" i="27" s="1"/>
  <c r="V549" i="27"/>
  <c r="AJ549" i="27" s="1"/>
  <c r="V416" i="27"/>
  <c r="AJ416" i="27" s="1"/>
  <c r="V528" i="27"/>
  <c r="AJ528" i="27" s="1"/>
  <c r="V511" i="27"/>
  <c r="AJ511" i="27" s="1"/>
  <c r="V486" i="27"/>
  <c r="AJ486" i="27" s="1"/>
  <c r="V480" i="27"/>
  <c r="AJ480" i="27" s="1"/>
  <c r="V530" i="27"/>
  <c r="AJ530" i="27" s="1"/>
  <c r="V534" i="27"/>
  <c r="AJ534" i="27" s="1"/>
  <c r="V545" i="27"/>
  <c r="AJ545" i="27" s="1"/>
  <c r="V445" i="27"/>
  <c r="AJ445" i="27" s="1"/>
  <c r="V979" i="27"/>
  <c r="AJ979" i="27" s="1"/>
  <c r="V964" i="27"/>
  <c r="AJ964" i="27" s="1"/>
  <c r="V995" i="27"/>
  <c r="AJ995" i="27" s="1"/>
  <c r="V1012" i="27"/>
  <c r="AJ1012" i="27" s="1"/>
  <c r="V942" i="27"/>
  <c r="AJ942" i="27" s="1"/>
  <c r="V950" i="27"/>
  <c r="AJ950" i="27" s="1"/>
  <c r="V929" i="27"/>
  <c r="AJ929" i="27" s="1"/>
  <c r="V337" i="27"/>
  <c r="AJ337" i="27" s="1"/>
  <c r="V281" i="27"/>
  <c r="AJ281" i="27" s="1"/>
  <c r="V613" i="27"/>
  <c r="AJ613" i="27" s="1"/>
  <c r="V677" i="27"/>
  <c r="AJ677" i="27" s="1"/>
  <c r="V665" i="27"/>
  <c r="AJ665" i="27" s="1"/>
  <c r="V711" i="27"/>
  <c r="AJ711" i="27" s="1"/>
  <c r="V803" i="27"/>
  <c r="AJ803" i="27" s="1"/>
  <c r="V656" i="27"/>
  <c r="AJ656" i="27" s="1"/>
  <c r="V873" i="27"/>
  <c r="AJ873" i="27" s="1"/>
  <c r="V749" i="27"/>
  <c r="AJ749" i="27" s="1"/>
  <c r="V864" i="27"/>
  <c r="AJ864" i="27" s="1"/>
  <c r="V694" i="27"/>
  <c r="AJ694" i="27" s="1"/>
  <c r="V777" i="27"/>
  <c r="AJ777" i="27" s="1"/>
  <c r="V644" i="27"/>
  <c r="AJ644" i="27" s="1"/>
  <c r="V793" i="27"/>
  <c r="AJ793" i="27" s="1"/>
  <c r="V648" i="27"/>
  <c r="AJ648" i="27" s="1"/>
  <c r="V855" i="27"/>
  <c r="AJ855" i="27" s="1"/>
  <c r="V743" i="27"/>
  <c r="AJ743" i="27" s="1"/>
  <c r="V734" i="27"/>
  <c r="AJ734" i="27" s="1"/>
  <c r="V819" i="27"/>
  <c r="AJ819" i="27" s="1"/>
  <c r="V842" i="27"/>
  <c r="AJ842" i="27" s="1"/>
  <c r="V764" i="27"/>
  <c r="AJ764" i="27" s="1"/>
  <c r="V829" i="27"/>
  <c r="AJ829" i="27" s="1"/>
  <c r="V132" i="27"/>
  <c r="AJ132" i="27" s="1"/>
  <c r="V134" i="27"/>
  <c r="AJ134" i="27" s="1"/>
  <c r="V1006" i="27"/>
  <c r="AJ1006" i="27" s="1"/>
  <c r="V973" i="27"/>
  <c r="AJ973" i="27" s="1"/>
  <c r="V989" i="27"/>
  <c r="AJ989" i="27" s="1"/>
  <c r="V938" i="27"/>
  <c r="AJ938" i="27" s="1"/>
  <c r="V946" i="27"/>
  <c r="AJ946" i="27" s="1"/>
  <c r="V958" i="27"/>
  <c r="AJ958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1099" i="27"/>
  <c r="AJ1099" i="27" s="1"/>
  <c r="V673" i="27"/>
  <c r="AJ673" i="27" s="1"/>
  <c r="V531" i="27"/>
  <c r="AJ531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415" i="27"/>
  <c r="AJ415" i="27" s="1"/>
  <c r="V413" i="27"/>
  <c r="AJ413" i="27" s="1"/>
  <c r="V941" i="27"/>
  <c r="AJ941" i="27" s="1"/>
  <c r="V949" i="27"/>
  <c r="AJ949" i="27" s="1"/>
  <c r="V994" i="27"/>
  <c r="AJ994" i="27" s="1"/>
  <c r="V963" i="27"/>
  <c r="AJ963" i="27" s="1"/>
  <c r="V1011" i="27"/>
  <c r="AJ1011" i="27" s="1"/>
  <c r="V978" i="27"/>
  <c r="AJ978" i="27" s="1"/>
  <c r="V1083" i="27"/>
  <c r="AJ1083" i="27" s="1"/>
  <c r="V199" i="27"/>
  <c r="AJ199" i="27" s="1"/>
  <c r="V616" i="27"/>
  <c r="AJ616" i="27" s="1"/>
  <c r="V594" i="27"/>
  <c r="AJ594" i="27" s="1"/>
  <c r="V313" i="27"/>
  <c r="AJ313" i="27" s="1"/>
  <c r="BK179" i="36"/>
  <c r="BO179" i="36"/>
  <c r="CG181" i="35"/>
  <c r="BN181" i="35"/>
  <c r="V1008" i="27"/>
  <c r="AJ1008" i="27" s="1"/>
  <c r="V948" i="27"/>
  <c r="AJ948" i="27" s="1"/>
  <c r="V991" i="27"/>
  <c r="AJ991" i="27" s="1"/>
  <c r="V960" i="27"/>
  <c r="AJ960" i="27" s="1"/>
  <c r="V975" i="27"/>
  <c r="AJ975" i="27" s="1"/>
  <c r="V940" i="27"/>
  <c r="AJ940" i="27" s="1"/>
  <c r="V1126" i="27"/>
  <c r="AJ1126" i="27" s="1"/>
  <c r="V241" i="27"/>
  <c r="AJ241" i="27" s="1"/>
  <c r="V209" i="27"/>
  <c r="AJ209" i="27" s="1"/>
  <c r="V457" i="27"/>
  <c r="AJ457" i="27" s="1"/>
  <c r="V265" i="27"/>
  <c r="AJ265" i="27" s="1"/>
  <c r="V239" i="27"/>
  <c r="AJ239" i="27" s="1"/>
  <c r="V245" i="27"/>
  <c r="AJ245" i="27" s="1"/>
  <c r="V200" i="27"/>
  <c r="AJ200" i="27" s="1"/>
  <c r="V354" i="27"/>
  <c r="AJ354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13" i="27"/>
  <c r="AJ13" i="27" s="1"/>
  <c r="AE179" i="36"/>
  <c r="B133" i="20"/>
  <c r="C133" i="20"/>
  <c r="D133" i="20"/>
  <c r="E133" i="20"/>
  <c r="AB181" i="35"/>
  <c r="CO181" i="35"/>
  <c r="R181" i="35"/>
  <c r="BP181" i="35"/>
  <c r="T181" i="35"/>
  <c r="CY181" i="35"/>
  <c r="AU181" i="35"/>
  <c r="P181" i="35"/>
  <c r="AM181" i="35"/>
  <c r="AH181" i="35"/>
  <c r="BW181" i="35"/>
  <c r="K181" i="35"/>
  <c r="AQ181" i="35"/>
  <c r="U181" i="35"/>
  <c r="BZ181" i="35"/>
  <c r="CI181" i="35"/>
  <c r="F181" i="35"/>
  <c r="G181" i="35"/>
  <c r="BF181" i="35"/>
  <c r="M181" i="35"/>
  <c r="AK181" i="35"/>
  <c r="J181" i="35"/>
  <c r="CP181" i="35"/>
  <c r="CV181" i="35"/>
  <c r="Y181" i="35"/>
  <c r="BA181" i="35"/>
  <c r="AP181" i="35"/>
  <c r="AF181" i="35"/>
  <c r="CL181" i="35"/>
  <c r="AL181" i="35"/>
  <c r="BK181" i="35"/>
  <c r="AS181" i="35"/>
  <c r="AE181" i="35"/>
  <c r="AY181" i="35"/>
  <c r="AA181" i="35"/>
  <c r="BX181" i="35"/>
  <c r="CC181" i="35"/>
  <c r="BD181" i="35"/>
  <c r="C181" i="35"/>
  <c r="CF181" i="35"/>
  <c r="AJ181" i="35"/>
  <c r="CQ181" i="35"/>
  <c r="H181" i="35"/>
  <c r="O181" i="35"/>
  <c r="AR181" i="35"/>
  <c r="BC181" i="35"/>
  <c r="BM181" i="35"/>
  <c r="X181" i="35"/>
  <c r="S181" i="35"/>
  <c r="AI181" i="35"/>
  <c r="BJ181" i="35"/>
  <c r="CT181" i="35"/>
  <c r="L181" i="35"/>
  <c r="BH181" i="35"/>
  <c r="CB181" i="35"/>
  <c r="D181" i="35"/>
  <c r="BO181" i="35"/>
  <c r="BL181" i="35"/>
  <c r="BS181" i="35"/>
  <c r="BT181" i="35"/>
  <c r="BQ181" i="35"/>
  <c r="CW181" i="35"/>
  <c r="CN181" i="35"/>
  <c r="CH181" i="35"/>
  <c r="AC181" i="35"/>
  <c r="CD181" i="35"/>
  <c r="CR181" i="35"/>
  <c r="BB181" i="35"/>
  <c r="BV181" i="35"/>
  <c r="CX181" i="35"/>
  <c r="AO181" i="35"/>
  <c r="AN181" i="35"/>
  <c r="BR181" i="35"/>
  <c r="V213" i="27"/>
  <c r="AJ213" i="27" s="1"/>
  <c r="V224" i="27"/>
  <c r="AJ224" i="27" s="1"/>
  <c r="V637" i="27"/>
  <c r="AJ637" i="27" s="1"/>
  <c r="V1101" i="27"/>
  <c r="AJ1101" i="27" s="1"/>
  <c r="V179" i="27"/>
  <c r="AJ179" i="27" s="1"/>
  <c r="V208" i="27"/>
  <c r="AJ208" i="27" s="1"/>
  <c r="V207" i="27"/>
  <c r="AJ207" i="27" s="1"/>
  <c r="V808" i="27"/>
  <c r="AJ808" i="27" s="1"/>
  <c r="V689" i="27"/>
  <c r="AJ689" i="27" s="1"/>
  <c r="V714" i="27"/>
  <c r="AJ714" i="27" s="1"/>
  <c r="V726" i="27"/>
  <c r="AJ726" i="27" s="1"/>
  <c r="V483" i="27"/>
  <c r="AJ483" i="27" s="1"/>
  <c r="V698" i="27"/>
  <c r="AJ698" i="27" s="1"/>
  <c r="V811" i="27"/>
  <c r="AJ811" i="27" s="1"/>
  <c r="V856" i="27"/>
  <c r="AJ856" i="27" s="1"/>
  <c r="V865" i="27"/>
  <c r="AJ865" i="27" s="1"/>
  <c r="V830" i="27"/>
  <c r="AJ830" i="27" s="1"/>
  <c r="V758" i="27"/>
  <c r="AJ758" i="27" s="1"/>
  <c r="V778" i="27"/>
  <c r="AJ778" i="27" s="1"/>
  <c r="V874" i="27"/>
  <c r="AJ874" i="27" s="1"/>
  <c r="V804" i="27"/>
  <c r="AJ804" i="27" s="1"/>
  <c r="V794" i="27"/>
  <c r="AJ794" i="27" s="1"/>
  <c r="V765" i="27"/>
  <c r="AJ765" i="27" s="1"/>
  <c r="V820" i="27"/>
  <c r="AJ820" i="27" s="1"/>
  <c r="V843" i="27"/>
  <c r="AJ843" i="27" s="1"/>
  <c r="V187" i="27"/>
  <c r="AJ187" i="27" s="1"/>
  <c r="V353" i="27"/>
  <c r="AJ353" i="27" s="1"/>
  <c r="V1081" i="27"/>
  <c r="AJ1081" i="27" s="1"/>
  <c r="V168" i="27"/>
  <c r="AJ168" i="27" s="1"/>
  <c r="V290" i="27"/>
  <c r="AJ290" i="27" s="1"/>
  <c r="V805" i="27"/>
  <c r="AJ805" i="27" s="1"/>
  <c r="V795" i="27"/>
  <c r="AJ795" i="27" s="1"/>
  <c r="V831" i="27"/>
  <c r="AJ831" i="27" s="1"/>
  <c r="V759" i="27"/>
  <c r="AJ759" i="27" s="1"/>
  <c r="V844" i="27"/>
  <c r="AJ844" i="27" s="1"/>
  <c r="V857" i="27"/>
  <c r="AJ857" i="27" s="1"/>
  <c r="V821" i="27"/>
  <c r="AJ821" i="27" s="1"/>
  <c r="V779" i="27"/>
  <c r="AJ779" i="27" s="1"/>
  <c r="V875" i="27"/>
  <c r="AJ875" i="27" s="1"/>
  <c r="V866" i="27"/>
  <c r="AJ866" i="27" s="1"/>
  <c r="V766" i="27"/>
  <c r="AJ766" i="27" s="1"/>
  <c r="V266" i="27"/>
  <c r="AJ266" i="27" s="1"/>
  <c r="V1102" i="27"/>
  <c r="AJ1102" i="27" s="1"/>
  <c r="V750" i="27"/>
  <c r="AJ750" i="27" s="1"/>
  <c r="V627" i="27"/>
  <c r="AJ627" i="27" s="1"/>
  <c r="V682" i="27"/>
  <c r="AJ682" i="27" s="1"/>
  <c r="V435" i="27"/>
  <c r="AJ435" i="27" s="1"/>
  <c r="V1134" i="27"/>
  <c r="AJ1134" i="27" s="1"/>
  <c r="V1120" i="27"/>
  <c r="AJ1120" i="27" s="1"/>
  <c r="V1074" i="27"/>
  <c r="AJ1074" i="27" s="1"/>
  <c r="V1060" i="27"/>
  <c r="AJ1060" i="27" s="1"/>
  <c r="V1125" i="27"/>
  <c r="AJ1125" i="27" s="1"/>
  <c r="V1109" i="27"/>
  <c r="AJ1109" i="27" s="1"/>
  <c r="V1070" i="27"/>
  <c r="AJ1070" i="27" s="1"/>
  <c r="V1042" i="27"/>
  <c r="AJ1042" i="27" s="1"/>
  <c r="V1019" i="27"/>
  <c r="AJ1019" i="27" s="1"/>
  <c r="V961" i="27"/>
  <c r="AJ961" i="27" s="1"/>
  <c r="V1053" i="27"/>
  <c r="AJ1053" i="27" s="1"/>
  <c r="V1032" i="27"/>
  <c r="AJ1032" i="27" s="1"/>
  <c r="V1035" i="27"/>
  <c r="AJ1035" i="27" s="1"/>
  <c r="V1009" i="27"/>
  <c r="AJ1009" i="27" s="1"/>
  <c r="V976" i="27"/>
  <c r="AJ976" i="27" s="1"/>
  <c r="V1112" i="27"/>
  <c r="AJ1112" i="27" s="1"/>
  <c r="V1025" i="27"/>
  <c r="AJ1025" i="27" s="1"/>
  <c r="V992" i="27"/>
  <c r="AJ992" i="27" s="1"/>
  <c r="V226" i="27"/>
  <c r="AJ226" i="27" s="1"/>
  <c r="V195" i="27"/>
  <c r="AJ195" i="27" s="1"/>
  <c r="V242" i="27"/>
  <c r="AJ242" i="27" s="1"/>
  <c r="V161" i="27"/>
  <c r="AJ161" i="27" s="1"/>
  <c r="V970" i="27"/>
  <c r="AJ970" i="27" s="1"/>
  <c r="V986" i="27"/>
  <c r="AJ986" i="27" s="1"/>
  <c r="V1003" i="27"/>
  <c r="AJ1003" i="27" s="1"/>
  <c r="V943" i="27"/>
  <c r="AJ943" i="27" s="1"/>
  <c r="V935" i="27"/>
  <c r="AJ935" i="27" s="1"/>
  <c r="V1016" i="27"/>
  <c r="AJ1016" i="27" s="1"/>
  <c r="V955" i="27"/>
  <c r="AJ955" i="27" s="1"/>
  <c r="J2" i="29"/>
  <c r="T2" i="29" s="1"/>
  <c r="J3" i="29"/>
  <c r="T3" i="29" s="1"/>
  <c r="J5" i="29"/>
  <c r="T5" i="29" s="1"/>
  <c r="V225" i="27"/>
  <c r="AJ225" i="27" s="1"/>
  <c r="V1098" i="27"/>
  <c r="AJ1098" i="27" s="1"/>
  <c r="BZ179" i="36"/>
  <c r="AW179" i="36"/>
  <c r="BD179" i="36"/>
  <c r="AD181" i="35"/>
  <c r="AZ181" i="35"/>
  <c r="BU181" i="35"/>
  <c r="Z181" i="35"/>
  <c r="W181" i="35"/>
  <c r="CE181" i="35"/>
  <c r="V719" i="27"/>
  <c r="AJ719" i="27" s="1"/>
  <c r="V735" i="27"/>
  <c r="AJ735" i="27" s="1"/>
  <c r="CR179" i="36"/>
  <c r="CM179" i="36"/>
  <c r="CV179" i="36"/>
  <c r="CN179" i="36"/>
  <c r="CQ179" i="36"/>
  <c r="CS179" i="36"/>
  <c r="CP179" i="36"/>
  <c r="CU179" i="36"/>
  <c r="CZ179" i="36"/>
  <c r="V536" i="27"/>
  <c r="AJ536" i="27" s="1"/>
  <c r="V1100" i="27"/>
  <c r="AJ1100" i="27" s="1"/>
  <c r="V271" i="27"/>
  <c r="AJ271" i="27" s="1"/>
  <c r="V460" i="27"/>
  <c r="AJ460" i="27" s="1"/>
  <c r="V832" i="27"/>
  <c r="AJ832" i="27" s="1"/>
  <c r="V4" i="27"/>
  <c r="AJ4" i="27" s="1"/>
  <c r="V1105" i="27"/>
  <c r="AJ1105" i="27" s="1"/>
  <c r="V601" i="27"/>
  <c r="AJ601" i="27" s="1"/>
  <c r="V69" i="27"/>
  <c r="AJ69" i="27" s="1"/>
  <c r="V927" i="27"/>
  <c r="AJ927" i="27" s="1"/>
  <c r="V965" i="27"/>
  <c r="AJ965" i="27" s="1"/>
  <c r="V191" i="27"/>
  <c r="AJ191" i="27" s="1"/>
  <c r="V414" i="27"/>
  <c r="AJ414" i="27" s="1"/>
  <c r="V525" i="27"/>
  <c r="AJ525" i="27" s="1"/>
  <c r="V468" i="27"/>
  <c r="AJ468" i="27" s="1"/>
  <c r="V980" i="27"/>
  <c r="AJ980" i="27" s="1"/>
  <c r="V43" i="27"/>
  <c r="AJ43" i="27" s="1"/>
  <c r="V135" i="27"/>
  <c r="AJ135" i="27" s="1"/>
  <c r="V603" i="27"/>
  <c r="AJ603" i="27" s="1"/>
  <c r="V1056" i="27"/>
  <c r="AJ1056" i="27" s="1"/>
  <c r="V20" i="27"/>
  <c r="AJ20" i="27" s="1"/>
  <c r="V124" i="27"/>
  <c r="AJ124" i="27" s="1"/>
  <c r="V326" i="27"/>
  <c r="AJ326" i="27" s="1"/>
  <c r="V1007" i="27"/>
  <c r="AJ1007" i="27" s="1"/>
  <c r="V990" i="27"/>
  <c r="AJ990" i="27" s="1"/>
  <c r="V959" i="27"/>
  <c r="AJ959" i="27" s="1"/>
  <c r="V939" i="27"/>
  <c r="AJ939" i="27" s="1"/>
  <c r="V974" i="27"/>
  <c r="AJ974" i="27" s="1"/>
  <c r="V947" i="27"/>
  <c r="AJ947" i="27" s="1"/>
  <c r="V643" i="27"/>
  <c r="AJ643" i="27" s="1"/>
  <c r="V872" i="27"/>
  <c r="AJ872" i="27" s="1"/>
  <c r="V854" i="27"/>
  <c r="AJ854" i="27" s="1"/>
  <c r="V710" i="27"/>
  <c r="AJ710" i="27" s="1"/>
  <c r="V742" i="27"/>
  <c r="AJ742" i="27" s="1"/>
  <c r="V763" i="27"/>
  <c r="AJ763" i="27" s="1"/>
  <c r="V818" i="27"/>
  <c r="AJ818" i="27" s="1"/>
  <c r="V664" i="27"/>
  <c r="AJ664" i="27" s="1"/>
  <c r="V676" i="27"/>
  <c r="AJ676" i="27" s="1"/>
  <c r="V733" i="27"/>
  <c r="AJ733" i="27" s="1"/>
  <c r="V792" i="27"/>
  <c r="AJ792" i="27" s="1"/>
  <c r="V802" i="27"/>
  <c r="AJ802" i="27" s="1"/>
  <c r="V841" i="27"/>
  <c r="AJ841" i="27" s="1"/>
  <c r="V748" i="27"/>
  <c r="AJ748" i="27" s="1"/>
  <c r="V863" i="27"/>
  <c r="AJ863" i="27" s="1"/>
  <c r="V828" i="27"/>
  <c r="AJ828" i="27" s="1"/>
  <c r="V647" i="27"/>
  <c r="AJ647" i="27" s="1"/>
  <c r="V655" i="27"/>
  <c r="AJ655" i="27" s="1"/>
  <c r="V693" i="27"/>
  <c r="AJ693" i="27" s="1"/>
  <c r="V776" i="27"/>
  <c r="AJ776" i="27" s="1"/>
  <c r="V684" i="27"/>
  <c r="AJ684" i="27" s="1"/>
  <c r="V553" i="27"/>
  <c r="AJ553" i="27" s="1"/>
  <c r="V280" i="27"/>
  <c r="AJ280" i="27" s="1"/>
  <c r="V17" i="27"/>
  <c r="AJ17" i="27" s="1"/>
  <c r="V679" i="27"/>
  <c r="AJ679" i="27" s="1"/>
  <c r="V328" i="27"/>
  <c r="AJ328" i="27" s="1"/>
  <c r="V695" i="27"/>
  <c r="AJ695" i="27" s="1"/>
  <c r="V617" i="27"/>
  <c r="AJ617" i="27" s="1"/>
  <c r="V716" i="27"/>
  <c r="AJ716" i="27" s="1"/>
  <c r="V159" i="27"/>
  <c r="AJ159" i="27" s="1"/>
  <c r="V86" i="27"/>
  <c r="AJ86" i="27" s="1"/>
  <c r="V137" i="27"/>
  <c r="AJ137" i="27" s="1"/>
  <c r="V183" i="27"/>
  <c r="AJ183" i="27" s="1"/>
  <c r="V981" i="27"/>
  <c r="AJ981" i="27" s="1"/>
  <c r="V1077" i="27"/>
  <c r="AJ1077" i="27" s="1"/>
  <c r="V1131" i="27"/>
  <c r="AJ1131" i="27" s="1"/>
  <c r="V768" i="27"/>
  <c r="AJ768" i="27" s="1"/>
  <c r="V983" i="27"/>
  <c r="AJ983" i="27" s="1"/>
  <c r="V780" i="27"/>
  <c r="AJ780" i="27" s="1"/>
  <c r="V169" i="27"/>
  <c r="AJ169" i="27" s="1"/>
  <c r="V170" i="27"/>
  <c r="AJ170" i="27" s="1"/>
  <c r="BG179" i="36"/>
  <c r="AQ179" i="36"/>
  <c r="BI181" i="35"/>
  <c r="CA181" i="35"/>
  <c r="CZ181" i="35"/>
  <c r="E181" i="35"/>
  <c r="DC180" i="35"/>
  <c r="AL180" i="36" s="1"/>
  <c r="DB180" i="35"/>
  <c r="CM180" i="36" s="1"/>
  <c r="DA180" i="35"/>
  <c r="N180" i="36" s="1"/>
  <c r="A134" i="20"/>
  <c r="AB130" i="38"/>
  <c r="K130" i="38"/>
  <c r="N130" i="38"/>
  <c r="I130" i="38"/>
  <c r="L130" i="38"/>
  <c r="AA130" i="38"/>
  <c r="F130" i="38"/>
  <c r="J130" i="38"/>
  <c r="X130" i="38"/>
  <c r="L131" i="38"/>
  <c r="G130" i="38"/>
  <c r="Y130" i="38"/>
  <c r="H130" i="38"/>
  <c r="M130" i="38"/>
  <c r="V130" i="38"/>
  <c r="N10" i="7" l="1"/>
  <c r="CS180" i="36"/>
  <c r="H180" i="36"/>
  <c r="AV180" i="36"/>
  <c r="AX180" i="36"/>
  <c r="BY180" i="36"/>
  <c r="J180" i="36"/>
  <c r="AB180" i="36"/>
  <c r="C180" i="36"/>
  <c r="BM180" i="36"/>
  <c r="BL180" i="36"/>
  <c r="AC180" i="36"/>
  <c r="BJ180" i="36"/>
  <c r="BT180" i="36"/>
  <c r="CK180" i="36"/>
  <c r="AD180" i="36"/>
  <c r="AK180" i="36"/>
  <c r="BS180" i="36"/>
  <c r="BF180" i="36"/>
  <c r="AH180" i="36"/>
  <c r="Q180" i="36"/>
  <c r="AE180" i="36"/>
  <c r="AS180" i="36"/>
  <c r="AM180" i="36"/>
  <c r="E180" i="36"/>
  <c r="AU180" i="36"/>
  <c r="V180" i="36"/>
  <c r="I180" i="36"/>
  <c r="BA180" i="36"/>
  <c r="AN180" i="36"/>
  <c r="CZ180" i="36"/>
  <c r="L180" i="36"/>
  <c r="BV180" i="36"/>
  <c r="R180" i="36"/>
  <c r="U180" i="36"/>
  <c r="BI180" i="36"/>
  <c r="X180" i="36"/>
  <c r="AY180" i="36"/>
  <c r="D180" i="36"/>
  <c r="CB180" i="36"/>
  <c r="G180" i="36"/>
  <c r="BR180" i="36"/>
  <c r="BK180" i="36"/>
  <c r="DC181" i="35"/>
  <c r="AI181" i="36" s="1"/>
  <c r="M131" i="38"/>
  <c r="X131" i="38"/>
  <c r="AG180" i="36"/>
  <c r="BB180" i="36"/>
  <c r="CJ180" i="36"/>
  <c r="AR180" i="36"/>
  <c r="CO180" i="36"/>
  <c r="BE180" i="36"/>
  <c r="CR180" i="36"/>
  <c r="CU180" i="36"/>
  <c r="BQ180" i="36"/>
  <c r="CI180" i="36"/>
  <c r="O180" i="36"/>
  <c r="K180" i="36"/>
  <c r="T180" i="36"/>
  <c r="M180" i="36"/>
  <c r="W180" i="36"/>
  <c r="Y180" i="36"/>
  <c r="P180" i="36"/>
  <c r="AA180" i="36"/>
  <c r="Z180" i="36"/>
  <c r="F180" i="36"/>
  <c r="AF180" i="36"/>
  <c r="S180" i="36"/>
  <c r="AO180" i="36"/>
  <c r="AP180" i="36"/>
  <c r="CA180" i="36"/>
  <c r="CF180" i="36"/>
  <c r="B134" i="20"/>
  <c r="C134" i="20"/>
  <c r="D134" i="20"/>
  <c r="E134" i="20"/>
  <c r="K131" i="38"/>
  <c r="CY180" i="36"/>
  <c r="CQ180" i="36"/>
  <c r="CV180" i="36"/>
  <c r="CP180" i="36"/>
  <c r="CN180" i="36"/>
  <c r="CT180" i="36"/>
  <c r="CW180" i="36"/>
  <c r="BD180" i="36"/>
  <c r="CH180" i="36"/>
  <c r="CC180" i="36"/>
  <c r="AT180" i="36"/>
  <c r="BG180" i="36"/>
  <c r="AW180" i="36"/>
  <c r="AI180" i="36"/>
  <c r="AZ180" i="36"/>
  <c r="BC180" i="36"/>
  <c r="BH180" i="36"/>
  <c r="BN180" i="36"/>
  <c r="CE180" i="36"/>
  <c r="AJ180" i="36"/>
  <c r="BW180" i="36"/>
  <c r="CG180" i="36"/>
  <c r="BX180" i="36"/>
  <c r="BP180" i="36"/>
  <c r="CD180" i="36"/>
  <c r="CL180" i="36"/>
  <c r="AQ180" i="36"/>
  <c r="BU180" i="36"/>
  <c r="CX180" i="36"/>
  <c r="BZ180" i="36"/>
  <c r="BO180" i="36"/>
  <c r="DA181" i="35"/>
  <c r="AA181" i="36" s="1"/>
  <c r="DB181" i="35"/>
  <c r="CZ181" i="36" s="1"/>
  <c r="A135" i="20"/>
  <c r="F132" i="38" s="1"/>
  <c r="AB132" i="38"/>
  <c r="AS132" i="38" s="1"/>
  <c r="N131" i="38"/>
  <c r="AB131" i="38"/>
  <c r="AS131" i="38" s="1"/>
  <c r="G131" i="38"/>
  <c r="I132" i="38"/>
  <c r="Y131" i="38"/>
  <c r="F131" i="38"/>
  <c r="H131" i="38"/>
  <c r="V131" i="38"/>
  <c r="AA132" i="38"/>
  <c r="J131" i="38"/>
  <c r="J132" i="38"/>
  <c r="I131" i="38"/>
  <c r="AA131" i="38"/>
  <c r="V132" i="38"/>
  <c r="R130" i="38"/>
  <c r="W130" i="38"/>
  <c r="O130" i="38"/>
  <c r="U130" i="38"/>
  <c r="AS130" i="38"/>
  <c r="BI181" i="36" l="1"/>
  <c r="AM181" i="36"/>
  <c r="BP181" i="36"/>
  <c r="AU181" i="36"/>
  <c r="BA181" i="36"/>
  <c r="BR181" i="36"/>
  <c r="BK181" i="36"/>
  <c r="AJ181" i="36"/>
  <c r="BM181" i="36"/>
  <c r="AX181" i="36"/>
  <c r="BH181" i="36"/>
  <c r="BN181" i="36"/>
  <c r="BC181" i="36"/>
  <c r="AK181" i="36"/>
  <c r="BX181" i="36"/>
  <c r="AQ181" i="36"/>
  <c r="BW181" i="36"/>
  <c r="AL181" i="36"/>
  <c r="BL181" i="36"/>
  <c r="BF181" i="36"/>
  <c r="CF181" i="36"/>
  <c r="CE181" i="36"/>
  <c r="BZ181" i="36"/>
  <c r="CI181" i="36"/>
  <c r="AT181" i="36"/>
  <c r="BT181" i="36"/>
  <c r="CJ181" i="36"/>
  <c r="BV181" i="36"/>
  <c r="AO181" i="36"/>
  <c r="CC181" i="36"/>
  <c r="AV181" i="36"/>
  <c r="AN181" i="36"/>
  <c r="AZ181" i="36"/>
  <c r="BE181" i="36"/>
  <c r="BY181" i="36"/>
  <c r="AS181" i="36"/>
  <c r="BO181" i="36"/>
  <c r="BJ181" i="36"/>
  <c r="BG181" i="36"/>
  <c r="CG181" i="36"/>
  <c r="BB181" i="36"/>
  <c r="AY181" i="36"/>
  <c r="AP181" i="36"/>
  <c r="BS181" i="36"/>
  <c r="CH181" i="36"/>
  <c r="BU181" i="36"/>
  <c r="CD181" i="36"/>
  <c r="AC181" i="36"/>
  <c r="N181" i="36"/>
  <c r="AH181" i="36"/>
  <c r="H181" i="36"/>
  <c r="O181" i="36"/>
  <c r="Q181" i="36"/>
  <c r="S181" i="36"/>
  <c r="AB181" i="36"/>
  <c r="CM181" i="36"/>
  <c r="P181" i="36"/>
  <c r="G181" i="36"/>
  <c r="AR181" i="36"/>
  <c r="BD181" i="36"/>
  <c r="T181" i="36"/>
  <c r="Y181" i="36"/>
  <c r="F181" i="36"/>
  <c r="M181" i="36"/>
  <c r="AF181" i="36"/>
  <c r="BQ181" i="36"/>
  <c r="M132" i="38"/>
  <c r="H132" i="38"/>
  <c r="K132" i="38"/>
  <c r="R181" i="36"/>
  <c r="AE181" i="36"/>
  <c r="X132" i="38"/>
  <c r="CU181" i="36"/>
  <c r="CV181" i="36"/>
  <c r="CO181" i="36"/>
  <c r="CN181" i="36"/>
  <c r="CX181" i="36"/>
  <c r="C181" i="36"/>
  <c r="V181" i="36"/>
  <c r="AG181" i="36"/>
  <c r="Z181" i="36"/>
  <c r="E181" i="36"/>
  <c r="W181" i="36"/>
  <c r="X181" i="36"/>
  <c r="D181" i="36"/>
  <c r="B135" i="20"/>
  <c r="C135" i="20"/>
  <c r="D135" i="20"/>
  <c r="E135" i="20"/>
  <c r="CW181" i="36"/>
  <c r="G132" i="38"/>
  <c r="CY181" i="36"/>
  <c r="I181" i="36"/>
  <c r="K181" i="36"/>
  <c r="U181" i="36"/>
  <c r="J181" i="36"/>
  <c r="CS181" i="36"/>
  <c r="CR181" i="36"/>
  <c r="CQ181" i="36"/>
  <c r="CT181" i="36"/>
  <c r="CP181" i="36"/>
  <c r="AD181" i="36"/>
  <c r="L181" i="36"/>
  <c r="CL181" i="36"/>
  <c r="CK181" i="36"/>
  <c r="AW181" i="36"/>
  <c r="CA181" i="36"/>
  <c r="CB181" i="36"/>
  <c r="W132" i="38"/>
  <c r="R132" i="38"/>
  <c r="U132" i="38"/>
  <c r="O132" i="38"/>
  <c r="R131" i="38"/>
  <c r="O131" i="38"/>
  <c r="U131" i="38"/>
  <c r="W131" i="38"/>
  <c r="A136" i="20"/>
  <c r="K133" i="38" s="1"/>
  <c r="N132" i="38"/>
  <c r="L132" i="38"/>
  <c r="Y132" i="38"/>
  <c r="AA133" i="38"/>
  <c r="J133" i="38" l="1"/>
  <c r="B136" i="20"/>
  <c r="C136" i="20"/>
  <c r="D136" i="20"/>
  <c r="E136" i="20"/>
  <c r="O133" i="38"/>
  <c r="W133" i="38"/>
  <c r="R133" i="38"/>
  <c r="A137" i="20"/>
  <c r="Y134" i="38" s="1"/>
  <c r="L133" i="38"/>
  <c r="G133" i="38"/>
  <c r="X133" i="38"/>
  <c r="F133" i="38"/>
  <c r="V133" i="38"/>
  <c r="I133" i="38"/>
  <c r="H133" i="38"/>
  <c r="Y133" i="38"/>
  <c r="M133" i="38"/>
  <c r="N133" i="38"/>
  <c r="AB133" i="38"/>
  <c r="M134" i="38" l="1"/>
  <c r="F134" i="38"/>
  <c r="AB134" i="38"/>
  <c r="AS134" i="38" s="1"/>
  <c r="H134" i="38"/>
  <c r="J134" i="38"/>
  <c r="AA134" i="38"/>
  <c r="W134" i="38" s="1"/>
  <c r="K134" i="38"/>
  <c r="N134" i="38"/>
  <c r="G134" i="38"/>
  <c r="U133" i="38"/>
  <c r="B137" i="20"/>
  <c r="C137" i="20"/>
  <c r="D137" i="20"/>
  <c r="E137" i="20"/>
  <c r="AS133" i="38"/>
  <c r="A138" i="20"/>
  <c r="V135" i="38"/>
  <c r="X134" i="38"/>
  <c r="H135" i="38"/>
  <c r="J135" i="38"/>
  <c r="V134" i="38"/>
  <c r="I134" i="38"/>
  <c r="L134" i="38"/>
  <c r="X135" i="38"/>
  <c r="U134" i="38" l="1"/>
  <c r="O134" i="38"/>
  <c r="R134" i="38"/>
  <c r="C138" i="20"/>
  <c r="E138" i="20"/>
  <c r="B138" i="20"/>
  <c r="D138" i="20"/>
  <c r="A139" i="20"/>
  <c r="I135" i="38"/>
  <c r="M135" i="38"/>
  <c r="Y136" i="38"/>
  <c r="J136" i="38"/>
  <c r="F135" i="38"/>
  <c r="M136" i="38"/>
  <c r="X136" i="38"/>
  <c r="AA135" i="38"/>
  <c r="V136" i="38"/>
  <c r="AB135" i="38"/>
  <c r="K135" i="38"/>
  <c r="L136" i="38"/>
  <c r="Y135" i="38"/>
  <c r="G135" i="38"/>
  <c r="N135" i="38"/>
  <c r="G136" i="38"/>
  <c r="L135" i="38"/>
  <c r="N136" i="38"/>
  <c r="F136" i="38"/>
  <c r="B139" i="20" l="1"/>
  <c r="C139" i="20"/>
  <c r="D139" i="20"/>
  <c r="E139" i="20"/>
  <c r="U135" i="38"/>
  <c r="W135" i="38"/>
  <c r="R135" i="38"/>
  <c r="O135" i="38"/>
  <c r="AS135" i="38"/>
  <c r="A140" i="20"/>
  <c r="J137" i="38"/>
  <c r="V137" i="38"/>
  <c r="Y137" i="38"/>
  <c r="X137" i="38"/>
  <c r="M137" i="38"/>
  <c r="I136" i="38"/>
  <c r="G137" i="38"/>
  <c r="K136" i="38"/>
  <c r="F137" i="38"/>
  <c r="A141" i="20" l="1"/>
  <c r="B140" i="20"/>
  <c r="C140" i="20"/>
  <c r="D140" i="20"/>
  <c r="E140" i="20"/>
  <c r="G7" i="40"/>
  <c r="G8" i="40"/>
  <c r="G7" i="37"/>
  <c r="G6" i="40"/>
  <c r="G9" i="40"/>
  <c r="G10" i="40"/>
  <c r="G11" i="40"/>
  <c r="G13" i="40"/>
  <c r="G12" i="40"/>
  <c r="G15" i="40"/>
  <c r="G17" i="40"/>
  <c r="G16" i="40"/>
  <c r="G10" i="37"/>
  <c r="G11" i="37"/>
  <c r="G16" i="37"/>
  <c r="G15" i="37"/>
  <c r="G13" i="37"/>
  <c r="G6" i="37"/>
  <c r="G9" i="37"/>
  <c r="G8" i="37"/>
  <c r="G14" i="40"/>
  <c r="G12" i="37"/>
  <c r="G14" i="37"/>
  <c r="G17" i="37"/>
  <c r="N137" i="38"/>
  <c r="AB136" i="38"/>
  <c r="AA136" i="38"/>
  <c r="H136" i="38"/>
  <c r="M138" i="38"/>
  <c r="N138" i="38"/>
  <c r="X138" i="38"/>
  <c r="AB137" i="38"/>
  <c r="AS137" i="38" s="1"/>
  <c r="I138" i="38"/>
  <c r="L137" i="38"/>
  <c r="AA137" i="38"/>
  <c r="I137" i="38"/>
  <c r="H138" i="38"/>
  <c r="F138" i="38"/>
  <c r="H137" i="38"/>
  <c r="K137" i="38"/>
  <c r="G138" i="38"/>
  <c r="V138" i="38"/>
  <c r="AB138" i="38"/>
  <c r="AS138" i="38" s="1"/>
  <c r="Y138" i="38"/>
  <c r="J138" i="38"/>
  <c r="U136" i="38" l="1"/>
  <c r="A142" i="20"/>
  <c r="B141" i="20"/>
  <c r="C141" i="20"/>
  <c r="D141" i="20"/>
  <c r="E141" i="20"/>
  <c r="K138" i="38"/>
  <c r="M139" i="38"/>
  <c r="N139" i="38"/>
  <c r="AA138" i="38"/>
  <c r="L138" i="38"/>
  <c r="K139" i="38"/>
  <c r="M15" i="37"/>
  <c r="H15" i="37"/>
  <c r="Q15" i="37" s="1"/>
  <c r="N15" i="37"/>
  <c r="R15" i="37" s="1"/>
  <c r="H13" i="40"/>
  <c r="Q13" i="40" s="1"/>
  <c r="N13" i="40"/>
  <c r="R13" i="40" s="1"/>
  <c r="M13" i="40"/>
  <c r="N14" i="37"/>
  <c r="R14" i="37" s="1"/>
  <c r="H14" i="37"/>
  <c r="Q14" i="37" s="1"/>
  <c r="M14" i="37"/>
  <c r="M16" i="37"/>
  <c r="N16" i="37"/>
  <c r="R16" i="37" s="1"/>
  <c r="H16" i="37"/>
  <c r="Q16" i="37" s="1"/>
  <c r="N11" i="40"/>
  <c r="R11" i="40" s="1"/>
  <c r="M11" i="40"/>
  <c r="H11" i="40"/>
  <c r="Q11" i="40" s="1"/>
  <c r="M12" i="37"/>
  <c r="H12" i="37"/>
  <c r="Q12" i="37" s="1"/>
  <c r="N12" i="37"/>
  <c r="R12" i="37" s="1"/>
  <c r="H11" i="37"/>
  <c r="Q11" i="37" s="1"/>
  <c r="N11" i="37"/>
  <c r="R11" i="37" s="1"/>
  <c r="M11" i="37"/>
  <c r="M10" i="40"/>
  <c r="N10" i="40"/>
  <c r="R10" i="40" s="1"/>
  <c r="H10" i="40"/>
  <c r="Q10" i="40" s="1"/>
  <c r="N14" i="40"/>
  <c r="R14" i="40" s="1"/>
  <c r="M14" i="40"/>
  <c r="H14" i="40"/>
  <c r="Q14" i="40" s="1"/>
  <c r="N10" i="37"/>
  <c r="R10" i="37" s="1"/>
  <c r="H10" i="37"/>
  <c r="Q10" i="37" s="1"/>
  <c r="M10" i="37"/>
  <c r="N9" i="40"/>
  <c r="R9" i="40" s="1"/>
  <c r="M9" i="40"/>
  <c r="H9" i="40"/>
  <c r="Q9" i="40" s="1"/>
  <c r="O137" i="38"/>
  <c r="R137" i="38"/>
  <c r="U137" i="38"/>
  <c r="W137" i="38"/>
  <c r="N8" i="37"/>
  <c r="R8" i="37" s="1"/>
  <c r="H8" i="37"/>
  <c r="Q8" i="37" s="1"/>
  <c r="M8" i="37"/>
  <c r="M16" i="40"/>
  <c r="H16" i="40"/>
  <c r="Q16" i="40" s="1"/>
  <c r="N16" i="40"/>
  <c r="R16" i="40" s="1"/>
  <c r="N6" i="40"/>
  <c r="R6" i="40" s="1"/>
  <c r="M6" i="40"/>
  <c r="H6" i="40"/>
  <c r="Q6" i="40" s="1"/>
  <c r="R136" i="38"/>
  <c r="W136" i="38"/>
  <c r="O136" i="38"/>
  <c r="AS136" i="38"/>
  <c r="M9" i="37"/>
  <c r="H9" i="37"/>
  <c r="Q9" i="37" s="1"/>
  <c r="N9" i="37"/>
  <c r="R9" i="37" s="1"/>
  <c r="M17" i="40"/>
  <c r="N17" i="40"/>
  <c r="R17" i="40" s="1"/>
  <c r="H17" i="40"/>
  <c r="Q17" i="40" s="1"/>
  <c r="M7" i="37"/>
  <c r="H7" i="37"/>
  <c r="Q7" i="37" s="1"/>
  <c r="N7" i="37"/>
  <c r="R7" i="37" s="1"/>
  <c r="N6" i="37"/>
  <c r="R6" i="37" s="1"/>
  <c r="M6" i="37"/>
  <c r="H6" i="37"/>
  <c r="Q6" i="37" s="1"/>
  <c r="N15" i="40"/>
  <c r="R15" i="40" s="1"/>
  <c r="M15" i="40"/>
  <c r="H15" i="40"/>
  <c r="Q15" i="40" s="1"/>
  <c r="H8" i="40"/>
  <c r="Q8" i="40" s="1"/>
  <c r="N8" i="40"/>
  <c r="R8" i="40" s="1"/>
  <c r="M8" i="40"/>
  <c r="M17" i="37"/>
  <c r="N17" i="37"/>
  <c r="R17" i="37" s="1"/>
  <c r="H17" i="37"/>
  <c r="Q17" i="37" s="1"/>
  <c r="N13" i="37"/>
  <c r="R13" i="37" s="1"/>
  <c r="M13" i="37"/>
  <c r="H13" i="37"/>
  <c r="Q13" i="37" s="1"/>
  <c r="M12" i="40"/>
  <c r="H12" i="40"/>
  <c r="Q12" i="40" s="1"/>
  <c r="N12" i="40"/>
  <c r="R12" i="40" s="1"/>
  <c r="H7" i="40"/>
  <c r="Q7" i="40" s="1"/>
  <c r="N7" i="40"/>
  <c r="R7" i="40" s="1"/>
  <c r="M7" i="40"/>
  <c r="R138" i="38" l="1"/>
  <c r="W138" i="38"/>
  <c r="O138" i="38"/>
  <c r="U138" i="38"/>
  <c r="A143" i="20"/>
  <c r="B142" i="20"/>
  <c r="C142" i="20"/>
  <c r="D142" i="20"/>
  <c r="E142" i="20"/>
  <c r="AB139" i="38"/>
  <c r="F139" i="38"/>
  <c r="I139" i="38"/>
  <c r="X139" i="38"/>
  <c r="AA140" i="38"/>
  <c r="G18" i="40"/>
  <c r="X140" i="38"/>
  <c r="N140" i="38"/>
  <c r="G140" i="38"/>
  <c r="H139" i="38"/>
  <c r="Y139" i="38"/>
  <c r="V139" i="38"/>
  <c r="G139" i="38"/>
  <c r="F140" i="38"/>
  <c r="G18" i="37"/>
  <c r="J140" i="38"/>
  <c r="V140" i="38"/>
  <c r="G19" i="37"/>
  <c r="J139" i="38"/>
  <c r="L139" i="38"/>
  <c r="I140" i="38"/>
  <c r="G19" i="40"/>
  <c r="M140" i="38"/>
  <c r="AA139" i="38"/>
  <c r="K140" i="38"/>
  <c r="AS139" i="38" l="1"/>
  <c r="M18" i="40"/>
  <c r="H18" i="40"/>
  <c r="Q18" i="40" s="1"/>
  <c r="N18" i="40"/>
  <c r="R18" i="40" s="1"/>
  <c r="W140" i="38"/>
  <c r="O140" i="38"/>
  <c r="R140" i="38"/>
  <c r="A144" i="20"/>
  <c r="V141" i="38" s="1"/>
  <c r="B143" i="20"/>
  <c r="C143" i="20"/>
  <c r="D143" i="20"/>
  <c r="E143" i="20"/>
  <c r="J141" i="38"/>
  <c r="AB141" i="38"/>
  <c r="AS141" i="38" s="1"/>
  <c r="AB140" i="38"/>
  <c r="AS140" i="38" s="1"/>
  <c r="L140" i="38"/>
  <c r="H140" i="38"/>
  <c r="Y140" i="38"/>
  <c r="M19" i="40"/>
  <c r="H19" i="40"/>
  <c r="Q19" i="40" s="1"/>
  <c r="N19" i="40"/>
  <c r="R19" i="40" s="1"/>
  <c r="N18" i="37"/>
  <c r="R18" i="37" s="1"/>
  <c r="M18" i="37"/>
  <c r="H18" i="37"/>
  <c r="Q18" i="37" s="1"/>
  <c r="W139" i="38"/>
  <c r="O139" i="38"/>
  <c r="R139" i="38"/>
  <c r="U139" i="38"/>
  <c r="M19" i="37"/>
  <c r="H19" i="37"/>
  <c r="Q19" i="37" s="1"/>
  <c r="N19" i="37"/>
  <c r="R19" i="37" s="1"/>
  <c r="A145" i="20" l="1"/>
  <c r="B144" i="20"/>
  <c r="C144" i="20"/>
  <c r="D144" i="20"/>
  <c r="E144" i="20"/>
  <c r="G21" i="37"/>
  <c r="H142" i="38"/>
  <c r="K141" i="38"/>
  <c r="M141" i="38"/>
  <c r="V142" i="38"/>
  <c r="G141" i="38"/>
  <c r="F141" i="38"/>
  <c r="H141" i="38"/>
  <c r="X142" i="38"/>
  <c r="AA142" i="38"/>
  <c r="G20" i="37"/>
  <c r="Y141" i="38"/>
  <c r="G21" i="40"/>
  <c r="J142" i="38"/>
  <c r="I141" i="38"/>
  <c r="M142" i="38"/>
  <c r="G20" i="40"/>
  <c r="L141" i="38"/>
  <c r="N141" i="38"/>
  <c r="L142" i="38"/>
  <c r="G142" i="38"/>
  <c r="X141" i="38"/>
  <c r="AB142" i="38"/>
  <c r="AS142" i="38" s="1"/>
  <c r="AA141" i="38"/>
  <c r="N142" i="38"/>
  <c r="Y142" i="38"/>
  <c r="F142" i="38"/>
  <c r="U140" i="38"/>
  <c r="N21" i="40" l="1"/>
  <c r="R21" i="40" s="1"/>
  <c r="H21" i="40"/>
  <c r="Q21" i="40" s="1"/>
  <c r="M21" i="40"/>
  <c r="U141" i="38"/>
  <c r="O141" i="38"/>
  <c r="R141" i="38"/>
  <c r="W141" i="38"/>
  <c r="H20" i="40"/>
  <c r="Q20" i="40" s="1"/>
  <c r="N20" i="40"/>
  <c r="R20" i="40" s="1"/>
  <c r="M20" i="40"/>
  <c r="H20" i="37"/>
  <c r="Q20" i="37" s="1"/>
  <c r="M20" i="37"/>
  <c r="N20" i="37"/>
  <c r="R20" i="37" s="1"/>
  <c r="W142" i="38"/>
  <c r="R142" i="38"/>
  <c r="O142" i="38"/>
  <c r="A146" i="20"/>
  <c r="B145" i="20"/>
  <c r="C145" i="20"/>
  <c r="D145" i="20"/>
  <c r="E145" i="20"/>
  <c r="I142" i="38"/>
  <c r="U142" i="38" s="1"/>
  <c r="K142" i="38"/>
  <c r="V143" i="38"/>
  <c r="AB143" i="38"/>
  <c r="AS143" i="38" s="1"/>
  <c r="M21" i="37"/>
  <c r="H21" i="37"/>
  <c r="Q21" i="37" s="1"/>
  <c r="N21" i="37"/>
  <c r="R21" i="37" s="1"/>
  <c r="A147" i="20" l="1"/>
  <c r="D146" i="20"/>
  <c r="E146" i="20"/>
  <c r="B146" i="20"/>
  <c r="C146" i="20"/>
  <c r="M143" i="38"/>
  <c r="N143" i="38"/>
  <c r="J143" i="38"/>
  <c r="K143" i="38"/>
  <c r="H143" i="38"/>
  <c r="G22" i="40"/>
  <c r="I143" i="38"/>
  <c r="L143" i="38"/>
  <c r="G22" i="37"/>
  <c r="Y143" i="38"/>
  <c r="X143" i="38"/>
  <c r="F143" i="38"/>
  <c r="G143" i="38"/>
  <c r="G23" i="37"/>
  <c r="AB144" i="38"/>
  <c r="AS144" i="38" s="1"/>
  <c r="AA143" i="38"/>
  <c r="K144" i="38" l="1"/>
  <c r="I144" i="38"/>
  <c r="M144" i="38"/>
  <c r="N22" i="37"/>
  <c r="R22" i="37" s="1"/>
  <c r="M22" i="37"/>
  <c r="H22" i="37"/>
  <c r="Q22" i="37" s="1"/>
  <c r="I145" i="38"/>
  <c r="A148" i="20"/>
  <c r="B147" i="20"/>
  <c r="C147" i="20"/>
  <c r="D147" i="20"/>
  <c r="E147" i="20"/>
  <c r="G145" i="38"/>
  <c r="H144" i="38"/>
  <c r="AA144" i="38"/>
  <c r="N144" i="38"/>
  <c r="Y144" i="38"/>
  <c r="V144" i="38"/>
  <c r="G144" i="38"/>
  <c r="J145" i="38"/>
  <c r="M22" i="40"/>
  <c r="N22" i="40"/>
  <c r="R22" i="40" s="1"/>
  <c r="H22" i="40"/>
  <c r="Q22" i="40" s="1"/>
  <c r="L144" i="38"/>
  <c r="F144" i="38"/>
  <c r="G23" i="40"/>
  <c r="J144" i="38"/>
  <c r="X144" i="38"/>
  <c r="N23" i="37"/>
  <c r="R23" i="37" s="1"/>
  <c r="H23" i="37"/>
  <c r="Q23" i="37" s="1"/>
  <c r="M23" i="37"/>
  <c r="L145" i="38"/>
  <c r="V145" i="38"/>
  <c r="AB145" i="38"/>
  <c r="AS145" i="38" s="1"/>
  <c r="F145" i="38"/>
  <c r="Y145" i="38"/>
  <c r="AA145" i="38"/>
  <c r="G24" i="40"/>
  <c r="W143" i="38"/>
  <c r="O143" i="38"/>
  <c r="R143" i="38"/>
  <c r="U143" i="38"/>
  <c r="O145" i="38" l="1"/>
  <c r="U145" i="38"/>
  <c r="W145" i="38"/>
  <c r="R145" i="38"/>
  <c r="K145" i="38"/>
  <c r="H24" i="40"/>
  <c r="Q24" i="40" s="1"/>
  <c r="N24" i="40"/>
  <c r="R24" i="40" s="1"/>
  <c r="M24" i="40"/>
  <c r="A149" i="20"/>
  <c r="F146" i="38" s="1"/>
  <c r="B148" i="20"/>
  <c r="C148" i="20"/>
  <c r="D148" i="20"/>
  <c r="E148" i="20"/>
  <c r="AA146" i="38"/>
  <c r="G24" i="37"/>
  <c r="X145" i="38"/>
  <c r="H145" i="38"/>
  <c r="H23" i="40"/>
  <c r="Q23" i="40" s="1"/>
  <c r="M23" i="40"/>
  <c r="N23" i="40"/>
  <c r="R23" i="40" s="1"/>
  <c r="U144" i="38"/>
  <c r="R144" i="38"/>
  <c r="O144" i="38"/>
  <c r="W144" i="38"/>
  <c r="AB146" i="38"/>
  <c r="AS146" i="38" s="1"/>
  <c r="N145" i="38"/>
  <c r="M145" i="38"/>
  <c r="M146" i="38" l="1"/>
  <c r="R146" i="38"/>
  <c r="O146" i="38"/>
  <c r="W146" i="38"/>
  <c r="A150" i="20"/>
  <c r="B149" i="20"/>
  <c r="C149" i="20"/>
  <c r="D149" i="20"/>
  <c r="E149" i="20"/>
  <c r="V146" i="38"/>
  <c r="M147" i="38"/>
  <c r="N147" i="38"/>
  <c r="G26" i="37"/>
  <c r="K146" i="38"/>
  <c r="G146" i="38"/>
  <c r="N146" i="38"/>
  <c r="H147" i="38"/>
  <c r="G26" i="40"/>
  <c r="J146" i="38"/>
  <c r="H146" i="38"/>
  <c r="G147" i="38"/>
  <c r="G25" i="40"/>
  <c r="G25" i="37"/>
  <c r="J147" i="38"/>
  <c r="X147" i="38"/>
  <c r="I146" i="38"/>
  <c r="U146" i="38" s="1"/>
  <c r="L146" i="38"/>
  <c r="X146" i="38"/>
  <c r="L147" i="38"/>
  <c r="Y146" i="38"/>
  <c r="AB147" i="38"/>
  <c r="AS147" i="38" s="1"/>
  <c r="K147" i="38"/>
  <c r="H24" i="37"/>
  <c r="Q24" i="37" s="1"/>
  <c r="N24" i="37"/>
  <c r="R24" i="37" s="1"/>
  <c r="M24" i="37"/>
  <c r="A151" i="20" l="1"/>
  <c r="B150" i="20"/>
  <c r="C150" i="20"/>
  <c r="D150" i="20"/>
  <c r="E150" i="20"/>
  <c r="V147" i="38"/>
  <c r="I147" i="38"/>
  <c r="H148" i="38"/>
  <c r="AA147" i="38"/>
  <c r="G27" i="40"/>
  <c r="M25" i="37"/>
  <c r="H25" i="37"/>
  <c r="Q25" i="37" s="1"/>
  <c r="N25" i="37"/>
  <c r="R25" i="37" s="1"/>
  <c r="H25" i="40"/>
  <c r="Q25" i="40" s="1"/>
  <c r="N25" i="40"/>
  <c r="R25" i="40" s="1"/>
  <c r="M25" i="40"/>
  <c r="N26" i="37"/>
  <c r="R26" i="37" s="1"/>
  <c r="H26" i="37"/>
  <c r="Q26" i="37" s="1"/>
  <c r="M26" i="37"/>
  <c r="M26" i="40"/>
  <c r="N26" i="40"/>
  <c r="R26" i="40" s="1"/>
  <c r="H26" i="40"/>
  <c r="Q26" i="40" s="1"/>
  <c r="O147" i="38" l="1"/>
  <c r="R147" i="38"/>
  <c r="W147" i="38"/>
  <c r="U147" i="38"/>
  <c r="N27" i="40"/>
  <c r="R27" i="40" s="1"/>
  <c r="M27" i="40"/>
  <c r="H27" i="40"/>
  <c r="Q27" i="40" s="1"/>
  <c r="A152" i="20"/>
  <c r="B151" i="20"/>
  <c r="C151" i="20"/>
  <c r="D151" i="20"/>
  <c r="E151" i="20"/>
  <c r="A153" i="20" l="1"/>
  <c r="B152" i="20"/>
  <c r="C152" i="20"/>
  <c r="D152" i="20"/>
  <c r="E152" i="20"/>
  <c r="A154" i="20" l="1"/>
  <c r="B153" i="20"/>
  <c r="C153" i="20"/>
  <c r="D153" i="20"/>
  <c r="E153" i="20"/>
  <c r="A155" i="20" l="1"/>
  <c r="E154" i="20"/>
  <c r="B154" i="20"/>
  <c r="D154" i="20"/>
  <c r="C154" i="20"/>
  <c r="X151" i="38"/>
  <c r="X150" i="38"/>
  <c r="F149" i="38"/>
  <c r="N151" i="38"/>
  <c r="J150" i="38"/>
  <c r="M148" i="38"/>
  <c r="G28" i="40"/>
  <c r="H150" i="38"/>
  <c r="L148" i="38"/>
  <c r="Y147" i="38"/>
  <c r="J151" i="38"/>
  <c r="V152" i="38"/>
  <c r="J149" i="38"/>
  <c r="F147" i="38"/>
  <c r="K151" i="38"/>
  <c r="G31" i="37"/>
  <c r="N152" i="38"/>
  <c r="F151" i="38"/>
  <c r="L152" i="38"/>
  <c r="L149" i="38"/>
  <c r="G149" i="38"/>
  <c r="Y149" i="38"/>
  <c r="AA150" i="38"/>
  <c r="Y150" i="38"/>
  <c r="V148" i="38"/>
  <c r="K150" i="38"/>
  <c r="I150" i="38"/>
  <c r="X152" i="38"/>
  <c r="M150" i="38"/>
  <c r="J148" i="38"/>
  <c r="G29" i="40"/>
  <c r="Y151" i="38"/>
  <c r="V151" i="38"/>
  <c r="G148" i="38"/>
  <c r="N149" i="38"/>
  <c r="K149" i="38"/>
  <c r="AA149" i="38"/>
  <c r="I152" i="38"/>
  <c r="M149" i="38"/>
  <c r="I148" i="38"/>
  <c r="AA152" i="38"/>
  <c r="G28" i="37"/>
  <c r="AA151" i="38"/>
  <c r="N150" i="38"/>
  <c r="M152" i="38"/>
  <c r="L150" i="38"/>
  <c r="F152" i="38"/>
  <c r="H152" i="38"/>
  <c r="AB152" i="38"/>
  <c r="AS152" i="38" s="1"/>
  <c r="F148" i="38"/>
  <c r="N148" i="38"/>
  <c r="Y148" i="38"/>
  <c r="K152" i="38"/>
  <c r="V150" i="38"/>
  <c r="G31" i="40"/>
  <c r="G152" i="38"/>
  <c r="AB149" i="38"/>
  <c r="AS149" i="38" s="1"/>
  <c r="M151" i="38"/>
  <c r="AB150" i="38"/>
  <c r="AS150" i="38" s="1"/>
  <c r="H149" i="38"/>
  <c r="G30" i="40"/>
  <c r="G30" i="37"/>
  <c r="I149" i="38"/>
  <c r="Y152" i="38"/>
  <c r="K148" i="38"/>
  <c r="X148" i="38"/>
  <c r="G27" i="37"/>
  <c r="G151" i="38"/>
  <c r="L151" i="38"/>
  <c r="AB148" i="38"/>
  <c r="AS148" i="38" s="1"/>
  <c r="V149" i="38"/>
  <c r="AA148" i="38"/>
  <c r="I151" i="38"/>
  <c r="G29" i="37"/>
  <c r="F150" i="38"/>
  <c r="G150" i="38"/>
  <c r="H151" i="38"/>
  <c r="J152" i="38"/>
  <c r="X149" i="38"/>
  <c r="AB151" i="38"/>
  <c r="AS151" i="38" s="1"/>
  <c r="A156" i="20" l="1"/>
  <c r="C155" i="20"/>
  <c r="E155" i="20"/>
  <c r="D155" i="20"/>
  <c r="B155" i="20"/>
  <c r="H31" i="37"/>
  <c r="Q31" i="37" s="1"/>
  <c r="M31" i="37"/>
  <c r="N31" i="37"/>
  <c r="R31" i="37" s="1"/>
  <c r="N29" i="37"/>
  <c r="R29" i="37" s="1"/>
  <c r="H29" i="37"/>
  <c r="Q29" i="37" s="1"/>
  <c r="M29" i="37"/>
  <c r="H30" i="40"/>
  <c r="Q30" i="40" s="1"/>
  <c r="M30" i="40"/>
  <c r="N30" i="40"/>
  <c r="R30" i="40" s="1"/>
  <c r="R151" i="38"/>
  <c r="W151" i="38"/>
  <c r="U151" i="38"/>
  <c r="O151" i="38"/>
  <c r="R149" i="38"/>
  <c r="W149" i="38"/>
  <c r="O149" i="38"/>
  <c r="U149" i="38"/>
  <c r="M27" i="37"/>
  <c r="H27" i="37"/>
  <c r="Q27" i="37" s="1"/>
  <c r="N27" i="37"/>
  <c r="R27" i="37" s="1"/>
  <c r="N31" i="40"/>
  <c r="R31" i="40" s="1"/>
  <c r="M31" i="40"/>
  <c r="H31" i="40"/>
  <c r="Q31" i="40" s="1"/>
  <c r="M28" i="40"/>
  <c r="N28" i="40"/>
  <c r="R28" i="40" s="1"/>
  <c r="H28" i="40"/>
  <c r="Q28" i="40" s="1"/>
  <c r="W148" i="38"/>
  <c r="O148" i="38"/>
  <c r="R148" i="38"/>
  <c r="U148" i="38"/>
  <c r="H30" i="37"/>
  <c r="Q30" i="37" s="1"/>
  <c r="M30" i="37"/>
  <c r="N30" i="37"/>
  <c r="R30" i="37" s="1"/>
  <c r="N28" i="37"/>
  <c r="R28" i="37" s="1"/>
  <c r="H28" i="37"/>
  <c r="Q28" i="37" s="1"/>
  <c r="M28" i="37"/>
  <c r="U152" i="38"/>
  <c r="W152" i="38"/>
  <c r="O152" i="38"/>
  <c r="R152" i="38"/>
  <c r="H29" i="40"/>
  <c r="Q29" i="40" s="1"/>
  <c r="N29" i="40"/>
  <c r="R29" i="40" s="1"/>
  <c r="M29" i="40"/>
  <c r="R150" i="38"/>
  <c r="W150" i="38"/>
  <c r="U150" i="38"/>
  <c r="O150" i="38"/>
  <c r="A157" i="20" l="1"/>
  <c r="C156" i="20"/>
  <c r="E156" i="20"/>
  <c r="B156" i="20"/>
  <c r="D156" i="20"/>
  <c r="N154" i="38"/>
  <c r="G153" i="38"/>
  <c r="V154" i="38"/>
  <c r="V153" i="38"/>
  <c r="X154" i="38"/>
  <c r="Y153" i="38"/>
  <c r="J154" i="38"/>
  <c r="G33" i="40"/>
  <c r="M153" i="38"/>
  <c r="H153" i="38"/>
  <c r="K154" i="38"/>
  <c r="K153" i="38"/>
  <c r="G33" i="37"/>
  <c r="J153" i="38"/>
  <c r="H154" i="38"/>
  <c r="G154" i="38"/>
  <c r="AA153" i="38"/>
  <c r="I153" i="38"/>
  <c r="L154" i="38"/>
  <c r="AA154" i="38"/>
  <c r="I154" i="38"/>
  <c r="G32" i="37"/>
  <c r="F153" i="38"/>
  <c r="F154" i="38"/>
  <c r="AB154" i="38"/>
  <c r="AS154" i="38" s="1"/>
  <c r="X153" i="38"/>
  <c r="AB153" i="38"/>
  <c r="M154" i="38"/>
  <c r="Y154" i="38"/>
  <c r="N153" i="38"/>
  <c r="L153" i="38"/>
  <c r="G32" i="40"/>
  <c r="AS153" i="38" l="1"/>
  <c r="M32" i="40"/>
  <c r="H32" i="40"/>
  <c r="Q32" i="40" s="1"/>
  <c r="N32" i="40"/>
  <c r="R32" i="40" s="1"/>
  <c r="N32" i="37"/>
  <c r="R32" i="37" s="1"/>
  <c r="M32" i="37"/>
  <c r="H32" i="37"/>
  <c r="Q32" i="37" s="1"/>
  <c r="H33" i="37"/>
  <c r="Q33" i="37" s="1"/>
  <c r="M33" i="37"/>
  <c r="N33" i="37"/>
  <c r="R33" i="37" s="1"/>
  <c r="U154" i="38"/>
  <c r="O154" i="38"/>
  <c r="W154" i="38"/>
  <c r="R154" i="38"/>
  <c r="O153" i="38"/>
  <c r="W153" i="38"/>
  <c r="R153" i="38"/>
  <c r="U153" i="38"/>
  <c r="M33" i="40"/>
  <c r="H33" i="40"/>
  <c r="Q33" i="40" s="1"/>
  <c r="N33" i="40"/>
  <c r="R33" i="40" s="1"/>
  <c r="A158" i="20"/>
  <c r="H7" i="24" s="1"/>
  <c r="C157" i="20"/>
  <c r="B157" i="20"/>
  <c r="E157" i="20"/>
  <c r="D157" i="20"/>
  <c r="W9" i="24"/>
  <c r="W8" i="24"/>
  <c r="W2" i="24"/>
  <c r="H2" i="24"/>
  <c r="H4" i="24"/>
  <c r="H9" i="24"/>
  <c r="W6" i="24"/>
  <c r="W4" i="24"/>
  <c r="H6" i="24"/>
  <c r="W7" i="24"/>
  <c r="W5" i="24"/>
  <c r="H8" i="24"/>
  <c r="H10" i="24"/>
  <c r="W10" i="24"/>
  <c r="W3" i="24"/>
  <c r="D42" i="9" l="1"/>
  <c r="E42" i="9" s="1"/>
  <c r="D46" i="9"/>
  <c r="E46" i="9" s="1"/>
  <c r="D44" i="9"/>
  <c r="E44" i="9" s="1"/>
  <c r="A159" i="20"/>
  <c r="A160" i="20" s="1"/>
  <c r="D158" i="20"/>
  <c r="D39" i="9" s="1"/>
  <c r="E39" i="9" s="1"/>
  <c r="C158" i="20"/>
  <c r="E158" i="20"/>
  <c r="B158" i="20"/>
  <c r="N4" i="8" s="1"/>
  <c r="D19" i="9" s="1"/>
  <c r="E19" i="9" s="1"/>
  <c r="CW50" i="35"/>
  <c r="BF8" i="35"/>
  <c r="AZ17" i="35"/>
  <c r="CO43" i="35"/>
  <c r="BS46" i="35"/>
  <c r="BB48" i="35"/>
  <c r="CS34" i="35"/>
  <c r="CE31" i="35"/>
  <c r="CK8" i="35"/>
  <c r="AG7" i="35"/>
  <c r="G41" i="35"/>
  <c r="BA6" i="35"/>
  <c r="CB15" i="35"/>
  <c r="CY15" i="35"/>
  <c r="BN35" i="35"/>
  <c r="H19" i="35"/>
  <c r="CS4" i="35"/>
  <c r="AT38" i="35"/>
  <c r="AF48" i="35"/>
  <c r="BW52" i="35"/>
  <c r="AD46" i="35"/>
  <c r="AP26" i="35"/>
  <c r="BL39" i="35"/>
  <c r="C31" i="35"/>
  <c r="CP51" i="35"/>
  <c r="BD42" i="35"/>
  <c r="AD32" i="35"/>
  <c r="AN44" i="35"/>
  <c r="P12" i="35"/>
  <c r="F22" i="35"/>
  <c r="CD37" i="35"/>
  <c r="CP26" i="35"/>
  <c r="AI10" i="35"/>
  <c r="W18" i="35"/>
  <c r="CP42" i="35"/>
  <c r="F9" i="35"/>
  <c r="Y44" i="35"/>
  <c r="CJ45" i="35"/>
  <c r="AQ14" i="35"/>
  <c r="H35" i="35"/>
  <c r="BT15" i="35"/>
  <c r="S29" i="35"/>
  <c r="BA9" i="35"/>
  <c r="CL20" i="35"/>
  <c r="AK9" i="35"/>
  <c r="X37" i="35"/>
  <c r="CX25" i="35"/>
  <c r="BA52" i="35"/>
  <c r="CN40" i="35"/>
  <c r="S35" i="35"/>
  <c r="CV48" i="35"/>
  <c r="AV12" i="35"/>
  <c r="T31" i="35"/>
  <c r="CU29" i="35"/>
  <c r="BV44" i="35"/>
  <c r="C26" i="35"/>
  <c r="CW9" i="35"/>
  <c r="I19" i="35"/>
  <c r="AF46" i="35"/>
  <c r="AL36" i="35"/>
  <c r="BG8" i="35"/>
  <c r="BD6" i="35"/>
  <c r="AL23" i="35"/>
  <c r="I28" i="35"/>
  <c r="CV23" i="35"/>
  <c r="CD33" i="35"/>
  <c r="BD11" i="35"/>
  <c r="J30" i="35"/>
  <c r="CC27" i="35"/>
  <c r="CW42" i="35"/>
  <c r="AH18" i="35"/>
  <c r="AY41" i="35"/>
  <c r="S45" i="35"/>
  <c r="CE21" i="35"/>
  <c r="E51" i="35"/>
  <c r="C47" i="35"/>
  <c r="Y28" i="35"/>
  <c r="L12" i="35"/>
  <c r="CJ32" i="35"/>
  <c r="AU13" i="35"/>
  <c r="CP35" i="35"/>
  <c r="CY12" i="35"/>
  <c r="BH19" i="35"/>
  <c r="CB31" i="35"/>
  <c r="H43" i="35"/>
  <c r="CB16" i="35"/>
  <c r="CB13" i="35"/>
  <c r="R46" i="35"/>
  <c r="BW22" i="35"/>
  <c r="AM9" i="35"/>
  <c r="S42" i="35"/>
  <c r="BF52" i="35"/>
  <c r="BB29" i="35"/>
  <c r="U41" i="35"/>
  <c r="BA51" i="35"/>
  <c r="AJ19" i="35"/>
  <c r="CP44" i="35"/>
  <c r="BS15" i="35"/>
  <c r="CG16" i="35"/>
  <c r="BH26" i="35"/>
  <c r="CJ28" i="35"/>
  <c r="AH42" i="35"/>
  <c r="BI51" i="35"/>
  <c r="BY23" i="35"/>
  <c r="AD22" i="35"/>
  <c r="BX41" i="35"/>
  <c r="BS19" i="35"/>
  <c r="W37" i="35"/>
  <c r="X32" i="35"/>
  <c r="BO25" i="35"/>
  <c r="AE48" i="35"/>
  <c r="AD9" i="35"/>
  <c r="AW16" i="35"/>
  <c r="L18" i="35"/>
  <c r="N22" i="35"/>
  <c r="CH49" i="35"/>
  <c r="BH20" i="35"/>
  <c r="H7" i="35"/>
  <c r="AB51" i="35"/>
  <c r="AF14" i="35"/>
  <c r="BS4" i="35"/>
  <c r="D12" i="35"/>
  <c r="BU34" i="35"/>
  <c r="E4" i="35"/>
  <c r="O36" i="35"/>
  <c r="T37" i="35"/>
  <c r="U40" i="35"/>
  <c r="BM49" i="35"/>
  <c r="CO6" i="35"/>
  <c r="BO48" i="35"/>
  <c r="BZ31" i="35"/>
  <c r="W14" i="35"/>
  <c r="CS9" i="35"/>
  <c r="BF26" i="35"/>
  <c r="BW24" i="35"/>
  <c r="AF36" i="35"/>
  <c r="L7" i="35"/>
  <c r="AG22" i="35"/>
  <c r="BQ48" i="35"/>
  <c r="Q5" i="35"/>
  <c r="T9" i="35"/>
  <c r="AU46" i="35"/>
  <c r="CK51" i="35"/>
  <c r="CN9" i="35"/>
  <c r="CP25" i="35"/>
  <c r="BK30" i="35"/>
  <c r="CL43" i="35"/>
  <c r="N13" i="35"/>
  <c r="BD33" i="35"/>
  <c r="CR13" i="35"/>
  <c r="AJ29" i="35"/>
  <c r="AY12" i="35"/>
  <c r="CV37" i="35"/>
  <c r="CF4" i="35"/>
  <c r="BA14" i="35"/>
  <c r="T49" i="35"/>
  <c r="BA27" i="35"/>
  <c r="BO17" i="35"/>
  <c r="BC47" i="35"/>
  <c r="BX5" i="35"/>
  <c r="BZ12" i="35"/>
  <c r="CM42" i="35"/>
  <c r="AY32" i="35"/>
  <c r="S40" i="35"/>
  <c r="AQ28" i="35"/>
  <c r="BO7" i="35"/>
  <c r="U33" i="35"/>
  <c r="M30" i="35"/>
  <c r="P22" i="35"/>
  <c r="CE45" i="35"/>
  <c r="AF39" i="35"/>
  <c r="CM43" i="35"/>
  <c r="CZ43" i="35"/>
  <c r="AG31" i="35"/>
  <c r="BR22" i="35"/>
  <c r="CM45" i="35"/>
  <c r="CE8" i="35"/>
  <c r="Q11" i="35"/>
  <c r="BU38" i="35"/>
  <c r="AZ7" i="35"/>
  <c r="W38" i="35"/>
  <c r="R8" i="35"/>
  <c r="X20" i="35"/>
  <c r="CZ17" i="35"/>
  <c r="AD6" i="35"/>
  <c r="CC52" i="35"/>
  <c r="AE6" i="35"/>
  <c r="AA49" i="35"/>
  <c r="BT16" i="35"/>
  <c r="AF7" i="35"/>
  <c r="BH13" i="35"/>
  <c r="AV33" i="35"/>
  <c r="AL47" i="35"/>
  <c r="M20" i="35"/>
  <c r="AL24" i="35"/>
  <c r="CC22" i="35"/>
  <c r="BO8" i="35"/>
  <c r="F19" i="35"/>
  <c r="N14" i="35"/>
  <c r="BH11" i="35"/>
  <c r="BA12" i="35"/>
  <c r="CY30" i="35"/>
  <c r="CJ8" i="35"/>
  <c r="BZ4" i="35"/>
  <c r="CZ16" i="35"/>
  <c r="AD41" i="35"/>
  <c r="AR47" i="35"/>
  <c r="AN23" i="35"/>
  <c r="CC42" i="35"/>
  <c r="CI6" i="35"/>
  <c r="CF33" i="35"/>
  <c r="H25" i="35"/>
  <c r="AR33" i="35"/>
  <c r="AR52" i="35"/>
  <c r="BB28" i="35"/>
  <c r="AW46" i="35"/>
  <c r="G33" i="35"/>
  <c r="I20" i="35"/>
  <c r="T25" i="35"/>
  <c r="K11" i="35"/>
  <c r="Q38" i="35"/>
  <c r="AY26" i="35"/>
  <c r="AN43" i="35"/>
  <c r="CA30" i="35"/>
  <c r="C19" i="35"/>
  <c r="Z19" i="35"/>
  <c r="BZ19" i="35"/>
  <c r="CI7" i="35"/>
  <c r="I7" i="35"/>
  <c r="AH37" i="35"/>
  <c r="AB27" i="35"/>
  <c r="BM26" i="35"/>
  <c r="AL46" i="35"/>
  <c r="W44" i="35"/>
  <c r="BT44" i="35"/>
  <c r="AF50" i="35"/>
  <c r="CG41" i="35"/>
  <c r="H20" i="35"/>
  <c r="AM18" i="35"/>
  <c r="CU28" i="35"/>
  <c r="BR12" i="35"/>
  <c r="CA13" i="35"/>
  <c r="CS39" i="35"/>
  <c r="J46" i="35"/>
  <c r="BB12" i="35"/>
  <c r="AC29" i="35"/>
  <c r="CG35" i="35"/>
  <c r="BY48" i="35"/>
  <c r="CR20" i="35"/>
  <c r="CJ34" i="35"/>
  <c r="Y42" i="35"/>
  <c r="AQ17" i="35"/>
  <c r="CW26" i="35"/>
  <c r="J47" i="35"/>
  <c r="CA33" i="35"/>
  <c r="CK52" i="35"/>
  <c r="BY5" i="35"/>
  <c r="CI19" i="35"/>
  <c r="BL51" i="35"/>
  <c r="BR5" i="35"/>
  <c r="CK12" i="35"/>
  <c r="AC39" i="35"/>
  <c r="AK49" i="35"/>
  <c r="Q30" i="35"/>
  <c r="U36" i="35"/>
  <c r="CD22" i="35"/>
  <c r="G27" i="35"/>
  <c r="AP23" i="35"/>
  <c r="AW21" i="35"/>
  <c r="J48" i="35"/>
  <c r="AK5" i="35"/>
  <c r="AA17" i="35"/>
  <c r="AF4" i="35"/>
  <c r="CE44" i="35"/>
  <c r="AV19" i="35"/>
  <c r="BN45" i="35"/>
  <c r="AT23" i="35"/>
  <c r="CD34" i="35"/>
  <c r="AT19" i="35"/>
  <c r="CG6" i="35"/>
  <c r="X41" i="35"/>
  <c r="AX45" i="35"/>
  <c r="AR24" i="35"/>
  <c r="AC43" i="35"/>
  <c r="Q13" i="35"/>
  <c r="I50" i="35"/>
  <c r="BI29" i="35"/>
  <c r="AY36" i="35"/>
  <c r="N44" i="35"/>
  <c r="AZ18" i="35"/>
  <c r="CR10" i="35"/>
  <c r="CA5" i="35"/>
  <c r="BZ42" i="35"/>
  <c r="CM26" i="35"/>
  <c r="E47" i="35"/>
  <c r="BK43" i="35"/>
  <c r="CN5" i="35"/>
  <c r="CV43" i="35"/>
  <c r="BT12" i="35"/>
  <c r="CY41" i="35"/>
  <c r="BQ25" i="35"/>
  <c r="CU25" i="35"/>
  <c r="AR7" i="35"/>
  <c r="CT32" i="35"/>
  <c r="AB34" i="35"/>
  <c r="H10" i="35"/>
  <c r="CH44" i="35"/>
  <c r="L21" i="35"/>
  <c r="AY34" i="35"/>
  <c r="AL16" i="35"/>
  <c r="CP52" i="35"/>
  <c r="CE19" i="35"/>
  <c r="CJ49" i="35"/>
  <c r="AM12" i="35"/>
  <c r="AH34" i="35"/>
  <c r="D34" i="35"/>
  <c r="CB44" i="35"/>
  <c r="AU9" i="35"/>
  <c r="BK39" i="35"/>
  <c r="BN15" i="35"/>
  <c r="CQ51" i="35"/>
  <c r="J12" i="35"/>
  <c r="AC16" i="35"/>
  <c r="BV32" i="35"/>
  <c r="AV29" i="35"/>
  <c r="E48" i="35"/>
  <c r="AI41" i="35"/>
  <c r="AR25" i="35"/>
  <c r="BT28" i="35"/>
  <c r="BW20" i="35"/>
  <c r="R30" i="35"/>
  <c r="X14" i="35"/>
  <c r="Q12" i="35"/>
  <c r="CH42" i="35"/>
  <c r="CQ14" i="35"/>
  <c r="BF32" i="35"/>
  <c r="CI17" i="35"/>
  <c r="U31" i="35"/>
  <c r="AU21" i="35"/>
  <c r="T23" i="35"/>
  <c r="CP6" i="35"/>
  <c r="AV30" i="35"/>
  <c r="AR48" i="35"/>
  <c r="K12" i="35"/>
  <c r="AC17" i="35"/>
  <c r="BE51" i="35"/>
  <c r="AN45" i="35"/>
  <c r="AK20" i="35"/>
  <c r="AB38" i="35"/>
  <c r="CE10" i="35"/>
  <c r="CH27" i="35"/>
  <c r="BD48" i="35"/>
  <c r="AF15" i="35"/>
  <c r="CI29" i="35"/>
  <c r="CE17" i="35"/>
  <c r="AY52" i="35"/>
  <c r="J34" i="35"/>
  <c r="BM24" i="35"/>
  <c r="BB47" i="35"/>
  <c r="X29" i="35"/>
  <c r="X28" i="35"/>
  <c r="CE36" i="35"/>
  <c r="BB33" i="35"/>
  <c r="CK19" i="35"/>
  <c r="BH23" i="35"/>
  <c r="AI42" i="35"/>
  <c r="Y26" i="35"/>
  <c r="AT48" i="35"/>
  <c r="CR35" i="35"/>
  <c r="BO21" i="35"/>
  <c r="R15" i="35"/>
  <c r="BV34" i="35"/>
  <c r="F30" i="35"/>
  <c r="BL7" i="35"/>
  <c r="R28" i="35"/>
  <c r="F35" i="35"/>
  <c r="R40" i="35"/>
  <c r="T50" i="35"/>
  <c r="BC15" i="35"/>
  <c r="AX10" i="35"/>
  <c r="V48" i="35"/>
  <c r="C44" i="35"/>
  <c r="AX19" i="35"/>
  <c r="BT49" i="35"/>
  <c r="BD9" i="35"/>
  <c r="AP24" i="35"/>
  <c r="CC46" i="35"/>
  <c r="AN38" i="35"/>
  <c r="Y15" i="35"/>
  <c r="BI52" i="35"/>
  <c r="AR30" i="35"/>
  <c r="BW11" i="35"/>
  <c r="BC28" i="35"/>
  <c r="F33" i="35"/>
  <c r="CP47" i="35"/>
  <c r="T52" i="35"/>
  <c r="CC32" i="35"/>
  <c r="BP19" i="35"/>
  <c r="BK32" i="35"/>
  <c r="AH16" i="35"/>
  <c r="CA49" i="35"/>
  <c r="AH23" i="35"/>
  <c r="N17" i="35"/>
  <c r="BA34" i="35"/>
  <c r="CX13" i="35"/>
  <c r="BS18" i="35"/>
  <c r="BL14" i="35"/>
  <c r="AW45" i="35"/>
  <c r="AA24" i="35"/>
  <c r="CT20" i="35"/>
  <c r="AR39" i="35"/>
  <c r="S17" i="35"/>
  <c r="BY11" i="35"/>
  <c r="CK10" i="35"/>
  <c r="AE9" i="35"/>
  <c r="CV4" i="35"/>
  <c r="Y29" i="35"/>
  <c r="BJ14" i="35"/>
  <c r="AI44" i="35"/>
  <c r="AW9" i="35"/>
  <c r="AK17" i="35"/>
  <c r="CR11" i="35"/>
  <c r="AX5" i="35"/>
  <c r="CG43" i="35"/>
  <c r="CU51" i="35"/>
  <c r="BK15" i="35"/>
  <c r="T11" i="35"/>
  <c r="U8" i="35"/>
  <c r="CB30" i="35"/>
  <c r="BU13" i="35"/>
  <c r="CO41" i="35"/>
  <c r="CU33" i="35"/>
  <c r="C43" i="35"/>
  <c r="O43" i="35"/>
  <c r="AP44" i="35"/>
  <c r="CD19" i="35"/>
  <c r="AZ9" i="35"/>
  <c r="BP22" i="35"/>
  <c r="BI30" i="35"/>
  <c r="BX38" i="35"/>
  <c r="AW29" i="35"/>
  <c r="CE52" i="35"/>
  <c r="AO32" i="35"/>
  <c r="AV49" i="35"/>
  <c r="BY41" i="35"/>
  <c r="C5" i="35"/>
  <c r="BC36" i="35"/>
  <c r="BU50" i="35"/>
  <c r="CI46" i="35"/>
  <c r="CQ40" i="35"/>
  <c r="BH9" i="35"/>
  <c r="AJ48" i="35"/>
  <c r="BN13" i="35"/>
  <c r="BE47" i="35"/>
  <c r="K27" i="35"/>
  <c r="AX11" i="35"/>
  <c r="AV14" i="35"/>
  <c r="O25" i="35"/>
  <c r="BF20" i="35"/>
  <c r="AS46" i="35"/>
  <c r="BZ14" i="35"/>
  <c r="BE29" i="35"/>
  <c r="BH47" i="35"/>
  <c r="AJ51" i="35"/>
  <c r="BJ27" i="35"/>
  <c r="CD51" i="35"/>
  <c r="CR52" i="35"/>
  <c r="AW5" i="35"/>
  <c r="CT7" i="35"/>
  <c r="AW19" i="35"/>
  <c r="CH5" i="35"/>
  <c r="CC37" i="35"/>
  <c r="AM46" i="35"/>
  <c r="CZ9" i="35"/>
  <c r="BG25" i="35"/>
  <c r="D43" i="35"/>
  <c r="AU30" i="35"/>
  <c r="O22" i="35"/>
  <c r="Q52" i="35"/>
  <c r="V17" i="35"/>
  <c r="BS9" i="35"/>
  <c r="BO24" i="35"/>
  <c r="BQ32" i="35"/>
  <c r="BB14" i="35"/>
  <c r="BZ17" i="35"/>
  <c r="BA40" i="35"/>
  <c r="BN28" i="35"/>
  <c r="AH28" i="35"/>
  <c r="BZ5" i="35"/>
  <c r="BL41" i="35"/>
  <c r="BD8" i="35"/>
  <c r="AL42" i="35"/>
  <c r="BF15" i="35"/>
  <c r="CC23" i="35"/>
  <c r="BG17" i="35"/>
  <c r="BX48" i="35"/>
  <c r="BK26" i="35"/>
  <c r="S51" i="35"/>
  <c r="CI13" i="35"/>
  <c r="AJ25" i="35"/>
  <c r="O19" i="35"/>
  <c r="BP26" i="35"/>
  <c r="BV52" i="35"/>
  <c r="AP7" i="35"/>
  <c r="CG9" i="35"/>
  <c r="BN27" i="35"/>
  <c r="BH39" i="35"/>
  <c r="BV36" i="35"/>
  <c r="AJ28" i="35"/>
  <c r="CS45" i="35"/>
  <c r="M32" i="35"/>
  <c r="BE35" i="35"/>
  <c r="AA28" i="35"/>
  <c r="AR43" i="35"/>
  <c r="BT26" i="35"/>
  <c r="CK47" i="35"/>
  <c r="N25" i="35"/>
  <c r="CR6" i="35"/>
  <c r="AG41" i="35"/>
  <c r="BU32" i="35"/>
  <c r="R26" i="35"/>
  <c r="AR32" i="35"/>
  <c r="V16" i="35"/>
  <c r="CZ38" i="35"/>
  <c r="CW12" i="35"/>
  <c r="R13" i="35"/>
  <c r="AQ40" i="35"/>
  <c r="AF51" i="35"/>
  <c r="BG50" i="35"/>
  <c r="BR31" i="35"/>
  <c r="CU30" i="35"/>
  <c r="BW41" i="35"/>
  <c r="CY22" i="35"/>
  <c r="Q43" i="35"/>
  <c r="BP36" i="35"/>
  <c r="C17" i="35"/>
  <c r="BP37" i="35"/>
  <c r="AE39" i="35"/>
  <c r="AD19" i="35"/>
  <c r="BF4" i="35"/>
  <c r="AC6" i="35"/>
  <c r="BH6" i="35"/>
  <c r="BJ51" i="35"/>
  <c r="BT31" i="35"/>
  <c r="L50" i="35"/>
  <c r="BS10" i="35"/>
  <c r="K18" i="35"/>
  <c r="G7" i="35"/>
  <c r="I34" i="35"/>
  <c r="N4" i="35"/>
  <c r="AV20" i="35"/>
  <c r="W13" i="35"/>
  <c r="H33" i="35"/>
  <c r="AY44" i="35"/>
  <c r="CH26" i="35"/>
  <c r="AP15" i="35"/>
  <c r="C37" i="35"/>
  <c r="BO34" i="35"/>
  <c r="AX27" i="35"/>
  <c r="AZ24" i="35"/>
  <c r="J13" i="35"/>
  <c r="BN8" i="35"/>
  <c r="H32" i="35"/>
  <c r="BZ28" i="35"/>
  <c r="BH8" i="35"/>
  <c r="T14" i="35"/>
  <c r="CF13" i="35"/>
  <c r="D37" i="35"/>
  <c r="BJ12" i="35"/>
  <c r="BV22" i="35"/>
  <c r="BT38" i="35"/>
  <c r="G45" i="35"/>
  <c r="BO23" i="35"/>
  <c r="CX41" i="35"/>
  <c r="E22" i="35"/>
  <c r="F31" i="35"/>
  <c r="BY51" i="35"/>
  <c r="K22" i="35"/>
  <c r="BY17" i="35"/>
  <c r="CE11" i="35"/>
  <c r="H37" i="35"/>
  <c r="CJ19" i="35"/>
  <c r="AX34" i="35"/>
  <c r="CW31" i="35"/>
  <c r="BH38" i="35"/>
  <c r="AX9" i="35"/>
  <c r="AJ17" i="35"/>
  <c r="AJ52" i="35"/>
  <c r="BC51" i="35"/>
  <c r="D52" i="35"/>
  <c r="AU49" i="35"/>
  <c r="CY46" i="35"/>
  <c r="M16" i="35"/>
  <c r="CZ42" i="35"/>
  <c r="CJ20" i="35"/>
  <c r="AK27" i="35"/>
  <c r="AG4" i="35"/>
  <c r="J23" i="35"/>
  <c r="BX36" i="35"/>
  <c r="AA29" i="35"/>
  <c r="BN52" i="35"/>
  <c r="AB29" i="35"/>
  <c r="CY17" i="35"/>
  <c r="AC38" i="35"/>
  <c r="CK28" i="35"/>
  <c r="V4" i="35"/>
  <c r="AY48" i="35"/>
  <c r="AV43" i="35"/>
  <c r="AY47" i="35"/>
  <c r="BN17" i="35"/>
  <c r="Q47" i="35"/>
  <c r="BC12" i="35"/>
  <c r="CU26" i="35"/>
  <c r="AU25" i="35"/>
  <c r="X4" i="35"/>
  <c r="BA16" i="35"/>
  <c r="BW46" i="35"/>
  <c r="C48" i="35"/>
  <c r="AP10" i="35"/>
  <c r="BG21" i="35"/>
  <c r="AN31" i="35"/>
  <c r="Z7" i="35"/>
  <c r="BC17" i="35"/>
  <c r="W9" i="35"/>
  <c r="CB4" i="35"/>
  <c r="CX26" i="35"/>
  <c r="L37" i="35"/>
  <c r="CB24" i="35"/>
  <c r="AN48" i="35"/>
  <c r="AR9" i="35"/>
  <c r="AN21" i="35"/>
  <c r="CD24" i="35"/>
  <c r="AB39" i="35"/>
  <c r="AJ50" i="35"/>
  <c r="C15" i="35"/>
  <c r="BT51" i="35"/>
  <c r="BI49" i="35"/>
  <c r="AS29" i="35"/>
  <c r="BC38" i="35"/>
  <c r="AS48" i="35"/>
  <c r="BD38" i="35"/>
  <c r="W21" i="35"/>
  <c r="BI6" i="35"/>
  <c r="AU5" i="35"/>
  <c r="AK34" i="35"/>
  <c r="BJ42" i="35"/>
  <c r="AK4" i="35"/>
  <c r="AM16" i="35"/>
  <c r="BZ40" i="35"/>
  <c r="BN10" i="35"/>
  <c r="CF40" i="35"/>
  <c r="K20" i="35"/>
  <c r="AK39" i="35"/>
  <c r="AT22" i="35"/>
  <c r="BY52" i="35"/>
  <c r="S24" i="35"/>
  <c r="AR41" i="35"/>
  <c r="AR38" i="35"/>
  <c r="BO6" i="35"/>
  <c r="CF46" i="35"/>
  <c r="CK23" i="35"/>
  <c r="M28" i="35"/>
  <c r="BY8" i="35"/>
  <c r="AB19" i="35"/>
  <c r="BL33" i="35"/>
  <c r="AW17" i="35"/>
  <c r="CC20" i="35"/>
  <c r="AJ20" i="35"/>
  <c r="AE30" i="35"/>
  <c r="BZ34" i="35"/>
  <c r="AK11" i="35"/>
  <c r="D17" i="35"/>
  <c r="I25" i="35"/>
  <c r="CA10" i="35"/>
  <c r="BX18" i="35"/>
  <c r="L28" i="35"/>
  <c r="U45" i="35"/>
  <c r="CZ5" i="35"/>
  <c r="AF52" i="35"/>
  <c r="CH31" i="35"/>
  <c r="CZ18" i="35"/>
  <c r="CF17" i="35"/>
  <c r="CA45" i="35"/>
  <c r="BB44" i="35"/>
  <c r="BK5" i="35"/>
  <c r="BE18" i="35"/>
  <c r="BS12" i="35"/>
  <c r="P52" i="35"/>
  <c r="P39" i="35"/>
  <c r="AP52" i="35"/>
  <c r="AF11" i="35"/>
  <c r="R36" i="35"/>
  <c r="AM35" i="35"/>
  <c r="Q4" i="35"/>
  <c r="CM34" i="35"/>
  <c r="BU4" i="35"/>
  <c r="CN39" i="35"/>
  <c r="AF41" i="35"/>
  <c r="CQ24" i="35"/>
  <c r="AS7" i="35"/>
  <c r="CJ23" i="35"/>
  <c r="CX18" i="35"/>
  <c r="BM19" i="35"/>
  <c r="AH46" i="35"/>
  <c r="AC5" i="35"/>
  <c r="N21" i="35"/>
  <c r="M38" i="35"/>
  <c r="AI52" i="35"/>
  <c r="AU34" i="35"/>
  <c r="AM33" i="35"/>
  <c r="CZ50" i="35"/>
  <c r="Z50" i="35"/>
  <c r="Q42" i="35"/>
  <c r="BL52" i="35"/>
  <c r="BD49" i="35"/>
  <c r="BM6" i="35"/>
  <c r="CH9" i="35"/>
  <c r="AK31" i="35"/>
  <c r="BT34" i="35"/>
  <c r="O8" i="35"/>
  <c r="I24" i="35"/>
  <c r="G36" i="35"/>
  <c r="CM17" i="35"/>
  <c r="AN37" i="35"/>
  <c r="H23" i="35"/>
  <c r="H11" i="35"/>
  <c r="I4" i="35"/>
  <c r="BZ39" i="35"/>
  <c r="D6" i="35"/>
  <c r="G31" i="35"/>
  <c r="CZ15" i="35"/>
  <c r="AY45" i="35"/>
  <c r="AH43" i="35"/>
  <c r="CP33" i="35"/>
  <c r="AW51" i="35"/>
  <c r="CY25" i="35"/>
  <c r="BL26" i="35"/>
  <c r="AN33" i="35"/>
  <c r="BG51" i="35"/>
  <c r="I12" i="35"/>
  <c r="AF16" i="35"/>
  <c r="BE12" i="35"/>
  <c r="AV9" i="35"/>
  <c r="CP39" i="35"/>
  <c r="AH32" i="35"/>
  <c r="AR13" i="35"/>
  <c r="AJ47" i="35"/>
  <c r="Y22" i="35"/>
  <c r="BW43" i="35"/>
  <c r="CS37" i="35"/>
  <c r="CP23" i="35"/>
  <c r="AC22" i="35"/>
  <c r="CH7" i="35"/>
  <c r="BJ11" i="35"/>
  <c r="K28" i="35"/>
  <c r="BG12" i="35"/>
  <c r="BW39" i="35"/>
  <c r="V5" i="35"/>
  <c r="BY22" i="35"/>
  <c r="BR27" i="35"/>
  <c r="AM52" i="35"/>
  <c r="AM39" i="35"/>
  <c r="P14" i="35"/>
  <c r="AY22" i="35"/>
  <c r="CX42" i="35"/>
  <c r="AD42" i="35"/>
  <c r="AW34" i="35"/>
  <c r="AQ21" i="35"/>
  <c r="G22" i="35"/>
  <c r="D49" i="35"/>
  <c r="U5" i="35"/>
  <c r="BM37" i="35"/>
  <c r="BU11" i="35"/>
  <c r="V19" i="35"/>
  <c r="CX23" i="35"/>
  <c r="AX17" i="35"/>
  <c r="Z17" i="35"/>
  <c r="BF27" i="35"/>
  <c r="AM28" i="35"/>
  <c r="CM21" i="35"/>
  <c r="N34" i="35"/>
  <c r="BQ7" i="35"/>
  <c r="CG14" i="35"/>
  <c r="BB27" i="35"/>
  <c r="BK49" i="35"/>
  <c r="BA41" i="35"/>
  <c r="O50" i="35"/>
  <c r="CY19" i="35"/>
  <c r="E8" i="35"/>
  <c r="CQ31" i="35"/>
  <c r="CN25" i="35"/>
  <c r="AE37" i="35"/>
  <c r="CJ18" i="35"/>
  <c r="T13" i="35"/>
  <c r="CV16" i="35"/>
  <c r="CG38" i="35"/>
  <c r="BJ36" i="35"/>
  <c r="AY11" i="35"/>
  <c r="CH36" i="35"/>
  <c r="CU16" i="35"/>
  <c r="J31" i="35"/>
  <c r="BX14" i="35"/>
  <c r="BQ16" i="35"/>
  <c r="CI43" i="35"/>
  <c r="E20" i="35"/>
  <c r="AV40" i="35"/>
  <c r="N15" i="35"/>
  <c r="CG45" i="35"/>
  <c r="AG8" i="35"/>
  <c r="AL26" i="35"/>
  <c r="E42" i="35"/>
  <c r="AT28" i="35"/>
  <c r="N47" i="35"/>
  <c r="P9" i="35"/>
  <c r="BA39" i="35"/>
  <c r="AP14" i="35"/>
  <c r="BD30" i="35"/>
  <c r="CF38" i="35"/>
  <c r="BI37" i="35"/>
  <c r="AL33" i="35"/>
  <c r="BP16" i="35"/>
  <c r="CQ11" i="35"/>
  <c r="T43" i="35"/>
  <c r="CC49" i="35"/>
  <c r="BK13" i="35"/>
  <c r="L45" i="35"/>
  <c r="Q41" i="35"/>
  <c r="AG44" i="35"/>
  <c r="AH50" i="35"/>
  <c r="J52" i="35"/>
  <c r="CW7" i="35"/>
  <c r="AD18" i="35"/>
  <c r="I10" i="35"/>
  <c r="V10" i="35"/>
  <c r="AP17" i="35"/>
  <c r="R51" i="35"/>
  <c r="CR17" i="35"/>
  <c r="AK33" i="35"/>
  <c r="Q18" i="35"/>
  <c r="AS51" i="35"/>
  <c r="Q37" i="35"/>
  <c r="AH47" i="35"/>
  <c r="U24" i="35"/>
  <c r="Q10" i="35"/>
  <c r="CC12" i="35"/>
  <c r="CP13" i="35"/>
  <c r="AN26" i="35"/>
  <c r="W28" i="35"/>
  <c r="AD29" i="35"/>
  <c r="O20" i="35"/>
  <c r="R45" i="35"/>
  <c r="CD52" i="35"/>
  <c r="G25" i="35"/>
  <c r="AL38" i="35"/>
  <c r="CN51" i="35"/>
  <c r="AE46" i="35"/>
  <c r="CG4" i="35"/>
  <c r="BS20" i="35"/>
  <c r="CK20" i="35"/>
  <c r="CT6" i="35"/>
  <c r="D40" i="35"/>
  <c r="AB18" i="35"/>
  <c r="D45" i="35"/>
  <c r="S5" i="35"/>
  <c r="BQ12" i="35"/>
  <c r="CZ39" i="35"/>
  <c r="J39" i="35"/>
  <c r="CQ34" i="35"/>
  <c r="BR6" i="35"/>
  <c r="CR21" i="35"/>
  <c r="CS5" i="35"/>
  <c r="AJ16" i="35"/>
  <c r="CQ27" i="35"/>
  <c r="E36" i="35"/>
  <c r="CH19" i="35"/>
  <c r="CO23" i="35"/>
  <c r="BW19" i="35"/>
  <c r="I44" i="35"/>
  <c r="CF27" i="35"/>
  <c r="BR26" i="35"/>
  <c r="CK32" i="35"/>
  <c r="BP49" i="35"/>
  <c r="AD34" i="35"/>
  <c r="BE38" i="35"/>
  <c r="AG34" i="35"/>
  <c r="BS32" i="35"/>
  <c r="CA28" i="35"/>
  <c r="AA44" i="35"/>
  <c r="AX44" i="35"/>
  <c r="CG52" i="35"/>
  <c r="BF43" i="35"/>
  <c r="BM23" i="35"/>
  <c r="J19" i="35"/>
  <c r="CC6" i="35"/>
  <c r="CY45" i="35"/>
  <c r="CS11" i="35"/>
  <c r="F32" i="35"/>
  <c r="BT43" i="35"/>
  <c r="AG5" i="35"/>
  <c r="AT17" i="35"/>
  <c r="BU5" i="35"/>
  <c r="V14" i="35"/>
  <c r="CM11" i="35"/>
  <c r="K14" i="35"/>
  <c r="BP12" i="35"/>
  <c r="C51" i="35"/>
  <c r="CV45" i="35"/>
  <c r="Y23" i="35"/>
  <c r="AQ48" i="35"/>
  <c r="T29" i="35"/>
  <c r="BO14" i="35"/>
  <c r="BJ31" i="35"/>
  <c r="CE20" i="35"/>
  <c r="CG18" i="35"/>
  <c r="CL41" i="35"/>
  <c r="AT8" i="35"/>
  <c r="Z40" i="35"/>
  <c r="BP13" i="35"/>
  <c r="K24" i="35"/>
  <c r="CE27" i="35"/>
  <c r="BY16" i="35"/>
  <c r="R22" i="35"/>
  <c r="AS27" i="35"/>
  <c r="AV48" i="35"/>
  <c r="O40" i="35"/>
  <c r="AV39" i="35"/>
  <c r="CO7" i="35"/>
  <c r="BT17" i="35"/>
  <c r="AT29" i="35"/>
  <c r="AM34" i="35"/>
  <c r="CQ30" i="35"/>
  <c r="CQ18" i="35"/>
  <c r="G30" i="35"/>
  <c r="CS48" i="35"/>
  <c r="CP17" i="35"/>
  <c r="CF48" i="35"/>
  <c r="CV6" i="35"/>
  <c r="BJ16" i="35"/>
  <c r="BR15" i="35"/>
  <c r="AA15" i="35"/>
  <c r="CI27" i="35"/>
  <c r="J27" i="35"/>
  <c r="D4" i="35"/>
  <c r="AE31" i="35"/>
  <c r="CR42" i="35"/>
  <c r="M48" i="35"/>
  <c r="CZ47" i="35"/>
  <c r="AW23" i="35"/>
  <c r="CQ17" i="35"/>
  <c r="CU19" i="35"/>
  <c r="AD25" i="35"/>
  <c r="CK25" i="35"/>
  <c r="CY32" i="35"/>
  <c r="AL7" i="35"/>
  <c r="H18" i="35"/>
  <c r="BC14" i="35"/>
  <c r="BS45" i="35"/>
  <c r="AN19" i="35"/>
  <c r="CL24" i="35"/>
  <c r="BK4" i="35"/>
  <c r="BY15" i="35"/>
  <c r="BY10" i="35"/>
  <c r="CI28" i="35"/>
  <c r="BM35" i="35"/>
  <c r="K17" i="35"/>
  <c r="AG10" i="35"/>
  <c r="CM47" i="35"/>
  <c r="CS52" i="35"/>
  <c r="CQ16" i="35"/>
  <c r="CY8" i="35"/>
  <c r="BZ30" i="35"/>
  <c r="K21" i="35"/>
  <c r="BF45" i="35"/>
  <c r="AN16" i="35"/>
  <c r="BX26" i="35"/>
  <c r="AS41" i="35"/>
  <c r="CB21" i="35"/>
  <c r="BK29" i="35"/>
  <c r="CQ29" i="35"/>
  <c r="E30" i="35"/>
  <c r="U37" i="35"/>
  <c r="AG23" i="35"/>
  <c r="F36" i="35"/>
  <c r="W24" i="35"/>
  <c r="CI45" i="35"/>
  <c r="AA27" i="35"/>
  <c r="BQ15" i="35"/>
  <c r="M41" i="35"/>
  <c r="X18" i="35"/>
  <c r="M19" i="35"/>
  <c r="CS26" i="35"/>
  <c r="L4" i="35"/>
  <c r="AY40" i="35"/>
  <c r="CO22" i="35"/>
  <c r="BR17" i="35"/>
  <c r="CH15" i="35"/>
  <c r="CP22" i="35"/>
  <c r="AN22" i="35"/>
  <c r="BO50" i="35"/>
  <c r="O7" i="35"/>
  <c r="AR51" i="35"/>
  <c r="AR10" i="35"/>
  <c r="AO51" i="35"/>
  <c r="AV46" i="35"/>
  <c r="AY21" i="35"/>
  <c r="M35" i="35"/>
  <c r="CZ41" i="35"/>
  <c r="AZ42" i="35"/>
  <c r="BW23" i="35"/>
  <c r="CT37" i="35"/>
  <c r="H21" i="35"/>
  <c r="CE32" i="35"/>
  <c r="F24" i="35"/>
  <c r="CR36" i="35"/>
  <c r="AM20" i="35"/>
  <c r="BW40" i="35"/>
  <c r="N43" i="35"/>
  <c r="AB14" i="35"/>
  <c r="CK33" i="35"/>
  <c r="CM27" i="35"/>
  <c r="AZ35" i="35"/>
  <c r="W45" i="35"/>
  <c r="AB47" i="35"/>
  <c r="AK36" i="35"/>
  <c r="CQ9" i="35"/>
  <c r="AQ24" i="35"/>
  <c r="Z10" i="35"/>
  <c r="CU12" i="35"/>
  <c r="N12" i="35"/>
  <c r="AQ31" i="35"/>
  <c r="BF14" i="35"/>
  <c r="CT35" i="35"/>
  <c r="AO8" i="35"/>
  <c r="P25" i="35"/>
  <c r="CK43" i="35"/>
  <c r="CO48" i="35"/>
  <c r="BC33" i="35"/>
  <c r="AC44" i="35"/>
  <c r="AW24" i="35"/>
  <c r="AM24" i="35"/>
  <c r="H45" i="35"/>
  <c r="CC50" i="35"/>
  <c r="BX29" i="35"/>
  <c r="AF26" i="35"/>
  <c r="H14" i="35"/>
  <c r="AS37" i="35"/>
  <c r="AL4" i="35"/>
  <c r="CE4" i="35"/>
  <c r="CL30" i="35"/>
  <c r="BT41" i="35"/>
  <c r="D27" i="35"/>
  <c r="CU46" i="35"/>
  <c r="AS25" i="35"/>
  <c r="CR25" i="35"/>
  <c r="AE5" i="35"/>
  <c r="CP38" i="35"/>
  <c r="CB46" i="35"/>
  <c r="AR35" i="35"/>
  <c r="AA41" i="35"/>
  <c r="BQ52" i="35"/>
  <c r="CB29" i="35"/>
  <c r="CZ35" i="35"/>
  <c r="CX51" i="35"/>
  <c r="Y39" i="35"/>
  <c r="N33" i="35"/>
  <c r="S23" i="35"/>
  <c r="CF7" i="35"/>
  <c r="BO20" i="35"/>
  <c r="BR42" i="35"/>
  <c r="L51" i="35"/>
  <c r="AN29" i="35"/>
  <c r="O47" i="35"/>
  <c r="BZ13" i="35"/>
  <c r="CN31" i="35"/>
  <c r="CZ48" i="35"/>
  <c r="G50" i="35"/>
  <c r="CN4" i="35"/>
  <c r="N36" i="35"/>
  <c r="BX45" i="35"/>
  <c r="BC50" i="35"/>
  <c r="R32" i="35"/>
  <c r="BD39" i="35"/>
  <c r="F38" i="35"/>
  <c r="CJ7" i="35"/>
  <c r="BF31" i="35"/>
  <c r="Y16" i="35"/>
  <c r="BL38" i="35"/>
  <c r="AZ47" i="35"/>
  <c r="CH46" i="35"/>
  <c r="CK16" i="35"/>
  <c r="Y35" i="35"/>
  <c r="P47" i="35"/>
  <c r="M29" i="35"/>
  <c r="W43" i="35"/>
  <c r="CD44" i="35"/>
  <c r="CB27" i="35"/>
  <c r="AG27" i="35"/>
  <c r="Z44" i="35"/>
  <c r="F40" i="35"/>
  <c r="AA45" i="35"/>
  <c r="V12" i="35"/>
  <c r="AZ5" i="35"/>
  <c r="P11" i="35"/>
  <c r="T4" i="35"/>
  <c r="G14" i="35"/>
  <c r="AW22" i="35"/>
  <c r="BK19" i="35"/>
  <c r="BE49" i="35"/>
  <c r="E18" i="35"/>
  <c r="BX49" i="35"/>
  <c r="BY30" i="35"/>
  <c r="BC19" i="35"/>
  <c r="T7" i="35"/>
  <c r="CK39" i="35"/>
  <c r="BH41" i="35"/>
  <c r="CH40" i="35"/>
  <c r="CK42" i="35"/>
  <c r="BN24" i="35"/>
  <c r="CV34" i="35"/>
  <c r="CG17" i="35"/>
  <c r="AQ47" i="35"/>
  <c r="AP38" i="35"/>
  <c r="AY23" i="35"/>
  <c r="CH8" i="35"/>
  <c r="CB10" i="35"/>
  <c r="CS18" i="35"/>
  <c r="AH29" i="35"/>
  <c r="CQ5" i="35"/>
  <c r="BG34" i="35"/>
  <c r="P23" i="35"/>
  <c r="CH39" i="35"/>
  <c r="AC9" i="35"/>
  <c r="BV45" i="35"/>
  <c r="CS24" i="35"/>
  <c r="CF16" i="35"/>
  <c r="AK12" i="35"/>
  <c r="AA46" i="35"/>
  <c r="M27" i="35"/>
  <c r="AH52" i="35"/>
  <c r="AA4" i="35"/>
  <c r="CK34" i="35"/>
  <c r="T36" i="35"/>
  <c r="BW28" i="35"/>
  <c r="CA19" i="35"/>
  <c r="BG49" i="35"/>
  <c r="AL15" i="35"/>
  <c r="BO28" i="35"/>
  <c r="AL51" i="35"/>
  <c r="AR46" i="35"/>
  <c r="CM18" i="35"/>
  <c r="CT22" i="35"/>
  <c r="CY5" i="35"/>
  <c r="CD45" i="35"/>
  <c r="CZ21" i="35"/>
  <c r="BO27" i="35"/>
  <c r="K26" i="35"/>
  <c r="AO36" i="35"/>
  <c r="CL17" i="35"/>
  <c r="CC34" i="35"/>
  <c r="N28" i="35"/>
  <c r="AR17" i="35"/>
  <c r="BR8" i="35"/>
  <c r="AI48" i="35"/>
  <c r="BK10" i="35"/>
  <c r="BQ26" i="35"/>
  <c r="BR51" i="35"/>
  <c r="CJ48" i="35"/>
  <c r="BQ46" i="35"/>
  <c r="BX44" i="35"/>
  <c r="AH25" i="35"/>
  <c r="AY9" i="35"/>
  <c r="BT46" i="35"/>
  <c r="CE26" i="35"/>
  <c r="AC40" i="35"/>
  <c r="S37" i="35"/>
  <c r="CX28" i="35"/>
  <c r="BL12" i="35"/>
  <c r="AN12" i="35"/>
  <c r="O10" i="35"/>
  <c r="BM22" i="35"/>
  <c r="E14" i="35"/>
  <c r="BZ29" i="35"/>
  <c r="AY30" i="35"/>
  <c r="CO9" i="35"/>
  <c r="AL37" i="35"/>
  <c r="CX20" i="35"/>
  <c r="AT47" i="35"/>
  <c r="K35" i="35"/>
  <c r="BB31" i="35"/>
  <c r="O16" i="35"/>
  <c r="AS11" i="35"/>
  <c r="BL9" i="35"/>
  <c r="P48" i="35"/>
  <c r="I8" i="35"/>
  <c r="AE50" i="35"/>
  <c r="CX6" i="35"/>
  <c r="Z11" i="35"/>
  <c r="Y51" i="35"/>
  <c r="K6" i="35"/>
  <c r="H41" i="35"/>
  <c r="L16" i="35"/>
  <c r="CM44" i="35"/>
  <c r="BG48" i="35"/>
  <c r="AI23" i="35"/>
  <c r="CQ19" i="35"/>
  <c r="BS14" i="35"/>
  <c r="AY18" i="35"/>
  <c r="CQ12" i="35"/>
  <c r="H15" i="35"/>
  <c r="BQ47" i="35"/>
  <c r="C24" i="35"/>
  <c r="BI32" i="35"/>
  <c r="V32" i="35"/>
  <c r="K29" i="35"/>
  <c r="CU42" i="35"/>
  <c r="R37" i="35"/>
  <c r="I35" i="35"/>
  <c r="P38" i="35"/>
  <c r="CS33" i="35"/>
  <c r="CK48" i="35"/>
  <c r="AQ20" i="35"/>
  <c r="CR41" i="35"/>
  <c r="CA48" i="35"/>
  <c r="T21" i="35"/>
  <c r="AY37" i="35"/>
  <c r="AP27" i="35"/>
  <c r="BI45" i="35"/>
  <c r="CR27" i="35"/>
  <c r="CG13" i="35"/>
  <c r="BA29" i="35"/>
  <c r="BR30" i="35"/>
  <c r="BT4" i="35"/>
  <c r="BR36" i="35"/>
  <c r="G20" i="35"/>
  <c r="BS47" i="35"/>
  <c r="AE18" i="35"/>
  <c r="AS20" i="35"/>
  <c r="M22" i="35"/>
  <c r="CZ24" i="35"/>
  <c r="BT7" i="35"/>
  <c r="CQ44" i="35"/>
  <c r="BU52" i="35"/>
  <c r="CL32" i="35"/>
  <c r="BU42" i="35"/>
  <c r="BT10" i="35"/>
  <c r="AC32" i="35"/>
  <c r="CW22" i="35"/>
  <c r="BT21" i="35"/>
  <c r="CL7" i="35"/>
  <c r="AN49" i="35"/>
  <c r="CF12" i="35"/>
  <c r="BN39" i="35"/>
  <c r="AH26" i="35"/>
  <c r="BQ21" i="35"/>
  <c r="CF15" i="35"/>
  <c r="AM29" i="35"/>
  <c r="I48" i="35"/>
  <c r="J36" i="35"/>
  <c r="BS16" i="35"/>
  <c r="CD13" i="35"/>
  <c r="Z33" i="35"/>
  <c r="CL49" i="35"/>
  <c r="AG24" i="35"/>
  <c r="AB50" i="35"/>
  <c r="AF30" i="35"/>
  <c r="CX44" i="35"/>
  <c r="I42" i="35"/>
  <c r="Z16" i="35"/>
  <c r="BI15" i="35"/>
  <c r="C35" i="35"/>
  <c r="AW10" i="35"/>
  <c r="BC49" i="35"/>
  <c r="CA43" i="35"/>
  <c r="R10" i="35"/>
  <c r="S49" i="35"/>
  <c r="Y45" i="35"/>
  <c r="AW41" i="35"/>
  <c r="BO18" i="35"/>
  <c r="CF30" i="35"/>
  <c r="AG37" i="35"/>
  <c r="AR44" i="35"/>
  <c r="AK7" i="35"/>
  <c r="O26" i="35"/>
  <c r="E21" i="35"/>
  <c r="BF48" i="35"/>
  <c r="N23" i="35"/>
  <c r="AP42" i="35"/>
  <c r="F18" i="35"/>
  <c r="CI22" i="35"/>
  <c r="CE38" i="35"/>
  <c r="CZ40" i="35"/>
  <c r="T40" i="35"/>
  <c r="O23" i="35"/>
  <c r="AA30" i="35"/>
  <c r="CP28" i="35"/>
  <c r="AC4" i="35"/>
  <c r="BM32" i="35"/>
  <c r="AO14" i="35"/>
  <c r="BE4" i="35"/>
  <c r="S10" i="35"/>
  <c r="BF7" i="35"/>
  <c r="P41" i="35"/>
  <c r="CF32" i="35"/>
  <c r="AI32" i="35"/>
  <c r="AU23" i="35"/>
  <c r="BA38" i="35"/>
  <c r="AC28" i="35"/>
  <c r="CC48" i="35"/>
  <c r="BH32" i="35"/>
  <c r="AL20" i="35"/>
  <c r="X35" i="35"/>
  <c r="AY20" i="35"/>
  <c r="AA35" i="35"/>
  <c r="D46" i="35"/>
  <c r="AI40" i="35"/>
  <c r="E16" i="35"/>
  <c r="K44" i="35"/>
  <c r="AD37" i="35"/>
  <c r="AD27" i="35"/>
  <c r="CQ43" i="35"/>
  <c r="CY49" i="35"/>
  <c r="AT39" i="35"/>
  <c r="CV24" i="35"/>
  <c r="CO50" i="35"/>
  <c r="C27" i="35"/>
  <c r="E43" i="35"/>
  <c r="CN15" i="35"/>
  <c r="AX28" i="35"/>
  <c r="CN18" i="35"/>
  <c r="BA10" i="35"/>
  <c r="CB25" i="35"/>
  <c r="CB47" i="35"/>
  <c r="AF42" i="35"/>
  <c r="AZ19" i="35"/>
  <c r="CX5" i="35"/>
  <c r="BH45" i="35"/>
  <c r="R16" i="35"/>
  <c r="BS36" i="35"/>
  <c r="CX15" i="35"/>
  <c r="AM49" i="35"/>
  <c r="CH34" i="35"/>
  <c r="AK37" i="35"/>
  <c r="CZ4" i="35"/>
  <c r="CZ26" i="35"/>
  <c r="CO39" i="35"/>
  <c r="P27" i="35"/>
  <c r="CS38" i="35"/>
  <c r="CQ35" i="35"/>
  <c r="CO33" i="35"/>
  <c r="G49" i="35"/>
  <c r="CF6" i="35"/>
  <c r="BW44" i="35"/>
  <c r="M24" i="35"/>
  <c r="BT40" i="35"/>
  <c r="AL28" i="35"/>
  <c r="CG22" i="35"/>
  <c r="CI24" i="35"/>
  <c r="N11" i="35"/>
  <c r="BA33" i="35"/>
  <c r="AO47" i="35"/>
  <c r="AN14" i="35"/>
  <c r="AI51" i="35"/>
  <c r="CP5" i="35"/>
  <c r="CC5" i="35"/>
  <c r="W51" i="35"/>
  <c r="AH13" i="35"/>
  <c r="C40" i="35"/>
  <c r="CY18" i="35"/>
  <c r="BR19" i="35"/>
  <c r="S44" i="35"/>
  <c r="BD18" i="35"/>
  <c r="AC34" i="35"/>
  <c r="BK38" i="35"/>
  <c r="BE26" i="35"/>
  <c r="O13" i="35"/>
  <c r="AR18" i="35"/>
  <c r="F28" i="35"/>
  <c r="R29" i="35"/>
  <c r="AA36" i="35"/>
  <c r="BZ9" i="35"/>
  <c r="Z29" i="35"/>
  <c r="CG34" i="35"/>
  <c r="AE22" i="35"/>
  <c r="CA26" i="35"/>
  <c r="CE24" i="35"/>
  <c r="CO31" i="35"/>
  <c r="AB6" i="35"/>
  <c r="O44" i="35"/>
  <c r="AD20" i="35"/>
  <c r="AK38" i="35"/>
  <c r="AW33" i="35"/>
  <c r="CB7" i="35"/>
  <c r="AW31" i="35"/>
  <c r="CA52" i="35"/>
  <c r="L32" i="35"/>
  <c r="CW17" i="35"/>
  <c r="CY11" i="35"/>
  <c r="E6" i="35"/>
  <c r="CC47" i="35"/>
  <c r="AN5" i="35"/>
  <c r="BU12" i="35"/>
  <c r="AV10" i="35"/>
  <c r="CQ20" i="35"/>
  <c r="BC43" i="35"/>
  <c r="BI18" i="35"/>
  <c r="K42" i="35"/>
  <c r="BB9" i="35"/>
  <c r="CY10" i="35"/>
  <c r="X43" i="35"/>
  <c r="CX7" i="35"/>
  <c r="BN14" i="35"/>
  <c r="AJ44" i="35"/>
  <c r="X38" i="35"/>
  <c r="M46" i="35"/>
  <c r="CF9" i="35"/>
  <c r="X9" i="35"/>
  <c r="CW45" i="35"/>
  <c r="BO52" i="35"/>
  <c r="AN24" i="35"/>
  <c r="CP10" i="35"/>
  <c r="CF36" i="35"/>
  <c r="CX31" i="35"/>
  <c r="CM52" i="35"/>
  <c r="BX6" i="35"/>
  <c r="AS23" i="35"/>
  <c r="CP36" i="35"/>
  <c r="CD39" i="35"/>
  <c r="BT5" i="35"/>
  <c r="BF41" i="35"/>
  <c r="CJ46" i="35"/>
  <c r="AZ22" i="35"/>
  <c r="AJ40" i="35"/>
  <c r="M33" i="35"/>
  <c r="BX46" i="35"/>
  <c r="CM31" i="35"/>
  <c r="H34" i="35"/>
  <c r="CC26" i="35"/>
  <c r="AM47" i="35"/>
  <c r="BO35" i="35"/>
  <c r="CI26" i="35"/>
  <c r="F21" i="35"/>
  <c r="BE32" i="35"/>
  <c r="AZ45" i="35"/>
  <c r="CH22" i="35"/>
  <c r="AB48" i="35"/>
  <c r="CS27" i="35"/>
  <c r="CQ28" i="35"/>
  <c r="CV15" i="35"/>
  <c r="CL14" i="35"/>
  <c r="CQ52" i="35"/>
  <c r="BQ5" i="35"/>
  <c r="BG33" i="35"/>
  <c r="BF49" i="35"/>
  <c r="BH34" i="35"/>
  <c r="Y8" i="35"/>
  <c r="CO21" i="35"/>
  <c r="CJ22" i="35"/>
  <c r="BE33" i="35"/>
  <c r="BV40" i="35"/>
  <c r="CJ10" i="35"/>
  <c r="BE10" i="35"/>
  <c r="CD50" i="35"/>
  <c r="BY19" i="35"/>
  <c r="AT50" i="35"/>
  <c r="BG28" i="35"/>
  <c r="AI13" i="35"/>
  <c r="BQ9" i="35"/>
  <c r="AR27" i="35"/>
  <c r="CD43" i="35"/>
  <c r="S30" i="35"/>
  <c r="CF34" i="35"/>
  <c r="K39" i="35"/>
  <c r="BM45" i="35"/>
  <c r="AI4" i="35"/>
  <c r="CL27" i="35"/>
  <c r="I51" i="35"/>
  <c r="P5" i="35"/>
  <c r="AU10" i="35"/>
  <c r="CG20" i="35"/>
  <c r="BY9" i="35"/>
  <c r="E35" i="35"/>
  <c r="AI33" i="35"/>
  <c r="AU50" i="35"/>
  <c r="J37" i="35"/>
  <c r="AP18" i="35"/>
  <c r="AG9" i="35"/>
  <c r="R48" i="35"/>
  <c r="BL16" i="35"/>
  <c r="BP15" i="35"/>
  <c r="BR47" i="35"/>
  <c r="AQ43" i="35"/>
  <c r="AD49" i="35"/>
  <c r="CU21" i="35"/>
  <c r="P36" i="35"/>
  <c r="BQ10" i="35"/>
  <c r="BT42" i="35"/>
  <c r="F10" i="35"/>
  <c r="AW8" i="35"/>
  <c r="V44" i="35"/>
  <c r="V21" i="35"/>
  <c r="CT40" i="35"/>
  <c r="AP9" i="35"/>
  <c r="AL45" i="35"/>
  <c r="BH27" i="35"/>
  <c r="CA17" i="35"/>
  <c r="BW9" i="35"/>
  <c r="BR48" i="35"/>
  <c r="BK25" i="35"/>
  <c r="CP11" i="35"/>
  <c r="AS36" i="35"/>
  <c r="BB42" i="35"/>
  <c r="CO35" i="35"/>
  <c r="CS35" i="35"/>
  <c r="R34" i="35"/>
  <c r="BW4" i="35"/>
  <c r="CU20" i="35"/>
  <c r="BF33" i="35"/>
  <c r="CB32" i="35"/>
  <c r="N39" i="35"/>
  <c r="BX15" i="35"/>
  <c r="BN12" i="35"/>
  <c r="BW25" i="35"/>
  <c r="M17" i="35"/>
  <c r="AN27" i="35"/>
  <c r="H24" i="35"/>
  <c r="AB4" i="35"/>
  <c r="BD19" i="35"/>
  <c r="AU52" i="35"/>
  <c r="BE40" i="35"/>
  <c r="AV41" i="35"/>
  <c r="AZ27" i="35"/>
  <c r="AR20" i="35"/>
  <c r="BE14" i="35"/>
  <c r="AS34" i="35"/>
  <c r="BE9" i="35"/>
  <c r="W15" i="35"/>
  <c r="D33" i="35"/>
  <c r="L24" i="35"/>
  <c r="AT11" i="35"/>
  <c r="BU25" i="35"/>
  <c r="BU39" i="35"/>
  <c r="H16" i="35"/>
  <c r="BJ20" i="35"/>
  <c r="AH11" i="35"/>
  <c r="AM22" i="35"/>
  <c r="AI17" i="35"/>
  <c r="G34" i="35"/>
  <c r="AQ15" i="35"/>
  <c r="I52" i="35"/>
  <c r="CA39" i="35"/>
  <c r="CI40" i="35"/>
  <c r="M39" i="35"/>
  <c r="BS44" i="35"/>
  <c r="BZ7" i="35"/>
  <c r="BI20" i="35"/>
  <c r="AM37" i="35"/>
  <c r="CV5" i="35"/>
  <c r="CE16" i="35"/>
  <c r="H46" i="35"/>
  <c r="AL49" i="35"/>
  <c r="AO19" i="35"/>
  <c r="AJ49" i="35"/>
  <c r="AT13" i="35"/>
  <c r="U11" i="35"/>
  <c r="P32" i="35"/>
  <c r="CW41" i="35"/>
  <c r="BR35" i="35"/>
  <c r="CH50" i="35"/>
  <c r="CD8" i="35"/>
  <c r="AX21" i="35"/>
  <c r="BC18" i="35"/>
  <c r="BS48" i="35"/>
  <c r="CN6" i="35"/>
  <c r="AU37" i="35"/>
  <c r="CN27" i="35"/>
  <c r="Y24" i="35"/>
  <c r="O28" i="35"/>
  <c r="CO11" i="35"/>
  <c r="AM41" i="35"/>
  <c r="AY4" i="35"/>
  <c r="D42" i="35"/>
  <c r="BX39" i="35"/>
  <c r="X24" i="35"/>
  <c r="CJ31" i="35"/>
  <c r="E50" i="35"/>
  <c r="R47" i="35"/>
  <c r="BM33" i="35"/>
  <c r="BU8" i="35"/>
  <c r="N8" i="35"/>
  <c r="BE23" i="35"/>
  <c r="Q24" i="35"/>
  <c r="BW29" i="35"/>
  <c r="AD23" i="35"/>
  <c r="AT7" i="35"/>
  <c r="AH40" i="35"/>
  <c r="S9" i="35"/>
  <c r="CW49" i="35"/>
  <c r="BU30" i="35"/>
  <c r="BY12" i="35"/>
  <c r="W32" i="35"/>
  <c r="AF43" i="35"/>
  <c r="BK35" i="35"/>
  <c r="CL25" i="35"/>
  <c r="BF34" i="35"/>
  <c r="BX22" i="35"/>
  <c r="AA14" i="35"/>
  <c r="AZ20" i="35"/>
  <c r="BC21" i="35"/>
  <c r="BZ18" i="35"/>
  <c r="CW23" i="35"/>
  <c r="CI4" i="35"/>
  <c r="CD28" i="35"/>
  <c r="BG30" i="35"/>
  <c r="AA51" i="35"/>
  <c r="AX7" i="35"/>
  <c r="CP9" i="35"/>
  <c r="BP5" i="35"/>
  <c r="BQ44" i="35"/>
  <c r="L8" i="35"/>
  <c r="I32" i="35"/>
  <c r="CD48" i="35"/>
  <c r="AK19" i="35"/>
  <c r="M6" i="35"/>
  <c r="BD29" i="35"/>
  <c r="CX48" i="35"/>
  <c r="AI26" i="35"/>
  <c r="U17" i="35"/>
  <c r="BL4" i="35"/>
  <c r="AZ48" i="35"/>
  <c r="CA15" i="35"/>
  <c r="BN38" i="35"/>
  <c r="BQ23" i="35"/>
  <c r="AS33" i="35"/>
  <c r="BE50" i="35"/>
  <c r="CF10" i="35"/>
  <c r="BB10" i="35"/>
  <c r="BB46" i="35"/>
  <c r="Q27" i="35"/>
  <c r="CC51" i="35"/>
  <c r="K52" i="35"/>
  <c r="CU38" i="35"/>
  <c r="BH28" i="35"/>
  <c r="BD52" i="35"/>
  <c r="K23" i="35"/>
  <c r="F13" i="35"/>
  <c r="H48" i="35"/>
  <c r="CR43" i="35"/>
  <c r="BD36" i="35"/>
  <c r="BZ47" i="35"/>
  <c r="BE7" i="35"/>
  <c r="BV13" i="35"/>
  <c r="CP12" i="35"/>
  <c r="BS43" i="35"/>
  <c r="AT4" i="35"/>
  <c r="AL19" i="35"/>
  <c r="BA49" i="35"/>
  <c r="AE49" i="35"/>
  <c r="I11" i="35"/>
  <c r="U9" i="35"/>
  <c r="CL48" i="35"/>
  <c r="BE25" i="35"/>
  <c r="BU6" i="35"/>
  <c r="H12" i="35"/>
  <c r="BN40" i="35"/>
  <c r="H29" i="35"/>
  <c r="CC33" i="35"/>
  <c r="AA6" i="35"/>
  <c r="BC16" i="35"/>
  <c r="BA36" i="35"/>
  <c r="AB35" i="35"/>
  <c r="AJ41" i="35"/>
  <c r="CX14" i="35"/>
  <c r="AV36" i="35"/>
  <c r="BI33" i="35"/>
  <c r="BK18" i="35"/>
  <c r="BC25" i="35"/>
  <c r="BG27" i="35"/>
  <c r="AZ28" i="35"/>
  <c r="AE12" i="35"/>
  <c r="U28" i="35"/>
  <c r="I18" i="35"/>
  <c r="L17" i="35"/>
  <c r="AU36" i="35"/>
  <c r="BP28" i="35"/>
  <c r="CK38" i="35"/>
  <c r="C9" i="35"/>
  <c r="CQ25" i="35"/>
  <c r="BD31" i="35"/>
  <c r="C36" i="35"/>
  <c r="BW27" i="35"/>
  <c r="W52" i="35"/>
  <c r="BY26" i="35"/>
  <c r="CD5" i="35"/>
  <c r="CB36" i="35"/>
  <c r="AP32" i="35"/>
  <c r="CH12" i="35"/>
  <c r="AC23" i="35"/>
  <c r="CL10" i="35"/>
  <c r="CX19" i="35"/>
  <c r="BV25" i="35"/>
  <c r="W40" i="35"/>
  <c r="CJ26" i="35"/>
  <c r="AB40" i="35"/>
  <c r="CU13" i="35"/>
  <c r="CQ15" i="35"/>
  <c r="AD30" i="35"/>
  <c r="N9" i="35"/>
  <c r="BE20" i="35"/>
  <c r="I29" i="35"/>
  <c r="CQ6" i="35"/>
  <c r="AE7" i="35"/>
  <c r="CN32" i="35"/>
  <c r="BI17" i="35"/>
  <c r="U44" i="35"/>
  <c r="BL8" i="35"/>
  <c r="CM51" i="35"/>
  <c r="CY38" i="35"/>
  <c r="Q21" i="35"/>
  <c r="AF34" i="35"/>
  <c r="N40" i="35"/>
  <c r="BC23" i="35"/>
  <c r="CU32" i="35"/>
  <c r="Z45" i="35"/>
  <c r="CL18" i="35"/>
  <c r="R11" i="35"/>
  <c r="CL15" i="35"/>
  <c r="CX39" i="35"/>
  <c r="BX33" i="35"/>
  <c r="BT20" i="35"/>
  <c r="O6" i="35"/>
  <c r="C23" i="35"/>
  <c r="CH35" i="35"/>
  <c r="BY38" i="35"/>
  <c r="CV42" i="35"/>
  <c r="CB14" i="35"/>
  <c r="E5" i="35"/>
  <c r="AR42" i="35"/>
  <c r="BH5" i="35"/>
  <c r="P7" i="35"/>
  <c r="CX12" i="35"/>
  <c r="AQ8" i="35"/>
  <c r="CI21" i="35"/>
  <c r="AN50" i="35"/>
  <c r="CQ47" i="35"/>
  <c r="AQ36" i="35"/>
  <c r="AJ36" i="35"/>
  <c r="BJ50" i="35"/>
  <c r="CN46" i="35"/>
  <c r="E24" i="35"/>
  <c r="AA33" i="35"/>
  <c r="CW11" i="35"/>
  <c r="W7" i="35"/>
  <c r="AG26" i="35"/>
  <c r="N49" i="35"/>
  <c r="CA35" i="35"/>
  <c r="AZ12" i="35"/>
  <c r="N30" i="35"/>
  <c r="AM21" i="35"/>
  <c r="AB17" i="35"/>
  <c r="BF25" i="35"/>
  <c r="BY29" i="35"/>
  <c r="F12" i="35"/>
  <c r="BF36" i="35"/>
  <c r="AM10" i="35"/>
  <c r="BV12" i="35"/>
  <c r="CJ16" i="35"/>
  <c r="U15" i="35"/>
  <c r="BI8" i="35"/>
  <c r="BS28" i="35"/>
  <c r="CN33" i="35"/>
  <c r="BZ15" i="35"/>
  <c r="CJ43" i="35"/>
  <c r="BQ31" i="35"/>
  <c r="AL17" i="35"/>
  <c r="CW43" i="35"/>
  <c r="CW27" i="35"/>
  <c r="CO27" i="35"/>
  <c r="BP17" i="35"/>
  <c r="BS39" i="35"/>
  <c r="AR16" i="35"/>
  <c r="CF49" i="35"/>
  <c r="Z23" i="35"/>
  <c r="Q51" i="35"/>
  <c r="AU6" i="35"/>
  <c r="F8" i="35"/>
  <c r="AB33" i="35"/>
  <c r="CS20" i="35"/>
  <c r="BO37" i="35"/>
  <c r="BT25" i="35"/>
  <c r="AC41" i="35"/>
  <c r="U42" i="35"/>
  <c r="AF31" i="35"/>
  <c r="G10" i="35"/>
  <c r="Z32" i="35"/>
  <c r="AY39" i="35"/>
  <c r="BN46" i="35"/>
  <c r="M47" i="35"/>
  <c r="AI11" i="35"/>
  <c r="CP16" i="35"/>
  <c r="G26" i="35"/>
  <c r="AQ35" i="35"/>
  <c r="AO40" i="35"/>
  <c r="CZ51" i="35"/>
  <c r="CL22" i="35"/>
  <c r="Z41" i="35"/>
  <c r="BP23" i="35"/>
  <c r="CK40" i="35"/>
  <c r="U4" i="35"/>
  <c r="CN30" i="35"/>
  <c r="BD20" i="35"/>
  <c r="P35" i="35"/>
  <c r="BU24" i="35"/>
  <c r="BJ15" i="35"/>
  <c r="BN44" i="35"/>
  <c r="CB11" i="35"/>
  <c r="N16" i="35"/>
  <c r="CL9" i="35"/>
  <c r="N6" i="35"/>
  <c r="CU37" i="35"/>
  <c r="CD12" i="35"/>
  <c r="I36" i="35"/>
  <c r="CP31" i="35"/>
  <c r="CK50" i="35"/>
  <c r="CM49" i="35"/>
  <c r="P4" i="35"/>
  <c r="BY47" i="35"/>
  <c r="AW47" i="35"/>
  <c r="AW50" i="35"/>
  <c r="AZ21" i="35"/>
  <c r="BO33" i="35"/>
  <c r="F23" i="35"/>
  <c r="CE25" i="35"/>
  <c r="CP7" i="35"/>
  <c r="CK15" i="35"/>
  <c r="S34" i="35"/>
  <c r="CY42" i="35"/>
  <c r="AK16" i="35"/>
  <c r="CR26" i="35"/>
  <c r="N41" i="35"/>
  <c r="CB22" i="35"/>
  <c r="AG36" i="35"/>
  <c r="BF17" i="35"/>
  <c r="W33" i="35"/>
  <c r="BC10" i="35"/>
  <c r="AG20" i="35"/>
  <c r="CY14" i="35"/>
  <c r="CK4" i="35"/>
  <c r="BM5" i="35"/>
  <c r="AB8" i="35"/>
  <c r="AX50" i="35"/>
  <c r="AJ9" i="35"/>
  <c r="BD43" i="35"/>
  <c r="BH16" i="35"/>
  <c r="CG30" i="35"/>
  <c r="AT32" i="35"/>
  <c r="BB49" i="35"/>
  <c r="CA36" i="35"/>
  <c r="CZ27" i="35"/>
  <c r="I33" i="35"/>
  <c r="CP41" i="35"/>
  <c r="BZ27" i="35"/>
  <c r="E40" i="35"/>
  <c r="BM42" i="35"/>
  <c r="CW25" i="35"/>
  <c r="BS52" i="35"/>
  <c r="W41" i="35"/>
  <c r="Y46" i="35"/>
  <c r="S11" i="35"/>
  <c r="AK47" i="35"/>
  <c r="CY24" i="35"/>
  <c r="AQ38" i="35"/>
  <c r="CQ23" i="35"/>
  <c r="AF20" i="35"/>
  <c r="CD10" i="35"/>
  <c r="AL52" i="35"/>
  <c r="AF18" i="35"/>
  <c r="Z14" i="35"/>
  <c r="CS17" i="35"/>
  <c r="AY49" i="35"/>
  <c r="BV31" i="35"/>
  <c r="N18" i="35"/>
  <c r="AU18" i="35"/>
  <c r="AE44" i="35"/>
  <c r="Z22" i="35"/>
  <c r="J14" i="35"/>
  <c r="C18" i="35"/>
  <c r="H27" i="35"/>
  <c r="AV13" i="35"/>
  <c r="BY14" i="35"/>
  <c r="AF35" i="35"/>
  <c r="L10" i="35"/>
  <c r="BA19" i="35"/>
  <c r="G35" i="35"/>
  <c r="BS21" i="35"/>
  <c r="CM8" i="35"/>
  <c r="CS47" i="35"/>
  <c r="U23" i="35"/>
  <c r="BV29" i="35"/>
  <c r="AF17" i="35"/>
  <c r="BO11" i="35"/>
  <c r="BV49" i="35"/>
  <c r="AV31" i="35"/>
  <c r="AH14" i="35"/>
  <c r="BT27" i="35"/>
  <c r="AO33" i="35"/>
  <c r="BX30" i="35"/>
  <c r="BN33" i="35"/>
  <c r="CA6" i="35"/>
  <c r="AO30" i="35"/>
  <c r="BJ7" i="35"/>
  <c r="CA21" i="35"/>
  <c r="AI14" i="35"/>
  <c r="BQ6" i="35"/>
  <c r="BN36" i="35"/>
  <c r="BM13" i="35"/>
  <c r="CD32" i="35"/>
  <c r="Y4" i="35"/>
  <c r="CU5" i="35"/>
  <c r="AK8" i="35"/>
  <c r="CK27" i="35"/>
  <c r="BJ29" i="35"/>
  <c r="V50" i="35"/>
  <c r="CJ30" i="35"/>
  <c r="CL31" i="35"/>
  <c r="W35" i="35"/>
  <c r="AG6" i="35"/>
  <c r="AM17" i="35"/>
  <c r="H39" i="35"/>
  <c r="N45" i="35"/>
  <c r="AJ5" i="35"/>
  <c r="AX6" i="35"/>
  <c r="CM28" i="35"/>
  <c r="BI26" i="35"/>
  <c r="AY15" i="35"/>
  <c r="I38" i="35"/>
  <c r="AG42" i="35"/>
  <c r="AB26" i="35"/>
  <c r="BW34" i="35"/>
  <c r="V39" i="35"/>
  <c r="E52" i="35"/>
  <c r="BE31" i="35"/>
  <c r="BU14" i="35"/>
  <c r="CD27" i="35"/>
  <c r="CS49" i="35"/>
  <c r="W8" i="35"/>
  <c r="AZ44" i="35"/>
  <c r="BL35" i="35"/>
  <c r="AS24" i="35"/>
  <c r="BV51" i="35"/>
  <c r="BY4" i="35"/>
  <c r="CJ25" i="35"/>
  <c r="D36" i="35"/>
  <c r="BA21" i="35"/>
  <c r="AD36" i="35"/>
  <c r="BX31" i="35"/>
  <c r="AH6" i="35"/>
  <c r="CO4" i="35"/>
  <c r="K45" i="35"/>
  <c r="AX8" i="35"/>
  <c r="V31" i="35"/>
  <c r="L9" i="35"/>
  <c r="BZ49" i="35"/>
  <c r="AX47" i="35"/>
  <c r="BG26" i="35"/>
  <c r="CM30" i="35"/>
  <c r="BR34" i="35"/>
  <c r="CM37" i="35"/>
  <c r="AH33" i="35"/>
  <c r="AR4" i="35"/>
  <c r="BY40" i="35"/>
  <c r="V42" i="35"/>
  <c r="BZ20" i="35"/>
  <c r="AB5" i="35"/>
  <c r="O42" i="35"/>
  <c r="AW36" i="35"/>
  <c r="AT33" i="35"/>
  <c r="BX47" i="35"/>
  <c r="AZ23" i="35"/>
  <c r="AF37" i="35"/>
  <c r="AD16" i="35"/>
  <c r="AD10" i="35"/>
  <c r="AZ11" i="35"/>
  <c r="CM48" i="35"/>
  <c r="BX35" i="35"/>
  <c r="BY21" i="35"/>
  <c r="AL5" i="35"/>
  <c r="S16" i="35"/>
  <c r="G47" i="35"/>
  <c r="BM8" i="35"/>
  <c r="BB8" i="35"/>
  <c r="AX51" i="35"/>
  <c r="CE29" i="35"/>
  <c r="U52" i="35"/>
  <c r="AC11" i="35"/>
  <c r="R31" i="35"/>
  <c r="CN17" i="35"/>
  <c r="AO37" i="35"/>
  <c r="K47" i="35"/>
  <c r="AS35" i="35"/>
  <c r="BL48" i="35"/>
  <c r="AP11" i="35"/>
  <c r="J4" i="35"/>
  <c r="AS14" i="35"/>
  <c r="G13" i="35"/>
  <c r="AI35" i="35"/>
  <c r="CR18" i="35"/>
  <c r="AO44" i="35"/>
  <c r="J32" i="35"/>
  <c r="BC20" i="35"/>
  <c r="BR23" i="35"/>
  <c r="AK44" i="35"/>
  <c r="AC49" i="35"/>
  <c r="CX30" i="35"/>
  <c r="AH21" i="35"/>
  <c r="BU17" i="35"/>
  <c r="BZ45" i="35"/>
  <c r="AY8" i="35"/>
  <c r="BC6" i="35"/>
  <c r="BS49" i="35"/>
  <c r="BJ10" i="35"/>
  <c r="CK44" i="35"/>
  <c r="N48" i="35"/>
  <c r="AT15" i="35"/>
  <c r="BE19" i="35"/>
  <c r="BT30" i="35"/>
  <c r="AE33" i="35"/>
  <c r="D14" i="35"/>
  <c r="BD45" i="35"/>
  <c r="CI8" i="35"/>
  <c r="AC30" i="35"/>
  <c r="AJ38" i="35"/>
  <c r="R35" i="35"/>
  <c r="AP46" i="35"/>
  <c r="AQ51" i="35"/>
  <c r="BW49" i="35"/>
  <c r="R6" i="35"/>
  <c r="Z20" i="35"/>
  <c r="BY20" i="35"/>
  <c r="CG8" i="35"/>
  <c r="BC52" i="35"/>
  <c r="BT48" i="35"/>
  <c r="CW48" i="35"/>
  <c r="J5" i="35"/>
  <c r="CQ46" i="35"/>
  <c r="AG15" i="35"/>
  <c r="J41" i="35"/>
  <c r="BB25" i="35"/>
  <c r="AX38" i="35"/>
  <c r="BG36" i="35"/>
  <c r="CZ49" i="35"/>
  <c r="Y38" i="35"/>
  <c r="BL29" i="35"/>
  <c r="AM51" i="35"/>
  <c r="S21" i="35"/>
  <c r="X51" i="35"/>
  <c r="BS40" i="35"/>
  <c r="CK30" i="35"/>
  <c r="CR47" i="35"/>
  <c r="BF46" i="35"/>
  <c r="K4" i="35"/>
  <c r="CF26" i="35"/>
  <c r="CO52" i="35"/>
  <c r="BV37" i="35"/>
  <c r="W5" i="35"/>
  <c r="K8" i="35"/>
  <c r="AA31" i="35"/>
  <c r="E49" i="35"/>
  <c r="AH5" i="35"/>
  <c r="BI46" i="35"/>
  <c r="CH16" i="35"/>
  <c r="AZ37" i="35"/>
  <c r="BC9" i="35"/>
  <c r="CV46" i="35"/>
  <c r="T5" i="35"/>
  <c r="CS28" i="35"/>
  <c r="BB22" i="35"/>
  <c r="CU44" i="35"/>
  <c r="CQ22" i="35"/>
  <c r="CX9" i="35"/>
  <c r="BJ44" i="35"/>
  <c r="C33" i="35"/>
  <c r="CX36" i="35"/>
  <c r="CO42" i="35"/>
  <c r="BS7" i="35"/>
  <c r="CH14" i="35"/>
  <c r="BH46" i="35"/>
  <c r="BI19" i="35"/>
  <c r="BV39" i="35"/>
  <c r="CN26" i="35"/>
  <c r="BK46" i="35"/>
  <c r="CS30" i="35"/>
  <c r="AS28" i="35"/>
  <c r="BW8" i="35"/>
  <c r="BU20" i="35"/>
  <c r="BD24" i="35"/>
  <c r="CW18" i="35"/>
  <c r="AH39" i="35"/>
  <c r="BP27" i="35"/>
  <c r="AL10" i="35"/>
  <c r="BE16" i="35"/>
  <c r="U38" i="35"/>
  <c r="CD9" i="35"/>
  <c r="I40" i="35"/>
  <c r="AJ6" i="35"/>
  <c r="CS43" i="35"/>
  <c r="C13" i="35"/>
  <c r="BY13" i="35"/>
  <c r="CB33" i="35"/>
  <c r="X42" i="35"/>
  <c r="T30" i="35"/>
  <c r="CY43" i="35"/>
  <c r="CG23" i="35"/>
  <c r="AT49" i="35"/>
  <c r="BX27" i="35"/>
  <c r="CC29" i="35"/>
  <c r="H22" i="35"/>
  <c r="CE33" i="35"/>
  <c r="AV47" i="35"/>
  <c r="CW35" i="35"/>
  <c r="CV33" i="35"/>
  <c r="BV14" i="35"/>
  <c r="CT28" i="35"/>
  <c r="BP4" i="35"/>
  <c r="AZ26" i="35"/>
  <c r="CV50" i="35"/>
  <c r="AO48" i="35"/>
  <c r="BH30" i="35"/>
  <c r="CU24" i="35"/>
  <c r="BY28" i="35"/>
  <c r="BU40" i="35"/>
  <c r="S19" i="35"/>
  <c r="X23" i="35"/>
  <c r="Q9" i="35"/>
  <c r="CE6" i="35"/>
  <c r="AT24" i="35"/>
  <c r="CL39" i="35"/>
  <c r="V8" i="35"/>
  <c r="AP25" i="35"/>
  <c r="AL27" i="35"/>
  <c r="BP33" i="35"/>
  <c r="BT35" i="35"/>
  <c r="P19" i="35"/>
  <c r="Q7" i="35"/>
  <c r="AA47" i="35"/>
  <c r="AE45" i="35"/>
  <c r="CP14" i="35"/>
  <c r="Z18" i="35"/>
  <c r="AB42" i="35"/>
  <c r="S50" i="35"/>
  <c r="Y18" i="35"/>
  <c r="E32" i="35"/>
  <c r="CT21" i="35"/>
  <c r="CB23" i="35"/>
  <c r="BG45" i="35"/>
  <c r="AY33" i="35"/>
  <c r="BV18" i="35"/>
  <c r="CK41" i="35"/>
  <c r="BJ34" i="35"/>
  <c r="BK16" i="35"/>
  <c r="CK5" i="35"/>
  <c r="BB30" i="35"/>
  <c r="AV28" i="35"/>
  <c r="AM26" i="35"/>
  <c r="CP8" i="35"/>
  <c r="Q32" i="35"/>
  <c r="AH15" i="35"/>
  <c r="BR50" i="35"/>
  <c r="BI43" i="35"/>
  <c r="AG30" i="35"/>
  <c r="AY17" i="35"/>
  <c r="V51" i="35"/>
  <c r="AQ27" i="35"/>
  <c r="BU28" i="35"/>
  <c r="CN34" i="35"/>
  <c r="AQ10" i="35"/>
  <c r="BP32" i="35"/>
  <c r="BB19" i="35"/>
  <c r="AV24" i="35"/>
  <c r="AL35" i="35"/>
  <c r="CD25" i="35"/>
  <c r="BC26" i="35"/>
  <c r="CL51" i="35"/>
  <c r="BW13" i="35"/>
  <c r="BV10" i="35"/>
  <c r="CH23" i="35"/>
  <c r="CQ36" i="35"/>
  <c r="BX7" i="35"/>
  <c r="O52" i="35"/>
  <c r="BQ27" i="35"/>
  <c r="BB34" i="35"/>
  <c r="D22" i="35"/>
  <c r="BD47" i="35"/>
  <c r="CG49" i="35"/>
  <c r="CG50" i="35"/>
  <c r="AP28" i="35"/>
  <c r="BG38" i="35"/>
  <c r="BI4" i="35"/>
  <c r="Y10" i="35"/>
  <c r="CA29" i="35"/>
  <c r="X34" i="35"/>
  <c r="N51" i="35"/>
  <c r="BJ21" i="35"/>
  <c r="W46" i="35"/>
  <c r="C45" i="35"/>
  <c r="I15" i="35"/>
  <c r="CV11" i="35"/>
  <c r="AA50" i="35"/>
  <c r="BS24" i="35"/>
  <c r="CW36" i="35"/>
  <c r="CK21" i="35"/>
  <c r="AL43" i="35"/>
  <c r="BQ28" i="35"/>
  <c r="BT23" i="35"/>
  <c r="X25" i="35"/>
  <c r="BZ11" i="35"/>
  <c r="AL9" i="35"/>
  <c r="AX41" i="35"/>
  <c r="CW21" i="35"/>
  <c r="AC27" i="35"/>
  <c r="AH19" i="35"/>
  <c r="AZ43" i="35"/>
  <c r="CY40" i="35"/>
  <c r="M13" i="35"/>
  <c r="X16" i="35"/>
  <c r="AX16" i="35"/>
  <c r="BD21" i="35"/>
  <c r="CF41" i="35"/>
  <c r="BP34" i="35"/>
  <c r="Q15" i="35"/>
  <c r="CT25" i="35"/>
  <c r="BX34" i="35"/>
  <c r="R38" i="35"/>
  <c r="F48" i="35"/>
  <c r="BN37" i="35"/>
  <c r="Y37" i="35"/>
  <c r="AU26" i="35"/>
  <c r="BL22" i="35"/>
  <c r="BV15" i="35"/>
  <c r="P37" i="35"/>
  <c r="T16" i="35"/>
  <c r="J50" i="35"/>
  <c r="E26" i="35"/>
  <c r="F49" i="35"/>
  <c r="AR21" i="35"/>
  <c r="AA11" i="35"/>
  <c r="AV27" i="35"/>
  <c r="CD46" i="35"/>
  <c r="G38" i="35"/>
  <c r="AD4" i="35"/>
  <c r="AC50" i="35"/>
  <c r="CC24" i="35"/>
  <c r="BY31" i="35"/>
  <c r="Z35" i="35"/>
  <c r="V29" i="35"/>
  <c r="AZ50" i="35"/>
  <c r="BE37" i="35"/>
  <c r="CY13" i="35"/>
  <c r="BM25" i="35"/>
  <c r="J38" i="35"/>
  <c r="BX10" i="35"/>
  <c r="G43" i="35"/>
  <c r="BG37" i="35"/>
  <c r="K34" i="35"/>
  <c r="C28" i="35"/>
  <c r="BI42" i="35"/>
  <c r="BG19" i="35"/>
  <c r="BN26" i="35"/>
  <c r="AH12" i="35"/>
  <c r="CR51" i="35"/>
  <c r="R23" i="35"/>
  <c r="BO13" i="35"/>
  <c r="BV24" i="35"/>
  <c r="BK48" i="35"/>
  <c r="AV44" i="35"/>
  <c r="BD5" i="35"/>
  <c r="BG43" i="35"/>
  <c r="AS8" i="35"/>
  <c r="W50" i="35"/>
  <c r="W20" i="35"/>
  <c r="AS13" i="35"/>
  <c r="S46" i="35"/>
  <c r="CN43" i="35"/>
  <c r="CP32" i="35"/>
  <c r="AT20" i="35"/>
  <c r="Y50" i="35"/>
  <c r="BX40" i="35"/>
  <c r="BK23" i="35"/>
  <c r="AU39" i="35"/>
  <c r="CR33" i="35"/>
  <c r="AR28" i="35"/>
  <c r="BS22" i="35"/>
  <c r="BP29" i="35"/>
  <c r="BU49" i="35"/>
  <c r="CI15" i="35"/>
  <c r="CA24" i="35"/>
  <c r="W12" i="35"/>
  <c r="BJ45" i="35"/>
  <c r="CN7" i="35"/>
  <c r="W26" i="35"/>
  <c r="BX21" i="35"/>
  <c r="AB52" i="35"/>
  <c r="CI48" i="35"/>
  <c r="BP31" i="35"/>
  <c r="CG15" i="35"/>
  <c r="AE36" i="35"/>
  <c r="Y21" i="35"/>
  <c r="CC38" i="35"/>
  <c r="Y32" i="35"/>
  <c r="BG44" i="35"/>
  <c r="AL29" i="35"/>
  <c r="AO12" i="35"/>
  <c r="CR4" i="35"/>
  <c r="BU51" i="35"/>
  <c r="AS4" i="35"/>
  <c r="BW15" i="35"/>
  <c r="BB52" i="35"/>
  <c r="AR11" i="35"/>
  <c r="AA22" i="35"/>
  <c r="D26" i="35"/>
  <c r="BT50" i="35"/>
  <c r="AF49" i="35"/>
  <c r="Y40" i="35"/>
  <c r="AK18" i="35"/>
  <c r="BR39" i="35"/>
  <c r="CC39" i="35"/>
  <c r="CF42" i="35"/>
  <c r="Z31" i="35"/>
  <c r="AA43" i="35"/>
  <c r="AY27" i="35"/>
  <c r="BT37" i="35"/>
  <c r="V22" i="35"/>
  <c r="CG42" i="35"/>
  <c r="C21" i="35"/>
  <c r="P33" i="35"/>
  <c r="AM23" i="35"/>
  <c r="CL6" i="35"/>
  <c r="CZ46" i="35"/>
  <c r="AQ30" i="35"/>
  <c r="V11" i="35"/>
  <c r="AR49" i="35"/>
  <c r="O41" i="35"/>
  <c r="AC8" i="35"/>
  <c r="AR12" i="35"/>
  <c r="CG47" i="35"/>
  <c r="CH13" i="35"/>
  <c r="BL6" i="35"/>
  <c r="BR33" i="35"/>
  <c r="BF21" i="35"/>
  <c r="BX8" i="35"/>
  <c r="CB37" i="35"/>
  <c r="CN8" i="35"/>
  <c r="AX33" i="35"/>
  <c r="S28" i="35"/>
  <c r="BY43" i="35"/>
  <c r="CE15" i="35"/>
  <c r="CA42" i="35"/>
  <c r="BM10" i="35"/>
  <c r="CP29" i="35"/>
  <c r="L35" i="35"/>
  <c r="D13" i="35"/>
  <c r="AT5" i="35"/>
  <c r="AZ34" i="35"/>
  <c r="BQ18" i="35"/>
  <c r="F17" i="35"/>
  <c r="CT13" i="35"/>
  <c r="BO46" i="35"/>
  <c r="AI36" i="35"/>
  <c r="AN11" i="35"/>
  <c r="AW52" i="35"/>
  <c r="BE34" i="35"/>
  <c r="BU7" i="35"/>
  <c r="AF9" i="35"/>
  <c r="BN31" i="35"/>
  <c r="AD43" i="35"/>
  <c r="BX16" i="35"/>
  <c r="AO10" i="35"/>
  <c r="AA9" i="35"/>
  <c r="Q22" i="35"/>
  <c r="BD7" i="35"/>
  <c r="BA32" i="35"/>
  <c r="CW15" i="35"/>
  <c r="AL31" i="35"/>
  <c r="CV52" i="35"/>
  <c r="AL32" i="35"/>
  <c r="G40" i="35"/>
  <c r="BX19" i="35"/>
  <c r="J16" i="35"/>
  <c r="AM13" i="35"/>
  <c r="F7" i="35"/>
  <c r="AQ25" i="35"/>
  <c r="AQ41" i="35"/>
  <c r="CX50" i="35"/>
  <c r="CD26" i="35"/>
  <c r="AG14" i="35"/>
  <c r="CT12" i="35"/>
  <c r="CK11" i="35"/>
  <c r="BY50" i="35"/>
  <c r="AD40" i="35"/>
  <c r="BL5" i="35"/>
  <c r="I5" i="35"/>
  <c r="BK8" i="35"/>
  <c r="BL18" i="35"/>
  <c r="BJ39" i="35"/>
  <c r="CO28" i="35"/>
  <c r="CU43" i="35"/>
  <c r="BI14" i="35"/>
  <c r="I17" i="35"/>
  <c r="AC46" i="35"/>
  <c r="BE28" i="35"/>
  <c r="AH7" i="35"/>
  <c r="CX52" i="35"/>
  <c r="Y41" i="35"/>
  <c r="BG15" i="35"/>
  <c r="CE18" i="35"/>
  <c r="AW49" i="35"/>
  <c r="K9" i="35"/>
  <c r="BW5" i="35"/>
  <c r="BF9" i="35"/>
  <c r="AG39" i="35"/>
  <c r="AX31" i="35"/>
  <c r="AC45" i="35"/>
  <c r="BG22" i="35"/>
  <c r="BK6" i="35"/>
  <c r="K33" i="35"/>
  <c r="AT16" i="35"/>
  <c r="CX33" i="35"/>
  <c r="AG43" i="35"/>
  <c r="CG40" i="35"/>
  <c r="CA51" i="35"/>
  <c r="CF31" i="35"/>
  <c r="W23" i="35"/>
  <c r="CL13" i="35"/>
  <c r="BS37" i="35"/>
  <c r="AG33" i="35"/>
  <c r="BJ52" i="35"/>
  <c r="AJ32" i="35"/>
  <c r="AS6" i="35"/>
  <c r="AV37" i="35"/>
  <c r="BY36" i="35"/>
  <c r="AH27" i="35"/>
  <c r="AD15" i="35"/>
  <c r="AS22" i="35"/>
  <c r="AO18" i="35"/>
  <c r="CW46" i="35"/>
  <c r="AN9" i="35"/>
  <c r="BH14" i="35"/>
  <c r="BS13" i="35"/>
  <c r="X26" i="35"/>
  <c r="U7" i="35"/>
  <c r="AB20" i="35"/>
  <c r="X48" i="35"/>
  <c r="AP35" i="35"/>
  <c r="CD7" i="35"/>
  <c r="K30" i="35"/>
  <c r="X5" i="35"/>
  <c r="M40" i="35"/>
  <c r="CH38" i="35"/>
  <c r="AN32" i="35"/>
  <c r="BS30" i="35"/>
  <c r="CN14" i="35"/>
  <c r="CB6" i="35"/>
  <c r="BK9" i="35"/>
  <c r="AK51" i="35"/>
  <c r="I21" i="35"/>
  <c r="AI21" i="35"/>
  <c r="AU51" i="35"/>
  <c r="AO17" i="35"/>
  <c r="AY46" i="35"/>
  <c r="X11" i="35"/>
  <c r="CD42" i="35"/>
  <c r="Z43" i="35"/>
  <c r="BC41" i="35"/>
  <c r="V9" i="35"/>
  <c r="AU29" i="35"/>
  <c r="BC29" i="35"/>
  <c r="CE12" i="35"/>
  <c r="BJ43" i="35"/>
  <c r="AX30" i="35"/>
  <c r="CP24" i="35"/>
  <c r="K16" i="35"/>
  <c r="Z38" i="35"/>
  <c r="Z24" i="35"/>
  <c r="U16" i="35"/>
  <c r="CP43" i="35"/>
  <c r="BJ25" i="35"/>
  <c r="F52" i="35"/>
  <c r="CZ31" i="35"/>
  <c r="AX25" i="35"/>
  <c r="BT39" i="35"/>
  <c r="S14" i="35"/>
  <c r="CO17" i="35"/>
  <c r="BX23" i="35"/>
  <c r="AB36" i="35"/>
  <c r="AI43" i="35"/>
  <c r="Y6" i="35"/>
  <c r="C12" i="35"/>
  <c r="BB11" i="35"/>
  <c r="BB39" i="35"/>
  <c r="H44" i="35"/>
  <c r="AU17" i="35"/>
  <c r="BC13" i="35"/>
  <c r="O32" i="35"/>
  <c r="M49" i="35"/>
  <c r="Y43" i="35"/>
  <c r="T26" i="35"/>
  <c r="CC15" i="35"/>
  <c r="CX11" i="35"/>
  <c r="T41" i="35"/>
  <c r="Z13" i="35"/>
  <c r="CL36" i="35"/>
  <c r="AQ49" i="35"/>
  <c r="AA48" i="35"/>
  <c r="BS27" i="35"/>
  <c r="AI24" i="35"/>
  <c r="BE27" i="35"/>
  <c r="AX26" i="35"/>
  <c r="CI36" i="35"/>
  <c r="Z47" i="35"/>
  <c r="CM9" i="35"/>
  <c r="BO5" i="35"/>
  <c r="CK24" i="35"/>
  <c r="BW51" i="35"/>
  <c r="AI28" i="35"/>
  <c r="AV11" i="35"/>
  <c r="AL25" i="35"/>
  <c r="CN36" i="35"/>
  <c r="AN25" i="35"/>
  <c r="BG9" i="35"/>
  <c r="P20" i="35"/>
  <c r="Q49" i="35"/>
  <c r="CG19" i="35"/>
  <c r="BR44" i="35"/>
  <c r="AP19" i="35"/>
  <c r="CV36" i="35"/>
  <c r="AK24" i="35"/>
  <c r="CB12" i="35"/>
  <c r="J25" i="35"/>
  <c r="J40" i="35"/>
  <c r="D11" i="35"/>
  <c r="CJ14" i="35"/>
  <c r="BJ8" i="35"/>
  <c r="BO36" i="35"/>
  <c r="O14" i="35"/>
  <c r="G42" i="35"/>
  <c r="AU43" i="35"/>
  <c r="CV19" i="35"/>
  <c r="CY51" i="35"/>
  <c r="AY25" i="35"/>
  <c r="CG51" i="35"/>
  <c r="D10" i="35"/>
  <c r="BZ35" i="35"/>
  <c r="S41" i="35"/>
  <c r="AK50" i="35"/>
  <c r="AD12" i="35"/>
  <c r="R9" i="35"/>
  <c r="U18" i="35"/>
  <c r="Z39" i="35"/>
  <c r="CI20" i="35"/>
  <c r="CL52" i="35"/>
  <c r="J7" i="35"/>
  <c r="BK31" i="35"/>
  <c r="BA24" i="35"/>
  <c r="AP29" i="35"/>
  <c r="L41" i="35"/>
  <c r="AZ4" i="35"/>
  <c r="AT10" i="35"/>
  <c r="BP25" i="35"/>
  <c r="CC35" i="35"/>
  <c r="AF23" i="35"/>
  <c r="BC8" i="35"/>
  <c r="BA15" i="35"/>
  <c r="CG39" i="35"/>
  <c r="BI7" i="35"/>
  <c r="BK51" i="35"/>
  <c r="CC19" i="35"/>
  <c r="CL8" i="35"/>
  <c r="CA4" i="35"/>
  <c r="AY16" i="35"/>
  <c r="BR41" i="35"/>
  <c r="AR6" i="35"/>
  <c r="CJ11" i="35"/>
  <c r="BU33" i="35"/>
  <c r="AO5" i="35"/>
  <c r="CR29" i="35"/>
  <c r="F50" i="35"/>
  <c r="R49" i="35"/>
  <c r="AM45" i="35"/>
  <c r="AN51" i="35"/>
  <c r="AR31" i="35"/>
  <c r="BF18" i="35"/>
  <c r="AA19" i="35"/>
  <c r="AT41" i="35"/>
  <c r="BF22" i="35"/>
  <c r="BQ4" i="35"/>
  <c r="AU20" i="35"/>
  <c r="I49" i="35"/>
  <c r="AS44" i="35"/>
  <c r="CR14" i="35"/>
  <c r="L5" i="35"/>
  <c r="F39" i="35"/>
  <c r="AQ42" i="35"/>
  <c r="CE49" i="35"/>
  <c r="CY21" i="35"/>
  <c r="CC44" i="35"/>
  <c r="AN18" i="35"/>
  <c r="K49" i="35"/>
  <c r="AI45" i="35"/>
  <c r="AZ13" i="35"/>
  <c r="BP43" i="35"/>
  <c r="CA11" i="35"/>
  <c r="CA31" i="35"/>
  <c r="BQ41" i="35"/>
  <c r="AF28" i="35"/>
  <c r="CO12" i="35"/>
  <c r="CT10" i="35"/>
  <c r="AW42" i="35"/>
  <c r="F42" i="35"/>
  <c r="CS51" i="35"/>
  <c r="Y49" i="35"/>
  <c r="CD38" i="35"/>
  <c r="J8" i="35"/>
  <c r="BH35" i="35"/>
  <c r="CW8" i="35"/>
  <c r="BA48" i="35"/>
  <c r="BR38" i="35"/>
  <c r="AU4" i="35"/>
  <c r="AW14" i="35"/>
  <c r="BJ40" i="35"/>
  <c r="N29" i="35"/>
  <c r="CJ41" i="35"/>
  <c r="CD4" i="35"/>
  <c r="AG16" i="35"/>
  <c r="BJ26" i="35"/>
  <c r="BK12" i="35"/>
  <c r="AM25" i="35"/>
  <c r="AV18" i="35"/>
  <c r="AC51" i="35"/>
  <c r="L34" i="35"/>
  <c r="CM10" i="35"/>
  <c r="G39" i="35"/>
  <c r="CJ47" i="35"/>
  <c r="CZ22" i="35"/>
  <c r="CY29" i="35"/>
  <c r="AQ50" i="35"/>
  <c r="CV7" i="35"/>
  <c r="CY6" i="35"/>
  <c r="AN10" i="35"/>
  <c r="T22" i="35"/>
  <c r="BY49" i="35"/>
  <c r="AS18" i="35"/>
  <c r="AL11" i="35"/>
  <c r="CD31" i="35"/>
  <c r="AF6" i="35"/>
  <c r="AN20" i="35"/>
  <c r="AS12" i="35"/>
  <c r="CM12" i="35"/>
  <c r="BH22" i="35"/>
  <c r="AA13" i="35"/>
  <c r="G6" i="35"/>
  <c r="X33" i="35"/>
  <c r="K37" i="35"/>
  <c r="CN29" i="35"/>
  <c r="BC40" i="35"/>
  <c r="CU40" i="35"/>
  <c r="AP49" i="35"/>
  <c r="BQ49" i="35"/>
  <c r="BF40" i="35"/>
  <c r="AP50" i="35"/>
  <c r="F20" i="35"/>
  <c r="BR32" i="35"/>
  <c r="AH20" i="35"/>
  <c r="CA25" i="35"/>
  <c r="CO29" i="35"/>
  <c r="E33" i="35"/>
  <c r="BQ14" i="35"/>
  <c r="O34" i="35"/>
  <c r="CR48" i="35"/>
  <c r="CT4" i="35"/>
  <c r="AS50" i="35"/>
  <c r="AA40" i="35"/>
  <c r="J42" i="35"/>
  <c r="C32" i="35"/>
  <c r="L30" i="35"/>
  <c r="S33" i="35"/>
  <c r="BV7" i="35"/>
  <c r="CC43" i="35"/>
  <c r="CA12" i="35"/>
  <c r="CR19" i="35"/>
  <c r="S48" i="35"/>
  <c r="I6" i="35"/>
  <c r="CT17" i="35"/>
  <c r="AR14" i="35"/>
  <c r="S47" i="35"/>
  <c r="CO20" i="35"/>
  <c r="AW12" i="35"/>
  <c r="AK14" i="35"/>
  <c r="AN17" i="35"/>
  <c r="AO49" i="35"/>
  <c r="CE40" i="35"/>
  <c r="X13" i="35"/>
  <c r="BK47" i="35"/>
  <c r="AZ31" i="35"/>
  <c r="H42" i="35"/>
  <c r="CP20" i="35"/>
  <c r="AF25" i="35"/>
  <c r="CO18" i="35"/>
  <c r="CG25" i="35"/>
  <c r="AE23" i="35"/>
  <c r="CT31" i="35"/>
  <c r="AT37" i="35"/>
  <c r="AP51" i="35"/>
  <c r="BK33" i="35"/>
  <c r="AG48" i="35"/>
  <c r="BJ35" i="35"/>
  <c r="D15" i="35"/>
  <c r="AL50" i="35"/>
  <c r="AO34" i="35"/>
  <c r="H26" i="35"/>
  <c r="AP43" i="35"/>
  <c r="BV26" i="35"/>
  <c r="CY44" i="35"/>
  <c r="R20" i="35"/>
  <c r="T33" i="35"/>
  <c r="M34" i="35"/>
  <c r="BT19" i="35"/>
  <c r="X7" i="35"/>
  <c r="BD23" i="35"/>
  <c r="AX37" i="35"/>
  <c r="BG42" i="35"/>
  <c r="BE6" i="35"/>
  <c r="BM51" i="35"/>
  <c r="AB37" i="35"/>
  <c r="AS30" i="35"/>
  <c r="AM5" i="35"/>
  <c r="AB45" i="35"/>
  <c r="CU9" i="35"/>
  <c r="I23" i="35"/>
  <c r="H8" i="35"/>
  <c r="CB52" i="35"/>
  <c r="CS31" i="35"/>
  <c r="CU36" i="35"/>
  <c r="O15" i="35"/>
  <c r="CU41" i="35"/>
  <c r="BN47" i="35"/>
  <c r="CO30" i="35"/>
  <c r="Q14" i="35"/>
  <c r="AJ35" i="35"/>
  <c r="CW32" i="35"/>
  <c r="CX45" i="35"/>
  <c r="BI50" i="35"/>
  <c r="BU48" i="35"/>
  <c r="CF29" i="35"/>
  <c r="BM50" i="35"/>
  <c r="BA44" i="35"/>
  <c r="AQ11" i="35"/>
  <c r="BP8" i="35"/>
  <c r="AY7" i="35"/>
  <c r="AD31" i="35"/>
  <c r="AO23" i="35"/>
  <c r="P30" i="35"/>
  <c r="BP48" i="35"/>
  <c r="CB26" i="35"/>
  <c r="Z30" i="35"/>
  <c r="AL48" i="35"/>
  <c r="W39" i="35"/>
  <c r="O4" i="35"/>
  <c r="BL28" i="35"/>
  <c r="N7" i="35"/>
  <c r="BK52" i="35"/>
  <c r="Y19" i="35"/>
  <c r="BN16" i="35"/>
  <c r="AR23" i="35"/>
  <c r="CZ34" i="35"/>
  <c r="V30" i="35"/>
  <c r="BP10" i="35"/>
  <c r="AT43" i="35"/>
  <c r="V40" i="35"/>
  <c r="BA7" i="35"/>
  <c r="E38" i="35"/>
  <c r="AW28" i="35"/>
  <c r="AW27" i="35"/>
  <c r="Z52" i="35"/>
  <c r="I39" i="35"/>
  <c r="AZ14" i="35"/>
  <c r="BF19" i="35"/>
  <c r="J29" i="35"/>
  <c r="BC22" i="35"/>
  <c r="AL13" i="35"/>
  <c r="AJ45" i="35"/>
  <c r="R21" i="35"/>
  <c r="BA43" i="35"/>
  <c r="BT24" i="35"/>
  <c r="AG35" i="35"/>
  <c r="BV23" i="35"/>
  <c r="CI39" i="35"/>
  <c r="AQ34" i="35"/>
  <c r="BB7" i="35"/>
  <c r="AW32" i="35"/>
  <c r="BJ33" i="35"/>
  <c r="CF25" i="35"/>
  <c r="BH12" i="35"/>
  <c r="K7" i="35"/>
  <c r="AP5" i="35"/>
  <c r="CV14" i="35"/>
  <c r="W47" i="35"/>
  <c r="BE24" i="35"/>
  <c r="CS10" i="35"/>
  <c r="BA8" i="35"/>
  <c r="AE4" i="35"/>
  <c r="AR45" i="35"/>
  <c r="CN12" i="35"/>
  <c r="E10" i="35"/>
  <c r="AP31" i="35"/>
  <c r="E23" i="35"/>
  <c r="BE30" i="35"/>
  <c r="Y17" i="35"/>
  <c r="W25" i="35"/>
  <c r="D5" i="35"/>
  <c r="AK32" i="35"/>
  <c r="CQ33" i="35"/>
  <c r="CW14" i="35"/>
  <c r="CW51" i="35"/>
  <c r="S7" i="35"/>
  <c r="CC7" i="35"/>
  <c r="BB51" i="35"/>
  <c r="BH7" i="35"/>
  <c r="AF5" i="35"/>
  <c r="CD41" i="35"/>
  <c r="K38" i="35"/>
  <c r="CS23" i="35"/>
  <c r="V18" i="35"/>
  <c r="AU35" i="35"/>
  <c r="BG20" i="35"/>
  <c r="AP34" i="35"/>
  <c r="BB5" i="35"/>
  <c r="AZ36" i="35"/>
  <c r="K5" i="35"/>
  <c r="BV11" i="35"/>
  <c r="BZ10" i="35"/>
  <c r="BD15" i="35"/>
  <c r="AY6" i="35"/>
  <c r="BM28" i="35"/>
  <c r="AP36" i="35"/>
  <c r="CK31" i="35"/>
  <c r="L23" i="35"/>
  <c r="BC31" i="35"/>
  <c r="AA25" i="35"/>
  <c r="CG26" i="35"/>
  <c r="J6" i="35"/>
  <c r="BU21" i="35"/>
  <c r="AB15" i="35"/>
  <c r="AK48" i="35"/>
  <c r="J43" i="35"/>
  <c r="L15" i="35"/>
  <c r="BM18" i="35"/>
  <c r="M42" i="35"/>
  <c r="AB32" i="35"/>
  <c r="D32" i="35"/>
  <c r="AT44" i="35"/>
  <c r="AJ22" i="35"/>
  <c r="X21" i="35"/>
  <c r="BQ19" i="35"/>
  <c r="BS23" i="35"/>
  <c r="CM50" i="35"/>
  <c r="AB30" i="35"/>
  <c r="F11" i="35"/>
  <c r="CI49" i="35"/>
  <c r="Q29" i="35"/>
  <c r="AU8" i="35"/>
  <c r="BC7" i="35"/>
  <c r="CI14" i="35"/>
  <c r="D21" i="35"/>
  <c r="AD44" i="35"/>
  <c r="Z36" i="35"/>
  <c r="AV26" i="35"/>
  <c r="CO51" i="35"/>
  <c r="CK36" i="35"/>
  <c r="BN29" i="35"/>
  <c r="CT15" i="35"/>
  <c r="CB41" i="35"/>
  <c r="BY45" i="35"/>
  <c r="AA34" i="35"/>
  <c r="BE22" i="35"/>
  <c r="BF12" i="35"/>
  <c r="CP18" i="35"/>
  <c r="BG4" i="35"/>
  <c r="CR15" i="35"/>
  <c r="AI7" i="35"/>
  <c r="CU7" i="35"/>
  <c r="F27" i="35"/>
  <c r="CR9" i="35"/>
  <c r="CL5" i="35"/>
  <c r="CA9" i="35"/>
  <c r="AH44" i="35"/>
  <c r="CS16" i="35"/>
  <c r="AQ45" i="35"/>
  <c r="H30" i="35"/>
  <c r="CH51" i="35"/>
  <c r="BA45" i="35"/>
  <c r="BC46" i="35"/>
  <c r="CK7" i="35"/>
  <c r="BU19" i="35"/>
  <c r="BY24" i="35"/>
  <c r="AC26" i="35"/>
  <c r="BI13" i="35"/>
  <c r="V45" i="35"/>
  <c r="BN50" i="35"/>
  <c r="BZ6" i="35"/>
  <c r="L27" i="35"/>
  <c r="BR43" i="35"/>
  <c r="CX37" i="35"/>
  <c r="BG14" i="35"/>
  <c r="L22" i="35"/>
  <c r="Q50" i="35"/>
  <c r="CZ7" i="35"/>
  <c r="U39" i="35"/>
  <c r="R27" i="35"/>
  <c r="L47" i="35"/>
  <c r="BE8" i="35"/>
  <c r="BH25" i="35"/>
  <c r="BW18" i="35"/>
  <c r="D44" i="35"/>
  <c r="AH41" i="35"/>
  <c r="CV49" i="35"/>
  <c r="CI44" i="35"/>
  <c r="D8" i="35"/>
  <c r="BO12" i="35"/>
  <c r="AM27" i="35"/>
  <c r="AV7" i="35"/>
  <c r="BK36" i="35"/>
  <c r="C52" i="35"/>
  <c r="BO44" i="35"/>
  <c r="BH15" i="35"/>
  <c r="V13" i="35"/>
  <c r="BZ44" i="35"/>
  <c r="AO15" i="35"/>
  <c r="AQ39" i="35"/>
  <c r="AQ18" i="35"/>
  <c r="BZ24" i="35"/>
  <c r="CM32" i="35"/>
  <c r="C20" i="35"/>
  <c r="BD25" i="35"/>
  <c r="CV32" i="35"/>
  <c r="CF51" i="35"/>
  <c r="BP20" i="35"/>
  <c r="AO31" i="35"/>
  <c r="AE34" i="35"/>
  <c r="BL27" i="35"/>
  <c r="BZ23" i="35"/>
  <c r="CW6" i="35"/>
  <c r="CJ27" i="35"/>
  <c r="CG5" i="35"/>
  <c r="BU36" i="35"/>
  <c r="BL49" i="35"/>
  <c r="CJ50" i="35"/>
  <c r="AX40" i="35"/>
  <c r="CQ8" i="35"/>
  <c r="AG32" i="35"/>
  <c r="BD17" i="35"/>
  <c r="G21" i="35"/>
  <c r="J24" i="35"/>
  <c r="X19" i="35"/>
  <c r="J35" i="35"/>
  <c r="AE8" i="35"/>
  <c r="CC40" i="35"/>
  <c r="CS36" i="35"/>
  <c r="AO50" i="35"/>
  <c r="U32" i="35"/>
  <c r="G15" i="35"/>
  <c r="CB9" i="35"/>
  <c r="AE26" i="35"/>
  <c r="BB6" i="35"/>
  <c r="CI10" i="35"/>
  <c r="F46" i="35"/>
  <c r="CT39" i="35"/>
  <c r="CR45" i="35"/>
  <c r="D7" i="35"/>
  <c r="CS25" i="35"/>
  <c r="BL47" i="35"/>
  <c r="BL21" i="35"/>
  <c r="P51" i="35"/>
  <c r="CB48" i="35"/>
  <c r="L43" i="35"/>
  <c r="BR10" i="35"/>
  <c r="BV5" i="35"/>
  <c r="AC7" i="35"/>
  <c r="AD21" i="35"/>
  <c r="AX22" i="35"/>
  <c r="CA38" i="35"/>
  <c r="AR15" i="35"/>
  <c r="Z9" i="35"/>
  <c r="AE41" i="35"/>
  <c r="BY42" i="35"/>
  <c r="BK17" i="35"/>
  <c r="U49" i="35"/>
  <c r="BU9" i="35"/>
  <c r="AH36" i="35"/>
  <c r="AU22" i="35"/>
  <c r="BM7" i="35"/>
  <c r="BL34" i="35"/>
  <c r="CQ37" i="35"/>
  <c r="AY50" i="35"/>
  <c r="BQ29" i="35"/>
  <c r="CE34" i="35"/>
  <c r="CZ13" i="35"/>
  <c r="CV40" i="35"/>
  <c r="D20" i="35"/>
  <c r="CS14" i="35"/>
  <c r="CX47" i="35"/>
  <c r="CT38" i="35"/>
  <c r="CH37" i="35"/>
  <c r="AV34" i="35"/>
  <c r="BJ41" i="35"/>
  <c r="AX49" i="35"/>
  <c r="CB19" i="35"/>
  <c r="CA20" i="35"/>
  <c r="Y48" i="35"/>
  <c r="CY7" i="35"/>
  <c r="CI12" i="35"/>
  <c r="BS11" i="35"/>
  <c r="CD30" i="35"/>
  <c r="BE17" i="35"/>
  <c r="Y7" i="35"/>
  <c r="CZ32" i="35"/>
  <c r="CX29" i="35"/>
  <c r="CB8" i="35"/>
  <c r="CS50" i="35"/>
  <c r="AC42" i="35"/>
  <c r="BH10" i="35"/>
  <c r="BR40" i="35"/>
  <c r="AK26" i="35"/>
  <c r="CM6" i="35"/>
  <c r="CM23" i="35"/>
  <c r="BF23" i="35"/>
  <c r="CD20" i="35"/>
  <c r="W42" i="35"/>
  <c r="BL44" i="35"/>
  <c r="AQ12" i="35"/>
  <c r="CS12" i="35"/>
  <c r="AH49" i="35"/>
  <c r="L33" i="35"/>
  <c r="I46" i="35"/>
  <c r="C42" i="35"/>
  <c r="AG19" i="35"/>
  <c r="AM14" i="35"/>
  <c r="AX39" i="35"/>
  <c r="AC14" i="35"/>
  <c r="K43" i="35"/>
  <c r="H51" i="35"/>
  <c r="CO44" i="35"/>
  <c r="CK22" i="35"/>
  <c r="BI48" i="35"/>
  <c r="W19" i="35"/>
  <c r="CC31" i="35"/>
  <c r="CM24" i="35"/>
  <c r="CL37" i="35"/>
  <c r="M10" i="35"/>
  <c r="CH20" i="35"/>
  <c r="BA26" i="35"/>
  <c r="AG11" i="35"/>
  <c r="BD41" i="35"/>
  <c r="CF47" i="35"/>
  <c r="H50" i="35"/>
  <c r="Q40" i="35"/>
  <c r="CD16" i="35"/>
  <c r="P24" i="35"/>
  <c r="CI51" i="35"/>
  <c r="BT33" i="35"/>
  <c r="AZ32" i="35"/>
  <c r="AQ13" i="35"/>
  <c r="AJ42" i="35"/>
  <c r="CI37" i="35"/>
  <c r="CJ52" i="35"/>
  <c r="K13" i="35"/>
  <c r="CI47" i="35"/>
  <c r="BJ24" i="35"/>
  <c r="BA35" i="35"/>
  <c r="CH10" i="35"/>
  <c r="CL42" i="35"/>
  <c r="BB35" i="35"/>
  <c r="M23" i="35"/>
  <c r="CS42" i="35"/>
  <c r="N5" i="35"/>
  <c r="CV17" i="35"/>
  <c r="AA12" i="35"/>
  <c r="AJ7" i="35"/>
  <c r="V38" i="35"/>
  <c r="G51" i="35"/>
  <c r="CN37" i="35"/>
  <c r="BN5" i="35"/>
  <c r="CU6" i="35"/>
  <c r="CU11" i="35"/>
  <c r="BN6" i="35"/>
  <c r="V35" i="35"/>
  <c r="E27" i="35"/>
  <c r="AU31" i="35"/>
  <c r="CZ30" i="35"/>
  <c r="CO32" i="35"/>
  <c r="BD32" i="35"/>
  <c r="F45" i="35"/>
  <c r="AP37" i="35"/>
  <c r="U51" i="35"/>
  <c r="BH4" i="35"/>
  <c r="AW25" i="35"/>
  <c r="CI30" i="35"/>
  <c r="AA16" i="35"/>
  <c r="Z8" i="35"/>
  <c r="CJ36" i="35"/>
  <c r="E28" i="35"/>
  <c r="AM19" i="35"/>
  <c r="AM31" i="35"/>
  <c r="BH52" i="35"/>
  <c r="CN44" i="35"/>
  <c r="AU11" i="35"/>
  <c r="BU29" i="35"/>
  <c r="BF35" i="35"/>
  <c r="Q34" i="35"/>
  <c r="BN7" i="35"/>
  <c r="CC8" i="35"/>
  <c r="AC52" i="35"/>
  <c r="AB46" i="35"/>
  <c r="BX20" i="35"/>
  <c r="E9" i="35"/>
  <c r="BZ48" i="35"/>
  <c r="AO45" i="35"/>
  <c r="V49" i="35"/>
  <c r="CC36" i="35"/>
  <c r="AY42" i="35"/>
  <c r="AQ4" i="35"/>
  <c r="AH30" i="35"/>
  <c r="CR50" i="35"/>
  <c r="BR49" i="35"/>
  <c r="CM35" i="35"/>
  <c r="K36" i="35"/>
  <c r="M15" i="35"/>
  <c r="C41" i="35"/>
  <c r="BR52" i="35"/>
  <c r="G18" i="35"/>
  <c r="H49" i="35"/>
  <c r="E17" i="35"/>
  <c r="CG28" i="35"/>
  <c r="L14" i="35"/>
  <c r="BI41" i="35"/>
  <c r="X36" i="35"/>
  <c r="CV35" i="35"/>
  <c r="BC27" i="35"/>
  <c r="BK20" i="35"/>
  <c r="BM39" i="35"/>
  <c r="BV4" i="35"/>
  <c r="G12" i="35"/>
  <c r="AQ44" i="35"/>
  <c r="CC14" i="35"/>
  <c r="CZ29" i="35"/>
  <c r="AO13" i="35"/>
  <c r="BJ5" i="35"/>
  <c r="CO14" i="35"/>
  <c r="CO49" i="35"/>
  <c r="AK15" i="35"/>
  <c r="CL28" i="35"/>
  <c r="L11" i="35"/>
  <c r="I37" i="35"/>
  <c r="AR34" i="35"/>
  <c r="C50" i="35"/>
  <c r="BM15" i="35"/>
  <c r="T28" i="35"/>
  <c r="X46" i="35"/>
  <c r="CA50" i="35"/>
  <c r="CH28" i="35"/>
  <c r="CZ20" i="35"/>
  <c r="T12" i="35"/>
  <c r="CX35" i="35"/>
  <c r="BA46" i="35"/>
  <c r="BV17" i="35"/>
  <c r="CT18" i="35"/>
  <c r="BW32" i="35"/>
  <c r="CH29" i="35"/>
  <c r="Q8" i="35"/>
  <c r="CF19" i="35"/>
  <c r="BV30" i="35"/>
  <c r="BF24" i="35"/>
  <c r="N24" i="35"/>
  <c r="AK43" i="35"/>
  <c r="BE43" i="35"/>
  <c r="S20" i="35"/>
  <c r="AI15" i="35"/>
  <c r="H52" i="35"/>
  <c r="AU14" i="35"/>
  <c r="BR11" i="35"/>
  <c r="CI9" i="35"/>
  <c r="G11" i="35"/>
  <c r="Z21" i="35"/>
  <c r="AI30" i="35"/>
  <c r="BD10" i="35"/>
  <c r="BN20" i="35"/>
  <c r="CK45" i="35"/>
  <c r="CP48" i="35"/>
  <c r="CN20" i="35"/>
  <c r="AI29" i="35"/>
  <c r="BW12" i="35"/>
  <c r="CB40" i="35"/>
  <c r="AV32" i="35"/>
  <c r="CQ49" i="35"/>
  <c r="S26" i="35"/>
  <c r="AB10" i="35"/>
  <c r="BX13" i="35"/>
  <c r="CU23" i="35"/>
  <c r="L38" i="35"/>
  <c r="BL46" i="35"/>
  <c r="D16" i="35"/>
  <c r="CX46" i="35"/>
  <c r="BA25" i="35"/>
  <c r="CQ26" i="35"/>
  <c r="CC30" i="35"/>
  <c r="U35" i="35"/>
  <c r="CD15" i="35"/>
  <c r="CD35" i="35"/>
  <c r="AD38" i="35"/>
  <c r="BA20" i="35"/>
  <c r="BV21" i="35"/>
  <c r="O45" i="35"/>
  <c r="V43" i="35"/>
  <c r="J9" i="35"/>
  <c r="M21" i="35"/>
  <c r="G5" i="35"/>
  <c r="AY28" i="35"/>
  <c r="U13" i="35"/>
  <c r="CO37" i="35"/>
  <c r="BR24" i="35"/>
  <c r="H40" i="35"/>
  <c r="E15" i="35"/>
  <c r="CC13" i="35"/>
  <c r="CQ21" i="35"/>
  <c r="R18" i="35"/>
  <c r="L31" i="35"/>
  <c r="CA41" i="35"/>
  <c r="C49" i="35"/>
  <c r="AG25" i="35"/>
  <c r="AF21" i="35"/>
  <c r="CX8" i="35"/>
  <c r="CR32" i="35"/>
  <c r="AN34" i="35"/>
  <c r="AC37" i="35"/>
  <c r="C34" i="35"/>
  <c r="AZ39" i="35"/>
  <c r="BQ34" i="35"/>
  <c r="CK46" i="35"/>
  <c r="BP11" i="35"/>
  <c r="AM42" i="35"/>
  <c r="AG28" i="35"/>
  <c r="CV39" i="35"/>
  <c r="AZ30" i="35"/>
  <c r="CN35" i="35"/>
  <c r="AD52" i="35"/>
  <c r="Y14" i="35"/>
  <c r="BL30" i="35"/>
  <c r="CE43" i="35"/>
  <c r="BD13" i="35"/>
  <c r="S27" i="35"/>
  <c r="CG29" i="35"/>
  <c r="AG45" i="35"/>
  <c r="BT52" i="35"/>
  <c r="AV35" i="35"/>
  <c r="P42" i="35"/>
  <c r="CZ12" i="35"/>
  <c r="CH47" i="35"/>
  <c r="CO13" i="35"/>
  <c r="U47" i="35"/>
  <c r="BE36" i="35"/>
  <c r="AF24" i="35"/>
  <c r="AF29" i="35"/>
  <c r="E13" i="35"/>
  <c r="BF42" i="35"/>
  <c r="BM40" i="35"/>
  <c r="BA4" i="35"/>
  <c r="CE28" i="35"/>
  <c r="CD23" i="35"/>
  <c r="AD24" i="35"/>
  <c r="V37" i="35"/>
  <c r="R25" i="35"/>
  <c r="AO41" i="35"/>
  <c r="X10" i="35"/>
  <c r="AI38" i="35"/>
  <c r="CE13" i="35"/>
  <c r="AT40" i="35"/>
  <c r="CN45" i="35"/>
  <c r="CT8" i="35"/>
  <c r="AD45" i="35"/>
  <c r="AA37" i="35"/>
  <c r="R39" i="35"/>
  <c r="BE39" i="35"/>
  <c r="BU16" i="35"/>
  <c r="AP47" i="35"/>
  <c r="BB40" i="35"/>
  <c r="V20" i="35"/>
  <c r="BU47" i="35"/>
  <c r="AB21" i="35"/>
  <c r="P15" i="35"/>
  <c r="BO22" i="35"/>
  <c r="AQ29" i="35"/>
  <c r="Y5" i="35"/>
  <c r="BU45" i="35"/>
  <c r="X27" i="35"/>
  <c r="BS26" i="35"/>
  <c r="CJ51" i="35"/>
  <c r="U22" i="35"/>
  <c r="O35" i="35"/>
  <c r="AT45" i="35"/>
  <c r="CM4" i="35"/>
  <c r="BL31" i="35"/>
  <c r="BH42" i="35"/>
  <c r="L49" i="35"/>
  <c r="AD13" i="35"/>
  <c r="CJ21" i="35"/>
  <c r="CR23" i="35"/>
  <c r="Y11" i="35"/>
  <c r="O51" i="35"/>
  <c r="BI40" i="35"/>
  <c r="AC21" i="35"/>
  <c r="AE19" i="35"/>
  <c r="CL21" i="35"/>
  <c r="CU34" i="35"/>
  <c r="AV21" i="35"/>
  <c r="AZ49" i="35"/>
  <c r="BQ38" i="35"/>
  <c r="L40" i="35"/>
  <c r="AN28" i="35"/>
  <c r="W49" i="35"/>
  <c r="AT35" i="35"/>
  <c r="L25" i="35"/>
  <c r="AD17" i="35"/>
  <c r="F41" i="35"/>
  <c r="E39" i="35"/>
  <c r="AR22" i="35"/>
  <c r="AZ25" i="35"/>
  <c r="AQ5" i="35"/>
  <c r="BF44" i="35"/>
  <c r="AX24" i="35"/>
  <c r="AZ10" i="35"/>
  <c r="BC42" i="35"/>
  <c r="CV12" i="35"/>
  <c r="CT47" i="35"/>
  <c r="AP33" i="35"/>
  <c r="BQ11" i="35"/>
  <c r="CW30" i="35"/>
  <c r="R17" i="35"/>
  <c r="X52" i="35"/>
  <c r="CJ39" i="35"/>
  <c r="CM22" i="35"/>
  <c r="CB5" i="35"/>
  <c r="P18" i="35"/>
  <c r="AH48" i="35"/>
  <c r="CV20" i="35"/>
  <c r="BX17" i="35"/>
  <c r="D48" i="35"/>
  <c r="CU35" i="35"/>
  <c r="AW13" i="35"/>
  <c r="BR20" i="35"/>
  <c r="K32" i="35"/>
  <c r="U21" i="35"/>
  <c r="AG12" i="35"/>
  <c r="I22" i="35"/>
  <c r="AX35" i="35"/>
  <c r="W30" i="35"/>
  <c r="CL11" i="35"/>
  <c r="N52" i="35"/>
  <c r="AO7" i="35"/>
  <c r="BM27" i="35"/>
  <c r="BM48" i="35"/>
  <c r="CI5" i="35"/>
  <c r="BP30" i="35"/>
  <c r="AW48" i="35"/>
  <c r="CW19" i="35"/>
  <c r="CZ10" i="35"/>
  <c r="BR18" i="35"/>
  <c r="CB51" i="35"/>
  <c r="CQ50" i="35"/>
  <c r="S38" i="35"/>
  <c r="BN30" i="35"/>
  <c r="AQ26" i="35"/>
  <c r="AA20" i="35"/>
  <c r="CJ13" i="35"/>
  <c r="BO30" i="35"/>
  <c r="CV22" i="35"/>
  <c r="AH8" i="35"/>
  <c r="BX11" i="35"/>
  <c r="CT23" i="35"/>
  <c r="AG50" i="35"/>
  <c r="E45" i="35"/>
  <c r="AO46" i="35"/>
  <c r="CW44" i="35"/>
  <c r="Q26" i="35"/>
  <c r="BG31" i="35"/>
  <c r="BZ32" i="35"/>
  <c r="BO16" i="35"/>
  <c r="CE50" i="35"/>
  <c r="CK17" i="35"/>
  <c r="H47" i="35"/>
  <c r="CX34" i="35"/>
  <c r="AO6" i="35"/>
  <c r="BI39" i="35"/>
  <c r="BJ49" i="35"/>
  <c r="O5" i="35"/>
  <c r="CP34" i="35"/>
  <c r="BM16" i="35"/>
  <c r="F4" i="35"/>
  <c r="R7" i="35"/>
  <c r="CX10" i="35"/>
  <c r="Z4" i="35"/>
  <c r="K51" i="35"/>
  <c r="BO39" i="35"/>
  <c r="CK18" i="35"/>
  <c r="BM38" i="35"/>
  <c r="AQ32" i="35"/>
  <c r="Z26" i="35"/>
  <c r="CF35" i="35"/>
  <c r="K40" i="35"/>
  <c r="AW44" i="35"/>
  <c r="AT6" i="35"/>
  <c r="BS50" i="35"/>
  <c r="K25" i="35"/>
  <c r="AH45" i="35"/>
  <c r="N35" i="35"/>
  <c r="CN22" i="35"/>
  <c r="CV30" i="35"/>
  <c r="CB43" i="35"/>
  <c r="AK21" i="35"/>
  <c r="AS39" i="35"/>
  <c r="AS26" i="35"/>
  <c r="CH17" i="35"/>
  <c r="E19" i="35"/>
  <c r="AR36" i="35"/>
  <c r="BA50" i="35"/>
  <c r="AZ41" i="35"/>
  <c r="CU17" i="35"/>
  <c r="AB25" i="35"/>
  <c r="BC11" i="35"/>
  <c r="CT26" i="35"/>
  <c r="H6" i="35"/>
  <c r="AS42" i="35"/>
  <c r="BG13" i="35"/>
  <c r="U50" i="35"/>
  <c r="AT21" i="35"/>
  <c r="CG11" i="35"/>
  <c r="F43" i="35"/>
  <c r="Q6" i="35"/>
  <c r="CP30" i="35"/>
  <c r="BP38" i="35"/>
  <c r="CZ52" i="35"/>
  <c r="BN22" i="35"/>
  <c r="AQ52" i="35"/>
  <c r="AX46" i="35"/>
  <c r="V34" i="35"/>
  <c r="CC25" i="35"/>
  <c r="BO19" i="35"/>
  <c r="BS6" i="35"/>
  <c r="BQ36" i="35"/>
  <c r="U20" i="35"/>
  <c r="BX24" i="35"/>
  <c r="AA5" i="35"/>
  <c r="P21" i="35"/>
  <c r="AJ30" i="35"/>
  <c r="AD33" i="35"/>
  <c r="BZ16" i="35"/>
  <c r="CJ15" i="35"/>
  <c r="AD11" i="35"/>
  <c r="AS9" i="35"/>
  <c r="CO8" i="35"/>
  <c r="BW7" i="35"/>
  <c r="U30" i="35"/>
  <c r="CG10" i="35"/>
  <c r="AW30" i="35"/>
  <c r="BK40" i="35"/>
  <c r="AA18" i="35"/>
  <c r="CO19" i="35"/>
  <c r="C7" i="35"/>
  <c r="L19" i="35"/>
  <c r="AE29" i="35"/>
  <c r="CH18" i="35"/>
  <c r="Z12" i="35"/>
  <c r="AJ24" i="35"/>
  <c r="BW47" i="35"/>
  <c r="AK13" i="35"/>
  <c r="AM32" i="35"/>
  <c r="T39" i="35"/>
  <c r="AF13" i="35"/>
  <c r="CO16" i="35"/>
  <c r="V26" i="35"/>
  <c r="AY38" i="35"/>
  <c r="J44" i="35"/>
  <c r="BT36" i="35"/>
  <c r="CK14" i="35"/>
  <c r="BQ13" i="35"/>
  <c r="CM29" i="35"/>
  <c r="AB41" i="35"/>
  <c r="AS47" i="35"/>
  <c r="BC5" i="35"/>
  <c r="AO16" i="35"/>
  <c r="BI24" i="35"/>
  <c r="AE10" i="35"/>
  <c r="AT26" i="35"/>
  <c r="BJ38" i="35"/>
  <c r="CS15" i="35"/>
  <c r="BS17" i="35"/>
  <c r="BI28" i="35"/>
  <c r="AJ39" i="35"/>
  <c r="CF37" i="35"/>
  <c r="L178" i="38"/>
  <c r="V226" i="38"/>
  <c r="N280" i="38"/>
  <c r="L162" i="38"/>
  <c r="AN8" i="35"/>
  <c r="P10" i="35"/>
  <c r="BB13" i="35"/>
  <c r="BP9" i="35"/>
  <c r="D47" i="35"/>
  <c r="BG46" i="35"/>
  <c r="CN41" i="35"/>
  <c r="CF24" i="35"/>
  <c r="CF44" i="35"/>
  <c r="C11" i="35"/>
  <c r="BG35" i="35"/>
  <c r="CG12" i="35"/>
  <c r="AW6" i="35"/>
  <c r="AI16" i="35"/>
  <c r="BU31" i="35"/>
  <c r="M5" i="35"/>
  <c r="F211" i="38"/>
  <c r="J196" i="38"/>
  <c r="F310" i="38"/>
  <c r="X317" i="38"/>
  <c r="AB330" i="38"/>
  <c r="AS330" i="38" s="1"/>
  <c r="AV17" i="35"/>
  <c r="CO40" i="35"/>
  <c r="CN50" i="35"/>
  <c r="AI8" i="35"/>
  <c r="BZ33" i="35"/>
  <c r="AK46" i="35"/>
  <c r="BF28" i="35"/>
  <c r="AO25" i="35"/>
  <c r="AD26" i="35"/>
  <c r="BM41" i="35"/>
  <c r="BK41" i="35"/>
  <c r="CX32" i="35"/>
  <c r="AA32" i="35"/>
  <c r="AP20" i="35"/>
  <c r="CE41" i="35"/>
  <c r="CP19" i="35"/>
  <c r="AA201" i="38"/>
  <c r="H317" i="38"/>
  <c r="AB271" i="38"/>
  <c r="AS271" i="38" s="1"/>
  <c r="Y305" i="38"/>
  <c r="AA278" i="38"/>
  <c r="BD34" i="35"/>
  <c r="G37" i="35"/>
  <c r="BY27" i="35"/>
  <c r="D19" i="35"/>
  <c r="AB7" i="35"/>
  <c r="AF38" i="35"/>
  <c r="BM47" i="35"/>
  <c r="L6" i="35"/>
  <c r="AJ27" i="35"/>
  <c r="BD40" i="35"/>
  <c r="BA17" i="35"/>
  <c r="CT41" i="35"/>
  <c r="CP45" i="35"/>
  <c r="CE5" i="35"/>
  <c r="BB41" i="35"/>
  <c r="AZ8" i="35"/>
  <c r="AB332" i="38"/>
  <c r="AS332" i="38" s="1"/>
  <c r="J317" i="38"/>
  <c r="V200" i="38"/>
  <c r="H167" i="38"/>
  <c r="CT16" i="35"/>
  <c r="CQ13" i="35"/>
  <c r="BJ4" i="35"/>
  <c r="CE9" i="35"/>
  <c r="CY20" i="35"/>
  <c r="X40" i="35"/>
  <c r="R5" i="35"/>
  <c r="I26" i="35"/>
  <c r="R4" i="35"/>
  <c r="AB22" i="35"/>
  <c r="BV47" i="35"/>
  <c r="CU31" i="35"/>
  <c r="BK27" i="35"/>
  <c r="AR8" i="35"/>
  <c r="S36" i="35"/>
  <c r="CO5" i="35"/>
  <c r="G331" i="38"/>
  <c r="I363" i="38"/>
  <c r="G220" i="38"/>
  <c r="M175" i="38"/>
  <c r="H234" i="38"/>
  <c r="Y31" i="35"/>
  <c r="CJ9" i="35"/>
  <c r="CT50" i="35"/>
  <c r="U19" i="35"/>
  <c r="BZ41" i="35"/>
  <c r="AO35" i="35"/>
  <c r="BT32" i="35"/>
  <c r="CR31" i="35"/>
  <c r="AG38" i="35"/>
  <c r="J49" i="35"/>
  <c r="AU28" i="35"/>
  <c r="AL41" i="35"/>
  <c r="O49" i="35"/>
  <c r="BK28" i="35"/>
  <c r="CC11" i="35"/>
  <c r="K10" i="35"/>
  <c r="M343" i="38"/>
  <c r="AB250" i="38"/>
  <c r="AS250" i="38" s="1"/>
  <c r="L165" i="38"/>
  <c r="I332" i="38"/>
  <c r="BI36" i="35"/>
  <c r="X45" i="35"/>
  <c r="CV9" i="35"/>
  <c r="BR46" i="35"/>
  <c r="AP6" i="35"/>
  <c r="BX25" i="35"/>
  <c r="T8" i="35"/>
  <c r="BQ42" i="35"/>
  <c r="AH17" i="35"/>
  <c r="J18" i="35"/>
  <c r="O29" i="35"/>
  <c r="Q31" i="35"/>
  <c r="D38" i="35"/>
  <c r="C39" i="35"/>
  <c r="X8" i="35"/>
  <c r="BI25" i="35"/>
  <c r="H284" i="38"/>
  <c r="N362" i="38"/>
  <c r="G207" i="38"/>
  <c r="X217" i="38"/>
  <c r="H223" i="38"/>
  <c r="BX52" i="35"/>
  <c r="E7" i="35"/>
  <c r="F314" i="38"/>
  <c r="V237" i="38"/>
  <c r="H304" i="38"/>
  <c r="AA212" i="38"/>
  <c r="AA215" i="38"/>
  <c r="N365" i="38"/>
  <c r="J296" i="38"/>
  <c r="H274" i="38"/>
  <c r="G231" i="38"/>
  <c r="K276" i="38"/>
  <c r="K319" i="38"/>
  <c r="AB311" i="38"/>
  <c r="G300" i="38"/>
  <c r="AB279" i="38"/>
  <c r="AS279" i="38" s="1"/>
  <c r="G299" i="38"/>
  <c r="X236" i="38"/>
  <c r="M323" i="38"/>
  <c r="X319" i="38"/>
  <c r="L285" i="38"/>
  <c r="AG13" i="35"/>
  <c r="D51" i="35"/>
  <c r="AA261" i="38"/>
  <c r="V224" i="38"/>
  <c r="F367" i="38"/>
  <c r="G190" i="38"/>
  <c r="AB223" i="38"/>
  <c r="AS223" i="38" s="1"/>
  <c r="I171" i="38"/>
  <c r="V234" i="38"/>
  <c r="V290" i="38"/>
  <c r="M288" i="38"/>
  <c r="I245" i="38"/>
  <c r="I226" i="38"/>
  <c r="M298" i="38"/>
  <c r="G263" i="38"/>
  <c r="F343" i="38"/>
  <c r="Y180" i="38"/>
  <c r="N323" i="38"/>
  <c r="J336" i="38"/>
  <c r="X278" i="38"/>
  <c r="C6" i="35"/>
  <c r="V23" i="35"/>
  <c r="L240" i="38"/>
  <c r="F276" i="38"/>
  <c r="N342" i="38"/>
  <c r="AA227" i="38"/>
  <c r="G363" i="38"/>
  <c r="X200" i="38"/>
  <c r="N214" i="38"/>
  <c r="N199" i="38"/>
  <c r="H236" i="38"/>
  <c r="X176" i="38"/>
  <c r="L349" i="38"/>
  <c r="K266" i="38"/>
  <c r="V241" i="38"/>
  <c r="Y318" i="38"/>
  <c r="F352" i="38"/>
  <c r="M206" i="38"/>
  <c r="G205" i="38"/>
  <c r="L318" i="38"/>
  <c r="J264" i="38"/>
  <c r="CF22" i="35"/>
  <c r="CF11" i="35"/>
  <c r="I333" i="38"/>
  <c r="Y260" i="38"/>
  <c r="F293" i="38"/>
  <c r="G310" i="38"/>
  <c r="F339" i="38"/>
  <c r="Y268" i="38"/>
  <c r="G272" i="38"/>
  <c r="L279" i="38"/>
  <c r="Y331" i="38"/>
  <c r="N172" i="38"/>
  <c r="F226" i="38"/>
  <c r="V317" i="38"/>
  <c r="Y185" i="38"/>
  <c r="Y295" i="38"/>
  <c r="K328" i="38"/>
  <c r="G161" i="38"/>
  <c r="I187" i="38"/>
  <c r="Y238" i="38"/>
  <c r="F273" i="38"/>
  <c r="AF44" i="35"/>
  <c r="CT29" i="35"/>
  <c r="M349" i="38"/>
  <c r="I331" i="38"/>
  <c r="M266" i="38"/>
  <c r="AB165" i="38"/>
  <c r="AS165" i="38" s="1"/>
  <c r="N260" i="38"/>
  <c r="V235" i="38"/>
  <c r="H185" i="38"/>
  <c r="H217" i="38"/>
  <c r="N349" i="38"/>
  <c r="H171" i="38"/>
  <c r="V285" i="38"/>
  <c r="I230" i="38"/>
  <c r="N161" i="38"/>
  <c r="I211" i="38"/>
  <c r="V215" i="38"/>
  <c r="F346" i="38"/>
  <c r="K300" i="38"/>
  <c r="K213" i="38"/>
  <c r="V52" i="35"/>
  <c r="AE47" i="35"/>
  <c r="K259" i="38"/>
  <c r="F308" i="38"/>
  <c r="X166" i="38"/>
  <c r="J272" i="38"/>
  <c r="V328" i="38"/>
  <c r="V244" i="38"/>
  <c r="F362" i="38"/>
  <c r="V295" i="38"/>
  <c r="L287" i="38"/>
  <c r="K210" i="38"/>
  <c r="V304" i="38"/>
  <c r="X363" i="38"/>
  <c r="Y288" i="38"/>
  <c r="H209" i="38"/>
  <c r="X313" i="38"/>
  <c r="J281" i="38"/>
  <c r="J237" i="38"/>
  <c r="V316" i="38"/>
  <c r="V181" i="38"/>
  <c r="AU44" i="35"/>
  <c r="CV27" i="35"/>
  <c r="F317" i="38"/>
  <c r="AB281" i="38"/>
  <c r="AS281" i="38" s="1"/>
  <c r="T10" i="35"/>
  <c r="AG46" i="35"/>
  <c r="BA5" i="35"/>
  <c r="BD16" i="35"/>
  <c r="CB28" i="35"/>
  <c r="AQ9" i="35"/>
  <c r="Z46" i="35"/>
  <c r="CW4" i="35"/>
  <c r="AT30" i="35"/>
  <c r="AX43" i="35"/>
  <c r="BR37" i="35"/>
  <c r="AY35" i="35"/>
  <c r="AS38" i="35"/>
  <c r="CR28" i="35"/>
  <c r="AW26" i="35"/>
  <c r="M36" i="35"/>
  <c r="CQ38" i="35"/>
  <c r="BH51" i="35"/>
  <c r="G28" i="35"/>
  <c r="L13" i="35"/>
  <c r="U14" i="35"/>
  <c r="BN19" i="35"/>
  <c r="AA7" i="35"/>
  <c r="CS22" i="35"/>
  <c r="CA14" i="35"/>
  <c r="CH45" i="35"/>
  <c r="W4" i="35"/>
  <c r="CB35" i="35"/>
  <c r="AW15" i="35"/>
  <c r="CS44" i="35"/>
  <c r="BN34" i="35"/>
  <c r="AQ6" i="35"/>
  <c r="CG27" i="35"/>
  <c r="AI27" i="35"/>
  <c r="CL44" i="35"/>
  <c r="BD26" i="35"/>
  <c r="CP50" i="35"/>
  <c r="AY43" i="35"/>
  <c r="CG24" i="35"/>
  <c r="BJ46" i="35"/>
  <c r="CA44" i="35"/>
  <c r="CZ44" i="35"/>
  <c r="Y47" i="35"/>
  <c r="CT45" i="35"/>
  <c r="CD14" i="35"/>
  <c r="CJ40" i="35"/>
  <c r="CI31" i="35"/>
  <c r="BL13" i="35"/>
  <c r="AH51" i="35"/>
  <c r="BO4" i="35"/>
  <c r="V6" i="35"/>
  <c r="S8" i="35"/>
  <c r="AN15" i="35"/>
  <c r="CW38" i="35"/>
  <c r="H17" i="35"/>
  <c r="CV28" i="35"/>
  <c r="N46" i="35"/>
  <c r="BE45" i="35"/>
  <c r="I27" i="35"/>
  <c r="CO10" i="35"/>
  <c r="X22" i="35"/>
  <c r="AB49" i="35"/>
  <c r="AZ15" i="35"/>
  <c r="CJ29" i="35"/>
  <c r="U34" i="35"/>
  <c r="AC12" i="35"/>
  <c r="CR16" i="35"/>
  <c r="CD17" i="35"/>
  <c r="BR13" i="35"/>
  <c r="BJ13" i="35"/>
  <c r="CV41" i="35"/>
  <c r="J10" i="35"/>
  <c r="AD39" i="35"/>
  <c r="CG44" i="35"/>
  <c r="CF39" i="35"/>
  <c r="AX4" i="35"/>
  <c r="AE51" i="35"/>
  <c r="CU14" i="35"/>
  <c r="AH10" i="35"/>
  <c r="AP13" i="35"/>
  <c r="AZ51" i="35"/>
  <c r="BN42" i="35"/>
  <c r="BH36" i="35"/>
  <c r="AF12" i="35"/>
  <c r="H329" i="38"/>
  <c r="J273" i="38"/>
  <c r="N302" i="38"/>
  <c r="Y264" i="38"/>
  <c r="N174" i="38"/>
  <c r="BE48" i="35"/>
  <c r="AG17" i="35"/>
  <c r="X17" i="35"/>
  <c r="CC16" i="35"/>
  <c r="BO26" i="35"/>
  <c r="BV6" i="35"/>
  <c r="M4" i="35"/>
  <c r="BY35" i="35"/>
  <c r="BL50" i="35"/>
  <c r="CD18" i="35"/>
  <c r="Q39" i="35"/>
  <c r="AN42" i="35"/>
  <c r="N26" i="35"/>
  <c r="BM21" i="35"/>
  <c r="AN40" i="35"/>
  <c r="C16" i="35"/>
  <c r="AA268" i="38"/>
  <c r="Y290" i="38"/>
  <c r="V338" i="38"/>
  <c r="H195" i="38"/>
  <c r="AJ46" i="35"/>
  <c r="AF40" i="35"/>
  <c r="BM36" i="35"/>
  <c r="AE13" i="35"/>
  <c r="L52" i="35"/>
  <c r="T18" i="35"/>
  <c r="BP50" i="35"/>
  <c r="AN36" i="35"/>
  <c r="BB38" i="35"/>
  <c r="BQ51" i="35"/>
  <c r="BQ8" i="35"/>
  <c r="AU27" i="35"/>
  <c r="BC24" i="35"/>
  <c r="L39" i="35"/>
  <c r="AQ33" i="35"/>
  <c r="BJ6" i="35"/>
  <c r="V205" i="38"/>
  <c r="M348" i="38"/>
  <c r="H178" i="38"/>
  <c r="M319" i="38"/>
  <c r="H309" i="38"/>
  <c r="CQ48" i="35"/>
  <c r="CM38" i="35"/>
  <c r="AV23" i="35"/>
  <c r="K46" i="35"/>
  <c r="N27" i="35"/>
  <c r="I31" i="35"/>
  <c r="CD6" i="35"/>
  <c r="BM20" i="35"/>
  <c r="CV31" i="35"/>
  <c r="BF47" i="35"/>
  <c r="AB9" i="35"/>
  <c r="AM4" i="35"/>
  <c r="CH21" i="35"/>
  <c r="CC18" i="35"/>
  <c r="BO42" i="35"/>
  <c r="BI47" i="35"/>
  <c r="AB214" i="38"/>
  <c r="AS214" i="38" s="1"/>
  <c r="AA155" i="38"/>
  <c r="N269" i="38"/>
  <c r="F202" i="38"/>
  <c r="Y12" i="35"/>
  <c r="H9" i="35"/>
  <c r="AS49" i="35"/>
  <c r="BH17" i="35"/>
  <c r="CM46" i="35"/>
  <c r="CG7" i="35"/>
  <c r="BA13" i="35"/>
  <c r="BY6" i="35"/>
  <c r="BR21" i="35"/>
  <c r="CK35" i="35"/>
  <c r="BY7" i="35"/>
  <c r="BG24" i="35"/>
  <c r="BE11" i="35"/>
  <c r="CF23" i="35"/>
  <c r="BZ26" i="35"/>
  <c r="O38" i="35"/>
  <c r="L172" i="38"/>
  <c r="X203" i="38"/>
  <c r="AA313" i="38"/>
  <c r="J284" i="38"/>
  <c r="Y276" i="38"/>
  <c r="BW48" i="35"/>
  <c r="AS32" i="35"/>
  <c r="BT14" i="35"/>
  <c r="AS40" i="35"/>
  <c r="CU15" i="35"/>
  <c r="I43" i="35"/>
  <c r="CY31" i="35"/>
  <c r="AC20" i="35"/>
  <c r="CT5" i="35"/>
  <c r="I9" i="35"/>
  <c r="CR38" i="35"/>
  <c r="CN23" i="35"/>
  <c r="CU49" i="35"/>
  <c r="CZ14" i="35"/>
  <c r="AU38" i="35"/>
  <c r="Q25" i="35"/>
  <c r="AA276" i="38"/>
  <c r="G322" i="38"/>
  <c r="L358" i="38"/>
  <c r="X198" i="38"/>
  <c r="Q36" i="35"/>
  <c r="CK6" i="35"/>
  <c r="CN28" i="35"/>
  <c r="BI23" i="35"/>
  <c r="CS40" i="35"/>
  <c r="CY47" i="35"/>
  <c r="F6" i="35"/>
  <c r="AJ15" i="35"/>
  <c r="CX16" i="35"/>
  <c r="BR9" i="35"/>
  <c r="AP8" i="35"/>
  <c r="CN19" i="35"/>
  <c r="O12" i="35"/>
  <c r="AI37" i="35"/>
  <c r="CV13" i="35"/>
  <c r="BF10" i="35"/>
  <c r="I337" i="38"/>
  <c r="K214" i="38"/>
  <c r="AB341" i="38"/>
  <c r="AS341" i="38" s="1"/>
  <c r="K363" i="38"/>
  <c r="G248" i="38"/>
  <c r="P16" i="35"/>
  <c r="AM48" i="35"/>
  <c r="AB210" i="38"/>
  <c r="AS210" i="38" s="1"/>
  <c r="K166" i="38"/>
  <c r="AB278" i="38"/>
  <c r="AS278" i="38" s="1"/>
  <c r="AA238" i="38"/>
  <c r="AA158" i="38"/>
  <c r="AB319" i="38"/>
  <c r="AS319" i="38" s="1"/>
  <c r="J344" i="38"/>
  <c r="G217" i="38"/>
  <c r="M165" i="38"/>
  <c r="Y176" i="38"/>
  <c r="Y177" i="38"/>
  <c r="Y335" i="38"/>
  <c r="K277" i="38"/>
  <c r="Y236" i="38"/>
  <c r="G320" i="38"/>
  <c r="X293" i="38"/>
  <c r="M365" i="38"/>
  <c r="I260" i="38"/>
  <c r="Y164" i="38"/>
  <c r="R50" i="35"/>
  <c r="N50" i="35"/>
  <c r="Y244" i="38"/>
  <c r="N330" i="38"/>
  <c r="J249" i="38"/>
  <c r="G163" i="38"/>
  <c r="L226" i="38"/>
  <c r="AB218" i="38"/>
  <c r="AS218" i="38" s="1"/>
  <c r="J184" i="38"/>
  <c r="I277" i="38"/>
  <c r="AA280" i="38"/>
  <c r="AB158" i="38"/>
  <c r="L293" i="38"/>
  <c r="G158" i="38"/>
  <c r="AB162" i="38"/>
  <c r="AS162" i="38" s="1"/>
  <c r="G172" i="38"/>
  <c r="L239" i="38"/>
  <c r="I329" i="38"/>
  <c r="AA193" i="38"/>
  <c r="X320" i="38"/>
  <c r="AC19" i="35"/>
  <c r="O33" i="35"/>
  <c r="L225" i="38"/>
  <c r="X297" i="38"/>
  <c r="F316" i="38"/>
  <c r="I343" i="38"/>
  <c r="G273" i="38"/>
  <c r="G338" i="38"/>
  <c r="M346" i="38"/>
  <c r="N348" i="38"/>
  <c r="M283" i="38"/>
  <c r="X352" i="38"/>
  <c r="M344" i="38"/>
  <c r="X180" i="38"/>
  <c r="AB287" i="38"/>
  <c r="AS287" i="38" s="1"/>
  <c r="Y170" i="38"/>
  <c r="F288" i="38"/>
  <c r="X327" i="38"/>
  <c r="AA243" i="38"/>
  <c r="H214" i="38"/>
  <c r="CY48" i="35"/>
  <c r="O9" i="35"/>
  <c r="AA231" i="38"/>
  <c r="F251" i="38"/>
  <c r="AB217" i="38"/>
  <c r="AS217" i="38" s="1"/>
  <c r="AB213" i="38"/>
  <c r="AS213" i="38" s="1"/>
  <c r="X192" i="38"/>
  <c r="AB208" i="38"/>
  <c r="AS208" i="38" s="1"/>
  <c r="N313" i="38"/>
  <c r="L228" i="38"/>
  <c r="M202" i="38"/>
  <c r="J269" i="38"/>
  <c r="J248" i="38"/>
  <c r="H342" i="38"/>
  <c r="N225" i="38"/>
  <c r="AA356" i="38"/>
  <c r="Y280" i="38"/>
  <c r="L339" i="38"/>
  <c r="H200" i="38"/>
  <c r="AA203" i="38"/>
  <c r="Y293" i="38"/>
  <c r="BI16" i="35"/>
  <c r="F16" i="35"/>
  <c r="J219" i="38"/>
  <c r="M172" i="38"/>
  <c r="V306" i="38"/>
  <c r="J193" i="38"/>
  <c r="H365" i="38"/>
  <c r="M161" i="38"/>
  <c r="F263" i="38"/>
  <c r="I358" i="38"/>
  <c r="G281" i="38"/>
  <c r="L360" i="38"/>
  <c r="F186" i="38"/>
  <c r="N299" i="38"/>
  <c r="Y314" i="38"/>
  <c r="V171" i="38"/>
  <c r="G314" i="38"/>
  <c r="G265" i="38"/>
  <c r="N294" i="38"/>
  <c r="J354" i="38"/>
  <c r="G44" i="35"/>
  <c r="AT18" i="35"/>
  <c r="F234" i="38"/>
  <c r="K241" i="38"/>
  <c r="L198" i="38"/>
  <c r="L289" i="38"/>
  <c r="X328" i="38"/>
  <c r="AA174" i="38"/>
  <c r="M302" i="38"/>
  <c r="Y275" i="38"/>
  <c r="F237" i="38"/>
  <c r="J17" i="35"/>
  <c r="BI5" i="35"/>
  <c r="CL26" i="35"/>
  <c r="CL12" i="35"/>
  <c r="BB18" i="35"/>
  <c r="CG48" i="35"/>
  <c r="BP52" i="35"/>
  <c r="CA27" i="35"/>
  <c r="CS41" i="35"/>
  <c r="M14" i="35"/>
  <c r="AB28" i="35"/>
  <c r="BH50" i="35"/>
  <c r="BV48" i="35"/>
  <c r="BW31" i="35"/>
  <c r="CE46" i="35"/>
  <c r="AO22" i="35"/>
  <c r="CH43" i="35"/>
  <c r="AB43" i="35"/>
  <c r="AT46" i="35"/>
  <c r="BO38" i="35"/>
  <c r="BP41" i="35"/>
  <c r="AQ22" i="35"/>
  <c r="CF28" i="35"/>
  <c r="BO32" i="35"/>
  <c r="BP18" i="35"/>
  <c r="BG11" i="35"/>
  <c r="BW35" i="35"/>
  <c r="P31" i="35"/>
  <c r="BJ22" i="35"/>
  <c r="I30" i="35"/>
  <c r="CW29" i="35"/>
  <c r="BK22" i="35"/>
  <c r="AK25" i="35"/>
  <c r="BN21" i="35"/>
  <c r="T48" i="35"/>
  <c r="AG21" i="35"/>
  <c r="AU15" i="35"/>
  <c r="U26" i="35"/>
  <c r="BZ52" i="35"/>
  <c r="BQ33" i="35"/>
  <c r="CX17" i="35"/>
  <c r="AM38" i="35"/>
  <c r="Z5" i="35"/>
  <c r="CI52" i="35"/>
  <c r="CN42" i="35"/>
  <c r="CG36" i="35"/>
  <c r="AX42" i="35"/>
  <c r="BG29" i="35"/>
  <c r="AI9" i="35"/>
  <c r="AD5" i="35"/>
  <c r="CH4" i="35"/>
  <c r="CW28" i="35"/>
  <c r="AH22" i="35"/>
  <c r="CZ23" i="35"/>
  <c r="CR46" i="35"/>
  <c r="CC41" i="35"/>
  <c r="BF5" i="35"/>
  <c r="BY46" i="35"/>
  <c r="AX48" i="35"/>
  <c r="AP41" i="35"/>
  <c r="R24" i="35"/>
  <c r="AM40" i="35"/>
  <c r="BV33" i="35"/>
  <c r="AC36" i="35"/>
  <c r="H5" i="35"/>
  <c r="F5" i="35"/>
  <c r="BB20" i="35"/>
  <c r="BY25" i="35"/>
  <c r="AW43" i="35"/>
  <c r="AW7" i="35"/>
  <c r="G8" i="35"/>
  <c r="T35" i="35"/>
  <c r="CL33" i="35"/>
  <c r="CT30" i="35"/>
  <c r="AC13" i="35"/>
  <c r="BR45" i="35"/>
  <c r="AB31" i="35"/>
  <c r="AH4" i="35"/>
  <c r="AW38" i="35"/>
  <c r="AR50" i="35"/>
  <c r="T15" i="35"/>
  <c r="J33" i="35"/>
  <c r="BB23" i="35"/>
  <c r="D25" i="35"/>
  <c r="M280" i="38"/>
  <c r="K229" i="38"/>
  <c r="AB318" i="38"/>
  <c r="AS318" i="38" s="1"/>
  <c r="AB205" i="38"/>
  <c r="AS205" i="38" s="1"/>
  <c r="H165" i="38"/>
  <c r="CN13" i="35"/>
  <c r="CR30" i="35"/>
  <c r="BV46" i="35"/>
  <c r="CB39" i="35"/>
  <c r="BQ17" i="35"/>
  <c r="BD28" i="35"/>
  <c r="AS16" i="35"/>
  <c r="CN48" i="35"/>
  <c r="C14" i="35"/>
  <c r="BP40" i="35"/>
  <c r="AP21" i="35"/>
  <c r="P26" i="35"/>
  <c r="CY34" i="35"/>
  <c r="CH48" i="35"/>
  <c r="V46" i="35"/>
  <c r="CR44" i="35"/>
  <c r="Y181" i="38"/>
  <c r="J270" i="38"/>
  <c r="K309" i="38"/>
  <c r="AA211" i="38"/>
  <c r="H196" i="38"/>
  <c r="V7" i="35"/>
  <c r="T38" i="35"/>
  <c r="BT9" i="35"/>
  <c r="AL22" i="35"/>
  <c r="AP12" i="35"/>
  <c r="O11" i="35"/>
  <c r="CI35" i="35"/>
  <c r="K19" i="35"/>
  <c r="R33" i="35"/>
  <c r="CX27" i="35"/>
  <c r="BL20" i="35"/>
  <c r="AM8" i="35"/>
  <c r="BF37" i="35"/>
  <c r="M50" i="35"/>
  <c r="AK52" i="35"/>
  <c r="AU47" i="35"/>
  <c r="L333" i="38"/>
  <c r="I198" i="38"/>
  <c r="F254" i="38"/>
  <c r="V360" i="38"/>
  <c r="N246" i="38"/>
  <c r="O37" i="35"/>
  <c r="BA11" i="35"/>
  <c r="CZ11" i="35"/>
  <c r="J11" i="35"/>
  <c r="CE7" i="35"/>
  <c r="CO15" i="35"/>
  <c r="AI49" i="35"/>
  <c r="BD12" i="35"/>
  <c r="AU41" i="35"/>
  <c r="AU40" i="35"/>
  <c r="V36" i="35"/>
  <c r="G24" i="35"/>
  <c r="BI31" i="35"/>
  <c r="AJ34" i="35"/>
  <c r="BO49" i="35"/>
  <c r="CS13" i="35"/>
  <c r="V355" i="38"/>
  <c r="G357" i="38"/>
  <c r="AB365" i="38"/>
  <c r="AS365" i="38" s="1"/>
  <c r="BE52" i="35"/>
  <c r="J21" i="35"/>
  <c r="W6" i="35"/>
  <c r="Q28" i="35"/>
  <c r="AT14" i="35"/>
  <c r="G23" i="35"/>
  <c r="AR29" i="35"/>
  <c r="CG46" i="35"/>
  <c r="CR40" i="35"/>
  <c r="AY29" i="35"/>
  <c r="BU23" i="35"/>
  <c r="CF52" i="35"/>
  <c r="AX32" i="35"/>
  <c r="S18" i="35"/>
  <c r="BW37" i="35"/>
  <c r="BP47" i="35"/>
  <c r="K314" i="38"/>
  <c r="J283" i="38"/>
  <c r="G181" i="38"/>
  <c r="M338" i="38"/>
  <c r="K346" i="38"/>
  <c r="AB44" i="35"/>
  <c r="BU43" i="35"/>
  <c r="AK30" i="35"/>
  <c r="BT47" i="35"/>
  <c r="AE17" i="35"/>
  <c r="AJ11" i="35"/>
  <c r="CB34" i="35"/>
  <c r="BW42" i="35"/>
  <c r="CW47" i="35"/>
  <c r="CK26" i="35"/>
  <c r="AT12" i="35"/>
  <c r="AZ38" i="35"/>
  <c r="CH33" i="35"/>
  <c r="BV19" i="35"/>
  <c r="BK50" i="35"/>
  <c r="BM44" i="35"/>
  <c r="F304" i="38"/>
  <c r="M166" i="38"/>
  <c r="V245" i="38"/>
  <c r="L160" i="38"/>
  <c r="CO24" i="35"/>
  <c r="AY14" i="35"/>
  <c r="AU12" i="35"/>
  <c r="CT44" i="35"/>
  <c r="CB45" i="35"/>
  <c r="Y30" i="35"/>
  <c r="CE51" i="35"/>
  <c r="CL45" i="35"/>
  <c r="CY28" i="35"/>
  <c r="D9" i="35"/>
  <c r="S25" i="35"/>
  <c r="CE14" i="35"/>
  <c r="AO20" i="35"/>
  <c r="L42" i="35"/>
  <c r="AK23" i="35"/>
  <c r="BA37" i="35"/>
  <c r="J346" i="38"/>
  <c r="X215" i="38"/>
  <c r="N325" i="38"/>
  <c r="J265" i="38"/>
  <c r="F315" i="38"/>
  <c r="CB49" i="35"/>
  <c r="BA30" i="35"/>
  <c r="F183" i="38"/>
  <c r="AA185" i="38"/>
  <c r="X296" i="38"/>
  <c r="J240" i="38"/>
  <c r="H279" i="38"/>
  <c r="AB301" i="38"/>
  <c r="AS301" i="38" s="1"/>
  <c r="K354" i="38"/>
  <c r="V335" i="38"/>
  <c r="AA209" i="38"/>
  <c r="AA328" i="38"/>
  <c r="Y345" i="38"/>
  <c r="K255" i="38"/>
  <c r="J195" i="38"/>
  <c r="X325" i="38"/>
  <c r="L259" i="38"/>
  <c r="Y169" i="38"/>
  <c r="H205" i="38"/>
  <c r="H224" i="38"/>
  <c r="AA294" i="38"/>
  <c r="BL43" i="35"/>
  <c r="BS42" i="35"/>
  <c r="I366" i="38"/>
  <c r="K202" i="38"/>
  <c r="J202" i="38"/>
  <c r="J231" i="38"/>
  <c r="Y312" i="38"/>
  <c r="G237" i="38"/>
  <c r="AB168" i="38"/>
  <c r="AS168" i="38" s="1"/>
  <c r="V346" i="38"/>
  <c r="G213" i="38"/>
  <c r="H313" i="38"/>
  <c r="Y336" i="38"/>
  <c r="X339" i="38"/>
  <c r="AA325" i="38"/>
  <c r="N178" i="38"/>
  <c r="AB359" i="38"/>
  <c r="AS359" i="38" s="1"/>
  <c r="X300" i="38"/>
  <c r="AB325" i="38"/>
  <c r="AS325" i="38" s="1"/>
  <c r="CZ25" i="35"/>
  <c r="U25" i="35"/>
  <c r="J313" i="38"/>
  <c r="N288" i="38"/>
  <c r="N239" i="38"/>
  <c r="AB286" i="38"/>
  <c r="AS286" i="38" s="1"/>
  <c r="L167" i="38"/>
  <c r="V240" i="38"/>
  <c r="N221" i="38"/>
  <c r="X218" i="38"/>
  <c r="F300" i="38"/>
  <c r="X211" i="38"/>
  <c r="X298" i="38"/>
  <c r="AB291" i="38"/>
  <c r="AS291" i="38" s="1"/>
  <c r="Y242" i="38"/>
  <c r="Y246" i="38"/>
  <c r="N253" i="38"/>
  <c r="F207" i="38"/>
  <c r="V229" i="38"/>
  <c r="N360" i="38"/>
  <c r="AB212" i="38"/>
  <c r="AS212" i="38" s="1"/>
  <c r="CL23" i="35"/>
  <c r="CE42" i="35"/>
  <c r="J175" i="38"/>
  <c r="M219" i="38"/>
  <c r="G315" i="38"/>
  <c r="F181" i="38"/>
  <c r="G236" i="38"/>
  <c r="X333" i="38"/>
  <c r="J338" i="38"/>
  <c r="X305" i="38"/>
  <c r="H273" i="38"/>
  <c r="G279" i="38"/>
  <c r="N267" i="38"/>
  <c r="AA336" i="38"/>
  <c r="K209" i="38"/>
  <c r="X258" i="38"/>
  <c r="M309" i="38"/>
  <c r="I218" i="38"/>
  <c r="K358" i="38"/>
  <c r="N357" i="38"/>
  <c r="AV38" i="35"/>
  <c r="BX51" i="35"/>
  <c r="N163" i="38"/>
  <c r="J309" i="38"/>
  <c r="L288" i="38"/>
  <c r="L257" i="38"/>
  <c r="AB245" i="38"/>
  <c r="AS245" i="38" s="1"/>
  <c r="AA320" i="38"/>
  <c r="AA311" i="38"/>
  <c r="G34" i="40"/>
  <c r="X285" i="38"/>
  <c r="AA304" i="38"/>
  <c r="AA330" i="38"/>
  <c r="L315" i="38"/>
  <c r="M173" i="38"/>
  <c r="H253" i="38"/>
  <c r="X349" i="38"/>
  <c r="AA287" i="38"/>
  <c r="AB300" i="38"/>
  <c r="AS300" i="38" s="1"/>
  <c r="CM19" i="35"/>
  <c r="CV18" i="35"/>
  <c r="I163" i="38"/>
  <c r="M262" i="38"/>
  <c r="H305" i="38"/>
  <c r="H301" i="38"/>
  <c r="AB313" i="38"/>
  <c r="AS313" i="38" s="1"/>
  <c r="AB362" i="38"/>
  <c r="AS362" i="38" s="1"/>
  <c r="H188" i="38"/>
  <c r="K167" i="38"/>
  <c r="F160" i="38"/>
  <c r="AA168" i="38"/>
  <c r="N213" i="38"/>
  <c r="H368" i="38"/>
  <c r="AA361" i="38"/>
  <c r="G216" i="38"/>
  <c r="K283" i="38"/>
  <c r="K194" i="38"/>
  <c r="J342" i="38"/>
  <c r="H259" i="38"/>
  <c r="BR7" i="35"/>
  <c r="E37" i="35"/>
  <c r="BW36" i="35"/>
  <c r="AI39" i="35"/>
  <c r="AV45" i="35"/>
  <c r="AN35" i="35"/>
  <c r="J26" i="35"/>
  <c r="E44" i="35"/>
  <c r="AR5" i="35"/>
  <c r="BE41" i="35"/>
  <c r="CQ32" i="35"/>
  <c r="AH31" i="35"/>
  <c r="G16" i="35"/>
  <c r="R12" i="35"/>
  <c r="I45" i="35"/>
  <c r="AC15" i="35"/>
  <c r="BJ9" i="35"/>
  <c r="BJ47" i="35"/>
  <c r="BX28" i="35"/>
  <c r="R41" i="35"/>
  <c r="CU27" i="35"/>
  <c r="W48" i="35"/>
  <c r="BV20" i="35"/>
  <c r="CP46" i="35"/>
  <c r="BG40" i="35"/>
  <c r="C25" i="35"/>
  <c r="AJ26" i="35"/>
  <c r="S4" i="35"/>
  <c r="CH24" i="35"/>
  <c r="CT27" i="35"/>
  <c r="BF11" i="35"/>
  <c r="CL4" i="35"/>
  <c r="J28" i="35"/>
  <c r="AE11" i="35"/>
  <c r="BK11" i="35"/>
  <c r="BK24" i="35"/>
  <c r="BK37" i="35"/>
  <c r="BG23" i="35"/>
  <c r="AM30" i="35"/>
  <c r="CW13" i="35"/>
  <c r="CF8" i="35"/>
  <c r="BB45" i="35"/>
  <c r="AF27" i="35"/>
  <c r="J15" i="35"/>
  <c r="BS34" i="35"/>
  <c r="BX37" i="35"/>
  <c r="CD47" i="35"/>
  <c r="AQ19" i="35"/>
  <c r="BD46" i="35"/>
  <c r="CT24" i="35"/>
  <c r="AE24" i="35"/>
  <c r="BQ22" i="35"/>
  <c r="AY31" i="35"/>
  <c r="BK14" i="35"/>
  <c r="AS10" i="35"/>
  <c r="AZ16" i="35"/>
  <c r="Y34" i="35"/>
  <c r="AD7" i="35"/>
  <c r="CM13" i="35"/>
  <c r="BI10" i="35"/>
  <c r="CL34" i="35"/>
  <c r="M11" i="35"/>
  <c r="BZ43" i="35"/>
  <c r="X49" i="35"/>
  <c r="BR28" i="35"/>
  <c r="AQ23" i="35"/>
  <c r="Z48" i="35"/>
  <c r="CR22" i="35"/>
  <c r="AH35" i="35"/>
  <c r="AL6" i="35"/>
  <c r="E34" i="35"/>
  <c r="BJ19" i="35"/>
  <c r="R14" i="35"/>
  <c r="BJ23" i="35"/>
  <c r="CM40" i="35"/>
  <c r="CL46" i="35"/>
  <c r="AP16" i="35"/>
  <c r="CU18" i="35"/>
  <c r="AU42" i="35"/>
  <c r="T46" i="35"/>
  <c r="L36" i="35"/>
  <c r="AL39" i="35"/>
  <c r="AE27" i="35"/>
  <c r="AJ4" i="35"/>
  <c r="BW26" i="35"/>
  <c r="CB50" i="35"/>
  <c r="J366" i="38"/>
  <c r="N226" i="38"/>
  <c r="V192" i="38"/>
  <c r="AA210" i="38"/>
  <c r="G334" i="38"/>
  <c r="CI42" i="35"/>
  <c r="AA21" i="35"/>
  <c r="AL14" i="35"/>
  <c r="BO47" i="35"/>
  <c r="M31" i="35"/>
  <c r="BD50" i="35"/>
  <c r="BH49" i="35"/>
  <c r="AS52" i="35"/>
  <c r="CY23" i="35"/>
  <c r="D50" i="35"/>
  <c r="CH52" i="35"/>
  <c r="AE38" i="35"/>
  <c r="CH41" i="35"/>
  <c r="AP45" i="35"/>
  <c r="BM34" i="35"/>
  <c r="AP40" i="35"/>
  <c r="M292" i="38"/>
  <c r="AA357" i="38"/>
  <c r="AB190" i="38"/>
  <c r="AS190" i="38" s="1"/>
  <c r="AB343" i="38"/>
  <c r="AS343" i="38" s="1"/>
  <c r="V273" i="38"/>
  <c r="AM6" i="35"/>
  <c r="BE44" i="35"/>
  <c r="AK28" i="35"/>
  <c r="S6" i="35"/>
  <c r="AK29" i="35"/>
  <c r="CJ37" i="35"/>
  <c r="P28" i="35"/>
  <c r="AI12" i="35"/>
  <c r="C29" i="35"/>
  <c r="BJ18" i="35"/>
  <c r="BU41" i="35"/>
  <c r="BB43" i="35"/>
  <c r="L44" i="35"/>
  <c r="AU7" i="35"/>
  <c r="CK13" i="35"/>
  <c r="G17" i="35"/>
  <c r="M220" i="38"/>
  <c r="L343" i="38"/>
  <c r="G340" i="38"/>
  <c r="N171" i="38"/>
  <c r="N272" i="38"/>
  <c r="BU37" i="35"/>
  <c r="AJ43" i="35"/>
  <c r="AW20" i="35"/>
  <c r="W36" i="35"/>
  <c r="F14" i="35"/>
  <c r="O17" i="35"/>
  <c r="AS17" i="35"/>
  <c r="CN47" i="35"/>
  <c r="CT14" i="35"/>
  <c r="S32" i="35"/>
  <c r="BG5" i="35"/>
  <c r="AT36" i="35"/>
  <c r="Z25" i="35"/>
  <c r="AL8" i="35"/>
  <c r="AM43" i="35"/>
  <c r="CA47" i="35"/>
  <c r="G186" i="38"/>
  <c r="L255" i="38"/>
  <c r="K322" i="38"/>
  <c r="J243" i="38"/>
  <c r="AK42" i="35"/>
  <c r="G48" i="35"/>
  <c r="Q48" i="35"/>
  <c r="CR34" i="35"/>
  <c r="BP46" i="35"/>
  <c r="CN11" i="35"/>
  <c r="AU45" i="35"/>
  <c r="F37" i="35"/>
  <c r="O27" i="35"/>
  <c r="Z37" i="35"/>
  <c r="AD8" i="35"/>
  <c r="AN41" i="35"/>
  <c r="CV29" i="35"/>
  <c r="AL34" i="35"/>
  <c r="AM44" i="35"/>
  <c r="CS7" i="35"/>
  <c r="H221" i="38"/>
  <c r="J299" i="38"/>
  <c r="X264" i="38"/>
  <c r="J285" i="38"/>
  <c r="AA170" i="38"/>
  <c r="AE35" i="35"/>
  <c r="M9" i="35"/>
  <c r="BM4" i="35"/>
  <c r="AW37" i="35"/>
  <c r="CZ19" i="35"/>
  <c r="AT9" i="35"/>
  <c r="CI38" i="35"/>
  <c r="E25" i="35"/>
  <c r="CQ39" i="35"/>
  <c r="CM41" i="35"/>
  <c r="CI41" i="35"/>
  <c r="S12" i="35"/>
  <c r="AS43" i="35"/>
  <c r="AA52" i="35"/>
  <c r="AW40" i="35"/>
  <c r="CU4" i="35"/>
  <c r="Y311" i="38"/>
  <c r="K198" i="38"/>
  <c r="H212" i="38"/>
  <c r="L291" i="38"/>
  <c r="AT42" i="35"/>
  <c r="BS33" i="35"/>
  <c r="BO15" i="35"/>
  <c r="AB12" i="35"/>
  <c r="CN16" i="35"/>
  <c r="CJ44" i="35"/>
  <c r="AF45" i="35"/>
  <c r="AE16" i="35"/>
  <c r="BH29" i="35"/>
  <c r="BY18" i="35"/>
  <c r="CE37" i="35"/>
  <c r="CM39" i="35"/>
  <c r="BW30" i="35"/>
  <c r="BH40" i="35"/>
  <c r="BM11" i="35"/>
  <c r="CT52" i="35"/>
  <c r="I288" i="38"/>
  <c r="L274" i="38"/>
  <c r="F350" i="38"/>
  <c r="F329" i="38"/>
  <c r="I309" i="38"/>
  <c r="CJ12" i="35"/>
  <c r="CM16" i="35"/>
  <c r="L352" i="38"/>
  <c r="L203" i="38"/>
  <c r="V156" i="38"/>
  <c r="I208" i="38"/>
  <c r="I219" i="38"/>
  <c r="L314" i="38"/>
  <c r="AA165" i="38"/>
  <c r="AB235" i="38"/>
  <c r="AS235" i="38" s="1"/>
  <c r="I330" i="38"/>
  <c r="G364" i="38"/>
  <c r="I355" i="38"/>
  <c r="V165" i="38"/>
  <c r="J165" i="38"/>
  <c r="I287" i="38"/>
  <c r="I352" i="38"/>
  <c r="K299" i="38"/>
  <c r="V155" i="38"/>
  <c r="F194" i="38"/>
  <c r="G225" i="38"/>
  <c r="AA10" i="35"/>
  <c r="BR16" i="35"/>
  <c r="AB334" i="38"/>
  <c r="AS334" i="38" s="1"/>
  <c r="F344" i="38"/>
  <c r="AB196" i="38"/>
  <c r="AS196" i="38" s="1"/>
  <c r="Y296" i="38"/>
  <c r="AA271" i="38"/>
  <c r="Y327" i="38"/>
  <c r="I306" i="38"/>
  <c r="Y174" i="38"/>
  <c r="F311" i="38"/>
  <c r="I168" i="38"/>
  <c r="X315" i="38"/>
  <c r="AA242" i="38"/>
  <c r="I344" i="38"/>
  <c r="M284" i="38"/>
  <c r="G199" i="38"/>
  <c r="F178" i="38"/>
  <c r="CR37" i="35"/>
  <c r="CX38" i="35"/>
  <c r="K159" i="38"/>
  <c r="AB199" i="38"/>
  <c r="AS199" i="38" s="1"/>
  <c r="X356" i="38"/>
  <c r="J209" i="38"/>
  <c r="V309" i="38"/>
  <c r="I166" i="38"/>
  <c r="J303" i="38"/>
  <c r="G313" i="38"/>
  <c r="L278" i="38"/>
  <c r="F212" i="38"/>
  <c r="Y354" i="38"/>
  <c r="G162" i="38"/>
  <c r="N358" i="38"/>
  <c r="AB203" i="38"/>
  <c r="AS203" i="38" s="1"/>
  <c r="Y243" i="38"/>
  <c r="V248" i="38"/>
  <c r="N290" i="38"/>
  <c r="N165" i="38"/>
  <c r="AB187" i="38"/>
  <c r="AS187" i="38" s="1"/>
  <c r="F358" i="38"/>
  <c r="R52" i="35"/>
  <c r="CN10" i="35"/>
  <c r="K224" i="38"/>
  <c r="F281" i="38"/>
  <c r="G335" i="38"/>
  <c r="AA200" i="38"/>
  <c r="AB344" i="38"/>
  <c r="AS344" i="38" s="1"/>
  <c r="V233" i="38"/>
  <c r="I195" i="38"/>
  <c r="X214" i="38"/>
  <c r="H297" i="38"/>
  <c r="L205" i="38"/>
  <c r="F249" i="38"/>
  <c r="I357" i="38"/>
  <c r="X299" i="38"/>
  <c r="I251" i="38"/>
  <c r="V185" i="38"/>
  <c r="N244" i="38"/>
  <c r="J245" i="38"/>
  <c r="X187" i="38"/>
  <c r="M191" i="38"/>
  <c r="BD4" i="35"/>
  <c r="BO43" i="35"/>
  <c r="AB282" i="38"/>
  <c r="AS282" i="38" s="1"/>
  <c r="N247" i="38"/>
  <c r="G339" i="38"/>
  <c r="F294" i="38"/>
  <c r="N331" i="38"/>
  <c r="X282" i="38"/>
  <c r="K361" i="38"/>
  <c r="N322" i="38"/>
  <c r="K176" i="38"/>
  <c r="AA327" i="38"/>
  <c r="V339" i="38"/>
  <c r="AA332" i="38"/>
  <c r="V315" i="38"/>
  <c r="H303" i="38"/>
  <c r="F252" i="38"/>
  <c r="G176" i="38"/>
  <c r="M265" i="38"/>
  <c r="I203" i="38"/>
  <c r="V28" i="35"/>
  <c r="BU35" i="35"/>
  <c r="AB309" i="38"/>
  <c r="AS309" i="38" s="1"/>
  <c r="X302" i="38"/>
  <c r="M281" i="38"/>
  <c r="I308" i="38"/>
  <c r="L297" i="38"/>
  <c r="I273" i="38"/>
  <c r="I354" i="38"/>
  <c r="AA234" i="38"/>
  <c r="M171" i="38"/>
  <c r="H246" i="38"/>
  <c r="I223" i="38"/>
  <c r="G356" i="38"/>
  <c r="X281" i="38"/>
  <c r="M362" i="38"/>
  <c r="AA175" i="38"/>
  <c r="V179" i="38"/>
  <c r="L296" i="38"/>
  <c r="M164" i="38"/>
  <c r="V276" i="38"/>
  <c r="CB18" i="35"/>
  <c r="AN7" i="35"/>
  <c r="BW38" i="35"/>
  <c r="CG37" i="35"/>
  <c r="W31" i="35"/>
  <c r="BF6" i="35"/>
  <c r="F29" i="35"/>
  <c r="BW17" i="35"/>
  <c r="CO26" i="35"/>
  <c r="BU15" i="35"/>
  <c r="BF30" i="35"/>
  <c r="AD48" i="35"/>
  <c r="CZ36" i="35"/>
  <c r="K15" i="35"/>
  <c r="BW14" i="35"/>
  <c r="H4" i="35"/>
  <c r="CO34" i="35"/>
  <c r="X47" i="35"/>
  <c r="BP39" i="35"/>
  <c r="W11" i="35"/>
  <c r="BW16" i="35"/>
  <c r="BQ43" i="35"/>
  <c r="W27" i="35"/>
  <c r="CU8" i="35"/>
  <c r="BD51" i="35"/>
  <c r="BB24" i="35"/>
  <c r="CG21" i="35"/>
  <c r="BB26" i="35"/>
  <c r="CD21" i="35"/>
  <c r="AA38" i="35"/>
  <c r="CD29" i="35"/>
  <c r="P49" i="35"/>
  <c r="AJ21" i="35"/>
  <c r="BV42" i="35"/>
  <c r="BN18" i="35"/>
  <c r="AE14" i="35"/>
  <c r="BH44" i="35"/>
  <c r="P13" i="35"/>
  <c r="CA32" i="35"/>
  <c r="CW10" i="35"/>
  <c r="AU19" i="35"/>
  <c r="BM14" i="35"/>
  <c r="CQ10" i="35"/>
  <c r="BR29" i="35"/>
  <c r="BT8" i="35"/>
  <c r="CW20" i="35"/>
  <c r="AJ18" i="35"/>
  <c r="CZ33" i="35"/>
  <c r="D35" i="35"/>
  <c r="AY13" i="35"/>
  <c r="BU22" i="35"/>
  <c r="BF38" i="35"/>
  <c r="CJ35" i="35"/>
  <c r="CH25" i="35"/>
  <c r="P40" i="35"/>
  <c r="CI33" i="35"/>
  <c r="BL36" i="35"/>
  <c r="AI46" i="35"/>
  <c r="BH31" i="35"/>
  <c r="CS6" i="35"/>
  <c r="BV38" i="35"/>
  <c r="CE30" i="35"/>
  <c r="Y9" i="35"/>
  <c r="CR5" i="35"/>
  <c r="J51" i="35"/>
  <c r="CO36" i="35"/>
  <c r="AF22" i="35"/>
  <c r="BM46" i="35"/>
  <c r="J45" i="35"/>
  <c r="BK42" i="35"/>
  <c r="AI47" i="35"/>
  <c r="CC21" i="35"/>
  <c r="BG6" i="35"/>
  <c r="BI9" i="35"/>
  <c r="BX50" i="35"/>
  <c r="AJ13" i="35"/>
  <c r="S43" i="35"/>
  <c r="AX12" i="35"/>
  <c r="CR7" i="35"/>
  <c r="C46" i="35"/>
  <c r="CX21" i="35"/>
  <c r="BX32" i="35"/>
  <c r="CW40" i="35"/>
  <c r="CW37" i="35"/>
  <c r="Y347" i="38"/>
  <c r="H358" i="38"/>
  <c r="V231" i="38"/>
  <c r="F170" i="38"/>
  <c r="I286" i="38"/>
  <c r="X30" i="35"/>
  <c r="BF29" i="35"/>
  <c r="Q33" i="35"/>
  <c r="AM7" i="35"/>
  <c r="CC45" i="35"/>
  <c r="CW24" i="35"/>
  <c r="BO45" i="35"/>
  <c r="R42" i="35"/>
  <c r="Y13" i="35"/>
  <c r="AL40" i="35"/>
  <c r="AN52" i="35"/>
  <c r="X6" i="35"/>
  <c r="W29" i="35"/>
  <c r="Q44" i="35"/>
  <c r="CM14" i="35"/>
  <c r="BY33" i="35"/>
  <c r="G173" i="38"/>
  <c r="V272" i="38"/>
  <c r="J167" i="38"/>
  <c r="V265" i="38"/>
  <c r="G258" i="38"/>
  <c r="AI31" i="35"/>
  <c r="BP6" i="35"/>
  <c r="BJ28" i="35"/>
  <c r="BF39" i="35"/>
  <c r="AI34" i="35"/>
  <c r="BJ17" i="35"/>
  <c r="X31" i="35"/>
  <c r="T45" i="35"/>
  <c r="BR25" i="35"/>
  <c r="AQ37" i="35"/>
  <c r="AP39" i="35"/>
  <c r="C4" i="35"/>
  <c r="AK6" i="35"/>
  <c r="CY16" i="35"/>
  <c r="AO42" i="35"/>
  <c r="BS5" i="35"/>
  <c r="AA326" i="38"/>
  <c r="L329" i="38"/>
  <c r="AB169" i="38"/>
  <c r="AS169" i="38" s="1"/>
  <c r="M310" i="38"/>
  <c r="AC48" i="35"/>
  <c r="S39" i="35"/>
  <c r="CZ37" i="35"/>
  <c r="CO25" i="35"/>
  <c r="AW4" i="35"/>
  <c r="AP4" i="35"/>
  <c r="AA26" i="35"/>
  <c r="BF50" i="35"/>
  <c r="T20" i="35"/>
  <c r="CS19" i="35"/>
  <c r="CN21" i="35"/>
  <c r="BJ37" i="35"/>
  <c r="AB23" i="35"/>
  <c r="BV16" i="35"/>
  <c r="J20" i="35"/>
  <c r="CT42" i="35"/>
  <c r="Y241" i="38"/>
  <c r="H218" i="38"/>
  <c r="X276" i="38"/>
  <c r="G367" i="38"/>
  <c r="F240" i="38"/>
  <c r="BI21" i="35"/>
  <c r="CT43" i="35"/>
  <c r="AX13" i="35"/>
  <c r="CN38" i="35"/>
  <c r="CK9" i="35"/>
  <c r="BW21" i="35"/>
  <c r="BP44" i="35"/>
  <c r="AM15" i="35"/>
  <c r="U10" i="35"/>
  <c r="CE35" i="35"/>
  <c r="CI23" i="35"/>
  <c r="AJ37" i="35"/>
  <c r="BN41" i="35"/>
  <c r="C30" i="35"/>
  <c r="CT36" i="35"/>
  <c r="CT19" i="35"/>
  <c r="K163" i="38"/>
  <c r="V218" i="38"/>
  <c r="Y265" i="38"/>
  <c r="Y364" i="38"/>
  <c r="AZ33" i="35"/>
  <c r="CB42" i="35"/>
  <c r="BJ32" i="35"/>
  <c r="CM5" i="35"/>
  <c r="CP15" i="35"/>
  <c r="CC4" i="35"/>
  <c r="O39" i="35"/>
  <c r="AR37" i="35"/>
  <c r="BE46" i="35"/>
  <c r="D23" i="35"/>
  <c r="BN23" i="35"/>
  <c r="BN25" i="35"/>
  <c r="BT11" i="35"/>
  <c r="AJ12" i="35"/>
  <c r="BL23" i="35"/>
  <c r="BC45" i="35"/>
  <c r="BT13" i="35"/>
  <c r="J294" i="38"/>
  <c r="N224" i="38"/>
  <c r="I237" i="38"/>
  <c r="AC33" i="35"/>
  <c r="BX9" i="35"/>
  <c r="AN4" i="35"/>
  <c r="CV8" i="35"/>
  <c r="CD11" i="35"/>
  <c r="CB38" i="35"/>
  <c r="CO47" i="35"/>
  <c r="C38" i="35"/>
  <c r="CV38" i="35"/>
  <c r="BZ8" i="35"/>
  <c r="M12" i="35"/>
  <c r="CP4" i="35"/>
  <c r="BC37" i="35"/>
  <c r="G52" i="35"/>
  <c r="AV6" i="35"/>
  <c r="BH33" i="35"/>
  <c r="AI50" i="35"/>
  <c r="X190" i="38"/>
  <c r="H240" i="38"/>
  <c r="M237" i="38"/>
  <c r="AA297" i="38"/>
  <c r="G362" i="38"/>
  <c r="BG39" i="35"/>
  <c r="BL19" i="35"/>
  <c r="AB242" i="38"/>
  <c r="AS242" i="38" s="1"/>
  <c r="I191" i="38"/>
  <c r="F302" i="38"/>
  <c r="I164" i="38"/>
  <c r="G241" i="38"/>
  <c r="I235" i="38"/>
  <c r="F299" i="38"/>
  <c r="J256" i="38"/>
  <c r="Y194" i="38"/>
  <c r="J198" i="38"/>
  <c r="AB234" i="38"/>
  <c r="AS234" i="38" s="1"/>
  <c r="V369" i="38"/>
  <c r="V334" i="38"/>
  <c r="AB261" i="38"/>
  <c r="AS261" i="38" s="1"/>
  <c r="I156" i="38"/>
  <c r="X365" i="38"/>
  <c r="M215" i="38"/>
  <c r="F364" i="38"/>
  <c r="I184" i="38"/>
  <c r="BA18" i="35"/>
  <c r="CF50" i="35"/>
  <c r="G229" i="38"/>
  <c r="N314" i="38"/>
  <c r="J222" i="38"/>
  <c r="F332" i="38"/>
  <c r="X341" i="38"/>
  <c r="V293" i="38"/>
  <c r="N210" i="38"/>
  <c r="AB219" i="38"/>
  <c r="AA350" i="38"/>
  <c r="G283" i="38"/>
  <c r="AB283" i="38"/>
  <c r="AS283" i="38" s="1"/>
  <c r="L264" i="38"/>
  <c r="F327" i="38"/>
  <c r="I314" i="38"/>
  <c r="M367" i="38"/>
  <c r="X204" i="38"/>
  <c r="AB335" i="38"/>
  <c r="AS335" i="38" s="1"/>
  <c r="CY35" i="35"/>
  <c r="AT52" i="35"/>
  <c r="AB295" i="38"/>
  <c r="AS295" i="38" s="1"/>
  <c r="L222" i="38"/>
  <c r="AA189" i="38"/>
  <c r="G193" i="38"/>
  <c r="F235" i="38"/>
  <c r="K247" i="38"/>
  <c r="X342" i="38"/>
  <c r="M223" i="38"/>
  <c r="G35" i="37"/>
  <c r="G341" i="38"/>
  <c r="K348" i="38"/>
  <c r="AB191" i="38"/>
  <c r="AS191" i="38" s="1"/>
  <c r="AB267" i="38"/>
  <c r="AS267" i="38" s="1"/>
  <c r="L252" i="38"/>
  <c r="N287" i="38"/>
  <c r="Y284" i="38"/>
  <c r="M197" i="38"/>
  <c r="V291" i="38"/>
  <c r="M312" i="38"/>
  <c r="N344" i="38"/>
  <c r="AV8" i="35"/>
  <c r="AO4" i="35"/>
  <c r="I294" i="38"/>
  <c r="X359" i="38"/>
  <c r="L194" i="38"/>
  <c r="I301" i="38"/>
  <c r="H369" i="38"/>
  <c r="K340" i="38"/>
  <c r="AA319" i="38"/>
  <c r="L183" i="38"/>
  <c r="AA239" i="38"/>
  <c r="G321" i="38"/>
  <c r="M177" i="38"/>
  <c r="L355" i="38"/>
  <c r="M225" i="38"/>
  <c r="L229" i="38"/>
  <c r="L233" i="38"/>
  <c r="M208" i="38"/>
  <c r="N279" i="38"/>
  <c r="N335" i="38"/>
  <c r="Y190" i="38"/>
  <c r="BL15" i="35"/>
  <c r="D24" i="35"/>
  <c r="F169" i="38"/>
  <c r="N231" i="38"/>
  <c r="I297" i="38"/>
  <c r="AB354" i="38"/>
  <c r="AS354" i="38" s="1"/>
  <c r="AB239" i="38"/>
  <c r="AS239" i="38" s="1"/>
  <c r="K230" i="38"/>
  <c r="F157" i="38"/>
  <c r="Y161" i="38"/>
  <c r="AB192" i="38"/>
  <c r="AS192" i="38" s="1"/>
  <c r="M207" i="38"/>
  <c r="Y341" i="38"/>
  <c r="I341" i="38"/>
  <c r="AA360" i="38"/>
  <c r="X351" i="38"/>
  <c r="AB160" i="38"/>
  <c r="AS160" i="38" s="1"/>
  <c r="I158" i="38"/>
  <c r="I266" i="38"/>
  <c r="AA316" i="38"/>
  <c r="M26" i="35"/>
  <c r="CT48" i="35"/>
  <c r="Y205" i="38"/>
  <c r="M361" i="38"/>
  <c r="AA331" i="38"/>
  <c r="H226" i="38"/>
  <c r="Y306" i="38"/>
  <c r="K180" i="38"/>
  <c r="H159" i="38"/>
  <c r="X230" i="38"/>
  <c r="J310" i="38"/>
  <c r="J262" i="38"/>
  <c r="L244" i="38"/>
  <c r="M253" i="38"/>
  <c r="H231" i="38"/>
  <c r="V184" i="38"/>
  <c r="H294" i="38"/>
  <c r="F198" i="38"/>
  <c r="AA224" i="38"/>
  <c r="Y326" i="38"/>
  <c r="K238" i="38"/>
  <c r="BW50" i="35"/>
  <c r="P29" i="35"/>
  <c r="F349" i="38"/>
  <c r="AZ46" i="35"/>
  <c r="CY39" i="35"/>
  <c r="T32" i="35"/>
  <c r="CM36" i="35"/>
  <c r="E41" i="35"/>
  <c r="CE47" i="35"/>
  <c r="M7" i="35"/>
  <c r="BM9" i="35"/>
  <c r="BI11" i="35"/>
  <c r="CX4" i="35"/>
  <c r="BB4" i="35"/>
  <c r="CA18" i="35"/>
  <c r="N32" i="35"/>
  <c r="AK40" i="35"/>
  <c r="BY44" i="35"/>
  <c r="M18" i="35"/>
  <c r="AN47" i="35"/>
  <c r="O18" i="35"/>
  <c r="CY37" i="35"/>
  <c r="AV25" i="35"/>
  <c r="BZ38" i="35"/>
  <c r="AP22" i="35"/>
  <c r="BS25" i="35"/>
  <c r="N19" i="35"/>
  <c r="AD35" i="35"/>
  <c r="CY33" i="35"/>
  <c r="AG47" i="35"/>
  <c r="Y33" i="35"/>
  <c r="E12" i="35"/>
  <c r="BV50" i="35"/>
  <c r="G4" i="35"/>
  <c r="AH24" i="35"/>
  <c r="CY9" i="35"/>
  <c r="V33" i="35"/>
  <c r="AV16" i="35"/>
  <c r="CN24" i="35"/>
  <c r="BF16" i="35"/>
  <c r="BY34" i="35"/>
  <c r="CJ5" i="35"/>
  <c r="O31" i="35"/>
  <c r="O30" i="35"/>
  <c r="BH18" i="35"/>
  <c r="BU27" i="35"/>
  <c r="AV52" i="35"/>
  <c r="BB50" i="35"/>
  <c r="L48" i="35"/>
  <c r="CS8" i="35"/>
  <c r="BQ20" i="35"/>
  <c r="S22" i="35"/>
  <c r="BK45" i="35"/>
  <c r="U43" i="35"/>
  <c r="BP14" i="35"/>
  <c r="BP7" i="35"/>
  <c r="W34" i="35"/>
  <c r="W17" i="35"/>
  <c r="AF47" i="35"/>
  <c r="O21" i="35"/>
  <c r="AB11" i="35"/>
  <c r="T27" i="35"/>
  <c r="BS38" i="35"/>
  <c r="I16" i="35"/>
  <c r="CG33" i="35"/>
  <c r="AV51" i="35"/>
  <c r="AG52" i="35"/>
  <c r="AO26" i="35"/>
  <c r="BC34" i="35"/>
  <c r="AI18" i="35"/>
  <c r="N38" i="35"/>
  <c r="CU10" i="35"/>
  <c r="CR12" i="35"/>
  <c r="CD49" i="35"/>
  <c r="BC32" i="35"/>
  <c r="S13" i="35"/>
  <c r="AW35" i="35"/>
  <c r="CW39" i="35"/>
  <c r="AD28" i="35"/>
  <c r="AC35" i="35"/>
  <c r="BC44" i="35"/>
  <c r="AT25" i="35"/>
  <c r="BN32" i="35"/>
  <c r="AA39" i="35"/>
  <c r="K41" i="35"/>
  <c r="CU48" i="35"/>
  <c r="AR26" i="35"/>
  <c r="BS29" i="35"/>
  <c r="I313" i="38"/>
  <c r="Y221" i="38"/>
  <c r="L367" i="38"/>
  <c r="M316" i="38"/>
  <c r="AZ6" i="35"/>
  <c r="CE48" i="35"/>
  <c r="Z6" i="35"/>
  <c r="M25" i="35"/>
  <c r="BK7" i="35"/>
  <c r="AP48" i="35"/>
  <c r="Q16" i="35"/>
  <c r="CV47" i="35"/>
  <c r="F25" i="35"/>
  <c r="BW45" i="35"/>
  <c r="CJ24" i="35"/>
  <c r="AL18" i="35"/>
  <c r="BL24" i="35"/>
  <c r="BN11" i="35"/>
  <c r="CL47" i="35"/>
  <c r="X50" i="35"/>
  <c r="CC9" i="35"/>
  <c r="F341" i="38"/>
  <c r="X270" i="38"/>
  <c r="H179" i="38"/>
  <c r="H260" i="38"/>
  <c r="BI38" i="35"/>
  <c r="AX36" i="35"/>
  <c r="BH43" i="35"/>
  <c r="T47" i="35"/>
  <c r="CQ42" i="35"/>
  <c r="V41" i="35"/>
  <c r="BH48" i="35"/>
  <c r="N10" i="35"/>
  <c r="Q20" i="35"/>
  <c r="AF32" i="35"/>
  <c r="CX49" i="35"/>
  <c r="CS32" i="35"/>
  <c r="BU44" i="35"/>
  <c r="G29" i="35"/>
  <c r="AI20" i="35"/>
  <c r="CZ6" i="35"/>
  <c r="H270" i="38"/>
  <c r="G36" i="40"/>
  <c r="F266" i="38"/>
  <c r="AB305" i="38"/>
  <c r="AS305" i="38" s="1"/>
  <c r="K344" i="38"/>
  <c r="BN51" i="35"/>
  <c r="BX43" i="35"/>
  <c r="BZ36" i="35"/>
  <c r="E46" i="35"/>
  <c r="AW11" i="35"/>
  <c r="BB15" i="35"/>
  <c r="BS8" i="35"/>
  <c r="CF5" i="35"/>
  <c r="CJ33" i="35"/>
  <c r="AI6" i="35"/>
  <c r="BE42" i="35"/>
  <c r="BV8" i="35"/>
  <c r="CY4" i="35"/>
  <c r="AX20" i="35"/>
  <c r="AO24" i="35"/>
  <c r="CR49" i="35"/>
  <c r="L303" i="38"/>
  <c r="G206" i="38"/>
  <c r="M267" i="38"/>
  <c r="H335" i="38"/>
  <c r="I179" i="38"/>
  <c r="CH6" i="35"/>
  <c r="CW33" i="35"/>
  <c r="CT11" i="35"/>
  <c r="BH21" i="35"/>
  <c r="CF43" i="35"/>
  <c r="F47" i="35"/>
  <c r="BG10" i="35"/>
  <c r="CF18" i="35"/>
  <c r="AU33" i="35"/>
  <c r="BR14" i="35"/>
  <c r="L26" i="35"/>
  <c r="G46" i="35"/>
  <c r="Q19" i="35"/>
  <c r="CA7" i="35"/>
  <c r="C8" i="35"/>
  <c r="BC35" i="35"/>
  <c r="Y195" i="38"/>
  <c r="F334" i="38"/>
  <c r="AB178" i="38"/>
  <c r="AS178" i="38" s="1"/>
  <c r="J236" i="38"/>
  <c r="BI12" i="35"/>
  <c r="AZ52" i="35"/>
  <c r="AX52" i="35"/>
  <c r="CY36" i="35"/>
  <c r="AY19" i="35"/>
  <c r="V15" i="35"/>
  <c r="BD27" i="35"/>
  <c r="T42" i="35"/>
  <c r="BF13" i="35"/>
  <c r="CF21" i="35"/>
  <c r="Q35" i="35"/>
  <c r="AD50" i="35"/>
  <c r="CL50" i="35"/>
  <c r="M51" i="35"/>
  <c r="CS46" i="35"/>
  <c r="BQ45" i="35"/>
  <c r="AB243" i="38"/>
  <c r="AS243" i="38" s="1"/>
  <c r="H328" i="38"/>
  <c r="Y281" i="38"/>
  <c r="AA315" i="38"/>
  <c r="AG29" i="35"/>
  <c r="CY52" i="35"/>
  <c r="CT46" i="35"/>
  <c r="AS15" i="35"/>
  <c r="AD47" i="35"/>
  <c r="CQ4" i="35"/>
  <c r="CM20" i="35"/>
  <c r="P50" i="35"/>
  <c r="T19" i="35"/>
  <c r="AJ33" i="35"/>
  <c r="BV9" i="35"/>
  <c r="BQ37" i="35"/>
  <c r="CM7" i="35"/>
  <c r="P43" i="35"/>
  <c r="CU50" i="35"/>
  <c r="BV41" i="35"/>
  <c r="N305" i="38"/>
  <c r="I252" i="38"/>
  <c r="M294" i="38"/>
  <c r="L276" i="38"/>
  <c r="M287" i="38"/>
  <c r="BG52" i="35"/>
  <c r="AY24" i="35"/>
  <c r="I324" i="38"/>
  <c r="I351" i="38"/>
  <c r="L220" i="38"/>
  <c r="AB346" i="38"/>
  <c r="AS346" i="38" s="1"/>
  <c r="M250" i="38"/>
  <c r="L363" i="38"/>
  <c r="M263" i="38"/>
  <c r="J301" i="38"/>
  <c r="H292" i="38"/>
  <c r="K345" i="38"/>
  <c r="V204" i="38"/>
  <c r="AB211" i="38"/>
  <c r="AS211" i="38" s="1"/>
  <c r="M214" i="38"/>
  <c r="L354" i="38"/>
  <c r="I186" i="38"/>
  <c r="H230" i="38"/>
  <c r="G232" i="38"/>
  <c r="K327" i="38"/>
  <c r="AA260" i="38"/>
  <c r="BR4" i="35"/>
  <c r="BA22" i="35"/>
  <c r="I296" i="38"/>
  <c r="F283" i="38"/>
  <c r="H235" i="38"/>
  <c r="K187" i="38"/>
  <c r="Y189" i="38"/>
  <c r="G251" i="38"/>
  <c r="K237" i="38"/>
  <c r="V318" i="38"/>
  <c r="V278" i="38"/>
  <c r="F182" i="38"/>
  <c r="Y285" i="38"/>
  <c r="L351" i="38"/>
  <c r="V194" i="38"/>
  <c r="L312" i="38"/>
  <c r="J263" i="38"/>
  <c r="G238" i="38"/>
  <c r="N169" i="38"/>
  <c r="M328" i="38"/>
  <c r="AU48" i="35"/>
  <c r="AK41" i="35"/>
  <c r="N164" i="38"/>
  <c r="V159" i="38"/>
  <c r="J314" i="38"/>
  <c r="X286" i="38"/>
  <c r="M249" i="38"/>
  <c r="AB276" i="38"/>
  <c r="AS276" i="38" s="1"/>
  <c r="K366" i="38"/>
  <c r="J179" i="38"/>
  <c r="X205" i="38"/>
  <c r="I291" i="38"/>
  <c r="V238" i="38"/>
  <c r="H257" i="38"/>
  <c r="F205" i="38"/>
  <c r="J176" i="38"/>
  <c r="I267" i="38"/>
  <c r="K321" i="38"/>
  <c r="G167" i="38"/>
  <c r="L270" i="38"/>
  <c r="J259" i="38"/>
  <c r="AI19" i="35"/>
  <c r="AW18" i="35"/>
  <c r="J218" i="38"/>
  <c r="N356" i="38"/>
  <c r="J170" i="38"/>
  <c r="I311" i="38"/>
  <c r="J216" i="38"/>
  <c r="L271" i="38"/>
  <c r="M254" i="38"/>
  <c r="AA190" i="38"/>
  <c r="H331" i="38"/>
  <c r="AB224" i="38"/>
  <c r="AS224" i="38" s="1"/>
  <c r="M317" i="38"/>
  <c r="K172" i="38"/>
  <c r="AA298" i="38"/>
  <c r="AA176" i="38"/>
  <c r="X358" i="38"/>
  <c r="K201" i="38"/>
  <c r="J312" i="38"/>
  <c r="Y232" i="38"/>
  <c r="X277" i="38"/>
  <c r="H347" i="38"/>
  <c r="AJ14" i="35"/>
  <c r="Y20" i="35"/>
  <c r="G336" i="38"/>
  <c r="G165" i="38"/>
  <c r="Y269" i="38"/>
  <c r="M163" i="38"/>
  <c r="AA318" i="38"/>
  <c r="AB307" i="38"/>
  <c r="AS307" i="38" s="1"/>
  <c r="J187" i="38"/>
  <c r="H249" i="38"/>
  <c r="G309" i="38"/>
  <c r="L256" i="38"/>
  <c r="V357" i="38"/>
  <c r="G325" i="38"/>
  <c r="X185" i="38"/>
  <c r="M257" i="38"/>
  <c r="K287" i="38"/>
  <c r="AB366" i="38"/>
  <c r="AS366" i="38" s="1"/>
  <c r="K228" i="38"/>
  <c r="BU10" i="35"/>
  <c r="CQ7" i="35"/>
  <c r="AB159" i="38"/>
  <c r="AS159" i="38" s="1"/>
  <c r="K275" i="38"/>
  <c r="N301" i="38"/>
  <c r="M269" i="38"/>
  <c r="K360" i="38"/>
  <c r="AB194" i="38"/>
  <c r="AS194" i="38" s="1"/>
  <c r="V221" i="38"/>
  <c r="F171" i="38"/>
  <c r="I276" i="38"/>
  <c r="X346" i="38"/>
  <c r="L290" i="38"/>
  <c r="Y319" i="38"/>
  <c r="M226" i="38"/>
  <c r="N261" i="38"/>
  <c r="V364" i="38"/>
  <c r="N218" i="38"/>
  <c r="F175" i="38"/>
  <c r="V279" i="38"/>
  <c r="H244" i="38"/>
  <c r="G9" i="35"/>
  <c r="J22" i="35"/>
  <c r="V275" i="38"/>
  <c r="K179" i="38"/>
  <c r="T6" i="35"/>
  <c r="D18" i="35"/>
  <c r="AO29" i="35"/>
  <c r="BV28" i="35"/>
  <c r="CZ8" i="35"/>
  <c r="T44" i="35"/>
  <c r="CS21" i="35"/>
  <c r="CK49" i="35"/>
  <c r="G32" i="35"/>
  <c r="CP27" i="35"/>
  <c r="BA42" i="35"/>
  <c r="AF19" i="35"/>
  <c r="AE15" i="35"/>
  <c r="CI11" i="35"/>
  <c r="CK37" i="35"/>
  <c r="AL21" i="35"/>
  <c r="CT51" i="35"/>
  <c r="AY10" i="35"/>
  <c r="CI50" i="35"/>
  <c r="CZ45" i="35"/>
  <c r="E11" i="35"/>
  <c r="P17" i="35"/>
  <c r="CH30" i="35"/>
  <c r="BP35" i="35"/>
  <c r="O24" i="35"/>
  <c r="BJ48" i="35"/>
  <c r="AA23" i="35"/>
  <c r="AQ16" i="35"/>
  <c r="U6" i="35"/>
  <c r="BB37" i="35"/>
  <c r="CA34" i="35"/>
  <c r="AT34" i="35"/>
  <c r="CL19" i="35"/>
  <c r="BC30" i="35"/>
  <c r="CL40" i="35"/>
  <c r="BG47" i="35"/>
  <c r="AG49" i="35"/>
  <c r="CW52" i="35"/>
  <c r="AZ40" i="35"/>
  <c r="BO29" i="35"/>
  <c r="C10" i="35"/>
  <c r="BI27" i="35"/>
  <c r="F34" i="35"/>
  <c r="AX29" i="35"/>
  <c r="AH9" i="35"/>
  <c r="BP42" i="35"/>
  <c r="D31" i="35"/>
  <c r="CD36" i="35"/>
  <c r="AE25" i="35"/>
  <c r="CT9" i="35"/>
  <c r="CV51" i="35"/>
  <c r="BM17" i="35"/>
  <c r="H28" i="35"/>
  <c r="Y27" i="35"/>
  <c r="CU52" i="35"/>
  <c r="CX43" i="35"/>
  <c r="CO38" i="35"/>
  <c r="CU45" i="35"/>
  <c r="BN9" i="35"/>
  <c r="BX12" i="35"/>
  <c r="AK35" i="35"/>
  <c r="AG40" i="35"/>
  <c r="CX22" i="35"/>
  <c r="BF51" i="35"/>
  <c r="AB16" i="35"/>
  <c r="AN39" i="35"/>
  <c r="Q23" i="35"/>
  <c r="AO11" i="35"/>
  <c r="AN46" i="35"/>
  <c r="CM33" i="35"/>
  <c r="AT27" i="35"/>
  <c r="CP40" i="35"/>
  <c r="AK45" i="35"/>
  <c r="X44" i="35"/>
  <c r="BS51" i="35"/>
  <c r="Y52" i="35"/>
  <c r="CJ4" i="35"/>
  <c r="CA40" i="35"/>
  <c r="BZ37" i="35"/>
  <c r="AB13" i="35"/>
  <c r="P6" i="35"/>
  <c r="Z28" i="35"/>
  <c r="AJ23" i="35"/>
  <c r="CJ6" i="35"/>
  <c r="AU32" i="35"/>
  <c r="F174" i="38"/>
  <c r="N368" i="38"/>
  <c r="I209" i="38"/>
  <c r="H267" i="38"/>
  <c r="BA28" i="35"/>
  <c r="V27" i="35"/>
  <c r="U48" i="35"/>
  <c r="Q17" i="35"/>
  <c r="AR19" i="35"/>
  <c r="BG7" i="35"/>
  <c r="AF10" i="35"/>
  <c r="BG18" i="35"/>
  <c r="T51" i="35"/>
  <c r="BO10" i="35"/>
  <c r="CH32" i="35"/>
  <c r="AS31" i="35"/>
  <c r="BZ25" i="35"/>
  <c r="AO9" i="35"/>
  <c r="CO45" i="35"/>
  <c r="BN48" i="35"/>
  <c r="F243" i="38"/>
  <c r="F363" i="38"/>
  <c r="L202" i="38"/>
  <c r="F192" i="38"/>
  <c r="G189" i="38"/>
  <c r="R43" i="35"/>
  <c r="CW16" i="35"/>
  <c r="CV21" i="35"/>
  <c r="AS19" i="35"/>
  <c r="AP30" i="35"/>
  <c r="P45" i="35"/>
  <c r="AV42" i="35"/>
  <c r="G19" i="35"/>
  <c r="CK29" i="35"/>
  <c r="BZ21" i="35"/>
  <c r="BW33" i="35"/>
  <c r="CF20" i="35"/>
  <c r="S31" i="35"/>
  <c r="AT51" i="35"/>
  <c r="Q46" i="35"/>
  <c r="BL37" i="35"/>
  <c r="V298" i="38"/>
  <c r="AB209" i="38"/>
  <c r="AS209" i="38" s="1"/>
  <c r="J212" i="38"/>
  <c r="K189" i="38"/>
  <c r="M158" i="38"/>
  <c r="N37" i="35"/>
  <c r="S15" i="35"/>
  <c r="BA47" i="35"/>
  <c r="CJ17" i="35"/>
  <c r="CX40" i="35"/>
  <c r="CP21" i="35"/>
  <c r="CT34" i="35"/>
  <c r="K48" i="35"/>
  <c r="BB21" i="35"/>
  <c r="AD51" i="35"/>
  <c r="H13" i="35"/>
  <c r="CC17" i="35"/>
  <c r="BZ22" i="35"/>
  <c r="D41" i="35"/>
  <c r="BL11" i="35"/>
  <c r="AZ29" i="35"/>
  <c r="G234" i="38"/>
  <c r="F167" i="38"/>
  <c r="G209" i="38"/>
  <c r="I178" i="38"/>
  <c r="BP51" i="35"/>
  <c r="AM11" i="35"/>
  <c r="H36" i="35"/>
  <c r="BI44" i="35"/>
  <c r="CV26" i="35"/>
  <c r="BV27" i="35"/>
  <c r="BA31" i="35"/>
  <c r="CS29" i="35"/>
  <c r="AC24" i="35"/>
  <c r="AT31" i="35"/>
  <c r="Z27" i="35"/>
  <c r="D39" i="35"/>
  <c r="U46" i="35"/>
  <c r="AY51" i="35"/>
  <c r="CV44" i="35"/>
  <c r="AR40" i="35"/>
  <c r="X260" i="38"/>
  <c r="H190" i="38"/>
  <c r="V164" i="38"/>
  <c r="AB163" i="38"/>
  <c r="AS163" i="38" s="1"/>
  <c r="AB294" i="38"/>
  <c r="AS294" i="38" s="1"/>
  <c r="Z42" i="35"/>
  <c r="Z49" i="35"/>
  <c r="BZ50" i="35"/>
  <c r="U29" i="35"/>
  <c r="CN52" i="35"/>
  <c r="AN30" i="35"/>
  <c r="M37" i="35"/>
  <c r="Z15" i="35"/>
  <c r="CG31" i="35"/>
  <c r="AH38" i="35"/>
  <c r="AV22" i="35"/>
  <c r="BP21" i="35"/>
  <c r="CE39" i="35"/>
  <c r="AV50" i="35"/>
  <c r="F51" i="35"/>
  <c r="M52" i="35"/>
  <c r="G35" i="40"/>
  <c r="L319" i="38"/>
  <c r="G210" i="38"/>
  <c r="V173" i="38"/>
  <c r="U12" i="35"/>
  <c r="BK34" i="35"/>
  <c r="BI34" i="35"/>
  <c r="BC4" i="35"/>
  <c r="N42" i="35"/>
  <c r="CB20" i="35"/>
  <c r="T34" i="35"/>
  <c r="S52" i="35"/>
  <c r="BQ50" i="35"/>
  <c r="AN13" i="35"/>
  <c r="AU16" i="35"/>
  <c r="CG32" i="35"/>
  <c r="CV25" i="35"/>
  <c r="BB32" i="35"/>
  <c r="BC48" i="35"/>
  <c r="AF33" i="35"/>
  <c r="Y274" i="38"/>
  <c r="X231" i="38"/>
  <c r="J291" i="38"/>
  <c r="K223" i="38"/>
  <c r="I239" i="38"/>
  <c r="AQ46" i="35"/>
  <c r="I14" i="35"/>
  <c r="V206" i="38"/>
  <c r="F326" i="38"/>
  <c r="L159" i="38"/>
  <c r="N205" i="38"/>
  <c r="AA230" i="38"/>
  <c r="M204" i="38"/>
  <c r="F203" i="38"/>
  <c r="N268" i="38"/>
  <c r="H263" i="38"/>
  <c r="AB200" i="38"/>
  <c r="AS200" i="38" s="1"/>
  <c r="Y197" i="38"/>
  <c r="G170" i="38"/>
  <c r="H336" i="38"/>
  <c r="L260" i="38"/>
  <c r="F277" i="38"/>
  <c r="H324" i="38"/>
  <c r="Y302" i="38"/>
  <c r="I160" i="38"/>
  <c r="AB285" i="38"/>
  <c r="AS285" i="38" s="1"/>
  <c r="CE22" i="35"/>
  <c r="AX15" i="35"/>
  <c r="I300" i="38"/>
  <c r="F189" i="38"/>
  <c r="AA352" i="38"/>
  <c r="G233" i="38"/>
  <c r="AA250" i="38"/>
  <c r="X259" i="38"/>
  <c r="AA219" i="38"/>
  <c r="X269" i="38"/>
  <c r="L313" i="38"/>
  <c r="AA194" i="38"/>
  <c r="AA206" i="38"/>
  <c r="V348" i="38"/>
  <c r="X181" i="38"/>
  <c r="N359" i="38"/>
  <c r="AB337" i="38"/>
  <c r="AS337" i="38" s="1"/>
  <c r="M277" i="38"/>
  <c r="X263" i="38"/>
  <c r="H276" i="38"/>
  <c r="CP37" i="35"/>
  <c r="BB36" i="35"/>
  <c r="AA251" i="38"/>
  <c r="V196" i="38"/>
  <c r="L262" i="38"/>
  <c r="J308" i="38"/>
  <c r="F331" i="38"/>
  <c r="L304" i="38"/>
  <c r="F197" i="38"/>
  <c r="N245" i="38"/>
  <c r="Y282" i="38"/>
  <c r="I349" i="38"/>
  <c r="AA240" i="38"/>
  <c r="Y217" i="38"/>
  <c r="V352" i="38"/>
  <c r="N277" i="38"/>
  <c r="J260" i="38"/>
  <c r="H201" i="38"/>
  <c r="AB248" i="38"/>
  <c r="AS248" i="38" s="1"/>
  <c r="L280" i="38"/>
  <c r="V322" i="38"/>
  <c r="AE21" i="35"/>
  <c r="BP24" i="35"/>
  <c r="G203" i="38"/>
  <c r="X291" i="38"/>
  <c r="H341" i="38"/>
  <c r="AB167" i="38"/>
  <c r="AS167" i="38" s="1"/>
  <c r="I293" i="38"/>
  <c r="M157" i="38"/>
  <c r="X163" i="38"/>
  <c r="I248" i="38"/>
  <c r="X364" i="38"/>
  <c r="G226" i="38"/>
  <c r="K318" i="38"/>
  <c r="F340" i="38"/>
  <c r="K258" i="38"/>
  <c r="N237" i="38"/>
  <c r="AA348" i="38"/>
  <c r="AA223" i="38"/>
  <c r="AB254" i="38"/>
  <c r="AS254" i="38" s="1"/>
  <c r="AB226" i="38"/>
  <c r="AS226" i="38" s="1"/>
  <c r="BZ46" i="35"/>
  <c r="P8" i="35"/>
  <c r="G196" i="38"/>
  <c r="G311" i="38"/>
  <c r="AB290" i="38"/>
  <c r="AS290" i="38" s="1"/>
  <c r="I323" i="38"/>
  <c r="Y369" i="38"/>
  <c r="I304" i="38"/>
  <c r="H306" i="38"/>
  <c r="N337" i="38"/>
  <c r="L221" i="38"/>
  <c r="V208" i="38"/>
  <c r="G293" i="38"/>
  <c r="I265" i="38"/>
  <c r="N304" i="38"/>
  <c r="N177" i="38"/>
  <c r="V247" i="38"/>
  <c r="L334" i="38"/>
  <c r="J350" i="38"/>
  <c r="H181" i="38"/>
  <c r="N233" i="38"/>
  <c r="BK21" i="35"/>
  <c r="AI22" i="35"/>
  <c r="V365" i="38"/>
  <c r="AA364" i="38"/>
  <c r="M337" i="38"/>
  <c r="N309" i="38"/>
  <c r="J213" i="38"/>
  <c r="H199" i="38"/>
  <c r="J287" i="38"/>
  <c r="K261" i="38"/>
  <c r="N341" i="38"/>
  <c r="F201" i="38"/>
  <c r="H211" i="38"/>
  <c r="G215" i="38"/>
  <c r="AA347" i="38"/>
  <c r="H356" i="38"/>
  <c r="G298" i="38"/>
  <c r="H367" i="38"/>
  <c r="J224" i="38"/>
  <c r="N319" i="38"/>
  <c r="AF8" i="35"/>
  <c r="CF45" i="35"/>
  <c r="N332" i="38"/>
  <c r="K343" i="38"/>
  <c r="BD37" i="35"/>
  <c r="AL44" i="35"/>
  <c r="AS45" i="35"/>
  <c r="O46" i="35"/>
  <c r="AI25" i="35"/>
  <c r="CL29" i="35"/>
  <c r="BB16" i="35"/>
  <c r="CI16" i="35"/>
  <c r="CR24" i="35"/>
  <c r="AK10" i="35"/>
  <c r="I41" i="35"/>
  <c r="CL16" i="35"/>
  <c r="H38" i="35"/>
  <c r="F305" i="38"/>
  <c r="AJ8" i="35"/>
  <c r="BD14" i="35"/>
  <c r="L207" i="38"/>
  <c r="T17" i="35"/>
  <c r="BL45" i="35"/>
  <c r="AK22" i="35"/>
  <c r="BG16" i="35"/>
  <c r="M342" i="38"/>
  <c r="F44" i="35"/>
  <c r="W10" i="35"/>
  <c r="AA42" i="35"/>
  <c r="BP45" i="35"/>
  <c r="F365" i="38"/>
  <c r="L170" i="38"/>
  <c r="AA314" i="38"/>
  <c r="V281" i="38"/>
  <c r="M293" i="38"/>
  <c r="BE5" i="35"/>
  <c r="G174" i="38"/>
  <c r="V210" i="38"/>
  <c r="L215" i="38"/>
  <c r="J164" i="38"/>
  <c r="F258" i="38"/>
  <c r="I335" i="38"/>
  <c r="J178" i="38"/>
  <c r="G227" i="38"/>
  <c r="I356" i="38"/>
  <c r="V356" i="38"/>
  <c r="F260" i="38"/>
  <c r="BT18" i="35"/>
  <c r="AB176" i="38"/>
  <c r="AS176" i="38" s="1"/>
  <c r="AB316" i="38"/>
  <c r="AS316" i="38" s="1"/>
  <c r="N182" i="38"/>
  <c r="N230" i="38"/>
  <c r="H338" i="38"/>
  <c r="AB358" i="38"/>
  <c r="AS358" i="38" s="1"/>
  <c r="N284" i="38"/>
  <c r="X355" i="38"/>
  <c r="J166" i="38"/>
  <c r="L272" i="38"/>
  <c r="H222" i="38"/>
  <c r="K295" i="38"/>
  <c r="V324" i="38"/>
  <c r="AB312" i="38"/>
  <c r="AS312" i="38" s="1"/>
  <c r="J330" i="38"/>
  <c r="AA245" i="38"/>
  <c r="K339" i="38"/>
  <c r="V157" i="38"/>
  <c r="I234" i="38"/>
  <c r="AB333" i="38"/>
  <c r="AS333" i="38" s="1"/>
  <c r="AB347" i="38"/>
  <c r="AS347" i="38" s="1"/>
  <c r="F209" i="38"/>
  <c r="G219" i="38"/>
  <c r="K303" i="38"/>
  <c r="N258" i="38"/>
  <c r="J252" i="38"/>
  <c r="L238" i="38"/>
  <c r="G319" i="38"/>
  <c r="L344" i="38"/>
  <c r="V367" i="38"/>
  <c r="G330" i="38"/>
  <c r="M305" i="38"/>
  <c r="Y298" i="38"/>
  <c r="J161" i="38"/>
  <c r="AB262" i="38"/>
  <c r="AS262" i="38" s="1"/>
  <c r="L169" i="38"/>
  <c r="Y162" i="38"/>
  <c r="J289" i="38"/>
  <c r="H177" i="38"/>
  <c r="AA333" i="38"/>
  <c r="H349" i="38"/>
  <c r="F191" i="38"/>
  <c r="J242" i="38"/>
  <c r="X274" i="38"/>
  <c r="AB299" i="38"/>
  <c r="AS299" i="38" s="1"/>
  <c r="L299" i="38"/>
  <c r="AB280" i="38"/>
  <c r="K196" i="38"/>
  <c r="X279" i="38"/>
  <c r="H187" i="38"/>
  <c r="H176" i="38"/>
  <c r="M358" i="38"/>
  <c r="X241" i="38"/>
  <c r="H283" i="38"/>
  <c r="F347" i="38"/>
  <c r="Y157" i="38"/>
  <c r="G204" i="38"/>
  <c r="J352" i="38"/>
  <c r="L347" i="38"/>
  <c r="BY32" i="35"/>
  <c r="J356" i="38"/>
  <c r="I170" i="38"/>
  <c r="AA221" i="38"/>
  <c r="L217" i="38"/>
  <c r="H316" i="38"/>
  <c r="AB284" i="38"/>
  <c r="AS284" i="38" s="1"/>
  <c r="M238" i="38"/>
  <c r="L163" i="38"/>
  <c r="N366" i="38"/>
  <c r="K207" i="38"/>
  <c r="X191" i="38"/>
  <c r="N220" i="38"/>
  <c r="V228" i="38"/>
  <c r="L265" i="38"/>
  <c r="N189" i="38"/>
  <c r="V266" i="38"/>
  <c r="J171" i="38"/>
  <c r="X210" i="38"/>
  <c r="AB189" i="38"/>
  <c r="AS189" i="38" s="1"/>
  <c r="I319" i="38"/>
  <c r="K177" i="38"/>
  <c r="N354" i="38"/>
  <c r="I272" i="38"/>
  <c r="K305" i="38"/>
  <c r="Y211" i="38"/>
  <c r="M176" i="38"/>
  <c r="N347" i="38"/>
  <c r="I217" i="38"/>
  <c r="J368" i="38"/>
  <c r="L253" i="38"/>
  <c r="X369" i="38"/>
  <c r="AA252" i="38"/>
  <c r="G307" i="38"/>
  <c r="AB229" i="38"/>
  <c r="AS229" i="38" s="1"/>
  <c r="H353" i="38"/>
  <c r="F187" i="38"/>
  <c r="X294" i="38"/>
  <c r="AA302" i="38"/>
  <c r="J211" i="38"/>
  <c r="X186" i="38"/>
  <c r="AA335" i="38"/>
  <c r="F162" i="38"/>
  <c r="H348" i="38"/>
  <c r="L366" i="38"/>
  <c r="AB350" i="38"/>
  <c r="AS350" i="38" s="1"/>
  <c r="I155" i="38"/>
  <c r="H360" i="38"/>
  <c r="L176" i="38"/>
  <c r="G214" i="38"/>
  <c r="AA162" i="38"/>
  <c r="F166" i="38"/>
  <c r="L258" i="38"/>
  <c r="G159" i="38"/>
  <c r="V250" i="38"/>
  <c r="Y167" i="38"/>
  <c r="L327" i="38"/>
  <c r="K302" i="38"/>
  <c r="AA258" i="38"/>
  <c r="X199" i="38"/>
  <c r="V193" i="38"/>
  <c r="I350" i="38"/>
  <c r="AB228" i="38"/>
  <c r="AS228" i="38" s="1"/>
  <c r="F173" i="38"/>
  <c r="H163" i="38"/>
  <c r="X220" i="38"/>
  <c r="J358" i="38"/>
  <c r="N316" i="38"/>
  <c r="AA340" i="38"/>
  <c r="Y339" i="38"/>
  <c r="F221" i="38"/>
  <c r="G349" i="38"/>
  <c r="K205" i="38"/>
  <c r="N259" i="38"/>
  <c r="N328" i="38"/>
  <c r="AA359" i="38"/>
  <c r="L317" i="38"/>
  <c r="H264" i="38"/>
  <c r="L247" i="38"/>
  <c r="L161" i="38"/>
  <c r="L200" i="38"/>
  <c r="X330" i="38"/>
  <c r="AA171" i="38"/>
  <c r="G274" i="38"/>
  <c r="Y187" i="38"/>
  <c r="I180" i="38"/>
  <c r="K181" i="38"/>
  <c r="AA186" i="38"/>
  <c r="M198" i="38"/>
  <c r="H343" i="38"/>
  <c r="Y212" i="38"/>
  <c r="L184" i="38"/>
  <c r="AA367" i="38"/>
  <c r="I256" i="38"/>
  <c r="G286" i="38"/>
  <c r="G175" i="38"/>
  <c r="G224" i="38"/>
  <c r="N228" i="38"/>
  <c r="V292" i="38"/>
  <c r="AB201" i="38"/>
  <c r="AS201" i="38" s="1"/>
  <c r="H256" i="38"/>
  <c r="F286" i="38"/>
  <c r="J257" i="38"/>
  <c r="G303" i="38"/>
  <c r="X201" i="38"/>
  <c r="H198" i="38"/>
  <c r="J327" i="38"/>
  <c r="F290" i="38"/>
  <c r="Y366" i="38"/>
  <c r="M359" i="38"/>
  <c r="X350" i="38"/>
  <c r="J266" i="38"/>
  <c r="J229" i="38"/>
  <c r="H248" i="38"/>
  <c r="K183" i="38"/>
  <c r="V201" i="38"/>
  <c r="F323" i="38"/>
  <c r="H295" i="38"/>
  <c r="AB292" i="38"/>
  <c r="AS292" i="38" s="1"/>
  <c r="M318" i="38"/>
  <c r="X238" i="38"/>
  <c r="N173" i="38"/>
  <c r="G297" i="38"/>
  <c r="AB272" i="38"/>
  <c r="AS272" i="38" s="1"/>
  <c r="I261" i="38"/>
  <c r="J339" i="38"/>
  <c r="G345" i="38"/>
  <c r="H268" i="38"/>
  <c r="AA279" i="38"/>
  <c r="X155" i="38"/>
  <c r="L345" i="38"/>
  <c r="AA195" i="38"/>
  <c r="H293" i="38"/>
  <c r="X233" i="38"/>
  <c r="J343" i="38"/>
  <c r="M261" i="38"/>
  <c r="G359" i="38"/>
  <c r="G164" i="38"/>
  <c r="N291" i="38"/>
  <c r="J217" i="38"/>
  <c r="AA228" i="38"/>
  <c r="L249" i="38"/>
  <c r="H252" i="38"/>
  <c r="H233" i="38"/>
  <c r="L341" i="38"/>
  <c r="Y214" i="38"/>
  <c r="Y213" i="38"/>
  <c r="Y202" i="38"/>
  <c r="L267" i="38"/>
  <c r="AB356" i="38"/>
  <c r="AS356" i="38" s="1"/>
  <c r="Y315" i="38"/>
  <c r="K359" i="38"/>
  <c r="AB222" i="38"/>
  <c r="AS222" i="38" s="1"/>
  <c r="Y313" i="38"/>
  <c r="K164" i="38"/>
  <c r="H207" i="38"/>
  <c r="N250" i="38"/>
  <c r="J328" i="38"/>
  <c r="AB320" i="38"/>
  <c r="AS320" i="38" s="1"/>
  <c r="I365" i="38"/>
  <c r="M314" i="38"/>
  <c r="AB314" i="38"/>
  <c r="AS314" i="38" s="1"/>
  <c r="N320" i="38"/>
  <c r="H332" i="38"/>
  <c r="F228" i="38"/>
  <c r="F348" i="38"/>
  <c r="N243" i="38"/>
  <c r="F215" i="38"/>
  <c r="G358" i="38"/>
  <c r="L168" i="38"/>
  <c r="G187" i="38"/>
  <c r="AA337" i="38"/>
  <c r="Y229" i="38"/>
  <c r="G191" i="38"/>
  <c r="V287" i="38"/>
  <c r="V222" i="38"/>
  <c r="AA301" i="38"/>
  <c r="K240" i="38"/>
  <c r="BM29" i="35"/>
  <c r="AJ31" i="35"/>
  <c r="M43" i="35"/>
  <c r="CU47" i="35"/>
  <c r="CZ28" i="35"/>
  <c r="CQ45" i="35"/>
  <c r="CC28" i="35"/>
  <c r="AV4" i="35"/>
  <c r="BX4" i="35"/>
  <c r="Y25" i="35"/>
  <c r="BN43" i="35"/>
  <c r="CL35" i="35"/>
  <c r="K31" i="35"/>
  <c r="Y199" i="38"/>
  <c r="CC10" i="35"/>
  <c r="AY5" i="35"/>
  <c r="CF14" i="35"/>
  <c r="CY27" i="35"/>
  <c r="N334" i="38"/>
  <c r="AV5" i="35"/>
  <c r="R44" i="35"/>
  <c r="V330" i="38"/>
  <c r="M45" i="35"/>
  <c r="BA23" i="35"/>
  <c r="W22" i="35"/>
  <c r="BN4" i="35"/>
  <c r="F248" i="38"/>
  <c r="Y201" i="38"/>
  <c r="K252" i="38"/>
  <c r="BL40" i="35"/>
  <c r="F309" i="38"/>
  <c r="X179" i="38"/>
  <c r="J233" i="38"/>
  <c r="F319" i="38"/>
  <c r="G361" i="38"/>
  <c r="Y343" i="38"/>
  <c r="Y178" i="38"/>
  <c r="F335" i="38"/>
  <c r="F177" i="38"/>
  <c r="V183" i="38"/>
  <c r="H359" i="38"/>
  <c r="I302" i="38"/>
  <c r="G235" i="38"/>
  <c r="AE40" i="35"/>
  <c r="G160" i="38"/>
  <c r="V172" i="38"/>
  <c r="H189" i="38"/>
  <c r="F184" i="38"/>
  <c r="G292" i="38"/>
  <c r="I169" i="38"/>
  <c r="V254" i="38"/>
  <c r="K243" i="38"/>
  <c r="G222" i="38"/>
  <c r="I307" i="38"/>
  <c r="I161" i="38"/>
  <c r="H166" i="38"/>
  <c r="F259" i="38"/>
  <c r="Y325" i="38"/>
  <c r="N187" i="38"/>
  <c r="J188" i="38"/>
  <c r="M244" i="38"/>
  <c r="H357" i="38"/>
  <c r="AC10" i="35"/>
  <c r="N352" i="38"/>
  <c r="M270" i="38"/>
  <c r="L275" i="38"/>
  <c r="K162" i="38"/>
  <c r="M333" i="38"/>
  <c r="G304" i="38"/>
  <c r="F224" i="38"/>
  <c r="Y219" i="38"/>
  <c r="K190" i="38"/>
  <c r="F257" i="38"/>
  <c r="Y273" i="38"/>
  <c r="L353" i="38"/>
  <c r="Y301" i="38"/>
  <c r="Y206" i="38"/>
  <c r="L236" i="38"/>
  <c r="AA180" i="38"/>
  <c r="K211" i="38"/>
  <c r="Y291" i="38"/>
  <c r="V252" i="38"/>
  <c r="L301" i="38"/>
  <c r="I220" i="38"/>
  <c r="I157" i="38"/>
  <c r="I364" i="38"/>
  <c r="Y233" i="38"/>
  <c r="G169" i="38"/>
  <c r="K235" i="38"/>
  <c r="J168" i="38"/>
  <c r="N203" i="38"/>
  <c r="H245" i="38"/>
  <c r="AB361" i="38"/>
  <c r="AS361" i="38" s="1"/>
  <c r="M231" i="38"/>
  <c r="J183" i="38"/>
  <c r="H333" i="38"/>
  <c r="J230" i="38"/>
  <c r="J341" i="38"/>
  <c r="AA214" i="38"/>
  <c r="I269" i="38"/>
  <c r="AB251" i="38"/>
  <c r="AS251" i="38" s="1"/>
  <c r="N223" i="38"/>
  <c r="AB175" i="38"/>
  <c r="AS175" i="38" s="1"/>
  <c r="Y215" i="38"/>
  <c r="I369" i="38"/>
  <c r="M332" i="38"/>
  <c r="K212" i="38"/>
  <c r="N158" i="38"/>
  <c r="AB238" i="38"/>
  <c r="AS238" i="38" s="1"/>
  <c r="G308" i="38"/>
  <c r="AA160" i="38"/>
  <c r="H266" i="38"/>
  <c r="G212" i="38"/>
  <c r="Y188" i="38"/>
  <c r="F247" i="38"/>
  <c r="G312" i="38"/>
  <c r="X254" i="38"/>
  <c r="F256" i="38"/>
  <c r="I328" i="38"/>
  <c r="AA241" i="38"/>
  <c r="V174" i="38"/>
  <c r="Y193" i="38"/>
  <c r="H162" i="38"/>
  <c r="I196" i="38"/>
  <c r="BE15" i="35"/>
  <c r="X321" i="38"/>
  <c r="J258" i="38"/>
  <c r="G277" i="38"/>
  <c r="K324" i="38"/>
  <c r="H208" i="38"/>
  <c r="AA259" i="38"/>
  <c r="N298" i="38"/>
  <c r="AA354" i="38"/>
  <c r="AA329" i="38"/>
  <c r="J173" i="38"/>
  <c r="G36" i="37"/>
  <c r="H361" i="38"/>
  <c r="M174" i="38"/>
  <c r="J239" i="38"/>
  <c r="V169" i="38"/>
  <c r="J363" i="38"/>
  <c r="H326" i="38"/>
  <c r="AA303" i="38"/>
  <c r="I281" i="38"/>
  <c r="N262" i="38"/>
  <c r="Y257" i="38"/>
  <c r="M205" i="38"/>
  <c r="I315" i="38"/>
  <c r="X250" i="38"/>
  <c r="Y272" i="38"/>
  <c r="V261" i="38"/>
  <c r="H250" i="38"/>
  <c r="X219" i="38"/>
  <c r="V230" i="38"/>
  <c r="N181" i="38"/>
  <c r="L186" i="38"/>
  <c r="J206" i="38"/>
  <c r="L281" i="38"/>
  <c r="L361" i="38"/>
  <c r="K165" i="38"/>
  <c r="G254" i="38"/>
  <c r="AB367" i="38"/>
  <c r="AS367" i="38" s="1"/>
  <c r="I257" i="38"/>
  <c r="J159" i="38"/>
  <c r="M162" i="38"/>
  <c r="J268" i="38"/>
  <c r="M232" i="38"/>
  <c r="F265" i="38"/>
  <c r="I254" i="38"/>
  <c r="AA363" i="38"/>
  <c r="M363" i="38"/>
  <c r="N155" i="38"/>
  <c r="J250" i="38"/>
  <c r="L174" i="38"/>
  <c r="AA244" i="38"/>
  <c r="AA164" i="38"/>
  <c r="Y237" i="38"/>
  <c r="Y297" i="38"/>
  <c r="N176" i="38"/>
  <c r="H184" i="38"/>
  <c r="AB368" i="38"/>
  <c r="AS368" i="38" s="1"/>
  <c r="L179" i="38"/>
  <c r="N306" i="38"/>
  <c r="K225" i="38"/>
  <c r="V190" i="38"/>
  <c r="V307" i="38"/>
  <c r="L322" i="38"/>
  <c r="Y191" i="38"/>
  <c r="H239" i="38"/>
  <c r="AA183" i="38"/>
  <c r="F253" i="38"/>
  <c r="M233" i="38"/>
  <c r="K269" i="38"/>
  <c r="AA293" i="38"/>
  <c r="AA306" i="38"/>
  <c r="F156" i="38"/>
  <c r="X256" i="38"/>
  <c r="I246" i="38"/>
  <c r="V361" i="38"/>
  <c r="V225" i="38"/>
  <c r="G324" i="38"/>
  <c r="V167" i="38"/>
  <c r="I283" i="38"/>
  <c r="V289" i="38"/>
  <c r="AB233" i="38"/>
  <c r="AS233" i="38" s="1"/>
  <c r="L212" i="38"/>
  <c r="Y234" i="38"/>
  <c r="X188" i="38"/>
  <c r="J335" i="38"/>
  <c r="F180" i="38"/>
  <c r="AB221" i="38"/>
  <c r="AS221" i="38" s="1"/>
  <c r="M258" i="38"/>
  <c r="V366" i="38"/>
  <c r="I167" i="38"/>
  <c r="AB275" i="38"/>
  <c r="AS275" i="38" s="1"/>
  <c r="H289" i="38"/>
  <c r="L191" i="38"/>
  <c r="V327" i="38"/>
  <c r="K273" i="38"/>
  <c r="L324" i="38"/>
  <c r="X266" i="38"/>
  <c r="N333" i="38"/>
  <c r="M234" i="38"/>
  <c r="X361" i="38"/>
  <c r="L336" i="38"/>
  <c r="K242" i="38"/>
  <c r="X196" i="38"/>
  <c r="G252" i="38"/>
  <c r="K199" i="38"/>
  <c r="N355" i="38"/>
  <c r="J226" i="38"/>
  <c r="AA289" i="38"/>
  <c r="X161" i="38"/>
  <c r="AA334" i="38"/>
  <c r="G259" i="38"/>
  <c r="I262" i="38"/>
  <c r="H186" i="38"/>
  <c r="AA196" i="38"/>
  <c r="F357" i="38"/>
  <c r="AA255" i="38"/>
  <c r="AB303" i="38"/>
  <c r="AS303" i="38" s="1"/>
  <c r="H278" i="38"/>
  <c r="M322" i="38"/>
  <c r="X169" i="38"/>
  <c r="J271" i="38"/>
  <c r="V362" i="38"/>
  <c r="X318" i="38"/>
  <c r="AA169" i="38"/>
  <c r="V223" i="38"/>
  <c r="J156" i="38"/>
  <c r="J197" i="38"/>
  <c r="AB340" i="38"/>
  <c r="AS340" i="38" s="1"/>
  <c r="V350" i="38"/>
  <c r="F264" i="38"/>
  <c r="N200" i="38"/>
  <c r="F324" i="38"/>
  <c r="L295" i="38"/>
  <c r="X310" i="38"/>
  <c r="G266" i="38"/>
  <c r="AA157" i="38"/>
  <c r="H325" i="38"/>
  <c r="V239" i="38"/>
  <c r="V197" i="38"/>
  <c r="N265" i="38"/>
  <c r="Y278" i="38"/>
  <c r="X347" i="38"/>
  <c r="M299" i="38"/>
  <c r="I224" i="38"/>
  <c r="F214" i="38"/>
  <c r="M241" i="38"/>
  <c r="G343" i="38"/>
  <c r="AA267" i="38"/>
  <c r="X280" i="38"/>
  <c r="BQ40" i="35"/>
  <c r="Z51" i="35"/>
  <c r="Y36" i="35"/>
  <c r="CJ42" i="35"/>
  <c r="AS5" i="35"/>
  <c r="BC39" i="35"/>
  <c r="BZ51" i="35"/>
  <c r="BK44" i="35"/>
  <c r="D30" i="35"/>
  <c r="CR8" i="35"/>
  <c r="K312" i="38"/>
  <c r="AO38" i="35"/>
  <c r="CY50" i="35"/>
  <c r="K260" i="38"/>
  <c r="V47" i="35"/>
  <c r="K50" i="35"/>
  <c r="M44" i="35"/>
  <c r="Z34" i="35"/>
  <c r="V170" i="38"/>
  <c r="BT22" i="35"/>
  <c r="BT45" i="35"/>
  <c r="L241" i="38"/>
  <c r="I47" i="35"/>
  <c r="CA8" i="35"/>
  <c r="P44" i="35"/>
  <c r="CX24" i="35"/>
  <c r="X283" i="38"/>
  <c r="Y333" i="38"/>
  <c r="Y338" i="38"/>
  <c r="BU18" i="35"/>
  <c r="G211" i="38"/>
  <c r="N167" i="38"/>
  <c r="G180" i="38"/>
  <c r="AA355" i="38"/>
  <c r="H191" i="38"/>
  <c r="I361" i="38"/>
  <c r="H272" i="38"/>
  <c r="J369" i="38"/>
  <c r="L305" i="38"/>
  <c r="Y225" i="38"/>
  <c r="K350" i="38"/>
  <c r="F210" i="38"/>
  <c r="AB197" i="38"/>
  <c r="AS197" i="38" s="1"/>
  <c r="I359" i="38"/>
  <c r="L328" i="38"/>
  <c r="X246" i="38"/>
  <c r="I205" i="38"/>
  <c r="K329" i="38"/>
  <c r="Y286" i="38"/>
  <c r="AB306" i="38"/>
  <c r="AS306" i="38" s="1"/>
  <c r="F338" i="38"/>
  <c r="H229" i="38"/>
  <c r="F333" i="38"/>
  <c r="Y266" i="38"/>
  <c r="V178" i="38"/>
  <c r="K216" i="38"/>
  <c r="V301" i="38"/>
  <c r="G351" i="38"/>
  <c r="N321" i="38"/>
  <c r="H180" i="38"/>
  <c r="X165" i="38"/>
  <c r="M247" i="38"/>
  <c r="K265" i="38"/>
  <c r="BQ35" i="35"/>
  <c r="L171" i="38"/>
  <c r="F336" i="38"/>
  <c r="I348" i="38"/>
  <c r="X268" i="38"/>
  <c r="M186" i="38"/>
  <c r="K285" i="38"/>
  <c r="J189" i="38"/>
  <c r="N283" i="38"/>
  <c r="I206" i="38"/>
  <c r="X272" i="38"/>
  <c r="G155" i="38"/>
  <c r="L261" i="38"/>
  <c r="J214" i="38"/>
  <c r="M307" i="38"/>
  <c r="M330" i="38"/>
  <c r="N180" i="38"/>
  <c r="I362" i="38"/>
  <c r="L242" i="38"/>
  <c r="BS31" i="35"/>
  <c r="X312" i="38"/>
  <c r="I305" i="38"/>
  <c r="F275" i="38"/>
  <c r="G188" i="38"/>
  <c r="H225" i="38"/>
  <c r="N194" i="38"/>
  <c r="N274" i="38"/>
  <c r="V280" i="38"/>
  <c r="AA322" i="38"/>
  <c r="X162" i="38"/>
  <c r="L286" i="38"/>
  <c r="V314" i="38"/>
  <c r="H204" i="38"/>
  <c r="L362" i="38"/>
  <c r="F223" i="38"/>
  <c r="F213" i="38"/>
  <c r="N286" i="38"/>
  <c r="V332" i="38"/>
  <c r="V160" i="38"/>
  <c r="K274" i="38"/>
  <c r="Y340" i="38"/>
  <c r="X159" i="38"/>
  <c r="G337" i="38"/>
  <c r="M224" i="38"/>
  <c r="AA249" i="38"/>
  <c r="L284" i="38"/>
  <c r="Y267" i="38"/>
  <c r="F295" i="38"/>
  <c r="G247" i="38"/>
  <c r="F216" i="38"/>
  <c r="G366" i="38"/>
  <c r="M185" i="38"/>
  <c r="F342" i="38"/>
  <c r="L300" i="38"/>
  <c r="L321" i="38"/>
  <c r="N324" i="38"/>
  <c r="H321" i="38"/>
  <c r="N254" i="38"/>
  <c r="M301" i="38"/>
  <c r="AB338" i="38"/>
  <c r="AS338" i="38" s="1"/>
  <c r="BS41" i="35"/>
  <c r="V212" i="38"/>
  <c r="J255" i="38"/>
  <c r="K191" i="38"/>
  <c r="J277" i="38"/>
  <c r="F355" i="38"/>
  <c r="H320" i="38"/>
  <c r="AA282" i="38"/>
  <c r="F193" i="38"/>
  <c r="Y332" i="38"/>
  <c r="F345" i="38"/>
  <c r="J267" i="38"/>
  <c r="N217" i="38"/>
  <c r="H172" i="38"/>
  <c r="M217" i="38"/>
  <c r="V220" i="38"/>
  <c r="I240" i="38"/>
  <c r="AA344" i="38"/>
  <c r="J332" i="38"/>
  <c r="K221" i="38"/>
  <c r="E31" i="35"/>
  <c r="H277" i="38"/>
  <c r="M308" i="38"/>
  <c r="H262" i="38"/>
  <c r="AB232" i="38"/>
  <c r="AS232" i="38" s="1"/>
  <c r="Y209" i="38"/>
  <c r="AA365" i="38"/>
  <c r="N273" i="38"/>
  <c r="X193" i="38"/>
  <c r="V219" i="38"/>
  <c r="Y186" i="38"/>
  <c r="M351" i="38"/>
  <c r="J288" i="38"/>
  <c r="M315" i="38"/>
  <c r="I229" i="38"/>
  <c r="AA263" i="38"/>
  <c r="X368" i="38"/>
  <c r="K335" i="38"/>
  <c r="F322" i="38"/>
  <c r="G230" i="38"/>
  <c r="BO9" i="35"/>
  <c r="N281" i="38"/>
  <c r="M199" i="38"/>
  <c r="AA369" i="38"/>
  <c r="I271" i="38"/>
  <c r="F351" i="38"/>
  <c r="I183" i="38"/>
  <c r="J293" i="38"/>
  <c r="V217" i="38"/>
  <c r="G208" i="38"/>
  <c r="F204" i="38"/>
  <c r="X158" i="38"/>
  <c r="F297" i="38"/>
  <c r="I172" i="38"/>
  <c r="J302" i="38"/>
  <c r="L189" i="38"/>
  <c r="M276" i="38"/>
  <c r="L223" i="38"/>
  <c r="H315" i="38"/>
  <c r="K158" i="38"/>
  <c r="V199" i="38"/>
  <c r="L196" i="38"/>
  <c r="J221" i="38"/>
  <c r="V188" i="38"/>
  <c r="G270" i="38"/>
  <c r="F318" i="38"/>
  <c r="L213" i="38"/>
  <c r="AA300" i="38"/>
  <c r="J157" i="38"/>
  <c r="M168" i="38"/>
  <c r="H261" i="38"/>
  <c r="Y252" i="38"/>
  <c r="J292" i="38"/>
  <c r="H286" i="38"/>
  <c r="N369" i="38"/>
  <c r="AA342" i="38"/>
  <c r="Y173" i="38"/>
  <c r="X303" i="38"/>
  <c r="M272" i="38"/>
  <c r="AB259" i="38"/>
  <c r="AS259" i="38" s="1"/>
  <c r="K292" i="38"/>
  <c r="M324" i="38"/>
  <c r="J334" i="38"/>
  <c r="L335" i="38"/>
  <c r="I292" i="38"/>
  <c r="F268" i="38"/>
  <c r="N242" i="38"/>
  <c r="L227" i="38"/>
  <c r="M190" i="38"/>
  <c r="AB188" i="38"/>
  <c r="J201" i="38"/>
  <c r="AB351" i="38"/>
  <c r="AS351" i="38" s="1"/>
  <c r="K218" i="38"/>
  <c r="M289" i="38"/>
  <c r="J180" i="38"/>
  <c r="X323" i="38"/>
  <c r="V249" i="38"/>
  <c r="I213" i="38"/>
  <c r="F271" i="38"/>
  <c r="H265" i="38"/>
  <c r="I241" i="38"/>
  <c r="L369" i="38"/>
  <c r="I243" i="38"/>
  <c r="L254" i="38"/>
  <c r="I279" i="38"/>
  <c r="N326" i="38"/>
  <c r="H174" i="38"/>
  <c r="J326" i="38"/>
  <c r="L250" i="38"/>
  <c r="H300" i="38"/>
  <c r="N257" i="38"/>
  <c r="X252" i="38"/>
  <c r="I212" i="38"/>
  <c r="H351" i="38"/>
  <c r="X173" i="38"/>
  <c r="M188" i="38"/>
  <c r="AB174" i="38"/>
  <c r="AS174" i="38" s="1"/>
  <c r="AA167" i="38"/>
  <c r="N206" i="38"/>
  <c r="I274" i="38"/>
  <c r="I312" i="38"/>
  <c r="M155" i="38"/>
  <c r="H346" i="38"/>
  <c r="BD44" i="35"/>
  <c r="L208" i="38"/>
  <c r="I360" i="38"/>
  <c r="V329" i="38"/>
  <c r="V337" i="38"/>
  <c r="F161" i="38"/>
  <c r="I233" i="38"/>
  <c r="H322" i="38"/>
  <c r="AA163" i="38"/>
  <c r="L224" i="38"/>
  <c r="K257" i="38"/>
  <c r="K307" i="38"/>
  <c r="M216" i="38"/>
  <c r="I182" i="38"/>
  <c r="AB161" i="38"/>
  <c r="AS161" i="38" s="1"/>
  <c r="J253" i="38"/>
  <c r="M313" i="38"/>
  <c r="AA205" i="38"/>
  <c r="M321" i="38"/>
  <c r="V268" i="38"/>
  <c r="K369" i="38"/>
  <c r="AA232" i="38"/>
  <c r="F255" i="38"/>
  <c r="K368" i="38"/>
  <c r="J203" i="38"/>
  <c r="I216" i="38"/>
  <c r="V168" i="38"/>
  <c r="Y270" i="38"/>
  <c r="AA198" i="38"/>
  <c r="K313" i="38"/>
  <c r="M278" i="38"/>
  <c r="G317" i="38"/>
  <c r="AA8" i="35"/>
  <c r="CI32" i="35"/>
  <c r="BU46" i="35"/>
  <c r="AL12" i="35"/>
  <c r="AC25" i="35"/>
  <c r="AO39" i="35"/>
  <c r="F26" i="35"/>
  <c r="AG18" i="35"/>
  <c r="BM30" i="35"/>
  <c r="BB17" i="35"/>
  <c r="J367" i="38"/>
  <c r="BL32" i="35"/>
  <c r="T24" i="35"/>
  <c r="I210" i="38"/>
  <c r="BD22" i="35"/>
  <c r="AN6" i="35"/>
  <c r="L46" i="35"/>
  <c r="R19" i="35"/>
  <c r="K291" i="38"/>
  <c r="CW34" i="35"/>
  <c r="P34" i="35"/>
  <c r="BY39" i="35"/>
  <c r="F15" i="35"/>
  <c r="K367" i="38"/>
  <c r="W16" i="35"/>
  <c r="V24" i="35"/>
  <c r="I310" i="38"/>
  <c r="F220" i="38"/>
  <c r="I181" i="38"/>
  <c r="Y251" i="38"/>
  <c r="AB186" i="38"/>
  <c r="AS186" i="38" s="1"/>
  <c r="H340" i="38"/>
  <c r="Y203" i="38"/>
  <c r="K362" i="38"/>
  <c r="K246" i="38"/>
  <c r="Y224" i="38"/>
  <c r="X235" i="38"/>
  <c r="I249" i="38"/>
  <c r="K188" i="38"/>
  <c r="AE42" i="35"/>
  <c r="Y355" i="38"/>
  <c r="J318" i="38"/>
  <c r="AA216" i="38"/>
  <c r="X243" i="38"/>
  <c r="J333" i="38"/>
  <c r="G369" i="38"/>
  <c r="AB247" i="38"/>
  <c r="AS247" i="38" s="1"/>
  <c r="AA264" i="38"/>
  <c r="M212" i="38"/>
  <c r="I197" i="38"/>
  <c r="L181" i="38"/>
  <c r="Y317" i="38"/>
  <c r="J295" i="38"/>
  <c r="M282" i="38"/>
  <c r="V166" i="38"/>
  <c r="V323" i="38"/>
  <c r="V271" i="38"/>
  <c r="G275" i="38"/>
  <c r="H337" i="38"/>
  <c r="M256" i="38"/>
  <c r="I368" i="38"/>
  <c r="I285" i="38"/>
  <c r="I289" i="38"/>
  <c r="L307" i="38"/>
  <c r="L337" i="38"/>
  <c r="V303" i="38"/>
  <c r="Y182" i="38"/>
  <c r="K286" i="38"/>
  <c r="K308" i="38"/>
  <c r="AA179" i="38"/>
  <c r="N308" i="38"/>
  <c r="Y200" i="38"/>
  <c r="F165" i="38"/>
  <c r="AB177" i="38"/>
  <c r="AS177" i="38" s="1"/>
  <c r="V161" i="38"/>
  <c r="K336" i="38"/>
  <c r="F158" i="38"/>
  <c r="Y349" i="38"/>
  <c r="AA159" i="38"/>
  <c r="X307" i="38"/>
  <c r="Y235" i="38"/>
  <c r="H319" i="38"/>
  <c r="X15" i="35"/>
  <c r="M340" i="38"/>
  <c r="H327" i="38"/>
  <c r="K249" i="38"/>
  <c r="L197" i="38"/>
  <c r="J276" i="38"/>
  <c r="AB363" i="38"/>
  <c r="AS363" i="38" s="1"/>
  <c r="L243" i="38"/>
  <c r="H334" i="38"/>
  <c r="Y346" i="38"/>
  <c r="AA202" i="38"/>
  <c r="AA269" i="38"/>
  <c r="I207" i="38"/>
  <c r="J329" i="38"/>
  <c r="L359" i="38"/>
  <c r="M331" i="38"/>
  <c r="AB357" i="38"/>
  <c r="AS357" i="38" s="1"/>
  <c r="G353" i="38"/>
  <c r="AA353" i="38"/>
  <c r="M350" i="38"/>
  <c r="I295" i="38"/>
  <c r="J254" i="38"/>
  <c r="K347" i="38"/>
  <c r="G168" i="38"/>
  <c r="M209" i="38"/>
  <c r="N264" i="38"/>
  <c r="N293" i="38"/>
  <c r="K171" i="38"/>
  <c r="N345" i="38"/>
  <c r="K197" i="38"/>
  <c r="AB171" i="38"/>
  <c r="AS171" i="38" s="1"/>
  <c r="V207" i="38"/>
  <c r="M335" i="38"/>
  <c r="L320" i="38"/>
  <c r="V198" i="38"/>
  <c r="V341" i="38"/>
  <c r="AB269" i="38"/>
  <c r="AS269" i="38" s="1"/>
  <c r="K233" i="38"/>
  <c r="K268" i="38"/>
  <c r="F199" i="38"/>
  <c r="F361" i="38"/>
  <c r="Y183" i="38"/>
  <c r="V353" i="38"/>
  <c r="X257" i="38"/>
  <c r="H197" i="38"/>
  <c r="X267" i="38"/>
  <c r="I336" i="38"/>
  <c r="H362" i="38"/>
  <c r="M271" i="38"/>
  <c r="X226" i="38"/>
  <c r="AB336" i="38"/>
  <c r="AS336" i="38" s="1"/>
  <c r="N249" i="38"/>
  <c r="M242" i="38"/>
  <c r="Y239" i="38"/>
  <c r="AA257" i="38"/>
  <c r="AB185" i="38"/>
  <c r="AS185" i="38" s="1"/>
  <c r="L332" i="38"/>
  <c r="X367" i="38"/>
  <c r="Y357" i="38"/>
  <c r="M251" i="38"/>
  <c r="X194" i="38"/>
  <c r="X228" i="38"/>
  <c r="F280" i="38"/>
  <c r="M8" i="35"/>
  <c r="X304" i="38"/>
  <c r="L330" i="38"/>
  <c r="N252" i="38"/>
  <c r="K333" i="38"/>
  <c r="K294" i="38"/>
  <c r="V296" i="38"/>
  <c r="F196" i="38"/>
  <c r="AB246" i="38"/>
  <c r="AS246" i="38" s="1"/>
  <c r="M325" i="38"/>
  <c r="X172" i="38"/>
  <c r="Y292" i="38"/>
  <c r="V358" i="38"/>
  <c r="M368" i="38"/>
  <c r="M300" i="38"/>
  <c r="V269" i="38"/>
  <c r="AA217" i="38"/>
  <c r="V313" i="38"/>
  <c r="Y277" i="38"/>
  <c r="F231" i="38"/>
  <c r="CA16" i="35"/>
  <c r="F303" i="38"/>
  <c r="N188" i="38"/>
  <c r="AA187" i="38"/>
  <c r="H255" i="38"/>
  <c r="L193" i="38"/>
  <c r="X197" i="38"/>
  <c r="X232" i="38"/>
  <c r="M156" i="38"/>
  <c r="N255" i="38"/>
  <c r="L195" i="38"/>
  <c r="AB182" i="38"/>
  <c r="AS182" i="38" s="1"/>
  <c r="M345" i="38"/>
  <c r="F321" i="38"/>
  <c r="AA281" i="38"/>
  <c r="N350" i="38"/>
  <c r="AB173" i="38"/>
  <c r="AS173" i="38" s="1"/>
  <c r="N196" i="38"/>
  <c r="K311" i="38"/>
  <c r="G198" i="38"/>
  <c r="F356" i="38"/>
  <c r="I342" i="38"/>
  <c r="K297" i="38"/>
  <c r="X223" i="38"/>
  <c r="H156" i="38"/>
  <c r="F279" i="38"/>
  <c r="K192" i="38"/>
  <c r="J278" i="38"/>
  <c r="K365" i="38"/>
  <c r="Y348" i="38"/>
  <c r="K304" i="38"/>
  <c r="N183" i="38"/>
  <c r="M169" i="38"/>
  <c r="X167" i="38"/>
  <c r="V283" i="38"/>
  <c r="M306" i="38"/>
  <c r="AB339" i="38"/>
  <c r="F301" i="38"/>
  <c r="J244" i="38"/>
  <c r="V186" i="38"/>
  <c r="F369" i="38"/>
  <c r="K204" i="38"/>
  <c r="I290" i="38"/>
  <c r="AA366" i="38"/>
  <c r="K236" i="38"/>
  <c r="L206" i="38"/>
  <c r="L156" i="38"/>
  <c r="N346" i="38"/>
  <c r="L338" i="38"/>
  <c r="L166" i="38"/>
  <c r="K325" i="38"/>
  <c r="K334" i="38"/>
  <c r="X242" i="38"/>
  <c r="H364" i="38"/>
  <c r="X174" i="38"/>
  <c r="AA284" i="38"/>
  <c r="Y337" i="38"/>
  <c r="AB308" i="38"/>
  <c r="AS308" i="38" s="1"/>
  <c r="F272" i="38"/>
  <c r="F313" i="38"/>
  <c r="X353" i="38"/>
  <c r="F284" i="38"/>
  <c r="Y156" i="38"/>
  <c r="Y356" i="38"/>
  <c r="Y360" i="38"/>
  <c r="K310" i="38"/>
  <c r="V299" i="38"/>
  <c r="AB220" i="38"/>
  <c r="AS220" i="38" s="1"/>
  <c r="H299" i="38"/>
  <c r="G228" i="38"/>
  <c r="AB241" i="38"/>
  <c r="AS241" i="38" s="1"/>
  <c r="M273" i="38"/>
  <c r="H366" i="38"/>
  <c r="L364" i="38"/>
  <c r="K356" i="38"/>
  <c r="Y160" i="38"/>
  <c r="F217" i="38"/>
  <c r="N204" i="38"/>
  <c r="I317" i="38"/>
  <c r="I238" i="38"/>
  <c r="K244" i="38"/>
  <c r="G326" i="38"/>
  <c r="X261" i="38"/>
  <c r="H158" i="38"/>
  <c r="F312" i="38"/>
  <c r="N276" i="38"/>
  <c r="K337" i="38"/>
  <c r="AA218" i="38"/>
  <c r="M274" i="38"/>
  <c r="X247" i="38"/>
  <c r="H302" i="38"/>
  <c r="G282" i="38"/>
  <c r="AA225" i="38"/>
  <c r="G157" i="38"/>
  <c r="G352" i="38"/>
  <c r="M329" i="38"/>
  <c r="I194" i="38"/>
  <c r="Y158" i="38"/>
  <c r="F353" i="38"/>
  <c r="I185" i="38"/>
  <c r="V300" i="38"/>
  <c r="AA292" i="38"/>
  <c r="Y259" i="38"/>
  <c r="AA253" i="38"/>
  <c r="I221" i="38"/>
  <c r="V277" i="38"/>
  <c r="X360" i="38"/>
  <c r="AB225" i="38"/>
  <c r="AS225" i="38" s="1"/>
  <c r="Y198" i="38"/>
  <c r="K331" i="38"/>
  <c r="L182" i="38"/>
  <c r="BO40" i="35"/>
  <c r="BE21" i="35"/>
  <c r="BI22" i="35"/>
  <c r="BH37" i="35"/>
  <c r="AC31" i="35"/>
  <c r="AE28" i="35"/>
  <c r="AI5" i="35"/>
  <c r="CI18" i="35"/>
  <c r="BV43" i="35"/>
  <c r="BL42" i="35"/>
  <c r="M291" i="38"/>
  <c r="CW5" i="35"/>
  <c r="AE43" i="35"/>
  <c r="AW39" i="35"/>
  <c r="L29" i="35"/>
  <c r="BY37" i="35"/>
  <c r="AV15" i="35"/>
  <c r="CA46" i="35"/>
  <c r="J274" i="38"/>
  <c r="BQ39" i="35"/>
  <c r="BX42" i="35"/>
  <c r="D28" i="35"/>
  <c r="BM43" i="35"/>
  <c r="V320" i="38"/>
  <c r="E29" i="35"/>
  <c r="H31" i="35"/>
  <c r="CY26" i="35"/>
  <c r="K320" i="38"/>
  <c r="K272" i="38"/>
  <c r="L245" i="38"/>
  <c r="J355" i="38"/>
  <c r="Y240" i="38"/>
  <c r="I338" i="38"/>
  <c r="H254" i="38"/>
  <c r="X182" i="38"/>
  <c r="N297" i="38"/>
  <c r="Y304" i="38"/>
  <c r="CQ41" i="35"/>
  <c r="L155" i="38"/>
  <c r="I165" i="38"/>
  <c r="D29" i="35"/>
  <c r="V243" i="38"/>
  <c r="H219" i="38"/>
  <c r="Y316" i="38"/>
  <c r="X343" i="38"/>
  <c r="L309" i="38"/>
  <c r="K323" i="38"/>
  <c r="Y196" i="38"/>
  <c r="V308" i="38"/>
  <c r="J192" i="38"/>
  <c r="N363" i="38"/>
  <c r="V284" i="38"/>
  <c r="J261" i="38"/>
  <c r="G332" i="38"/>
  <c r="AA181" i="38"/>
  <c r="M364" i="38"/>
  <c r="N216" i="38"/>
  <c r="I222" i="38"/>
  <c r="Y208" i="38"/>
  <c r="AB207" i="38"/>
  <c r="AS207" i="38" s="1"/>
  <c r="J307" i="38"/>
  <c r="H238" i="38"/>
  <c r="Y367" i="38"/>
  <c r="AB296" i="38"/>
  <c r="AS296" i="38" s="1"/>
  <c r="AA272" i="38"/>
  <c r="L298" i="38"/>
  <c r="V227" i="38"/>
  <c r="K330" i="38"/>
  <c r="F360" i="38"/>
  <c r="M295" i="38"/>
  <c r="V282" i="38"/>
  <c r="M228" i="38"/>
  <c r="G289" i="38"/>
  <c r="J315" i="38"/>
  <c r="J169" i="38"/>
  <c r="H220" i="38"/>
  <c r="F188" i="38"/>
  <c r="X251" i="38"/>
  <c r="I259" i="38"/>
  <c r="H202" i="38"/>
  <c r="AB277" i="38"/>
  <c r="AS277" i="38" s="1"/>
  <c r="X221" i="38"/>
  <c r="N175" i="38"/>
  <c r="N275" i="38"/>
  <c r="N278" i="38"/>
  <c r="AB298" i="38"/>
  <c r="AS298" i="38" s="1"/>
  <c r="V359" i="38"/>
  <c r="AA308" i="38"/>
  <c r="AA256" i="38"/>
  <c r="X354" i="38"/>
  <c r="K301" i="38"/>
  <c r="I215" i="38"/>
  <c r="X329" i="38"/>
  <c r="M259" i="38"/>
  <c r="G333" i="38"/>
  <c r="Y155" i="38"/>
  <c r="AB310" i="38"/>
  <c r="AS310" i="38" s="1"/>
  <c r="AB331" i="38"/>
  <c r="AS331" i="38" s="1"/>
  <c r="AB289" i="38"/>
  <c r="AS289" i="38" s="1"/>
  <c r="K251" i="38"/>
  <c r="AB263" i="38"/>
  <c r="AS263" i="38" s="1"/>
  <c r="N310" i="38"/>
  <c r="AA277" i="38"/>
  <c r="AA213" i="38"/>
  <c r="K254" i="38"/>
  <c r="G192" i="38"/>
  <c r="F244" i="38"/>
  <c r="H312" i="38"/>
  <c r="G323" i="38"/>
  <c r="Y250" i="38"/>
  <c r="M193" i="38"/>
  <c r="G355" i="38"/>
  <c r="K315" i="38"/>
  <c r="G184" i="38"/>
  <c r="L273" i="38"/>
  <c r="Y245" i="38"/>
  <c r="F328" i="38"/>
  <c r="X229" i="38"/>
  <c r="L214" i="38"/>
  <c r="J162" i="38"/>
  <c r="X336" i="38"/>
  <c r="X345" i="38"/>
  <c r="Y322" i="38"/>
  <c r="J320" i="38"/>
  <c r="J290" i="38"/>
  <c r="F246" i="38"/>
  <c r="Y220" i="38"/>
  <c r="H298" i="38"/>
  <c r="V180" i="38"/>
  <c r="K161" i="38"/>
  <c r="F359" i="38"/>
  <c r="N209" i="38"/>
  <c r="M252" i="38"/>
  <c r="G195" i="38"/>
  <c r="F218" i="38"/>
  <c r="V351" i="38"/>
  <c r="L216" i="38"/>
  <c r="J282" i="38"/>
  <c r="N251" i="38"/>
  <c r="AA290" i="38"/>
  <c r="X156" i="38"/>
  <c r="L268" i="38"/>
  <c r="K256" i="38"/>
  <c r="M235" i="38"/>
  <c r="V262" i="38"/>
  <c r="Y329" i="38"/>
  <c r="N318" i="38"/>
  <c r="L368" i="38"/>
  <c r="J194" i="38"/>
  <c r="Y279" i="38"/>
  <c r="N240" i="38"/>
  <c r="K270" i="38"/>
  <c r="K264" i="38"/>
  <c r="L346" i="38"/>
  <c r="V242" i="38"/>
  <c r="I192" i="38"/>
  <c r="M189" i="38"/>
  <c r="J280" i="38"/>
  <c r="I200" i="38"/>
  <c r="M264" i="38"/>
  <c r="Y258" i="38"/>
  <c r="I280" i="38"/>
  <c r="G348" i="38"/>
  <c r="V213" i="38"/>
  <c r="AA208" i="38"/>
  <c r="Y352" i="38"/>
  <c r="I247" i="38"/>
  <c r="Y310" i="38"/>
  <c r="G223" i="38"/>
  <c r="V297" i="38"/>
  <c r="X183" i="38"/>
  <c r="X168" i="38"/>
  <c r="Y207" i="38"/>
  <c r="G305" i="38"/>
  <c r="AB252" i="38"/>
  <c r="AS252" i="38" s="1"/>
  <c r="AA254" i="38"/>
  <c r="X248" i="38"/>
  <c r="AA248" i="38"/>
  <c r="N195" i="38"/>
  <c r="G218" i="38"/>
  <c r="Y368" i="38"/>
  <c r="L266" i="38"/>
  <c r="AE52" i="35"/>
  <c r="V257" i="38"/>
  <c r="J155" i="38"/>
  <c r="G342" i="38"/>
  <c r="H215" i="38"/>
  <c r="J351" i="38"/>
  <c r="M356" i="38"/>
  <c r="G327" i="38"/>
  <c r="AB164" i="38"/>
  <c r="AS164" i="38" s="1"/>
  <c r="AA295" i="38"/>
  <c r="AA177" i="38"/>
  <c r="X249" i="38"/>
  <c r="AA173" i="38"/>
  <c r="AB297" i="38"/>
  <c r="AS297" i="38" s="1"/>
  <c r="I228" i="38"/>
  <c r="X213" i="38"/>
  <c r="K215" i="38"/>
  <c r="M179" i="38"/>
  <c r="N227" i="38"/>
  <c r="AB198" i="38"/>
  <c r="AS198" i="38" s="1"/>
  <c r="X225" i="38"/>
  <c r="M183" i="38"/>
  <c r="G329" i="38"/>
  <c r="I299" i="38"/>
  <c r="F168" i="38"/>
  <c r="G306" i="38"/>
  <c r="H182" i="38"/>
  <c r="AA349" i="38"/>
  <c r="L251" i="38"/>
  <c r="I159" i="38"/>
  <c r="N236" i="38"/>
  <c r="M246" i="38"/>
  <c r="K182" i="38"/>
  <c r="K253" i="38"/>
  <c r="G284" i="38"/>
  <c r="N160" i="38"/>
  <c r="AB240" i="38"/>
  <c r="AS240" i="38" s="1"/>
  <c r="F282" i="38"/>
  <c r="I282" i="38"/>
  <c r="L188" i="38"/>
  <c r="L323" i="38"/>
  <c r="F159" i="38"/>
  <c r="N295" i="38"/>
  <c r="Y168" i="38"/>
  <c r="K195" i="38"/>
  <c r="J305" i="38"/>
  <c r="M248" i="38"/>
  <c r="X357" i="38"/>
  <c r="AB273" i="38"/>
  <c r="AS273" i="38" s="1"/>
  <c r="X287" i="38"/>
  <c r="G294" i="38"/>
  <c r="J215" i="38"/>
  <c r="I162" i="38"/>
  <c r="AA237" i="38"/>
  <c r="V331" i="38"/>
  <c r="X160" i="38"/>
  <c r="I189" i="38"/>
  <c r="Y342" i="38"/>
  <c r="H308" i="38"/>
  <c r="G350" i="38"/>
  <c r="X337" i="38"/>
  <c r="G280" i="38"/>
  <c r="G276" i="38"/>
  <c r="K193" i="38"/>
  <c r="AA265" i="38"/>
  <c r="AB326" i="38"/>
  <c r="AS326" i="38" s="1"/>
  <c r="J191" i="38"/>
  <c r="F306" i="38"/>
  <c r="Y323" i="38"/>
  <c r="N256" i="38"/>
  <c r="L175" i="38"/>
  <c r="H213" i="38"/>
  <c r="AJ10" i="35"/>
  <c r="M326" i="38"/>
  <c r="I199" i="38"/>
  <c r="K168" i="38"/>
  <c r="K326" i="38"/>
  <c r="K262" i="38"/>
  <c r="I258" i="38"/>
  <c r="L20" i="35"/>
  <c r="CO46" i="35"/>
  <c r="BO41" i="35"/>
  <c r="N20" i="35"/>
  <c r="Q45" i="35"/>
  <c r="BJ30" i="35"/>
  <c r="CT33" i="35"/>
  <c r="AS21" i="35"/>
  <c r="CD40" i="35"/>
  <c r="BD35" i="35"/>
  <c r="AU24" i="35"/>
  <c r="N353" i="38"/>
  <c r="BM31" i="35"/>
  <c r="AD14" i="35"/>
  <c r="P46" i="35"/>
  <c r="CT49" i="35"/>
  <c r="K317" i="38"/>
  <c r="AG51" i="35"/>
  <c r="AX18" i="35"/>
  <c r="G156" i="38"/>
  <c r="AO43" i="35"/>
  <c r="CR39" i="35"/>
  <c r="CI34" i="35"/>
  <c r="CP49" i="35"/>
  <c r="V256" i="38"/>
  <c r="CU22" i="35"/>
  <c r="BQ24" i="35"/>
  <c r="F179" i="38"/>
  <c r="L199" i="38"/>
  <c r="H210" i="38"/>
  <c r="G271" i="38"/>
  <c r="N184" i="38"/>
  <c r="N190" i="38"/>
  <c r="K284" i="38"/>
  <c r="G202" i="38"/>
  <c r="X12" i="35"/>
  <c r="AB256" i="38"/>
  <c r="AS256" i="38" s="1"/>
  <c r="X288" i="38"/>
  <c r="BI35" i="35"/>
  <c r="AA309" i="38"/>
  <c r="F245" i="38"/>
  <c r="N229" i="38"/>
  <c r="L187" i="38"/>
  <c r="Y159" i="38"/>
  <c r="J251" i="38"/>
  <c r="CN49" i="35"/>
  <c r="G197" i="38"/>
  <c r="K178" i="38"/>
  <c r="V163" i="38"/>
  <c r="L302" i="38"/>
  <c r="Y294" i="38"/>
  <c r="AA358" i="38"/>
  <c r="H242" i="38"/>
  <c r="I201" i="38"/>
  <c r="M229" i="38"/>
  <c r="N238" i="38"/>
  <c r="X314" i="38"/>
  <c r="M167" i="38"/>
  <c r="K352" i="38"/>
  <c r="AB364" i="38"/>
  <c r="AS364" i="38" s="1"/>
  <c r="F163" i="38"/>
  <c r="G178" i="38"/>
  <c r="G256" i="38"/>
  <c r="G255" i="38"/>
  <c r="N211" i="38"/>
  <c r="K298" i="38"/>
  <c r="N263" i="38"/>
  <c r="V333" i="38"/>
  <c r="Y254" i="38"/>
  <c r="H232" i="38"/>
  <c r="V302" i="38"/>
  <c r="J234" i="38"/>
  <c r="F164" i="38"/>
  <c r="I231" i="38"/>
  <c r="V345" i="38"/>
  <c r="AB348" i="38"/>
  <c r="AS348" i="38" s="1"/>
  <c r="J319" i="38"/>
  <c r="J360" i="38"/>
  <c r="K174" i="38"/>
  <c r="M260" i="38"/>
  <c r="AA275" i="38"/>
  <c r="V340" i="38"/>
  <c r="G368" i="38"/>
  <c r="F285" i="38"/>
  <c r="V203" i="38"/>
  <c r="H168" i="38"/>
  <c r="J190" i="38"/>
  <c r="AA182" i="38"/>
  <c r="I193" i="38"/>
  <c r="Y226" i="38"/>
  <c r="F242" i="38"/>
  <c r="F172" i="38"/>
  <c r="M336" i="38"/>
  <c r="X289" i="38"/>
  <c r="AA317" i="38"/>
  <c r="Y299" i="38"/>
  <c r="M353" i="38"/>
  <c r="AA197" i="38"/>
  <c r="J362" i="38"/>
  <c r="V259" i="38"/>
  <c r="AA191" i="38"/>
  <c r="H344" i="38"/>
  <c r="V270" i="38"/>
  <c r="AA343" i="38"/>
  <c r="Y227" i="38"/>
  <c r="Y253" i="38"/>
  <c r="I236" i="38"/>
  <c r="V162" i="38"/>
  <c r="J365" i="38"/>
  <c r="M159" i="38"/>
  <c r="L180" i="38"/>
  <c r="K157" i="38"/>
  <c r="K281" i="38"/>
  <c r="G242" i="38"/>
  <c r="M203" i="38"/>
  <c r="I174" i="38"/>
  <c r="J172" i="38"/>
  <c r="AA296" i="38"/>
  <c r="J163" i="38"/>
  <c r="X175" i="38"/>
  <c r="AB349" i="38"/>
  <c r="AS349" i="38" s="1"/>
  <c r="X157" i="38"/>
  <c r="F206" i="38"/>
  <c r="V216" i="38"/>
  <c r="AB237" i="38"/>
  <c r="AS237" i="38" s="1"/>
  <c r="J306" i="38"/>
  <c r="K271" i="38"/>
  <c r="AA307" i="38"/>
  <c r="L365" i="38"/>
  <c r="AA262" i="38"/>
  <c r="L350" i="38"/>
  <c r="N329" i="38"/>
  <c r="K231" i="38"/>
  <c r="H307" i="38"/>
  <c r="AA339" i="38"/>
  <c r="F232" i="38"/>
  <c r="AA192" i="38"/>
  <c r="M290" i="38"/>
  <c r="G262" i="38"/>
  <c r="V176" i="38"/>
  <c r="X338" i="38"/>
  <c r="I173" i="38"/>
  <c r="L283" i="38"/>
  <c r="G354" i="38"/>
  <c r="M347" i="38"/>
  <c r="L248" i="38"/>
  <c r="H192" i="38"/>
  <c r="K288" i="38"/>
  <c r="F227" i="38"/>
  <c r="H216" i="38"/>
  <c r="AB342" i="38"/>
  <c r="AS342" i="38" s="1"/>
  <c r="J275" i="38"/>
  <c r="Y263" i="38"/>
  <c r="N232" i="38"/>
  <c r="J279" i="38"/>
  <c r="AB216" i="38"/>
  <c r="AS216" i="38" s="1"/>
  <c r="J235" i="38"/>
  <c r="J304" i="38"/>
  <c r="K227" i="38"/>
  <c r="G290" i="38"/>
  <c r="Y308" i="38"/>
  <c r="X208" i="38"/>
  <c r="Y248" i="38"/>
  <c r="X326" i="38"/>
  <c r="H282" i="38"/>
  <c r="N222" i="38"/>
  <c r="M196" i="38"/>
  <c r="Y223" i="38"/>
  <c r="X340" i="38"/>
  <c r="Y361" i="38"/>
  <c r="L246" i="38"/>
  <c r="V191" i="38"/>
  <c r="J177" i="38"/>
  <c r="AA199" i="38"/>
  <c r="K289" i="38"/>
  <c r="H251" i="38"/>
  <c r="AB321" i="38"/>
  <c r="AS321" i="38" s="1"/>
  <c r="V258" i="38"/>
  <c r="I316" i="38"/>
  <c r="G239" i="38"/>
  <c r="F222" i="38"/>
  <c r="Y309" i="38"/>
  <c r="L357" i="38"/>
  <c r="I255" i="38"/>
  <c r="G246" i="38"/>
  <c r="L201" i="38"/>
  <c r="M352" i="38"/>
  <c r="J210" i="38"/>
  <c r="G34" i="37"/>
  <c r="M360" i="38"/>
  <c r="K217" i="38"/>
  <c r="N315" i="38"/>
  <c r="K282" i="38"/>
  <c r="N234" i="38"/>
  <c r="N364" i="38"/>
  <c r="L263" i="38"/>
  <c r="G291" i="38"/>
  <c r="V294" i="38"/>
  <c r="G288" i="38"/>
  <c r="Y350" i="38"/>
  <c r="F241" i="38"/>
  <c r="J185" i="38"/>
  <c r="L158" i="38"/>
  <c r="X348" i="38"/>
  <c r="I278" i="38"/>
  <c r="G344" i="38"/>
  <c r="X306" i="38"/>
  <c r="K219" i="38"/>
  <c r="X290" i="38"/>
  <c r="I326" i="38"/>
  <c r="AB268" i="38"/>
  <c r="AS268" i="38" s="1"/>
  <c r="AB166" i="38"/>
  <c r="AS166" i="38" s="1"/>
  <c r="N343" i="38"/>
  <c r="M275" i="38"/>
  <c r="M200" i="38"/>
  <c r="AA273" i="38"/>
  <c r="N336" i="38"/>
  <c r="Y351" i="38"/>
  <c r="M327" i="38"/>
  <c r="G269" i="38"/>
  <c r="J340" i="38"/>
  <c r="AA178" i="38"/>
  <c r="AB329" i="38"/>
  <c r="AS329" i="38" s="1"/>
  <c r="L340" i="38"/>
  <c r="H281" i="38"/>
  <c r="AB230" i="38"/>
  <c r="AS230" i="38" s="1"/>
  <c r="H269" i="38"/>
  <c r="K296" i="38"/>
  <c r="V325" i="38"/>
  <c r="L210" i="38"/>
  <c r="X170" i="38"/>
  <c r="N285" i="38"/>
  <c r="AA270" i="38"/>
  <c r="X271" i="38"/>
  <c r="AB255" i="38"/>
  <c r="AS255" i="38" s="1"/>
  <c r="I325" i="38"/>
  <c r="H271" i="38"/>
  <c r="AB315" i="38"/>
  <c r="AS315" i="38" s="1"/>
  <c r="AA220" i="38"/>
  <c r="J225" i="38"/>
  <c r="K250" i="38"/>
  <c r="M239" i="38"/>
  <c r="V319" i="38"/>
  <c r="M160" i="38"/>
  <c r="N282" i="38"/>
  <c r="J246" i="38"/>
  <c r="I346" i="38"/>
  <c r="V310" i="38"/>
  <c r="N300" i="38"/>
  <c r="Y320" i="38"/>
  <c r="G243" i="38"/>
  <c r="Y222" i="38"/>
  <c r="F195" i="38"/>
  <c r="I202" i="38"/>
  <c r="N271" i="38"/>
  <c r="G295" i="38"/>
  <c r="N219" i="38"/>
  <c r="L292" i="38"/>
  <c r="AB181" i="38"/>
  <c r="AS181" i="38" s="1"/>
  <c r="I263" i="38"/>
  <c r="I264" i="38"/>
  <c r="I284" i="38"/>
  <c r="K290" i="38"/>
  <c r="AB236" i="38"/>
  <c r="AS236" i="38" s="1"/>
  <c r="F250" i="38"/>
  <c r="X265" i="38"/>
  <c r="Y321" i="38"/>
  <c r="X309" i="38"/>
  <c r="N215" i="38"/>
  <c r="J220" i="38"/>
  <c r="AA246" i="38"/>
  <c r="X366" i="38"/>
  <c r="M311" i="38"/>
  <c r="N201" i="38"/>
  <c r="AB195" i="38"/>
  <c r="AS195" i="38" s="1"/>
  <c r="AB258" i="38"/>
  <c r="AS258" i="38" s="1"/>
  <c r="J316" i="38"/>
  <c r="L190" i="38"/>
  <c r="J158" i="38"/>
  <c r="Y228" i="38"/>
  <c r="CE23" i="35"/>
  <c r="AC47" i="35"/>
  <c r="AO27" i="35"/>
  <c r="BM12" i="35"/>
  <c r="AX14" i="35"/>
  <c r="CA37" i="35"/>
  <c r="BL25" i="35"/>
  <c r="BE13" i="35"/>
  <c r="CB17" i="35"/>
  <c r="AO21" i="35"/>
  <c r="CA23" i="35"/>
  <c r="U27" i="35"/>
  <c r="AX23" i="35"/>
  <c r="CI25" i="35"/>
  <c r="C22" i="35"/>
  <c r="AB345" i="38"/>
  <c r="AS345" i="38" s="1"/>
  <c r="CH11" i="35"/>
  <c r="AL30" i="35"/>
  <c r="CJ38" i="35"/>
  <c r="CU39" i="35"/>
  <c r="G249" i="38"/>
  <c r="AQ7" i="35"/>
  <c r="AO52" i="35"/>
  <c r="BO51" i="35"/>
  <c r="O48" i="35"/>
  <c r="V260" i="38"/>
  <c r="J182" i="38"/>
  <c r="J228" i="38"/>
  <c r="AB172" i="38"/>
  <c r="AS172" i="38" s="1"/>
  <c r="AB353" i="38"/>
  <c r="AS353" i="38" s="1"/>
  <c r="V253" i="38"/>
  <c r="CL38" i="35"/>
  <c r="V177" i="38"/>
  <c r="M194" i="38"/>
  <c r="AA285" i="38"/>
  <c r="Y303" i="38"/>
  <c r="I268" i="38"/>
  <c r="AA207" i="38"/>
  <c r="Y249" i="38"/>
  <c r="AB327" i="38"/>
  <c r="AS327" i="38" s="1"/>
  <c r="F298" i="38"/>
  <c r="X224" i="38"/>
  <c r="F190" i="38"/>
  <c r="L234" i="38"/>
  <c r="N31" i="35"/>
  <c r="F330" i="38"/>
  <c r="M230" i="38"/>
  <c r="I320" i="38"/>
  <c r="X284" i="38"/>
  <c r="AA351" i="38"/>
  <c r="G296" i="38"/>
  <c r="Y171" i="38"/>
  <c r="AB323" i="38"/>
  <c r="AS323" i="38" s="1"/>
  <c r="L218" i="38"/>
  <c r="H314" i="38"/>
  <c r="J337" i="38"/>
  <c r="Y262" i="38"/>
  <c r="K355" i="38"/>
  <c r="H363" i="38"/>
  <c r="V343" i="38"/>
  <c r="X237" i="38"/>
  <c r="H169" i="38"/>
  <c r="AA341" i="38"/>
  <c r="K338" i="38"/>
  <c r="J241" i="38"/>
  <c r="Y204" i="38"/>
  <c r="H155" i="38"/>
  <c r="F368" i="38"/>
  <c r="M255" i="38"/>
  <c r="H193" i="38"/>
  <c r="G240" i="38"/>
  <c r="AB179" i="38"/>
  <c r="AS179" i="38" s="1"/>
  <c r="H161" i="38"/>
  <c r="AA286" i="38"/>
  <c r="L294" i="38"/>
  <c r="L230" i="38"/>
  <c r="Y216" i="38"/>
  <c r="AB156" i="38"/>
  <c r="AS156" i="38" s="1"/>
  <c r="I339" i="38"/>
  <c r="I322" i="38"/>
  <c r="N361" i="38"/>
  <c r="H355" i="38"/>
  <c r="Y261" i="38"/>
  <c r="N185" i="38"/>
  <c r="K206" i="38"/>
  <c r="Y358" i="38"/>
  <c r="M341" i="38"/>
  <c r="H275" i="38"/>
  <c r="N270" i="38"/>
  <c r="Y172" i="38"/>
  <c r="G302" i="38"/>
  <c r="J247" i="38"/>
  <c r="G261" i="38"/>
  <c r="V236" i="38"/>
  <c r="H228" i="38"/>
  <c r="AA310" i="38"/>
  <c r="H291" i="38"/>
  <c r="G194" i="38"/>
  <c r="J364" i="38"/>
  <c r="H170" i="38"/>
  <c r="AB302" i="38"/>
  <c r="AS302" i="38" s="1"/>
  <c r="M245" i="38"/>
  <c r="N212" i="38"/>
  <c r="BW10" i="35"/>
  <c r="H339" i="38"/>
  <c r="M279" i="38"/>
  <c r="AB244" i="38"/>
  <c r="AS244" i="38" s="1"/>
  <c r="M339" i="38"/>
  <c r="L237" i="38"/>
  <c r="N170" i="38"/>
  <c r="X332" i="38"/>
  <c r="N197" i="38"/>
  <c r="J207" i="38"/>
  <c r="K306" i="38"/>
  <c r="H311" i="38"/>
  <c r="K263" i="38"/>
  <c r="N303" i="38"/>
  <c r="I318" i="38"/>
  <c r="Y353" i="38"/>
  <c r="H288" i="38"/>
  <c r="X177" i="38"/>
  <c r="AB204" i="38"/>
  <c r="AS204" i="38" s="1"/>
  <c r="V288" i="38"/>
  <c r="M285" i="38"/>
  <c r="I225" i="38"/>
  <c r="V232" i="38"/>
  <c r="I347" i="38"/>
  <c r="L185" i="38"/>
  <c r="AA233" i="38"/>
  <c r="X292" i="38"/>
  <c r="J227" i="38"/>
  <c r="K341" i="38"/>
  <c r="L310" i="38"/>
  <c r="AB328" i="38"/>
  <c r="AS328" i="38" s="1"/>
  <c r="V175" i="38"/>
  <c r="M268" i="38"/>
  <c r="J325" i="38"/>
  <c r="I353" i="38"/>
  <c r="F236" i="38"/>
  <c r="J359" i="38"/>
  <c r="N159" i="38"/>
  <c r="M170" i="38"/>
  <c r="AB352" i="38"/>
  <c r="AS352" i="38" s="1"/>
  <c r="V312" i="38"/>
  <c r="J232" i="38"/>
  <c r="L164" i="38"/>
  <c r="AB265" i="38"/>
  <c r="AS265" i="38" s="1"/>
  <c r="H323" i="38"/>
  <c r="Y300" i="38"/>
  <c r="N296" i="38"/>
  <c r="K200" i="38"/>
  <c r="F289" i="38"/>
  <c r="M181" i="38"/>
  <c r="G201" i="38"/>
  <c r="N311" i="38"/>
  <c r="X322" i="38"/>
  <c r="K170" i="38"/>
  <c r="AB304" i="38"/>
  <c r="AS304" i="38" s="1"/>
  <c r="AA247" i="38"/>
  <c r="N289" i="38"/>
  <c r="F230" i="38"/>
  <c r="H258" i="38"/>
  <c r="Y247" i="38"/>
  <c r="M286" i="38"/>
  <c r="AB257" i="38"/>
  <c r="AS257" i="38" s="1"/>
  <c r="J324" i="38"/>
  <c r="X216" i="38"/>
  <c r="F238" i="38"/>
  <c r="M178" i="38"/>
  <c r="J297" i="38"/>
  <c r="X331" i="38"/>
  <c r="N307" i="38"/>
  <c r="M369" i="38"/>
  <c r="J223" i="38"/>
  <c r="F176" i="38"/>
  <c r="K173" i="38"/>
  <c r="X184" i="38"/>
  <c r="AA321" i="38"/>
  <c r="X164" i="38"/>
  <c r="G177" i="38"/>
  <c r="I253" i="38"/>
  <c r="H164" i="38"/>
  <c r="H157" i="38"/>
  <c r="H296" i="38"/>
  <c r="K280" i="38"/>
  <c r="X362" i="38"/>
  <c r="M236" i="38"/>
  <c r="I275" i="38"/>
  <c r="M221" i="38"/>
  <c r="N198" i="38"/>
  <c r="M180" i="38"/>
  <c r="J200" i="38"/>
  <c r="H247" i="38"/>
  <c r="AB270" i="38"/>
  <c r="AS270" i="38" s="1"/>
  <c r="M218" i="38"/>
  <c r="X206" i="38"/>
  <c r="G318" i="38"/>
  <c r="M354" i="38"/>
  <c r="X227" i="38"/>
  <c r="AB360" i="38"/>
  <c r="AS360" i="38" s="1"/>
  <c r="G185" i="38"/>
  <c r="K175" i="38"/>
  <c r="K316" i="38"/>
  <c r="AA222" i="38"/>
  <c r="J323" i="38"/>
  <c r="K239" i="38"/>
  <c r="F229" i="38"/>
  <c r="K185" i="38"/>
  <c r="K245" i="38"/>
  <c r="K220" i="38"/>
  <c r="L325" i="38"/>
  <c r="L282" i="38"/>
  <c r="AA324" i="38"/>
  <c r="X255" i="38"/>
  <c r="I214" i="38"/>
  <c r="V286" i="38"/>
  <c r="I177" i="38"/>
  <c r="M304" i="38"/>
  <c r="F185" i="38"/>
  <c r="X222" i="38"/>
  <c r="F270" i="38"/>
  <c r="V274" i="38"/>
  <c r="F292" i="38"/>
  <c r="J181" i="38"/>
  <c r="I327" i="38"/>
  <c r="K267" i="38"/>
  <c r="AB293" i="38"/>
  <c r="AS293" i="38" s="1"/>
  <c r="H173" i="38"/>
  <c r="X207" i="38"/>
  <c r="M357" i="38"/>
  <c r="V368" i="38"/>
  <c r="I270" i="38"/>
  <c r="M297" i="38"/>
  <c r="M210" i="38"/>
  <c r="AB227" i="38"/>
  <c r="AS227" i="38" s="1"/>
  <c r="K226" i="38"/>
  <c r="J298" i="38"/>
  <c r="N327" i="38"/>
  <c r="G267" i="38"/>
  <c r="L173" i="38"/>
  <c r="X239" i="38"/>
  <c r="L232" i="38"/>
  <c r="X212" i="38"/>
  <c r="AA274" i="38"/>
  <c r="X295" i="38"/>
  <c r="X245" i="38"/>
  <c r="H354" i="38"/>
  <c r="Y362" i="38"/>
  <c r="Y287" i="38"/>
  <c r="J357" i="38"/>
  <c r="H285" i="38"/>
  <c r="M195" i="38"/>
  <c r="AB322" i="38"/>
  <c r="AS322" i="38" s="1"/>
  <c r="K232" i="38"/>
  <c r="AA226" i="38"/>
  <c r="L177" i="38"/>
  <c r="V354" i="38"/>
  <c r="AB317" i="38"/>
  <c r="AS317" i="38" s="1"/>
  <c r="Y230" i="38"/>
  <c r="F274" i="38"/>
  <c r="Y307" i="38"/>
  <c r="V347" i="38"/>
  <c r="L348" i="38"/>
  <c r="H280" i="38"/>
  <c r="G328" i="38"/>
  <c r="N192" i="38"/>
  <c r="AA288" i="38"/>
  <c r="AB155" i="38"/>
  <c r="AB202" i="38"/>
  <c r="AS202" i="38" s="1"/>
  <c r="J286" i="38"/>
  <c r="J208" i="38"/>
  <c r="K184" i="38"/>
  <c r="X171" i="38"/>
  <c r="L209" i="38"/>
  <c r="F219" i="38"/>
  <c r="V363" i="38"/>
  <c r="I227" i="38"/>
  <c r="M240" i="38"/>
  <c r="F354" i="38"/>
  <c r="AM36" i="35"/>
  <c r="F261" i="38"/>
  <c r="AE32" i="35"/>
  <c r="CM25" i="35"/>
  <c r="M192" i="38"/>
  <c r="X178" i="38"/>
  <c r="L308" i="38"/>
  <c r="AB215" i="38"/>
  <c r="AS215" i="38" s="1"/>
  <c r="AA161" i="38"/>
  <c r="G183" i="38"/>
  <c r="AA236" i="38"/>
  <c r="Y344" i="38"/>
  <c r="X316" i="38"/>
  <c r="G301" i="38"/>
  <c r="AA345" i="38"/>
  <c r="Y330" i="38"/>
  <c r="AB264" i="38"/>
  <c r="AS264" i="38" s="1"/>
  <c r="M211" i="38"/>
  <c r="F278" i="38"/>
  <c r="H237" i="38"/>
  <c r="AB183" i="38"/>
  <c r="AS183" i="38" s="1"/>
  <c r="V189" i="38"/>
  <c r="BH24" i="35"/>
  <c r="F366" i="38"/>
  <c r="H345" i="38"/>
  <c r="J160" i="38"/>
  <c r="AB193" i="38"/>
  <c r="AS193" i="38" s="1"/>
  <c r="AA362" i="38"/>
  <c r="F296" i="38"/>
  <c r="G347" i="38"/>
  <c r="M303" i="38"/>
  <c r="AA204" i="38"/>
  <c r="I175" i="38"/>
  <c r="AA305" i="38"/>
  <c r="L356" i="38"/>
  <c r="AB355" i="38"/>
  <c r="AS355" i="38" s="1"/>
  <c r="K293" i="38"/>
  <c r="H352" i="38"/>
  <c r="N367" i="38"/>
  <c r="BU26" i="35"/>
  <c r="CA22" i="35"/>
  <c r="CM15" i="35"/>
  <c r="G365" i="38"/>
  <c r="N317" i="38"/>
  <c r="I204" i="38"/>
  <c r="Y365" i="38"/>
  <c r="AA172" i="38"/>
  <c r="AB170" i="38"/>
  <c r="AS170" i="38" s="1"/>
  <c r="H160" i="38"/>
  <c r="V246" i="38"/>
  <c r="AB253" i="38"/>
  <c r="AS253" i="38" s="1"/>
  <c r="V158" i="38"/>
  <c r="V336" i="38"/>
  <c r="N338" i="38"/>
  <c r="H241" i="38"/>
  <c r="G245" i="38"/>
  <c r="V264" i="38"/>
  <c r="X202" i="38"/>
  <c r="X262" i="38"/>
  <c r="AA235" i="38"/>
  <c r="N266" i="38"/>
  <c r="J204" i="38"/>
  <c r="H310" i="38"/>
  <c r="AA156" i="38"/>
  <c r="F291" i="38"/>
  <c r="Y271" i="38"/>
  <c r="M296" i="38"/>
  <c r="I190" i="38"/>
  <c r="H183" i="38"/>
  <c r="X195" i="38"/>
  <c r="G316" i="38"/>
  <c r="H227" i="38"/>
  <c r="L192" i="38"/>
  <c r="AB206" i="38"/>
  <c r="AS206" i="38" s="1"/>
  <c r="N179" i="38"/>
  <c r="BO31" i="35"/>
  <c r="AC18" i="35"/>
  <c r="AB24" i="35"/>
  <c r="M184" i="38"/>
  <c r="AO28" i="35"/>
  <c r="X234" i="38"/>
  <c r="H175" i="38"/>
  <c r="Y256" i="38"/>
  <c r="F239" i="38"/>
  <c r="V344" i="38"/>
  <c r="AB288" i="38"/>
  <c r="AS288" i="38" s="1"/>
  <c r="AA166" i="38"/>
  <c r="V195" i="38"/>
  <c r="V305" i="38"/>
  <c r="J349" i="38"/>
  <c r="F262" i="38"/>
  <c r="N248" i="38"/>
  <c r="H287" i="38"/>
  <c r="F208" i="38"/>
  <c r="I176" i="38"/>
  <c r="Y328" i="38"/>
  <c r="N191" i="38"/>
  <c r="Y289" i="38"/>
  <c r="Y179" i="38"/>
  <c r="Y175" i="38"/>
  <c r="N292" i="38"/>
  <c r="K208" i="38"/>
  <c r="J300" i="38"/>
  <c r="J348" i="38"/>
  <c r="I188" i="38"/>
  <c r="AA266" i="38"/>
  <c r="L204" i="38"/>
  <c r="K160" i="38"/>
  <c r="Y210" i="38"/>
  <c r="AA346" i="38"/>
  <c r="J361" i="38"/>
  <c r="L269" i="38"/>
  <c r="BM52" i="35"/>
  <c r="X39" i="35"/>
  <c r="N193" i="38"/>
  <c r="M227" i="38"/>
  <c r="L326" i="38"/>
  <c r="L211" i="38"/>
  <c r="L231" i="38"/>
  <c r="AA299" i="38"/>
  <c r="N207" i="38"/>
  <c r="K364" i="38"/>
  <c r="AB180" i="38"/>
  <c r="AS180" i="38" s="1"/>
  <c r="F233" i="38"/>
  <c r="F155" i="38"/>
  <c r="J345" i="38"/>
  <c r="J174" i="38"/>
  <c r="G221" i="38"/>
  <c r="I232" i="38"/>
  <c r="V214" i="38"/>
  <c r="L316" i="38"/>
  <c r="AB249" i="38"/>
  <c r="X335" i="38"/>
  <c r="N162" i="38"/>
  <c r="V182" i="38"/>
  <c r="K278" i="38"/>
  <c r="X273" i="38"/>
  <c r="V211" i="38"/>
  <c r="H290" i="38"/>
  <c r="J311" i="38"/>
  <c r="I345" i="38"/>
  <c r="L277" i="38"/>
  <c r="G346" i="38"/>
  <c r="AA291" i="38"/>
  <c r="G260" i="38"/>
  <c r="M201" i="38"/>
  <c r="AA229" i="38"/>
  <c r="N156" i="38"/>
  <c r="J331" i="38"/>
  <c r="M320" i="38"/>
  <c r="X334" i="38"/>
  <c r="H318" i="38"/>
  <c r="BG32" i="35"/>
  <c r="CV10" i="35"/>
  <c r="BN49" i="35"/>
  <c r="G166" i="38"/>
  <c r="J205" i="38"/>
  <c r="G200" i="38"/>
  <c r="AB260" i="38"/>
  <c r="AS260" i="38" s="1"/>
  <c r="Y324" i="38"/>
  <c r="F337" i="38"/>
  <c r="Y218" i="38"/>
  <c r="G250" i="38"/>
  <c r="N202" i="38"/>
  <c r="V311" i="38"/>
  <c r="AA338" i="38"/>
  <c r="J199" i="38"/>
  <c r="X344" i="38"/>
  <c r="G278" i="38"/>
  <c r="J186" i="38"/>
  <c r="G244" i="38"/>
  <c r="H330" i="38"/>
  <c r="AB324" i="38"/>
  <c r="AS324" i="38" s="1"/>
  <c r="G360" i="38"/>
  <c r="H350" i="38"/>
  <c r="K234" i="38"/>
  <c r="V342" i="38"/>
  <c r="N186" i="38"/>
  <c r="N235" i="38"/>
  <c r="Y363" i="38"/>
  <c r="N241" i="38"/>
  <c r="K279" i="38"/>
  <c r="N340" i="38"/>
  <c r="F320" i="38"/>
  <c r="N157" i="38"/>
  <c r="H194" i="38"/>
  <c r="F269" i="38"/>
  <c r="N208" i="38"/>
  <c r="M187" i="38"/>
  <c r="BV35" i="35"/>
  <c r="AE20" i="35"/>
  <c r="Y231" i="38"/>
  <c r="L311" i="38"/>
  <c r="V321" i="38"/>
  <c r="X308" i="38"/>
  <c r="AB231" i="38"/>
  <c r="AS231" i="38" s="1"/>
  <c r="M334" i="38"/>
  <c r="J353" i="38"/>
  <c r="H243" i="38"/>
  <c r="F225" i="38"/>
  <c r="AA312" i="38"/>
  <c r="L157" i="38"/>
  <c r="Y283" i="38"/>
  <c r="AA283" i="38"/>
  <c r="G268" i="38"/>
  <c r="G182" i="38"/>
  <c r="N339" i="38"/>
  <c r="K203" i="38"/>
  <c r="AB157" i="38"/>
  <c r="AS157" i="38" s="1"/>
  <c r="X311" i="38"/>
  <c r="J322" i="38"/>
  <c r="K349" i="38"/>
  <c r="I321" i="38"/>
  <c r="I303" i="38"/>
  <c r="N166" i="38"/>
  <c r="Y163" i="38"/>
  <c r="AB266" i="38"/>
  <c r="AS266" i="38" s="1"/>
  <c r="M213" i="38"/>
  <c r="K357" i="38"/>
  <c r="K353" i="38"/>
  <c r="X209" i="38"/>
  <c r="L306" i="38"/>
  <c r="G179" i="38"/>
  <c r="Y166" i="38"/>
  <c r="H206" i="38"/>
  <c r="G285" i="38"/>
  <c r="G257" i="38"/>
  <c r="V209" i="38"/>
  <c r="BT6" i="35"/>
  <c r="BG41" i="35"/>
  <c r="BS35" i="35"/>
  <c r="V25" i="35"/>
  <c r="AB369" i="38"/>
  <c r="AS369" i="38" s="1"/>
  <c r="M366" i="38"/>
  <c r="AA184" i="38"/>
  <c r="I340" i="38"/>
  <c r="K342" i="38"/>
  <c r="V187" i="38"/>
  <c r="K186" i="38"/>
  <c r="N312" i="38"/>
  <c r="J347" i="38"/>
  <c r="F325" i="38"/>
  <c r="V255" i="38"/>
  <c r="Y334" i="38"/>
  <c r="Y184" i="38"/>
  <c r="F200" i="38"/>
  <c r="M243" i="38"/>
  <c r="AA188" i="38"/>
  <c r="K169" i="38"/>
  <c r="M182" i="38"/>
  <c r="X301" i="38"/>
  <c r="V263" i="38"/>
  <c r="AA368" i="38"/>
  <c r="I367" i="38"/>
  <c r="X275" i="38"/>
  <c r="X324" i="38"/>
  <c r="Y165" i="38"/>
  <c r="V251" i="38"/>
  <c r="X253" i="38"/>
  <c r="AB274" i="38"/>
  <c r="AS274" i="38" s="1"/>
  <c r="L219" i="38"/>
  <c r="N168" i="38"/>
  <c r="L342" i="38"/>
  <c r="G264" i="38"/>
  <c r="J238" i="38"/>
  <c r="L235" i="38"/>
  <c r="BL10" i="35"/>
  <c r="BL17" i="35"/>
  <c r="BW6" i="35"/>
  <c r="I250" i="38"/>
  <c r="X240" i="38"/>
  <c r="M355" i="38"/>
  <c r="G287" i="38"/>
  <c r="K332" i="38"/>
  <c r="V267" i="38"/>
  <c r="L331" i="38"/>
  <c r="BT29" i="35"/>
  <c r="BQ30" i="35"/>
  <c r="G171" i="38"/>
  <c r="X189" i="38"/>
  <c r="G253" i="38"/>
  <c r="M222" i="38"/>
  <c r="V349" i="38"/>
  <c r="AA323" i="38"/>
  <c r="I298" i="38"/>
  <c r="K155" i="38"/>
  <c r="K156" i="38"/>
  <c r="F267" i="38"/>
  <c r="F307" i="38"/>
  <c r="N351" i="38"/>
  <c r="V202" i="38"/>
  <c r="I334" i="38"/>
  <c r="K222" i="38"/>
  <c r="V326" i="38"/>
  <c r="Y255" i="38"/>
  <c r="Y359" i="38"/>
  <c r="AB184" i="38"/>
  <c r="AS184" i="38" s="1"/>
  <c r="I13" i="35"/>
  <c r="X244" i="38"/>
  <c r="AM50" i="35"/>
  <c r="K248" i="38"/>
  <c r="H203" i="38"/>
  <c r="Y192" i="38"/>
  <c r="I242" i="38"/>
  <c r="F287" i="38"/>
  <c r="K351" i="38"/>
  <c r="I244" i="38"/>
  <c r="J321" i="38"/>
  <c r="D43" i="9"/>
  <c r="E43" i="9" s="1"/>
  <c r="D41" i="9"/>
  <c r="E41" i="9" s="1"/>
  <c r="D45" i="9"/>
  <c r="E45" i="9" s="1"/>
  <c r="H5" i="24"/>
  <c r="H3" i="24"/>
  <c r="D47" i="9"/>
  <c r="E47" i="9" s="1"/>
  <c r="DB13" i="35" l="1"/>
  <c r="CM13" i="36" s="1"/>
  <c r="U298" i="38"/>
  <c r="U365" i="38"/>
  <c r="O338" i="38"/>
  <c r="W338" i="38"/>
  <c r="R338" i="38"/>
  <c r="U338" i="38"/>
  <c r="U346" i="38"/>
  <c r="W346" i="38"/>
  <c r="R346" i="38"/>
  <c r="O346" i="38"/>
  <c r="R324" i="38"/>
  <c r="U324" i="38"/>
  <c r="W324" i="38"/>
  <c r="O324" i="38"/>
  <c r="N34" i="37"/>
  <c r="R34" i="37" s="1"/>
  <c r="M34" i="37"/>
  <c r="H34" i="37"/>
  <c r="Q34" i="37" s="1"/>
  <c r="G37" i="37"/>
  <c r="O191" i="38"/>
  <c r="W191" i="38"/>
  <c r="R191" i="38"/>
  <c r="U191" i="38"/>
  <c r="U349" i="38"/>
  <c r="R349" i="38"/>
  <c r="W349" i="38"/>
  <c r="O349" i="38"/>
  <c r="R248" i="38"/>
  <c r="W248" i="38"/>
  <c r="O248" i="38"/>
  <c r="U248" i="38"/>
  <c r="O269" i="38"/>
  <c r="R269" i="38"/>
  <c r="W269" i="38"/>
  <c r="U269" i="38"/>
  <c r="Q34" i="39"/>
  <c r="O179" i="38"/>
  <c r="R179" i="38"/>
  <c r="W179" i="38"/>
  <c r="U179" i="38"/>
  <c r="W232" i="38"/>
  <c r="R232" i="38"/>
  <c r="U232" i="38"/>
  <c r="O232" i="38"/>
  <c r="U249" i="38"/>
  <c r="W249" i="38"/>
  <c r="O249" i="38"/>
  <c r="R249" i="38"/>
  <c r="W322" i="38"/>
  <c r="U322" i="38"/>
  <c r="O322" i="38"/>
  <c r="R322" i="38"/>
  <c r="O354" i="38"/>
  <c r="W354" i="38"/>
  <c r="R354" i="38"/>
  <c r="U354" i="38"/>
  <c r="D4" i="7"/>
  <c r="U302" i="38"/>
  <c r="R302" i="38"/>
  <c r="W302" i="38"/>
  <c r="O302" i="38"/>
  <c r="DB20" i="35"/>
  <c r="CO20" i="36" s="1"/>
  <c r="DA8" i="35"/>
  <c r="N8" i="36" s="1"/>
  <c r="DC34" i="35"/>
  <c r="CG34" i="36" s="1"/>
  <c r="R327" i="38"/>
  <c r="U327" i="38"/>
  <c r="W327" i="38"/>
  <c r="O327" i="38"/>
  <c r="U357" i="38"/>
  <c r="O357" i="38"/>
  <c r="R357" i="38"/>
  <c r="W357" i="38"/>
  <c r="DB19" i="35"/>
  <c r="CO19" i="36" s="1"/>
  <c r="O304" i="38"/>
  <c r="U304" i="38"/>
  <c r="R304" i="38"/>
  <c r="W304" i="38"/>
  <c r="O294" i="38"/>
  <c r="W294" i="38"/>
  <c r="U294" i="38"/>
  <c r="R294" i="38"/>
  <c r="DC9" i="35"/>
  <c r="BY9" i="36" s="1"/>
  <c r="AS311" i="38"/>
  <c r="AM36" i="39" s="1"/>
  <c r="Z36" i="39"/>
  <c r="U212" i="38"/>
  <c r="R212" i="38"/>
  <c r="O212" i="38"/>
  <c r="W212" i="38"/>
  <c r="O278" i="38"/>
  <c r="U278" i="38"/>
  <c r="W278" i="38"/>
  <c r="R278" i="38"/>
  <c r="Q30" i="39"/>
  <c r="R368" i="38"/>
  <c r="W368" i="38"/>
  <c r="U368" i="38"/>
  <c r="O368" i="38"/>
  <c r="AS155" i="38"/>
  <c r="Z30" i="39"/>
  <c r="W274" i="38"/>
  <c r="R274" i="38"/>
  <c r="O274" i="38"/>
  <c r="U274" i="38"/>
  <c r="O222" i="38"/>
  <c r="W222" i="38"/>
  <c r="R222" i="38"/>
  <c r="U222" i="38"/>
  <c r="R358" i="38"/>
  <c r="W358" i="38"/>
  <c r="U358" i="38"/>
  <c r="O358" i="38"/>
  <c r="O177" i="38"/>
  <c r="W177" i="38"/>
  <c r="R177" i="38"/>
  <c r="U177" i="38"/>
  <c r="R256" i="38"/>
  <c r="W256" i="38"/>
  <c r="U256" i="38"/>
  <c r="O256" i="38"/>
  <c r="O272" i="38"/>
  <c r="R272" i="38"/>
  <c r="W272" i="38"/>
  <c r="U272" i="38"/>
  <c r="O253" i="38"/>
  <c r="W253" i="38"/>
  <c r="R253" i="38"/>
  <c r="U253" i="38"/>
  <c r="U218" i="38"/>
  <c r="O218" i="38"/>
  <c r="R218" i="38"/>
  <c r="W218" i="38"/>
  <c r="O284" i="38"/>
  <c r="R284" i="38"/>
  <c r="U284" i="38"/>
  <c r="W284" i="38"/>
  <c r="R353" i="38"/>
  <c r="O353" i="38"/>
  <c r="U353" i="38"/>
  <c r="W353" i="38"/>
  <c r="U202" i="38"/>
  <c r="O202" i="38"/>
  <c r="W202" i="38"/>
  <c r="R202" i="38"/>
  <c r="W198" i="38"/>
  <c r="U198" i="38"/>
  <c r="O198" i="38"/>
  <c r="R198" i="38"/>
  <c r="W282" i="38"/>
  <c r="O282" i="38"/>
  <c r="U282" i="38"/>
  <c r="R282" i="38"/>
  <c r="O157" i="38"/>
  <c r="R157" i="38"/>
  <c r="W157" i="38"/>
  <c r="U157" i="38"/>
  <c r="Q37" i="39"/>
  <c r="O314" i="38"/>
  <c r="U314" i="38"/>
  <c r="W314" i="38"/>
  <c r="R314" i="38"/>
  <c r="DC25" i="35"/>
  <c r="BF25" i="36" s="1"/>
  <c r="R251" i="38"/>
  <c r="W251" i="38"/>
  <c r="O251" i="38"/>
  <c r="U251" i="38"/>
  <c r="R250" i="38"/>
  <c r="U250" i="38"/>
  <c r="O250" i="38"/>
  <c r="W250" i="38"/>
  <c r="DA10" i="35"/>
  <c r="O189" i="38"/>
  <c r="W189" i="38"/>
  <c r="R189" i="38"/>
  <c r="U189" i="38"/>
  <c r="DA4" i="35"/>
  <c r="U4" i="36" s="1"/>
  <c r="DC46" i="35"/>
  <c r="AI46" i="36" s="1"/>
  <c r="AT9" i="36"/>
  <c r="DC39" i="35"/>
  <c r="AP39" i="36" s="1"/>
  <c r="R325" i="38"/>
  <c r="W325" i="38"/>
  <c r="O325" i="38"/>
  <c r="U325" i="38"/>
  <c r="R328" i="38"/>
  <c r="O328" i="38"/>
  <c r="W328" i="38"/>
  <c r="U328" i="38"/>
  <c r="O185" i="38"/>
  <c r="R185" i="38"/>
  <c r="U185" i="38"/>
  <c r="W185" i="38"/>
  <c r="W203" i="38"/>
  <c r="U203" i="38"/>
  <c r="O203" i="38"/>
  <c r="R203" i="38"/>
  <c r="AS158" i="38"/>
  <c r="AM31" i="39" s="1"/>
  <c r="Z31" i="39"/>
  <c r="DC37" i="35"/>
  <c r="AI37" i="36" s="1"/>
  <c r="DC8" i="35"/>
  <c r="BT8" i="36" s="1"/>
  <c r="DC29" i="35"/>
  <c r="BP29" i="36" s="1"/>
  <c r="O362" i="38"/>
  <c r="U362" i="38"/>
  <c r="R362" i="38"/>
  <c r="W362" i="38"/>
  <c r="U288" i="38"/>
  <c r="R288" i="38"/>
  <c r="O288" i="38"/>
  <c r="W288" i="38"/>
  <c r="O295" i="38"/>
  <c r="R295" i="38"/>
  <c r="W295" i="38"/>
  <c r="U295" i="38"/>
  <c r="R254" i="38"/>
  <c r="W254" i="38"/>
  <c r="O254" i="38"/>
  <c r="U254" i="38"/>
  <c r="U213" i="38"/>
  <c r="W213" i="38"/>
  <c r="R213" i="38"/>
  <c r="O213" i="38"/>
  <c r="U308" i="38"/>
  <c r="O308" i="38"/>
  <c r="R308" i="38"/>
  <c r="W308" i="38"/>
  <c r="R281" i="38"/>
  <c r="U281" i="38"/>
  <c r="O281" i="38"/>
  <c r="W281" i="38"/>
  <c r="W355" i="38"/>
  <c r="O355" i="38"/>
  <c r="R355" i="38"/>
  <c r="U355" i="38"/>
  <c r="U306" i="38"/>
  <c r="R306" i="38"/>
  <c r="W306" i="38"/>
  <c r="O306" i="38"/>
  <c r="U259" i="38"/>
  <c r="W259" i="38"/>
  <c r="R259" i="38"/>
  <c r="O259" i="38"/>
  <c r="U214" i="38"/>
  <c r="R214" i="38"/>
  <c r="O214" i="38"/>
  <c r="W214" i="38"/>
  <c r="O228" i="38"/>
  <c r="U228" i="38"/>
  <c r="R228" i="38"/>
  <c r="W228" i="38"/>
  <c r="W367" i="38"/>
  <c r="O367" i="38"/>
  <c r="R367" i="38"/>
  <c r="U367" i="38"/>
  <c r="U340" i="38"/>
  <c r="R340" i="38"/>
  <c r="W340" i="38"/>
  <c r="O340" i="38"/>
  <c r="W333" i="38"/>
  <c r="U333" i="38"/>
  <c r="O333" i="38"/>
  <c r="R333" i="38"/>
  <c r="O245" i="38"/>
  <c r="U245" i="38"/>
  <c r="W245" i="38"/>
  <c r="R245" i="38"/>
  <c r="W364" i="38"/>
  <c r="O364" i="38"/>
  <c r="R364" i="38"/>
  <c r="U364" i="38"/>
  <c r="W190" i="38"/>
  <c r="R190" i="38"/>
  <c r="U190" i="38"/>
  <c r="O190" i="38"/>
  <c r="DB7" i="35"/>
  <c r="CU7" i="36" s="1"/>
  <c r="DC6" i="35"/>
  <c r="CH6" i="36" s="1"/>
  <c r="DC20" i="35"/>
  <c r="BG20" i="36" s="1"/>
  <c r="O331" i="38"/>
  <c r="U331" i="38"/>
  <c r="W331" i="38"/>
  <c r="R331" i="38"/>
  <c r="BX9" i="36"/>
  <c r="U271" i="38"/>
  <c r="O271" i="38"/>
  <c r="R271" i="38"/>
  <c r="W271" i="38"/>
  <c r="DB40" i="35"/>
  <c r="CO40" i="36" s="1"/>
  <c r="O361" i="38"/>
  <c r="W361" i="38"/>
  <c r="R361" i="38"/>
  <c r="U361" i="38"/>
  <c r="U287" i="38"/>
  <c r="O287" i="38"/>
  <c r="W287" i="38"/>
  <c r="R287" i="38"/>
  <c r="N34" i="40"/>
  <c r="R34" i="40" s="1"/>
  <c r="H34" i="40"/>
  <c r="Q34" i="40" s="1"/>
  <c r="M34" i="40"/>
  <c r="G37" i="40"/>
  <c r="U336" i="38"/>
  <c r="W336" i="38"/>
  <c r="O336" i="38"/>
  <c r="R336" i="38"/>
  <c r="U209" i="38"/>
  <c r="W209" i="38"/>
  <c r="O209" i="38"/>
  <c r="R209" i="38"/>
  <c r="W231" i="38"/>
  <c r="R231" i="38"/>
  <c r="U231" i="38"/>
  <c r="O231" i="38"/>
  <c r="R193" i="38"/>
  <c r="U193" i="38"/>
  <c r="O193" i="38"/>
  <c r="W193" i="38"/>
  <c r="U280" i="38"/>
  <c r="W280" i="38"/>
  <c r="O280" i="38"/>
  <c r="R280" i="38"/>
  <c r="R276" i="38"/>
  <c r="O276" i="38"/>
  <c r="W276" i="38"/>
  <c r="U276" i="38"/>
  <c r="O155" i="38"/>
  <c r="W155" i="38"/>
  <c r="R155" i="38"/>
  <c r="U155" i="38"/>
  <c r="DB38" i="35"/>
  <c r="CV38" i="36" s="1"/>
  <c r="W283" i="38"/>
  <c r="R283" i="38"/>
  <c r="U283" i="38"/>
  <c r="O283" i="38"/>
  <c r="DB15" i="35"/>
  <c r="CU15" i="36" s="1"/>
  <c r="Q35" i="39"/>
  <c r="R233" i="38"/>
  <c r="O233" i="38"/>
  <c r="U233" i="38"/>
  <c r="W233" i="38"/>
  <c r="U270" i="38"/>
  <c r="R270" i="38"/>
  <c r="O270" i="38"/>
  <c r="W270" i="38"/>
  <c r="U192" i="38"/>
  <c r="O192" i="38"/>
  <c r="R192" i="38"/>
  <c r="W192" i="38"/>
  <c r="R275" i="38"/>
  <c r="U275" i="38"/>
  <c r="O275" i="38"/>
  <c r="W275" i="38"/>
  <c r="R225" i="38"/>
  <c r="W225" i="38"/>
  <c r="U225" i="38"/>
  <c r="O225" i="38"/>
  <c r="AS339" i="38"/>
  <c r="AM37" i="39" s="1"/>
  <c r="Z37" i="39"/>
  <c r="W217" i="38"/>
  <c r="R217" i="38"/>
  <c r="O217" i="38"/>
  <c r="U217" i="38"/>
  <c r="O205" i="38"/>
  <c r="W205" i="38"/>
  <c r="R205" i="38"/>
  <c r="U205" i="38"/>
  <c r="U171" i="38"/>
  <c r="W171" i="38"/>
  <c r="O171" i="38"/>
  <c r="R171" i="38"/>
  <c r="O258" i="38"/>
  <c r="U258" i="38"/>
  <c r="R258" i="38"/>
  <c r="W258" i="38"/>
  <c r="U162" i="38"/>
  <c r="R162" i="38"/>
  <c r="W162" i="38"/>
  <c r="O162" i="38"/>
  <c r="DC22" i="35"/>
  <c r="AL22" i="36" s="1"/>
  <c r="R194" i="38"/>
  <c r="O194" i="38"/>
  <c r="U194" i="38"/>
  <c r="W194" i="38"/>
  <c r="DB33" i="35"/>
  <c r="CZ33" i="36" s="1"/>
  <c r="R176" i="38"/>
  <c r="U176" i="38"/>
  <c r="O176" i="38"/>
  <c r="W176" i="38"/>
  <c r="BV9" i="36"/>
  <c r="DC18" i="35"/>
  <c r="BL18" i="36" s="1"/>
  <c r="O224" i="38"/>
  <c r="U224" i="38"/>
  <c r="R224" i="38"/>
  <c r="W224" i="38"/>
  <c r="U360" i="38"/>
  <c r="W360" i="38"/>
  <c r="O360" i="38"/>
  <c r="R360" i="38"/>
  <c r="DA38" i="35"/>
  <c r="AG38" i="36" s="1"/>
  <c r="DB5" i="35"/>
  <c r="CR5" i="36" s="1"/>
  <c r="R326" i="38"/>
  <c r="W326" i="38"/>
  <c r="O326" i="38"/>
  <c r="U326" i="38"/>
  <c r="DC31" i="35"/>
  <c r="CI31" i="36" s="1"/>
  <c r="DC47" i="35"/>
  <c r="BW47" i="36" s="1"/>
  <c r="DB16" i="35"/>
  <c r="CX16" i="36" s="1"/>
  <c r="DA29" i="35"/>
  <c r="AE29" i="36" s="1"/>
  <c r="U320" i="38"/>
  <c r="R320" i="38"/>
  <c r="O320" i="38"/>
  <c r="W320" i="38"/>
  <c r="W211" i="38"/>
  <c r="U211" i="38"/>
  <c r="O211" i="38"/>
  <c r="R211" i="38"/>
  <c r="O174" i="38"/>
  <c r="U174" i="38"/>
  <c r="W174" i="38"/>
  <c r="R174" i="38"/>
  <c r="W238" i="38"/>
  <c r="U238" i="38"/>
  <c r="O238" i="38"/>
  <c r="R238" i="38"/>
  <c r="O268" i="38"/>
  <c r="U268" i="38"/>
  <c r="W268" i="38"/>
  <c r="R268" i="38"/>
  <c r="DC27" i="35"/>
  <c r="CG27" i="36" s="1"/>
  <c r="DA6" i="35"/>
  <c r="O6" i="36" s="1"/>
  <c r="O201" i="38"/>
  <c r="U201" i="38"/>
  <c r="W201" i="38"/>
  <c r="R201" i="38"/>
  <c r="DC16" i="35"/>
  <c r="BO16" i="36" s="1"/>
  <c r="O323" i="38"/>
  <c r="U323" i="38"/>
  <c r="W323" i="38"/>
  <c r="R323" i="38"/>
  <c r="Z34" i="39"/>
  <c r="AS249" i="38"/>
  <c r="AM34" i="39" s="1"/>
  <c r="W235" i="38"/>
  <c r="O235" i="38"/>
  <c r="R235" i="38"/>
  <c r="U235" i="38"/>
  <c r="DB25" i="35"/>
  <c r="CU25" i="36" s="1"/>
  <c r="R266" i="38"/>
  <c r="W266" i="38"/>
  <c r="O266" i="38"/>
  <c r="U266" i="38"/>
  <c r="W310" i="38"/>
  <c r="R310" i="38"/>
  <c r="O310" i="38"/>
  <c r="U310" i="38"/>
  <c r="U273" i="38"/>
  <c r="O273" i="38"/>
  <c r="R273" i="38"/>
  <c r="W273" i="38"/>
  <c r="Q33" i="39"/>
  <c r="U307" i="38"/>
  <c r="R307" i="38"/>
  <c r="W307" i="38"/>
  <c r="O307" i="38"/>
  <c r="R343" i="38"/>
  <c r="W343" i="38"/>
  <c r="U343" i="38"/>
  <c r="O343" i="38"/>
  <c r="R182" i="38"/>
  <c r="O182" i="38"/>
  <c r="U182" i="38"/>
  <c r="W182" i="38"/>
  <c r="R309" i="38"/>
  <c r="U309" i="38"/>
  <c r="W309" i="38"/>
  <c r="O309" i="38"/>
  <c r="U208" i="38"/>
  <c r="W208" i="38"/>
  <c r="O208" i="38"/>
  <c r="R208" i="38"/>
  <c r="W366" i="38"/>
  <c r="O366" i="38"/>
  <c r="U366" i="38"/>
  <c r="R366" i="38"/>
  <c r="R187" i="38"/>
  <c r="W187" i="38"/>
  <c r="O187" i="38"/>
  <c r="U187" i="38"/>
  <c r="R257" i="38"/>
  <c r="O257" i="38"/>
  <c r="U257" i="38"/>
  <c r="W257" i="38"/>
  <c r="R163" i="38"/>
  <c r="U163" i="38"/>
  <c r="W163" i="38"/>
  <c r="O163" i="38"/>
  <c r="U342" i="38"/>
  <c r="O342" i="38"/>
  <c r="R342" i="38"/>
  <c r="W342" i="38"/>
  <c r="U300" i="38"/>
  <c r="W300" i="38"/>
  <c r="O300" i="38"/>
  <c r="R300" i="38"/>
  <c r="Q31" i="39"/>
  <c r="W369" i="38"/>
  <c r="O369" i="38"/>
  <c r="U369" i="38"/>
  <c r="R369" i="38"/>
  <c r="U263" i="38"/>
  <c r="R263" i="38"/>
  <c r="O263" i="38"/>
  <c r="W263" i="38"/>
  <c r="U267" i="38"/>
  <c r="O267" i="38"/>
  <c r="W267" i="38"/>
  <c r="R267" i="38"/>
  <c r="U169" i="38"/>
  <c r="O169" i="38"/>
  <c r="R169" i="38"/>
  <c r="W169" i="38"/>
  <c r="U255" i="38"/>
  <c r="W255" i="38"/>
  <c r="R255" i="38"/>
  <c r="O255" i="38"/>
  <c r="W289" i="38"/>
  <c r="O289" i="38"/>
  <c r="U289" i="38"/>
  <c r="R289" i="38"/>
  <c r="R164" i="38"/>
  <c r="U164" i="38"/>
  <c r="O164" i="38"/>
  <c r="W164" i="38"/>
  <c r="H36" i="37"/>
  <c r="Q36" i="37" s="1"/>
  <c r="N36" i="37"/>
  <c r="R36" i="37" s="1"/>
  <c r="M36" i="37"/>
  <c r="R241" i="38"/>
  <c r="U241" i="38"/>
  <c r="O241" i="38"/>
  <c r="W241" i="38"/>
  <c r="U335" i="38"/>
  <c r="R335" i="38"/>
  <c r="O335" i="38"/>
  <c r="W335" i="38"/>
  <c r="W223" i="38"/>
  <c r="U223" i="38"/>
  <c r="R223" i="38"/>
  <c r="O223" i="38"/>
  <c r="N35" i="40"/>
  <c r="R35" i="40" s="1"/>
  <c r="H35" i="40"/>
  <c r="Q35" i="40" s="1"/>
  <c r="M35" i="40"/>
  <c r="R298" i="38"/>
  <c r="O298" i="38"/>
  <c r="W298" i="38"/>
  <c r="W260" i="38"/>
  <c r="O260" i="38"/>
  <c r="U260" i="38"/>
  <c r="R260" i="38"/>
  <c r="CC9" i="36"/>
  <c r="W239" i="38"/>
  <c r="R239" i="38"/>
  <c r="O239" i="38"/>
  <c r="U239" i="38"/>
  <c r="U165" i="38"/>
  <c r="W165" i="38"/>
  <c r="R165" i="38"/>
  <c r="O165" i="38"/>
  <c r="DB41" i="35"/>
  <c r="CO41" i="36" s="1"/>
  <c r="DC12" i="35"/>
  <c r="CF12" i="36" s="1"/>
  <c r="R168" i="38"/>
  <c r="U168" i="38"/>
  <c r="O168" i="38"/>
  <c r="W168" i="38"/>
  <c r="U356" i="38"/>
  <c r="R356" i="38"/>
  <c r="W356" i="38"/>
  <c r="O356" i="38"/>
  <c r="BR9" i="36"/>
  <c r="W313" i="38"/>
  <c r="O313" i="38"/>
  <c r="R313" i="38"/>
  <c r="U313" i="38"/>
  <c r="DA16" i="35"/>
  <c r="I16" i="36" s="1"/>
  <c r="T10" i="36"/>
  <c r="DA39" i="35"/>
  <c r="V39" i="36" s="1"/>
  <c r="CJ9" i="36"/>
  <c r="W285" i="38"/>
  <c r="O285" i="38"/>
  <c r="U285" i="38"/>
  <c r="R285" i="38"/>
  <c r="O305" i="38"/>
  <c r="R305" i="38"/>
  <c r="U305" i="38"/>
  <c r="W305" i="38"/>
  <c r="AM30" i="39"/>
  <c r="W312" i="38"/>
  <c r="R312" i="38"/>
  <c r="O312" i="38"/>
  <c r="U312" i="38"/>
  <c r="W161" i="38"/>
  <c r="O161" i="38"/>
  <c r="U161" i="38"/>
  <c r="R161" i="38"/>
  <c r="R188" i="38"/>
  <c r="O188" i="38"/>
  <c r="W188" i="38"/>
  <c r="U188" i="38"/>
  <c r="W291" i="38"/>
  <c r="U291" i="38"/>
  <c r="O291" i="38"/>
  <c r="R291" i="38"/>
  <c r="W299" i="38"/>
  <c r="U299" i="38"/>
  <c r="O299" i="38"/>
  <c r="R299" i="38"/>
  <c r="O156" i="38"/>
  <c r="R156" i="38"/>
  <c r="W156" i="38"/>
  <c r="U156" i="38"/>
  <c r="U204" i="38"/>
  <c r="O204" i="38"/>
  <c r="W204" i="38"/>
  <c r="R204" i="38"/>
  <c r="W226" i="38"/>
  <c r="U226" i="38"/>
  <c r="R226" i="38"/>
  <c r="O226" i="38"/>
  <c r="W247" i="38"/>
  <c r="U247" i="38"/>
  <c r="O247" i="38"/>
  <c r="R247" i="38"/>
  <c r="W341" i="38"/>
  <c r="R341" i="38"/>
  <c r="O341" i="38"/>
  <c r="U341" i="38"/>
  <c r="DA22" i="35"/>
  <c r="I22" i="36" s="1"/>
  <c r="O246" i="38"/>
  <c r="U246" i="38"/>
  <c r="W246" i="38"/>
  <c r="R246" i="38"/>
  <c r="W220" i="38"/>
  <c r="O220" i="38"/>
  <c r="U220" i="38"/>
  <c r="R220" i="38"/>
  <c r="U339" i="38"/>
  <c r="O339" i="38"/>
  <c r="R339" i="38"/>
  <c r="W339" i="38"/>
  <c r="R317" i="38"/>
  <c r="U317" i="38"/>
  <c r="W317" i="38"/>
  <c r="O317" i="38"/>
  <c r="O237" i="38"/>
  <c r="W237" i="38"/>
  <c r="U237" i="38"/>
  <c r="R237" i="38"/>
  <c r="U290" i="38"/>
  <c r="O290" i="38"/>
  <c r="R290" i="38"/>
  <c r="W290" i="38"/>
  <c r="Q36" i="39"/>
  <c r="U264" i="38"/>
  <c r="R264" i="38"/>
  <c r="O264" i="38"/>
  <c r="W264" i="38"/>
  <c r="W365" i="38"/>
  <c r="R365" i="38"/>
  <c r="O365" i="38"/>
  <c r="BC39" i="36"/>
  <c r="U244" i="38"/>
  <c r="W244" i="38"/>
  <c r="O244" i="38"/>
  <c r="R244" i="38"/>
  <c r="U303" i="38"/>
  <c r="R303" i="38"/>
  <c r="O303" i="38"/>
  <c r="W303" i="38"/>
  <c r="O160" i="38"/>
  <c r="R160" i="38"/>
  <c r="W160" i="38"/>
  <c r="U160" i="38"/>
  <c r="W180" i="38"/>
  <c r="O180" i="38"/>
  <c r="U180" i="38"/>
  <c r="R180" i="38"/>
  <c r="R301" i="38"/>
  <c r="O301" i="38"/>
  <c r="W301" i="38"/>
  <c r="U301" i="38"/>
  <c r="W279" i="38"/>
  <c r="R279" i="38"/>
  <c r="U279" i="38"/>
  <c r="O279" i="38"/>
  <c r="R252" i="38"/>
  <c r="U252" i="38"/>
  <c r="W252" i="38"/>
  <c r="O252" i="38"/>
  <c r="O348" i="38"/>
  <c r="W348" i="38"/>
  <c r="R348" i="38"/>
  <c r="U348" i="38"/>
  <c r="R230" i="38"/>
  <c r="O230" i="38"/>
  <c r="W230" i="38"/>
  <c r="U230" i="38"/>
  <c r="U351" i="38"/>
  <c r="O350" i="38"/>
  <c r="W350" i="38"/>
  <c r="U350" i="38"/>
  <c r="R350" i="38"/>
  <c r="DA30" i="35"/>
  <c r="L30" i="36" s="1"/>
  <c r="R234" i="38"/>
  <c r="O234" i="38"/>
  <c r="U234" i="38"/>
  <c r="W234" i="38"/>
  <c r="U332" i="38"/>
  <c r="O332" i="38"/>
  <c r="W332" i="38"/>
  <c r="R332" i="38"/>
  <c r="U243" i="38"/>
  <c r="R243" i="38"/>
  <c r="W243" i="38"/>
  <c r="O243" i="38"/>
  <c r="W261" i="38"/>
  <c r="O261" i="38"/>
  <c r="U261" i="38"/>
  <c r="R261" i="38"/>
  <c r="O166" i="38"/>
  <c r="U166" i="38"/>
  <c r="R166" i="38"/>
  <c r="W166" i="38"/>
  <c r="R172" i="38"/>
  <c r="O172" i="38"/>
  <c r="U172" i="38"/>
  <c r="W172" i="38"/>
  <c r="O345" i="38"/>
  <c r="U345" i="38"/>
  <c r="R345" i="38"/>
  <c r="W345" i="38"/>
  <c r="O207" i="38"/>
  <c r="W207" i="38"/>
  <c r="U207" i="38"/>
  <c r="R207" i="38"/>
  <c r="R178" i="38"/>
  <c r="W178" i="38"/>
  <c r="O178" i="38"/>
  <c r="U178" i="38"/>
  <c r="U199" i="38"/>
  <c r="R199" i="38"/>
  <c r="O199" i="38"/>
  <c r="W199" i="38"/>
  <c r="O296" i="38"/>
  <c r="R296" i="38"/>
  <c r="U296" i="38"/>
  <c r="W296" i="38"/>
  <c r="U173" i="38"/>
  <c r="R173" i="38"/>
  <c r="O173" i="38"/>
  <c r="W173" i="38"/>
  <c r="W159" i="38"/>
  <c r="O159" i="38"/>
  <c r="R159" i="38"/>
  <c r="U159" i="38"/>
  <c r="Q32" i="39"/>
  <c r="AS188" i="38"/>
  <c r="AM32" i="39" s="1"/>
  <c r="Z32" i="39"/>
  <c r="O344" i="38"/>
  <c r="R344" i="38"/>
  <c r="U344" i="38"/>
  <c r="W344" i="38"/>
  <c r="R196" i="38"/>
  <c r="O196" i="38"/>
  <c r="W196" i="38"/>
  <c r="U196" i="38"/>
  <c r="U183" i="38"/>
  <c r="O183" i="38"/>
  <c r="R183" i="38"/>
  <c r="W183" i="38"/>
  <c r="R329" i="38"/>
  <c r="O329" i="38"/>
  <c r="W329" i="38"/>
  <c r="O186" i="38"/>
  <c r="R186" i="38"/>
  <c r="W186" i="38"/>
  <c r="U186" i="38"/>
  <c r="W347" i="38"/>
  <c r="O347" i="38"/>
  <c r="R347" i="38"/>
  <c r="U347" i="38"/>
  <c r="U240" i="38"/>
  <c r="W240" i="38"/>
  <c r="O240" i="38"/>
  <c r="R240" i="38"/>
  <c r="R219" i="38"/>
  <c r="O219" i="38"/>
  <c r="W219" i="38"/>
  <c r="U219" i="38"/>
  <c r="BN9" i="36"/>
  <c r="W318" i="38"/>
  <c r="R318" i="38"/>
  <c r="U318" i="38"/>
  <c r="O318" i="38"/>
  <c r="W315" i="38"/>
  <c r="R315" i="38"/>
  <c r="U315" i="38"/>
  <c r="O315" i="38"/>
  <c r="H36" i="40"/>
  <c r="Q36" i="40" s="1"/>
  <c r="M36" i="40"/>
  <c r="N36" i="40"/>
  <c r="R36" i="40" s="1"/>
  <c r="BM9" i="36"/>
  <c r="W316" i="38"/>
  <c r="O316" i="38"/>
  <c r="R316" i="38"/>
  <c r="U316" i="38"/>
  <c r="R319" i="38"/>
  <c r="O319" i="38"/>
  <c r="U319" i="38"/>
  <c r="W319" i="38"/>
  <c r="AS219" i="38"/>
  <c r="AM33" i="39" s="1"/>
  <c r="Z33" i="39"/>
  <c r="O297" i="38"/>
  <c r="U297" i="38"/>
  <c r="R297" i="38"/>
  <c r="W297" i="38"/>
  <c r="CK9" i="36"/>
  <c r="W175" i="38"/>
  <c r="O175" i="38"/>
  <c r="U175" i="38"/>
  <c r="R175" i="38"/>
  <c r="DB39" i="35"/>
  <c r="CV39" i="36" s="1"/>
  <c r="O170" i="38"/>
  <c r="R170" i="38"/>
  <c r="W170" i="38"/>
  <c r="U170" i="38"/>
  <c r="W330" i="38"/>
  <c r="R330" i="38"/>
  <c r="O330" i="38"/>
  <c r="U330" i="38"/>
  <c r="DC49" i="35"/>
  <c r="BC49" i="36" s="1"/>
  <c r="DA14" i="35"/>
  <c r="K14" i="36" s="1"/>
  <c r="U227" i="38"/>
  <c r="W227" i="38"/>
  <c r="R227" i="38"/>
  <c r="O227" i="38"/>
  <c r="R215" i="38"/>
  <c r="O215" i="38"/>
  <c r="U215" i="38"/>
  <c r="W215" i="38"/>
  <c r="DA11" i="35"/>
  <c r="AD11" i="36" s="1"/>
  <c r="Z4" i="36"/>
  <c r="BI39" i="36"/>
  <c r="DC30" i="35"/>
  <c r="CG30" i="36" s="1"/>
  <c r="DA41" i="35"/>
  <c r="AA41" i="36" s="1"/>
  <c r="DB6" i="35"/>
  <c r="DC7" i="35"/>
  <c r="AN7" i="36" s="1"/>
  <c r="DB50" i="35"/>
  <c r="L38" i="36"/>
  <c r="DB24" i="35"/>
  <c r="CW24" i="36" s="1"/>
  <c r="CR15" i="36"/>
  <c r="D8" i="36"/>
  <c r="BN29" i="36"/>
  <c r="DC43" i="35"/>
  <c r="CB43" i="36" s="1"/>
  <c r="BK9" i="36"/>
  <c r="W184" i="38"/>
  <c r="O184" i="38"/>
  <c r="R184" i="38"/>
  <c r="U184" i="38"/>
  <c r="U229" i="38"/>
  <c r="O229" i="38"/>
  <c r="R229" i="38"/>
  <c r="W229" i="38"/>
  <c r="R236" i="38"/>
  <c r="W236" i="38"/>
  <c r="O236" i="38"/>
  <c r="U236" i="38"/>
  <c r="O321" i="38"/>
  <c r="U321" i="38"/>
  <c r="R321" i="38"/>
  <c r="W321" i="38"/>
  <c r="O286" i="38"/>
  <c r="U286" i="38"/>
  <c r="W286" i="38"/>
  <c r="R286" i="38"/>
  <c r="O351" i="38"/>
  <c r="R351" i="38"/>
  <c r="W351" i="38"/>
  <c r="O262" i="38"/>
  <c r="U262" i="38"/>
  <c r="W262" i="38"/>
  <c r="R262" i="38"/>
  <c r="O197" i="38"/>
  <c r="W197" i="38"/>
  <c r="U197" i="38"/>
  <c r="R197" i="38"/>
  <c r="R265" i="38"/>
  <c r="W265" i="38"/>
  <c r="O265" i="38"/>
  <c r="U265" i="38"/>
  <c r="U277" i="38"/>
  <c r="R277" i="38"/>
  <c r="O277" i="38"/>
  <c r="W277" i="38"/>
  <c r="R181" i="38"/>
  <c r="W181" i="38"/>
  <c r="O181" i="38"/>
  <c r="U181" i="38"/>
  <c r="DC5" i="35"/>
  <c r="AP5" i="36" s="1"/>
  <c r="W292" i="38"/>
  <c r="R292" i="38"/>
  <c r="U292" i="38"/>
  <c r="O292" i="38"/>
  <c r="O216" i="38"/>
  <c r="R216" i="38"/>
  <c r="W216" i="38"/>
  <c r="U216" i="38"/>
  <c r="W167" i="38"/>
  <c r="O167" i="38"/>
  <c r="R167" i="38"/>
  <c r="U167" i="38"/>
  <c r="R334" i="38"/>
  <c r="U334" i="38"/>
  <c r="O334" i="38"/>
  <c r="W334" i="38"/>
  <c r="W293" i="38"/>
  <c r="R293" i="38"/>
  <c r="O293" i="38"/>
  <c r="U293" i="38"/>
  <c r="U363" i="38"/>
  <c r="W363" i="38"/>
  <c r="O363" i="38"/>
  <c r="R363" i="38"/>
  <c r="R337" i="38"/>
  <c r="U337" i="38"/>
  <c r="O337" i="38"/>
  <c r="W337" i="38"/>
  <c r="U195" i="38"/>
  <c r="W195" i="38"/>
  <c r="R195" i="38"/>
  <c r="O195" i="38"/>
  <c r="U359" i="38"/>
  <c r="O359" i="38"/>
  <c r="W359" i="38"/>
  <c r="R359" i="38"/>
  <c r="U221" i="38"/>
  <c r="W221" i="38"/>
  <c r="O221" i="38"/>
  <c r="R221" i="38"/>
  <c r="Z35" i="39"/>
  <c r="AS280" i="38"/>
  <c r="AM35" i="39" s="1"/>
  <c r="R206" i="38"/>
  <c r="W206" i="38"/>
  <c r="O206" i="38"/>
  <c r="U206" i="38"/>
  <c r="R352" i="38"/>
  <c r="U352" i="38"/>
  <c r="W352" i="38"/>
  <c r="O352" i="38"/>
  <c r="CK29" i="36"/>
  <c r="AO9" i="36"/>
  <c r="DC19" i="35"/>
  <c r="BB19" i="36" s="1"/>
  <c r="N38" i="36"/>
  <c r="DB36" i="35"/>
  <c r="CU36" i="36" s="1"/>
  <c r="M35" i="37"/>
  <c r="H35" i="37"/>
  <c r="Q35" i="37" s="1"/>
  <c r="N35" i="37"/>
  <c r="R35" i="37" s="1"/>
  <c r="DC50" i="35"/>
  <c r="BU50" i="36" s="1"/>
  <c r="CP15" i="36"/>
  <c r="DB14" i="35"/>
  <c r="DA46" i="35"/>
  <c r="H46" i="36" s="1"/>
  <c r="H4" i="36"/>
  <c r="O200" i="38"/>
  <c r="U200" i="38"/>
  <c r="W200" i="38"/>
  <c r="R200" i="38"/>
  <c r="W242" i="38"/>
  <c r="R242" i="38"/>
  <c r="O242" i="38"/>
  <c r="U242" i="38"/>
  <c r="O4" i="7"/>
  <c r="R210" i="38"/>
  <c r="O210" i="38"/>
  <c r="W210" i="38"/>
  <c r="U210" i="38"/>
  <c r="AL39" i="36"/>
  <c r="DA25" i="35"/>
  <c r="U25" i="36" s="1"/>
  <c r="O311" i="38"/>
  <c r="W311" i="38"/>
  <c r="U311" i="38"/>
  <c r="R311" i="38"/>
  <c r="AH4" i="36"/>
  <c r="U329" i="38"/>
  <c r="W158" i="38"/>
  <c r="R158" i="38"/>
  <c r="U158" i="38"/>
  <c r="O158" i="38"/>
  <c r="DB46" i="35"/>
  <c r="CV46" i="36" s="1"/>
  <c r="CF39" i="36"/>
  <c r="W4" i="36"/>
  <c r="DB29" i="35"/>
  <c r="CP29" i="36" s="1"/>
  <c r="CI9" i="36"/>
  <c r="DB35" i="35"/>
  <c r="CU35" i="36" s="1"/>
  <c r="DA20" i="35"/>
  <c r="O20" i="36" s="1"/>
  <c r="CA9" i="36"/>
  <c r="K38" i="36"/>
  <c r="DB22" i="35"/>
  <c r="CW22" i="36" s="1"/>
  <c r="DB4" i="35"/>
  <c r="CV4" i="36" s="1"/>
  <c r="DA49" i="35"/>
  <c r="Z49" i="36" s="1"/>
  <c r="AB10" i="36"/>
  <c r="BM39" i="36"/>
  <c r="BU9" i="36"/>
  <c r="AE8" i="36"/>
  <c r="DB32" i="35"/>
  <c r="CY32" i="36" s="1"/>
  <c r="AE10" i="36"/>
  <c r="DA7" i="35"/>
  <c r="L7" i="36" s="1"/>
  <c r="CJ39" i="36"/>
  <c r="CG29" i="36"/>
  <c r="DA34" i="35"/>
  <c r="O34" i="36" s="1"/>
  <c r="DA50" i="35"/>
  <c r="AA50" i="36" s="1"/>
  <c r="BU29" i="36"/>
  <c r="Z8" i="36"/>
  <c r="DA42" i="35"/>
  <c r="AH42" i="36" s="1"/>
  <c r="BQ29" i="36"/>
  <c r="DA52" i="35"/>
  <c r="Z52" i="36" s="1"/>
  <c r="E38" i="36"/>
  <c r="AP29" i="36"/>
  <c r="DC28" i="35"/>
  <c r="BB28" i="36" s="1"/>
  <c r="BC29" i="36"/>
  <c r="J38" i="36"/>
  <c r="CC29" i="36"/>
  <c r="AJ9" i="36"/>
  <c r="AY39" i="36"/>
  <c r="BS39" i="36"/>
  <c r="DA23" i="35"/>
  <c r="AC23" i="36" s="1"/>
  <c r="L8" i="36"/>
  <c r="BQ9" i="36"/>
  <c r="DB31" i="35"/>
  <c r="CZ31" i="36" s="1"/>
  <c r="CD39" i="36"/>
  <c r="DC40" i="35"/>
  <c r="BB40" i="36" s="1"/>
  <c r="DA24" i="35"/>
  <c r="AA24" i="36" s="1"/>
  <c r="AY9" i="36"/>
  <c r="DC48" i="35"/>
  <c r="CB48" i="36" s="1"/>
  <c r="CH39" i="36"/>
  <c r="F38" i="36"/>
  <c r="BX29" i="36"/>
  <c r="DB17" i="35"/>
  <c r="CP17" i="36" s="1"/>
  <c r="M38" i="36"/>
  <c r="DA15" i="35"/>
  <c r="U15" i="36" s="1"/>
  <c r="BH9" i="36"/>
  <c r="DC44" i="35"/>
  <c r="AU44" i="36" s="1"/>
  <c r="BP9" i="36"/>
  <c r="AS9" i="36"/>
  <c r="DC38" i="35"/>
  <c r="BA38" i="36" s="1"/>
  <c r="CB9" i="36"/>
  <c r="S38" i="36"/>
  <c r="AD38" i="36"/>
  <c r="DC15" i="35"/>
  <c r="AI15" i="36" s="1"/>
  <c r="Q8" i="36"/>
  <c r="CD16" i="36"/>
  <c r="DB23" i="35"/>
  <c r="CS23" i="36" s="1"/>
  <c r="AQ39" i="36"/>
  <c r="AE4" i="36"/>
  <c r="AO34" i="36"/>
  <c r="J8" i="36"/>
  <c r="AN9" i="36"/>
  <c r="CW15" i="36"/>
  <c r="DA21" i="35"/>
  <c r="W21" i="36" s="1"/>
  <c r="DC35" i="35"/>
  <c r="AI35" i="36" s="1"/>
  <c r="DB30" i="35"/>
  <c r="CN30" i="36" s="1"/>
  <c r="Y4" i="36"/>
  <c r="X38" i="36"/>
  <c r="DA27" i="35"/>
  <c r="L27" i="36" s="1"/>
  <c r="CK34" i="36"/>
  <c r="CB29" i="36"/>
  <c r="E8" i="36"/>
  <c r="CH9" i="36"/>
  <c r="AK39" i="36"/>
  <c r="DA37" i="35"/>
  <c r="S37" i="36" s="1"/>
  <c r="AZ9" i="36"/>
  <c r="AB38" i="36"/>
  <c r="AV29" i="36"/>
  <c r="Q38" i="36"/>
  <c r="W38" i="36"/>
  <c r="BB29" i="36"/>
  <c r="AK9" i="36"/>
  <c r="BR39" i="36"/>
  <c r="DA45" i="35"/>
  <c r="K45" i="36" s="1"/>
  <c r="K4" i="36"/>
  <c r="BL29" i="36"/>
  <c r="DB28" i="35"/>
  <c r="CO28" i="36" s="1"/>
  <c r="DB51" i="35"/>
  <c r="CX51" i="36" s="1"/>
  <c r="BZ9" i="36"/>
  <c r="BN39" i="36"/>
  <c r="DC23" i="35"/>
  <c r="BW23" i="36" s="1"/>
  <c r="BO20" i="36"/>
  <c r="DB27" i="35"/>
  <c r="CQ27" i="36" s="1"/>
  <c r="DB21" i="35"/>
  <c r="CP21" i="36" s="1"/>
  <c r="DC52" i="35"/>
  <c r="BW52" i="36" s="1"/>
  <c r="AC38" i="36"/>
  <c r="U8" i="36"/>
  <c r="AW9" i="36"/>
  <c r="DB43" i="35"/>
  <c r="CZ43" i="36" s="1"/>
  <c r="DA47" i="35"/>
  <c r="C47" i="36" s="1"/>
  <c r="BA9" i="36"/>
  <c r="H8" i="36"/>
  <c r="DA32" i="35"/>
  <c r="AC32" i="36" s="1"/>
  <c r="AY16" i="36"/>
  <c r="DC24" i="35"/>
  <c r="CD24" i="36" s="1"/>
  <c r="AU29" i="36"/>
  <c r="BF9" i="36"/>
  <c r="DA13" i="35"/>
  <c r="J13" i="36" s="1"/>
  <c r="J4" i="36"/>
  <c r="BV29" i="36"/>
  <c r="DC26" i="35"/>
  <c r="AI26" i="36" s="1"/>
  <c r="DC17" i="35"/>
  <c r="BW9" i="36"/>
  <c r="DC33" i="35"/>
  <c r="AV33" i="36" s="1"/>
  <c r="DC4" i="35"/>
  <c r="CG4" i="36" s="1"/>
  <c r="DC13" i="35"/>
  <c r="DC51" i="35"/>
  <c r="CD51" i="36" s="1"/>
  <c r="R10" i="36"/>
  <c r="P38" i="36"/>
  <c r="DB44" i="35"/>
  <c r="CM44" i="36" s="1"/>
  <c r="I8" i="36"/>
  <c r="CK39" i="36"/>
  <c r="BD39" i="36"/>
  <c r="BK29" i="36"/>
  <c r="DA51" i="35"/>
  <c r="V51" i="36" s="1"/>
  <c r="V10" i="36"/>
  <c r="DA48" i="35"/>
  <c r="R48" i="36" s="1"/>
  <c r="AX9" i="36"/>
  <c r="H10" i="36"/>
  <c r="CJ34" i="36"/>
  <c r="DB42" i="35"/>
  <c r="CS42" i="36" s="1"/>
  <c r="AM9" i="36"/>
  <c r="BT39" i="36"/>
  <c r="Z38" i="36"/>
  <c r="DC21" i="35"/>
  <c r="BT21" i="36" s="1"/>
  <c r="AD4" i="36"/>
  <c r="V8" i="36"/>
  <c r="DA33" i="35"/>
  <c r="S33" i="36" s="1"/>
  <c r="K8" i="36"/>
  <c r="W8" i="36"/>
  <c r="BJ29" i="36"/>
  <c r="AB8" i="36"/>
  <c r="CL9" i="36"/>
  <c r="G10" i="36"/>
  <c r="F8" i="36"/>
  <c r="DA36" i="35"/>
  <c r="N36" i="36" s="1"/>
  <c r="F10" i="36"/>
  <c r="BU12" i="36"/>
  <c r="BG34" i="36"/>
  <c r="AT29" i="36"/>
  <c r="AG8" i="36"/>
  <c r="CG9" i="36"/>
  <c r="BS9" i="36"/>
  <c r="AW29" i="36"/>
  <c r="DA43" i="35"/>
  <c r="E43" i="36" s="1"/>
  <c r="BD9" i="36"/>
  <c r="AF4" i="36"/>
  <c r="DA19" i="35"/>
  <c r="O19" i="36" s="1"/>
  <c r="DC10" i="35"/>
  <c r="AS10" i="36" s="1"/>
  <c r="DB12" i="35"/>
  <c r="CP12" i="36" s="1"/>
  <c r="BG9" i="36"/>
  <c r="DA12" i="35"/>
  <c r="AD12" i="36" s="1"/>
  <c r="AU39" i="36"/>
  <c r="DA28" i="35"/>
  <c r="S28" i="36" s="1"/>
  <c r="G38" i="36"/>
  <c r="R38" i="36"/>
  <c r="AL9" i="36"/>
  <c r="CL39" i="36"/>
  <c r="BV39" i="36"/>
  <c r="BC9" i="36"/>
  <c r="CE29" i="36"/>
  <c r="DC14" i="35"/>
  <c r="BE14" i="36" s="1"/>
  <c r="DB49" i="35"/>
  <c r="CW49" i="36" s="1"/>
  <c r="BD29" i="36"/>
  <c r="BW29" i="36"/>
  <c r="CV15" i="36"/>
  <c r="DC32" i="35"/>
  <c r="BD32" i="36" s="1"/>
  <c r="AC4" i="36"/>
  <c r="AM29" i="36"/>
  <c r="BL9" i="36"/>
  <c r="T4" i="36"/>
  <c r="O8" i="36"/>
  <c r="DA17" i="35"/>
  <c r="Z17" i="36" s="1"/>
  <c r="DB45" i="35"/>
  <c r="CS45" i="36" s="1"/>
  <c r="DA26" i="35"/>
  <c r="AG26" i="36" s="1"/>
  <c r="DA31" i="35"/>
  <c r="M31" i="36" s="1"/>
  <c r="DB10" i="35"/>
  <c r="CS10" i="36" s="1"/>
  <c r="DC45" i="35"/>
  <c r="BA45" i="36" s="1"/>
  <c r="DB9" i="35"/>
  <c r="CX9" i="36" s="1"/>
  <c r="DC36" i="35"/>
  <c r="CH36" i="36" s="1"/>
  <c r="BX34" i="36"/>
  <c r="CA29" i="36"/>
  <c r="DB48" i="35"/>
  <c r="CT48" i="36" s="1"/>
  <c r="DB37" i="35"/>
  <c r="CS37" i="36" s="1"/>
  <c r="I38" i="36"/>
  <c r="DB8" i="35"/>
  <c r="BE9" i="36"/>
  <c r="CG20" i="36"/>
  <c r="CF34" i="36"/>
  <c r="Y8" i="36"/>
  <c r="DB52" i="35"/>
  <c r="CV52" i="36" s="1"/>
  <c r="CF9" i="36"/>
  <c r="BB9" i="36"/>
  <c r="DA40" i="35"/>
  <c r="AH40" i="36" s="1"/>
  <c r="CN15" i="36"/>
  <c r="CC34" i="36"/>
  <c r="AN29" i="36"/>
  <c r="DB47" i="35"/>
  <c r="CZ47" i="36" s="1"/>
  <c r="DB11" i="35"/>
  <c r="CY11" i="36" s="1"/>
  <c r="BA39" i="36"/>
  <c r="AV9" i="36"/>
  <c r="I4" i="36"/>
  <c r="BT34" i="36"/>
  <c r="DB34" i="35"/>
  <c r="AX34" i="36"/>
  <c r="DC41" i="35"/>
  <c r="CH41" i="36" s="1"/>
  <c r="BK39" i="36"/>
  <c r="BI29" i="36"/>
  <c r="AJ29" i="36"/>
  <c r="BL39" i="36"/>
  <c r="D40" i="9"/>
  <c r="E40" i="9" s="1"/>
  <c r="AL31" i="36"/>
  <c r="AC8" i="36"/>
  <c r="AL29" i="36"/>
  <c r="Y10" i="36"/>
  <c r="BJ34" i="36"/>
  <c r="CD9" i="36"/>
  <c r="DA18" i="35"/>
  <c r="U18" i="36" s="1"/>
  <c r="DC11" i="35"/>
  <c r="BI11" i="36" s="1"/>
  <c r="DA9" i="35"/>
  <c r="L9" i="36" s="1"/>
  <c r="CA39" i="36"/>
  <c r="AS34" i="36"/>
  <c r="AP9" i="36"/>
  <c r="DA35" i="35"/>
  <c r="F35" i="36" s="1"/>
  <c r="BA29" i="36"/>
  <c r="BZ29" i="36"/>
  <c r="DB18" i="35"/>
  <c r="CY18" i="36" s="1"/>
  <c r="AQ31" i="36"/>
  <c r="AV39" i="36"/>
  <c r="AK31" i="36"/>
  <c r="Q4" i="36"/>
  <c r="AS29" i="36"/>
  <c r="AR9" i="36"/>
  <c r="BO34" i="36"/>
  <c r="N4" i="36"/>
  <c r="BE29" i="36"/>
  <c r="DA5" i="35"/>
  <c r="AD5" i="36" s="1"/>
  <c r="BS18" i="36"/>
  <c r="DA44" i="35"/>
  <c r="AH44" i="36" s="1"/>
  <c r="DC42" i="35"/>
  <c r="AO42" i="36" s="1"/>
  <c r="AU9" i="36"/>
  <c r="DB26" i="35"/>
  <c r="CP26" i="36" s="1"/>
  <c r="R8" i="36"/>
  <c r="CY15" i="36"/>
  <c r="BB34" i="36" l="1"/>
  <c r="AW34" i="36"/>
  <c r="BQ46" i="36"/>
  <c r="BF34" i="36"/>
  <c r="AM34" i="36"/>
  <c r="BW34" i="36"/>
  <c r="CH31" i="36"/>
  <c r="BB31" i="36"/>
  <c r="CJ31" i="36"/>
  <c r="BP34" i="36"/>
  <c r="M22" i="36"/>
  <c r="BQ16" i="36"/>
  <c r="AM16" i="36"/>
  <c r="BE16" i="36"/>
  <c r="BM16" i="36"/>
  <c r="AN16" i="36"/>
  <c r="AE22" i="36"/>
  <c r="BL16" i="36"/>
  <c r="BJ16" i="36"/>
  <c r="T22" i="36"/>
  <c r="AL16" i="36"/>
  <c r="CE16" i="36"/>
  <c r="AR16" i="36"/>
  <c r="AK16" i="36"/>
  <c r="K22" i="36"/>
  <c r="CG16" i="36"/>
  <c r="AW16" i="36"/>
  <c r="L22" i="36"/>
  <c r="BZ18" i="36"/>
  <c r="BV18" i="36"/>
  <c r="AQ18" i="36"/>
  <c r="BP25" i="36"/>
  <c r="CK25" i="36"/>
  <c r="AR18" i="36"/>
  <c r="CK18" i="36"/>
  <c r="AV25" i="36"/>
  <c r="AE6" i="36"/>
  <c r="BT25" i="36"/>
  <c r="Q6" i="36"/>
  <c r="CW25" i="36"/>
  <c r="D6" i="36"/>
  <c r="AZ47" i="36"/>
  <c r="D16" i="36"/>
  <c r="BC18" i="36"/>
  <c r="AK18" i="36"/>
  <c r="Z6" i="36"/>
  <c r="BK18" i="36"/>
  <c r="AP20" i="36"/>
  <c r="BJ9" i="36"/>
  <c r="CD18" i="36"/>
  <c r="BH25" i="36"/>
  <c r="CF29" i="36"/>
  <c r="CA18" i="36"/>
  <c r="BL34" i="36"/>
  <c r="BN34" i="36"/>
  <c r="BE31" i="36"/>
  <c r="CB34" i="36"/>
  <c r="AX29" i="36"/>
  <c r="BZ16" i="36"/>
  <c r="D38" i="36"/>
  <c r="BG12" i="36"/>
  <c r="T39" i="36"/>
  <c r="J39" i="36"/>
  <c r="BD18" i="36"/>
  <c r="AO25" i="36"/>
  <c r="CD31" i="36"/>
  <c r="BQ34" i="36"/>
  <c r="BM34" i="36"/>
  <c r="AN31" i="36"/>
  <c r="BN31" i="36"/>
  <c r="BL31" i="36"/>
  <c r="BI34" i="36"/>
  <c r="Y39" i="36"/>
  <c r="BA12" i="36"/>
  <c r="CO33" i="36"/>
  <c r="CH37" i="36"/>
  <c r="CN33" i="36"/>
  <c r="BE37" i="36"/>
  <c r="CN40" i="36"/>
  <c r="CP33" i="36"/>
  <c r="H29" i="36"/>
  <c r="S29" i="36"/>
  <c r="AC29" i="36"/>
  <c r="T29" i="36"/>
  <c r="BY12" i="36"/>
  <c r="CY38" i="36"/>
  <c r="G29" i="36"/>
  <c r="BS37" i="36"/>
  <c r="CQ33" i="36"/>
  <c r="CS20" i="36"/>
  <c r="AS8" i="36"/>
  <c r="BD8" i="36"/>
  <c r="CB39" i="36"/>
  <c r="CT20" i="36"/>
  <c r="CD8" i="36"/>
  <c r="BE8" i="36"/>
  <c r="CD34" i="36"/>
  <c r="H16" i="36"/>
  <c r="BR34" i="36"/>
  <c r="CN25" i="36"/>
  <c r="AZ37" i="36"/>
  <c r="AA29" i="36"/>
  <c r="BV31" i="36"/>
  <c r="CR33" i="36"/>
  <c r="CX33" i="36"/>
  <c r="BU34" i="36"/>
  <c r="BO37" i="36"/>
  <c r="N29" i="36"/>
  <c r="AO31" i="36"/>
  <c r="CK31" i="36"/>
  <c r="AQ37" i="36"/>
  <c r="AV37" i="36"/>
  <c r="BI16" i="36"/>
  <c r="BU37" i="36"/>
  <c r="AU16" i="36"/>
  <c r="BF37" i="36"/>
  <c r="AU37" i="36"/>
  <c r="BN37" i="36"/>
  <c r="AM37" i="36"/>
  <c r="AT37" i="36"/>
  <c r="BV37" i="36"/>
  <c r="CP38" i="36"/>
  <c r="CZ40" i="36"/>
  <c r="CK37" i="36"/>
  <c r="BJ37" i="36"/>
  <c r="CH16" i="36"/>
  <c r="CB37" i="36"/>
  <c r="BK16" i="36"/>
  <c r="BA16" i="36"/>
  <c r="CU40" i="36"/>
  <c r="BY16" i="36"/>
  <c r="AT16" i="36"/>
  <c r="BK46" i="36"/>
  <c r="BZ31" i="36"/>
  <c r="AX31" i="36"/>
  <c r="BP16" i="36"/>
  <c r="CT40" i="36"/>
  <c r="AF6" i="36"/>
  <c r="J16" i="36"/>
  <c r="BU16" i="36"/>
  <c r="BC46" i="36"/>
  <c r="BV16" i="36"/>
  <c r="AK37" i="36"/>
  <c r="AL37" i="36"/>
  <c r="BT37" i="36"/>
  <c r="BM37" i="36"/>
  <c r="CF37" i="36"/>
  <c r="CB16" i="36"/>
  <c r="BZ34" i="36"/>
  <c r="AS37" i="36"/>
  <c r="BH34" i="36"/>
  <c r="CJ16" i="36"/>
  <c r="CX25" i="36"/>
  <c r="AH29" i="36"/>
  <c r="BX16" i="36"/>
  <c r="CU33" i="36"/>
  <c r="AJ16" i="36"/>
  <c r="CV33" i="36"/>
  <c r="AD6" i="36"/>
  <c r="R16" i="36"/>
  <c r="BX46" i="36"/>
  <c r="N6" i="36"/>
  <c r="AZ34" i="36"/>
  <c r="BV34" i="36"/>
  <c r="BC16" i="36"/>
  <c r="AK34" i="36"/>
  <c r="BH16" i="36"/>
  <c r="AO16" i="36"/>
  <c r="BI37" i="36"/>
  <c r="CS33" i="36"/>
  <c r="BX31" i="36"/>
  <c r="G6" i="36"/>
  <c r="BQ37" i="36"/>
  <c r="Y16" i="36"/>
  <c r="CY40" i="36"/>
  <c r="CF16" i="36"/>
  <c r="CC37" i="36"/>
  <c r="M16" i="36"/>
  <c r="AW31" i="36"/>
  <c r="AX16" i="36"/>
  <c r="BK31" i="36"/>
  <c r="CK16" i="36"/>
  <c r="BE34" i="36"/>
  <c r="BA34" i="36"/>
  <c r="BT16" i="36"/>
  <c r="CH34" i="36"/>
  <c r="AP34" i="36"/>
  <c r="BS16" i="36"/>
  <c r="BN16" i="36"/>
  <c r="AQ34" i="36"/>
  <c r="BA46" i="36"/>
  <c r="BR37" i="36"/>
  <c r="BR16" i="36"/>
  <c r="AE38" i="36"/>
  <c r="CF18" i="36"/>
  <c r="BY25" i="36"/>
  <c r="AU6" i="36"/>
  <c r="BQ25" i="36"/>
  <c r="AO6" i="36"/>
  <c r="BA25" i="36"/>
  <c r="CC25" i="36"/>
  <c r="CC6" i="36"/>
  <c r="CJ25" i="36"/>
  <c r="AJ6" i="36"/>
  <c r="CA25" i="36"/>
  <c r="BQ6" i="36"/>
  <c r="CY13" i="36"/>
  <c r="AJ25" i="36"/>
  <c r="AY25" i="36"/>
  <c r="BG25" i="36"/>
  <c r="BS6" i="36"/>
  <c r="BX25" i="36"/>
  <c r="CK6" i="36"/>
  <c r="AP25" i="36"/>
  <c r="CT13" i="36"/>
  <c r="AU25" i="36"/>
  <c r="BX6" i="36"/>
  <c r="CE25" i="36"/>
  <c r="CL6" i="36"/>
  <c r="BM25" i="36"/>
  <c r="BA6" i="36"/>
  <c r="BC25" i="36"/>
  <c r="BI25" i="36"/>
  <c r="AW25" i="36"/>
  <c r="CT19" i="36"/>
  <c r="BR6" i="36"/>
  <c r="AX6" i="36"/>
  <c r="CN13" i="36"/>
  <c r="AL6" i="36"/>
  <c r="CH25" i="36"/>
  <c r="AX25" i="36"/>
  <c r="AT6" i="36"/>
  <c r="CR13" i="36"/>
  <c r="AS25" i="36"/>
  <c r="BI6" i="36"/>
  <c r="BZ6" i="36"/>
  <c r="CI25" i="36"/>
  <c r="BL25" i="36"/>
  <c r="CW13" i="36"/>
  <c r="BN25" i="36"/>
  <c r="BO25" i="36"/>
  <c r="BV25" i="36"/>
  <c r="AS6" i="36"/>
  <c r="CD25" i="36"/>
  <c r="AM25" i="36"/>
  <c r="CF25" i="36"/>
  <c r="BU6" i="36"/>
  <c r="CE6" i="36"/>
  <c r="AR25" i="36"/>
  <c r="BW25" i="36"/>
  <c r="BC6" i="36"/>
  <c r="BK25" i="36"/>
  <c r="BE25" i="36"/>
  <c r="BJ25" i="36"/>
  <c r="BO6" i="36"/>
  <c r="CB25" i="36"/>
  <c r="BP6" i="36"/>
  <c r="BR25" i="36"/>
  <c r="BZ25" i="36"/>
  <c r="CL25" i="36"/>
  <c r="BB25" i="36"/>
  <c r="BK6" i="36"/>
  <c r="CI6" i="36"/>
  <c r="BM6" i="36"/>
  <c r="AQ25" i="36"/>
  <c r="AN25" i="36"/>
  <c r="BU25" i="36"/>
  <c r="AL25" i="36"/>
  <c r="CG25" i="36"/>
  <c r="BB8" i="36"/>
  <c r="H39" i="36"/>
  <c r="CX20" i="36"/>
  <c r="CJ8" i="36"/>
  <c r="BO8" i="36"/>
  <c r="CY20" i="36"/>
  <c r="CL8" i="36"/>
  <c r="AQ8" i="36"/>
  <c r="BW8" i="36"/>
  <c r="CN20" i="36"/>
  <c r="AC39" i="36"/>
  <c r="AE39" i="36"/>
  <c r="CJ27" i="36"/>
  <c r="BF8" i="36"/>
  <c r="BK8" i="36"/>
  <c r="BN22" i="36"/>
  <c r="N39" i="36"/>
  <c r="BX8" i="36"/>
  <c r="BJ8" i="36"/>
  <c r="AW27" i="36"/>
  <c r="CG8" i="36"/>
  <c r="BY8" i="36"/>
  <c r="CU20" i="36"/>
  <c r="M39" i="36"/>
  <c r="CP20" i="36"/>
  <c r="CR20" i="36"/>
  <c r="AB39" i="36"/>
  <c r="AN27" i="36"/>
  <c r="CZ20" i="36"/>
  <c r="CK8" i="36"/>
  <c r="P39" i="36"/>
  <c r="BR8" i="36"/>
  <c r="CQ20" i="36"/>
  <c r="BL8" i="36"/>
  <c r="U39" i="36"/>
  <c r="AJ27" i="36"/>
  <c r="BW16" i="36"/>
  <c r="AN22" i="36"/>
  <c r="BH27" i="36"/>
  <c r="CQ13" i="36"/>
  <c r="CH27" i="36"/>
  <c r="CQ16" i="36"/>
  <c r="CJ22" i="36"/>
  <c r="BP27" i="36"/>
  <c r="BU46" i="36"/>
  <c r="AV27" i="36"/>
  <c r="AX27" i="36"/>
  <c r="AZ22" i="36"/>
  <c r="BW22" i="36"/>
  <c r="BW46" i="36"/>
  <c r="CB46" i="36"/>
  <c r="AV12" i="36"/>
  <c r="CB47" i="36"/>
  <c r="BN46" i="36"/>
  <c r="BS46" i="36"/>
  <c r="CZ16" i="36"/>
  <c r="AS27" i="36"/>
  <c r="AX46" i="36"/>
  <c r="AO46" i="36"/>
  <c r="O4" i="36"/>
  <c r="BK27" i="36"/>
  <c r="BP46" i="36"/>
  <c r="CP19" i="36"/>
  <c r="CP16" i="36"/>
  <c r="BL46" i="36"/>
  <c r="BE46" i="36"/>
  <c r="CJ46" i="36"/>
  <c r="BH46" i="36"/>
  <c r="AW46" i="36"/>
  <c r="CY19" i="36"/>
  <c r="CL22" i="36"/>
  <c r="BQ27" i="36"/>
  <c r="CX19" i="36"/>
  <c r="BE27" i="36"/>
  <c r="BE22" i="36"/>
  <c r="CG46" i="36"/>
  <c r="BR46" i="36"/>
  <c r="BV46" i="36"/>
  <c r="BN27" i="36"/>
  <c r="BW27" i="36"/>
  <c r="BG46" i="36"/>
  <c r="CP13" i="36"/>
  <c r="CH46" i="36"/>
  <c r="BX27" i="36"/>
  <c r="AK27" i="36"/>
  <c r="CG22" i="36"/>
  <c r="AU46" i="36"/>
  <c r="CW7" i="36"/>
  <c r="CD27" i="36"/>
  <c r="BT27" i="36"/>
  <c r="BR47" i="36"/>
  <c r="AS22" i="36"/>
  <c r="AV46" i="36"/>
  <c r="CC27" i="36"/>
  <c r="BL22" i="36"/>
  <c r="CC46" i="36"/>
  <c r="BF46" i="36"/>
  <c r="BL27" i="36"/>
  <c r="CZ13" i="36"/>
  <c r="CN19" i="36"/>
  <c r="AT27" i="36"/>
  <c r="CF22" i="36"/>
  <c r="AT46" i="36"/>
  <c r="CZ19" i="36"/>
  <c r="AS46" i="36"/>
  <c r="CF27" i="36"/>
  <c r="CR19" i="36"/>
  <c r="AP27" i="36"/>
  <c r="CW19" i="36"/>
  <c r="AK46" i="36"/>
  <c r="BR29" i="36"/>
  <c r="AO29" i="36"/>
  <c r="AN46" i="36"/>
  <c r="BJ27" i="36"/>
  <c r="AR46" i="36"/>
  <c r="CL27" i="36"/>
  <c r="BB27" i="36"/>
  <c r="CB27" i="36"/>
  <c r="CU13" i="36"/>
  <c r="CK27" i="36"/>
  <c r="AM46" i="36"/>
  <c r="AW22" i="36"/>
  <c r="BA27" i="36"/>
  <c r="CO13" i="36"/>
  <c r="CS16" i="36"/>
  <c r="BM46" i="36"/>
  <c r="BJ46" i="36"/>
  <c r="CS13" i="36"/>
  <c r="AZ46" i="36"/>
  <c r="CV13" i="36"/>
  <c r="BG22" i="36"/>
  <c r="CE27" i="36"/>
  <c r="CI27" i="36"/>
  <c r="BI46" i="36"/>
  <c r="BR27" i="36"/>
  <c r="CF46" i="36"/>
  <c r="AR27" i="36"/>
  <c r="BB46" i="36"/>
  <c r="BO46" i="36"/>
  <c r="BS27" i="36"/>
  <c r="BF27" i="36"/>
  <c r="AY46" i="36"/>
  <c r="AJ47" i="36"/>
  <c r="BO27" i="36"/>
  <c r="AZ27" i="36"/>
  <c r="AL27" i="36"/>
  <c r="CU19" i="36"/>
  <c r="CD46" i="36"/>
  <c r="CU16" i="36"/>
  <c r="AL46" i="36"/>
  <c r="BY29" i="36"/>
  <c r="AP46" i="36"/>
  <c r="AY27" i="36"/>
  <c r="CI29" i="36"/>
  <c r="CV19" i="36"/>
  <c r="BT46" i="36"/>
  <c r="CE12" i="36"/>
  <c r="CX13" i="36"/>
  <c r="CQ19" i="36"/>
  <c r="BG27" i="36"/>
  <c r="CP5" i="36"/>
  <c r="AQ29" i="36"/>
  <c r="CH29" i="36"/>
  <c r="BD34" i="36"/>
  <c r="BY46" i="36"/>
  <c r="CS19" i="36"/>
  <c r="AZ29" i="36"/>
  <c r="CJ29" i="36"/>
  <c r="CY24" i="36"/>
  <c r="AR7" i="36"/>
  <c r="BO12" i="36"/>
  <c r="BF43" i="36"/>
  <c r="W29" i="36"/>
  <c r="BD46" i="36"/>
  <c r="G39" i="36"/>
  <c r="AF39" i="36"/>
  <c r="E39" i="36"/>
  <c r="AH39" i="36"/>
  <c r="Z39" i="36"/>
  <c r="AR29" i="36"/>
  <c r="CD29" i="36"/>
  <c r="AZ31" i="36"/>
  <c r="BC31" i="36"/>
  <c r="CF31" i="36"/>
  <c r="AJ31" i="36"/>
  <c r="AR12" i="36"/>
  <c r="AT34" i="36"/>
  <c r="BV44" i="36"/>
  <c r="N41" i="36"/>
  <c r="AS12" i="36"/>
  <c r="BA22" i="36"/>
  <c r="AV22" i="36"/>
  <c r="BC37" i="36"/>
  <c r="CA37" i="36"/>
  <c r="T8" i="36"/>
  <c r="M8" i="36"/>
  <c r="G8" i="36"/>
  <c r="AM12" i="36"/>
  <c r="BS12" i="36"/>
  <c r="CA12" i="36"/>
  <c r="CC12" i="36"/>
  <c r="BH12" i="36"/>
  <c r="BH37" i="36"/>
  <c r="AA8" i="36"/>
  <c r="X8" i="36"/>
  <c r="AT12" i="36"/>
  <c r="BC12" i="36"/>
  <c r="CD12" i="36"/>
  <c r="CG37" i="36"/>
  <c r="BD22" i="36"/>
  <c r="AL34" i="36"/>
  <c r="CI34" i="36"/>
  <c r="BL37" i="36"/>
  <c r="S8" i="36"/>
  <c r="AD8" i="36"/>
  <c r="BL12" i="36"/>
  <c r="BP12" i="36"/>
  <c r="AC41" i="36"/>
  <c r="BG37" i="36"/>
  <c r="CP25" i="36"/>
  <c r="BP37" i="36"/>
  <c r="AY37" i="36"/>
  <c r="BZ47" i="36"/>
  <c r="BK12" i="36"/>
  <c r="AO37" i="36"/>
  <c r="BS22" i="36"/>
  <c r="AR22" i="36"/>
  <c r="AW37" i="36"/>
  <c r="CA34" i="36"/>
  <c r="AH8" i="36"/>
  <c r="BX37" i="36"/>
  <c r="BC34" i="36"/>
  <c r="P8" i="36"/>
  <c r="BR12" i="36"/>
  <c r="AW12" i="36"/>
  <c r="AV47" i="36"/>
  <c r="CC47" i="36"/>
  <c r="CY5" i="36"/>
  <c r="BZ12" i="36"/>
  <c r="BV22" i="36"/>
  <c r="AY34" i="36"/>
  <c r="BV12" i="36"/>
  <c r="CG12" i="36"/>
  <c r="AJ22" i="36"/>
  <c r="CE34" i="36"/>
  <c r="CL37" i="36"/>
  <c r="BD37" i="36"/>
  <c r="BE47" i="36"/>
  <c r="CZ5" i="36"/>
  <c r="CD37" i="36"/>
  <c r="AY12" i="36"/>
  <c r="AX37" i="36"/>
  <c r="AN37" i="36"/>
  <c r="AU34" i="36"/>
  <c r="AN34" i="36"/>
  <c r="AR34" i="36"/>
  <c r="BS47" i="36"/>
  <c r="AV34" i="36"/>
  <c r="AP37" i="36"/>
  <c r="AU47" i="36"/>
  <c r="BZ37" i="36"/>
  <c r="CI37" i="36"/>
  <c r="CJ37" i="36"/>
  <c r="CK40" i="36"/>
  <c r="BM29" i="36"/>
  <c r="BA49" i="36"/>
  <c r="BG49" i="36"/>
  <c r="CJ49" i="36"/>
  <c r="AY49" i="36"/>
  <c r="BH5" i="36"/>
  <c r="BT49" i="36"/>
  <c r="CS4" i="36"/>
  <c r="V11" i="36"/>
  <c r="AA14" i="36"/>
  <c r="CY16" i="36"/>
  <c r="CN24" i="36"/>
  <c r="H11" i="36"/>
  <c r="AH21" i="36"/>
  <c r="Q22" i="36"/>
  <c r="S16" i="36"/>
  <c r="K30" i="36"/>
  <c r="BH29" i="36"/>
  <c r="L16" i="36"/>
  <c r="F22" i="36"/>
  <c r="BO18" i="36"/>
  <c r="CE18" i="36"/>
  <c r="AM18" i="36"/>
  <c r="E22" i="36"/>
  <c r="T16" i="36"/>
  <c r="AG22" i="36"/>
  <c r="AU18" i="36"/>
  <c r="AS18" i="36"/>
  <c r="AK20" i="36"/>
  <c r="Z22" i="36"/>
  <c r="H22" i="36"/>
  <c r="U22" i="36"/>
  <c r="AA16" i="36"/>
  <c r="BQ18" i="36"/>
  <c r="X6" i="36"/>
  <c r="E6" i="36"/>
  <c r="G22" i="36"/>
  <c r="I6" i="36"/>
  <c r="Z16" i="36"/>
  <c r="CL18" i="36"/>
  <c r="AH6" i="36"/>
  <c r="AV18" i="36"/>
  <c r="BI18" i="36"/>
  <c r="BX18" i="36"/>
  <c r="AB6" i="36"/>
  <c r="AO18" i="36"/>
  <c r="BF18" i="36"/>
  <c r="BM18" i="36"/>
  <c r="BB20" i="36"/>
  <c r="CW20" i="36"/>
  <c r="AN5" i="36"/>
  <c r="O22" i="36"/>
  <c r="BE18" i="36"/>
  <c r="AG6" i="36"/>
  <c r="K6" i="36"/>
  <c r="M6" i="36"/>
  <c r="D22" i="36"/>
  <c r="AG16" i="36"/>
  <c r="CJ18" i="36"/>
  <c r="AY44" i="36"/>
  <c r="CG18" i="36"/>
  <c r="AC16" i="36"/>
  <c r="M41" i="36"/>
  <c r="E16" i="36"/>
  <c r="AD16" i="36"/>
  <c r="AF16" i="36"/>
  <c r="J6" i="36"/>
  <c r="AZ49" i="36"/>
  <c r="V6" i="36"/>
  <c r="AN20" i="36"/>
  <c r="CV20" i="36"/>
  <c r="O16" i="36"/>
  <c r="AY18" i="36"/>
  <c r="Y6" i="36"/>
  <c r="AH16" i="36"/>
  <c r="P22" i="36"/>
  <c r="AZ18" i="36"/>
  <c r="R6" i="36"/>
  <c r="AC6" i="36"/>
  <c r="AP18" i="36"/>
  <c r="AN18" i="36"/>
  <c r="AA6" i="36"/>
  <c r="U16" i="36"/>
  <c r="BJ18" i="36"/>
  <c r="CC18" i="36"/>
  <c r="CH5" i="36"/>
  <c r="AC22" i="36"/>
  <c r="N16" i="36"/>
  <c r="X16" i="36"/>
  <c r="K16" i="36"/>
  <c r="Y22" i="36"/>
  <c r="BW18" i="36"/>
  <c r="V16" i="36"/>
  <c r="V22" i="36"/>
  <c r="AE16" i="36"/>
  <c r="AO20" i="36"/>
  <c r="BB16" i="36"/>
  <c r="BU18" i="36"/>
  <c r="D39" i="36"/>
  <c r="BX5" i="36"/>
  <c r="BE23" i="36"/>
  <c r="BE26" i="36"/>
  <c r="AQ46" i="36"/>
  <c r="BA37" i="36"/>
  <c r="BP23" i="36"/>
  <c r="AK38" i="36"/>
  <c r="BT43" i="36"/>
  <c r="CA5" i="36"/>
  <c r="T37" i="36"/>
  <c r="AZ5" i="36"/>
  <c r="AJ5" i="36"/>
  <c r="BW5" i="36"/>
  <c r="AU5" i="36"/>
  <c r="BN5" i="36"/>
  <c r="AK33" i="36"/>
  <c r="BW44" i="36"/>
  <c r="BB48" i="36"/>
  <c r="BJ44" i="36"/>
  <c r="AF7" i="36"/>
  <c r="AH7" i="36"/>
  <c r="T11" i="36"/>
  <c r="X34" i="36"/>
  <c r="AZ28" i="36"/>
  <c r="BX26" i="36"/>
  <c r="CZ24" i="36"/>
  <c r="CY46" i="36"/>
  <c r="W7" i="36"/>
  <c r="T41" i="36"/>
  <c r="CI12" i="36"/>
  <c r="BW12" i="36"/>
  <c r="AP6" i="36"/>
  <c r="CF48" i="36"/>
  <c r="CI15" i="36"/>
  <c r="CC23" i="36"/>
  <c r="H7" i="36"/>
  <c r="J47" i="36"/>
  <c r="CS24" i="36"/>
  <c r="BN35" i="36"/>
  <c r="AL19" i="36"/>
  <c r="CU24" i="36"/>
  <c r="W39" i="36"/>
  <c r="BT28" i="36"/>
  <c r="AW19" i="36"/>
  <c r="BI51" i="36"/>
  <c r="BR35" i="36"/>
  <c r="AH37" i="36"/>
  <c r="AQ40" i="36"/>
  <c r="CA48" i="36"/>
  <c r="BD20" i="36"/>
  <c r="AH50" i="36"/>
  <c r="I50" i="36"/>
  <c r="BQ20" i="36"/>
  <c r="BP19" i="36"/>
  <c r="W50" i="36"/>
  <c r="BI30" i="36"/>
  <c r="BE20" i="36"/>
  <c r="CA19" i="36"/>
  <c r="CU38" i="36"/>
  <c r="AL20" i="36"/>
  <c r="BY20" i="36"/>
  <c r="CH20" i="36"/>
  <c r="CC20" i="36"/>
  <c r="CI47" i="36"/>
  <c r="C41" i="36"/>
  <c r="Z41" i="36"/>
  <c r="AD41" i="36"/>
  <c r="W41" i="36"/>
  <c r="BI49" i="36"/>
  <c r="AJ49" i="36"/>
  <c r="AQ6" i="36"/>
  <c r="AX20" i="36"/>
  <c r="CJ12" i="36"/>
  <c r="BT12" i="36"/>
  <c r="BQ12" i="36"/>
  <c r="CH12" i="36"/>
  <c r="AK12" i="36"/>
  <c r="AO12" i="36"/>
  <c r="BF12" i="36"/>
  <c r="AZ12" i="36"/>
  <c r="AU12" i="36"/>
  <c r="CK12" i="36"/>
  <c r="AN12" i="36"/>
  <c r="BE12" i="36"/>
  <c r="BB12" i="36"/>
  <c r="BN12" i="36"/>
  <c r="BJ12" i="36"/>
  <c r="AZ6" i="36"/>
  <c r="BJ20" i="36"/>
  <c r="AM20" i="36"/>
  <c r="D52" i="36"/>
  <c r="BU30" i="36"/>
  <c r="CC19" i="36"/>
  <c r="AY20" i="36"/>
  <c r="AR52" i="36"/>
  <c r="AG23" i="36"/>
  <c r="AV20" i="36"/>
  <c r="BM19" i="36"/>
  <c r="BN38" i="36"/>
  <c r="BW20" i="36"/>
  <c r="CZ38" i="36"/>
  <c r="BZ20" i="36"/>
  <c r="BF20" i="36"/>
  <c r="AB30" i="36"/>
  <c r="AA30" i="36"/>
  <c r="AF30" i="36"/>
  <c r="AW20" i="36"/>
  <c r="CA20" i="36"/>
  <c r="X39" i="36"/>
  <c r="I39" i="36"/>
  <c r="AG39" i="36"/>
  <c r="R39" i="36"/>
  <c r="F39" i="36"/>
  <c r="L39" i="36"/>
  <c r="S39" i="36"/>
  <c r="K39" i="36"/>
  <c r="CT15" i="36"/>
  <c r="CX15" i="36"/>
  <c r="CZ15" i="36"/>
  <c r="CQ15" i="36"/>
  <c r="BN6" i="36"/>
  <c r="AM6" i="36"/>
  <c r="AV6" i="36"/>
  <c r="BF6" i="36"/>
  <c r="AN6" i="36"/>
  <c r="AR6" i="36"/>
  <c r="BH6" i="36"/>
  <c r="CD6" i="36"/>
  <c r="BB6" i="36"/>
  <c r="AY6" i="36"/>
  <c r="CA6" i="36"/>
  <c r="BV6" i="36"/>
  <c r="CB6" i="36"/>
  <c r="BE6" i="36"/>
  <c r="CG6" i="36"/>
  <c r="CF6" i="36"/>
  <c r="BD6" i="36"/>
  <c r="AW6" i="36"/>
  <c r="CJ6" i="36"/>
  <c r="BL6" i="36"/>
  <c r="AI39" i="36"/>
  <c r="AW39" i="36"/>
  <c r="CI39" i="36"/>
  <c r="BO39" i="36"/>
  <c r="BW39" i="36"/>
  <c r="BX39" i="36"/>
  <c r="BG39" i="36"/>
  <c r="AS39" i="36"/>
  <c r="BH39" i="36"/>
  <c r="BU39" i="36"/>
  <c r="AT39" i="36"/>
  <c r="BQ39" i="36"/>
  <c r="AZ39" i="36"/>
  <c r="BJ39" i="36"/>
  <c r="AR39" i="36"/>
  <c r="AJ39" i="36"/>
  <c r="CC39" i="36"/>
  <c r="CG39" i="36"/>
  <c r="BB39" i="36"/>
  <c r="AM39" i="36"/>
  <c r="BZ39" i="36"/>
  <c r="BE39" i="36"/>
  <c r="AR28" i="36"/>
  <c r="BY28" i="36"/>
  <c r="CR41" i="36"/>
  <c r="BN20" i="36"/>
  <c r="CM25" i="36"/>
  <c r="CY25" i="36"/>
  <c r="CT25" i="36"/>
  <c r="BN47" i="36"/>
  <c r="BJ47" i="36"/>
  <c r="BX47" i="36"/>
  <c r="AQ47" i="36"/>
  <c r="AY47" i="36"/>
  <c r="BD47" i="36"/>
  <c r="CH47" i="36"/>
  <c r="BC47" i="36"/>
  <c r="AM47" i="36"/>
  <c r="CP7" i="36"/>
  <c r="CV7" i="36"/>
  <c r="CO7" i="36"/>
  <c r="Z10" i="36"/>
  <c r="L10" i="36"/>
  <c r="M10" i="36"/>
  <c r="AG10" i="36"/>
  <c r="AH10" i="36"/>
  <c r="AD10" i="36"/>
  <c r="BV30" i="36"/>
  <c r="CJ30" i="36"/>
  <c r="AU30" i="36"/>
  <c r="CW41" i="36"/>
  <c r="CX6" i="36"/>
  <c r="CQ6" i="36"/>
  <c r="CR6" i="36"/>
  <c r="BS20" i="36"/>
  <c r="CL20" i="36"/>
  <c r="BA20" i="36"/>
  <c r="C22" i="36"/>
  <c r="AD22" i="36"/>
  <c r="AA22" i="36"/>
  <c r="R22" i="36"/>
  <c r="AR31" i="36"/>
  <c r="BG31" i="36"/>
  <c r="AU31" i="36"/>
  <c r="AM31" i="36"/>
  <c r="CA31" i="36"/>
  <c r="BF31" i="36"/>
  <c r="BR31" i="36"/>
  <c r="BT31" i="36"/>
  <c r="AV31" i="36"/>
  <c r="BQ31" i="36"/>
  <c r="BY31" i="36"/>
  <c r="CB31" i="36"/>
  <c r="BU31" i="36"/>
  <c r="AP31" i="36"/>
  <c r="CL31" i="36"/>
  <c r="BD31" i="36"/>
  <c r="BJ31" i="36"/>
  <c r="CE31" i="36"/>
  <c r="BP31" i="36"/>
  <c r="CG31" i="36"/>
  <c r="BW31" i="36"/>
  <c r="CW33" i="36"/>
  <c r="CT33" i="36"/>
  <c r="BU22" i="36"/>
  <c r="CA22" i="36"/>
  <c r="CK22" i="36"/>
  <c r="CC22" i="36"/>
  <c r="CI22" i="36"/>
  <c r="BY22" i="36"/>
  <c r="BR22" i="36"/>
  <c r="BP22" i="36"/>
  <c r="CE22" i="36"/>
  <c r="AY22" i="36"/>
  <c r="BI22" i="36"/>
  <c r="AQ22" i="36"/>
  <c r="AX22" i="36"/>
  <c r="BC22" i="36"/>
  <c r="BO22" i="36"/>
  <c r="BX22" i="36"/>
  <c r="BB22" i="36"/>
  <c r="CH22" i="36"/>
  <c r="BM22" i="36"/>
  <c r="CD22" i="36"/>
  <c r="BH22" i="36"/>
  <c r="AM22" i="36"/>
  <c r="CB22" i="36"/>
  <c r="AT22" i="36"/>
  <c r="BF22" i="36"/>
  <c r="R23" i="36"/>
  <c r="CE20" i="36"/>
  <c r="AF52" i="36"/>
  <c r="BR20" i="36"/>
  <c r="CJ20" i="36"/>
  <c r="BX20" i="36"/>
  <c r="AT20" i="36"/>
  <c r="AJ20" i="36"/>
  <c r="BU20" i="36"/>
  <c r="CD20" i="36"/>
  <c r="CI20" i="36"/>
  <c r="AU20" i="36"/>
  <c r="BH20" i="36"/>
  <c r="BT20" i="36"/>
  <c r="AZ20" i="36"/>
  <c r="BV20" i="36"/>
  <c r="AS20" i="36"/>
  <c r="AY30" i="36"/>
  <c r="CA30" i="36"/>
  <c r="BC20" i="36"/>
  <c r="BI20" i="36"/>
  <c r="BK20" i="36"/>
  <c r="BP20" i="36"/>
  <c r="Z23" i="36"/>
  <c r="CZ41" i="36"/>
  <c r="AR20" i="36"/>
  <c r="AQ20" i="36"/>
  <c r="BU28" i="36"/>
  <c r="CS25" i="36"/>
  <c r="CK20" i="36"/>
  <c r="AA39" i="36"/>
  <c r="BI43" i="36"/>
  <c r="AR43" i="36"/>
  <c r="CJ43" i="36"/>
  <c r="BG43" i="36"/>
  <c r="BW43" i="36"/>
  <c r="CL5" i="36"/>
  <c r="AV40" i="36"/>
  <c r="CJ48" i="36"/>
  <c r="BK43" i="36"/>
  <c r="BM5" i="36"/>
  <c r="AW5" i="36"/>
  <c r="AE48" i="36"/>
  <c r="AT15" i="36"/>
  <c r="BO7" i="36"/>
  <c r="BL7" i="36"/>
  <c r="J23" i="36"/>
  <c r="AL38" i="36"/>
  <c r="BX35" i="36"/>
  <c r="Q41" i="36"/>
  <c r="K47" i="36"/>
  <c r="AX44" i="36"/>
  <c r="CI19" i="36"/>
  <c r="BS7" i="36"/>
  <c r="BV7" i="36"/>
  <c r="CR36" i="36"/>
  <c r="BH7" i="36"/>
  <c r="BW49" i="36"/>
  <c r="X25" i="36"/>
  <c r="AK7" i="36"/>
  <c r="CR21" i="36"/>
  <c r="AQ49" i="36"/>
  <c r="BT7" i="36"/>
  <c r="CB7" i="36"/>
  <c r="BB49" i="36"/>
  <c r="CA49" i="36"/>
  <c r="BK49" i="36"/>
  <c r="CO39" i="36"/>
  <c r="BZ49" i="36"/>
  <c r="AY7" i="36"/>
  <c r="CV24" i="36"/>
  <c r="BS29" i="36"/>
  <c r="BF26" i="36"/>
  <c r="BQ7" i="36"/>
  <c r="AU49" i="36"/>
  <c r="CF15" i="36"/>
  <c r="CI40" i="36"/>
  <c r="CX39" i="36"/>
  <c r="AJ40" i="36"/>
  <c r="BD30" i="36"/>
  <c r="BK30" i="36"/>
  <c r="AT7" i="36"/>
  <c r="BG30" i="36"/>
  <c r="BU49" i="36"/>
  <c r="K27" i="36"/>
  <c r="CL7" i="36"/>
  <c r="CJ7" i="36"/>
  <c r="AW7" i="36"/>
  <c r="CB20" i="36"/>
  <c r="AD25" i="36"/>
  <c r="X24" i="36"/>
  <c r="CO21" i="36"/>
  <c r="BE7" i="36"/>
  <c r="BE49" i="36"/>
  <c r="AM49" i="36"/>
  <c r="CP6" i="36"/>
  <c r="CK7" i="36"/>
  <c r="G25" i="36"/>
  <c r="AH13" i="36"/>
  <c r="AX7" i="36"/>
  <c r="CP24" i="36"/>
  <c r="AT38" i="36"/>
  <c r="AO30" i="36"/>
  <c r="BU7" i="36"/>
  <c r="BW7" i="36"/>
  <c r="CI16" i="36"/>
  <c r="AT4" i="36"/>
  <c r="M49" i="36"/>
  <c r="AH25" i="36"/>
  <c r="CF7" i="36"/>
  <c r="CD30" i="36"/>
  <c r="J25" i="36"/>
  <c r="AL7" i="36"/>
  <c r="Q49" i="36"/>
  <c r="AZ7" i="36"/>
  <c r="BI7" i="36"/>
  <c r="BA7" i="36"/>
  <c r="CQ24" i="36"/>
  <c r="BB7" i="36"/>
  <c r="BI52" i="36"/>
  <c r="AP7" i="36"/>
  <c r="AU52" i="36"/>
  <c r="CH7" i="36"/>
  <c r="BZ7" i="36"/>
  <c r="CI7" i="36"/>
  <c r="AQ16" i="36"/>
  <c r="BW37" i="36"/>
  <c r="AF8" i="36"/>
  <c r="BC52" i="36"/>
  <c r="AS7" i="36"/>
  <c r="BG6" i="36"/>
  <c r="CR43" i="36"/>
  <c r="M13" i="36"/>
  <c r="T21" i="36"/>
  <c r="BN40" i="36"/>
  <c r="BT50" i="36"/>
  <c r="BS4" i="36"/>
  <c r="CB23" i="36"/>
  <c r="AG25" i="36"/>
  <c r="CS27" i="36"/>
  <c r="BH18" i="36"/>
  <c r="AX18" i="36"/>
  <c r="CE39" i="36"/>
  <c r="CY43" i="36"/>
  <c r="AP24" i="36"/>
  <c r="AT24" i="36"/>
  <c r="BM24" i="36"/>
  <c r="AR48" i="36"/>
  <c r="AM23" i="36"/>
  <c r="N28" i="36"/>
  <c r="BS40" i="36"/>
  <c r="AC34" i="36"/>
  <c r="AH41" i="36"/>
  <c r="CV14" i="36"/>
  <c r="CY14" i="36"/>
  <c r="I30" i="36"/>
  <c r="AG30" i="36"/>
  <c r="W30" i="36"/>
  <c r="M30" i="36"/>
  <c r="S30" i="36"/>
  <c r="Z30" i="36"/>
  <c r="F30" i="36"/>
  <c r="T30" i="36"/>
  <c r="AC30" i="36"/>
  <c r="CD50" i="36"/>
  <c r="CS17" i="36"/>
  <c r="BR30" i="36"/>
  <c r="CM37" i="36"/>
  <c r="AO5" i="36"/>
  <c r="BT30" i="36"/>
  <c r="BP30" i="36"/>
  <c r="F23" i="36"/>
  <c r="I23" i="36"/>
  <c r="AD23" i="36"/>
  <c r="N23" i="36"/>
  <c r="U30" i="36"/>
  <c r="AK30" i="36"/>
  <c r="Z20" i="36"/>
  <c r="P20" i="36"/>
  <c r="W20" i="36"/>
  <c r="H20" i="36"/>
  <c r="AD30" i="36"/>
  <c r="CK24" i="36"/>
  <c r="AM24" i="36"/>
  <c r="BW24" i="36"/>
  <c r="CE24" i="36"/>
  <c r="CL24" i="36"/>
  <c r="E30" i="36"/>
  <c r="BU47" i="36"/>
  <c r="CD47" i="36"/>
  <c r="CT7" i="36"/>
  <c r="CX7" i="36"/>
  <c r="CY7" i="36"/>
  <c r="CN7" i="36"/>
  <c r="P10" i="36"/>
  <c r="S10" i="36"/>
  <c r="E10" i="36"/>
  <c r="O10" i="36"/>
  <c r="X10" i="36"/>
  <c r="AF42" i="36"/>
  <c r="H42" i="36"/>
  <c r="O42" i="36"/>
  <c r="AD42" i="36"/>
  <c r="AE14" i="36"/>
  <c r="V14" i="36"/>
  <c r="CM41" i="36"/>
  <c r="CU41" i="36"/>
  <c r="CP41" i="36"/>
  <c r="CY41" i="36"/>
  <c r="CV41" i="36"/>
  <c r="CN41" i="36"/>
  <c r="M29" i="36"/>
  <c r="K29" i="36"/>
  <c r="X29" i="36"/>
  <c r="V29" i="36"/>
  <c r="I29" i="36"/>
  <c r="Y29" i="36"/>
  <c r="L29" i="36"/>
  <c r="AD29" i="36"/>
  <c r="D15" i="36"/>
  <c r="AH15" i="36"/>
  <c r="CC50" i="36"/>
  <c r="CH50" i="36"/>
  <c r="AG11" i="36"/>
  <c r="R11" i="36"/>
  <c r="AC11" i="36"/>
  <c r="I11" i="36"/>
  <c r="S11" i="36"/>
  <c r="U11" i="36"/>
  <c r="Q11" i="36"/>
  <c r="P11" i="36"/>
  <c r="AF11" i="36"/>
  <c r="AA11" i="36"/>
  <c r="D11" i="36"/>
  <c r="Z11" i="36"/>
  <c r="N11" i="36"/>
  <c r="CU29" i="36"/>
  <c r="BO50" i="36"/>
  <c r="H30" i="36"/>
  <c r="BA5" i="36"/>
  <c r="BV5" i="36"/>
  <c r="BK5" i="36"/>
  <c r="BP5" i="36"/>
  <c r="CK5" i="36"/>
  <c r="AX5" i="36"/>
  <c r="AK5" i="36"/>
  <c r="AT5" i="36"/>
  <c r="BY5" i="36"/>
  <c r="BL5" i="36"/>
  <c r="CC5" i="36"/>
  <c r="BR5" i="36"/>
  <c r="BZ5" i="36"/>
  <c r="BO5" i="36"/>
  <c r="CE30" i="36"/>
  <c r="CH30" i="36"/>
  <c r="AS30" i="36"/>
  <c r="BY30" i="36"/>
  <c r="AV30" i="36"/>
  <c r="CK30" i="36"/>
  <c r="CL30" i="36"/>
  <c r="AR30" i="36"/>
  <c r="AZ30" i="36"/>
  <c r="BN30" i="36"/>
  <c r="CB30" i="36"/>
  <c r="AQ30" i="36"/>
  <c r="BB30" i="36"/>
  <c r="BZ30" i="36"/>
  <c r="CI30" i="36"/>
  <c r="BX30" i="36"/>
  <c r="BH30" i="36"/>
  <c r="CF30" i="36"/>
  <c r="CL47" i="36"/>
  <c r="W10" i="36"/>
  <c r="CQ17" i="36"/>
  <c r="CZ17" i="36"/>
  <c r="N34" i="36"/>
  <c r="R34" i="36"/>
  <c r="AH34" i="36"/>
  <c r="K34" i="36"/>
  <c r="AF34" i="36"/>
  <c r="AH14" i="36"/>
  <c r="AH20" i="36"/>
  <c r="AU13" i="36"/>
  <c r="BP13" i="36"/>
  <c r="N14" i="36"/>
  <c r="AH11" i="36"/>
  <c r="AY4" i="36"/>
  <c r="BU4" i="36"/>
  <c r="CK4" i="36"/>
  <c r="AK4" i="36"/>
  <c r="BY4" i="36"/>
  <c r="AL4" i="36"/>
  <c r="K11" i="36"/>
  <c r="AF21" i="36"/>
  <c r="I21" i="36"/>
  <c r="Q21" i="36"/>
  <c r="S21" i="36"/>
  <c r="X11" i="36"/>
  <c r="CF38" i="36"/>
  <c r="BC38" i="36"/>
  <c r="AJ38" i="36"/>
  <c r="BL38" i="36"/>
  <c r="CE38" i="36"/>
  <c r="BX38" i="36"/>
  <c r="CI28" i="36"/>
  <c r="BE28" i="36"/>
  <c r="CA28" i="36"/>
  <c r="AX28" i="36"/>
  <c r="AE34" i="36"/>
  <c r="I7" i="36"/>
  <c r="AG7" i="36"/>
  <c r="Z7" i="36"/>
  <c r="O7" i="36"/>
  <c r="Q7" i="36"/>
  <c r="CY4" i="36"/>
  <c r="CZ4" i="36"/>
  <c r="CR4" i="36"/>
  <c r="CO6" i="36"/>
  <c r="CT6" i="36"/>
  <c r="CU6" i="36"/>
  <c r="CV6" i="36"/>
  <c r="J10" i="36"/>
  <c r="CK47" i="36"/>
  <c r="AN47" i="36"/>
  <c r="AK47" i="36"/>
  <c r="AL47" i="36"/>
  <c r="AS47" i="36"/>
  <c r="AW47" i="36"/>
  <c r="AT47" i="36"/>
  <c r="BY47" i="36"/>
  <c r="BQ47" i="36"/>
  <c r="CG47" i="36"/>
  <c r="BG47" i="36"/>
  <c r="BL47" i="36"/>
  <c r="AX47" i="36"/>
  <c r="BK47" i="36"/>
  <c r="AO47" i="36"/>
  <c r="BB47" i="36"/>
  <c r="BP47" i="36"/>
  <c r="AP47" i="36"/>
  <c r="CJ47" i="36"/>
  <c r="BH47" i="36"/>
  <c r="AR47" i="36"/>
  <c r="BO47" i="36"/>
  <c r="CM5" i="36"/>
  <c r="CV5" i="36"/>
  <c r="CN5" i="36"/>
  <c r="CQ5" i="36"/>
  <c r="CX5" i="36"/>
  <c r="CS5" i="36"/>
  <c r="CU5" i="36"/>
  <c r="CW5" i="36"/>
  <c r="CJ17" i="36"/>
  <c r="BO17" i="36"/>
  <c r="CL17" i="36"/>
  <c r="G49" i="36"/>
  <c r="AG34" i="36"/>
  <c r="T14" i="36"/>
  <c r="Q30" i="36"/>
  <c r="AB34" i="36"/>
  <c r="J30" i="36"/>
  <c r="F11" i="36"/>
  <c r="R30" i="36"/>
  <c r="Y11" i="36"/>
  <c r="CZ36" i="36"/>
  <c r="CQ36" i="36"/>
  <c r="CW36" i="36"/>
  <c r="AI6" i="36"/>
  <c r="AY26" i="36"/>
  <c r="BA51" i="36"/>
  <c r="D4" i="36"/>
  <c r="CW43" i="36"/>
  <c r="AK8" i="36"/>
  <c r="AO44" i="36"/>
  <c r="P4" i="36"/>
  <c r="AY8" i="36"/>
  <c r="BC8" i="36"/>
  <c r="G41" i="36"/>
  <c r="BZ19" i="36"/>
  <c r="L41" i="36"/>
  <c r="AG4" i="36"/>
  <c r="CV16" i="36"/>
  <c r="BX7" i="36"/>
  <c r="F41" i="36"/>
  <c r="BP8" i="36"/>
  <c r="BA8" i="36"/>
  <c r="AJ8" i="36"/>
  <c r="U41" i="36"/>
  <c r="V4" i="36"/>
  <c r="J41" i="36"/>
  <c r="AG41" i="36"/>
  <c r="X4" i="36"/>
  <c r="CC51" i="36"/>
  <c r="CL52" i="36"/>
  <c r="L4" i="36"/>
  <c r="BI8" i="36"/>
  <c r="S41" i="36"/>
  <c r="CE8" i="36"/>
  <c r="AO8" i="36"/>
  <c r="AF41" i="36"/>
  <c r="AW8" i="36"/>
  <c r="E4" i="36"/>
  <c r="Y41" i="36"/>
  <c r="CT38" i="36"/>
  <c r="CT16" i="36"/>
  <c r="CN16" i="36"/>
  <c r="AJ34" i="36"/>
  <c r="CR25" i="36"/>
  <c r="P41" i="36"/>
  <c r="AB4" i="36"/>
  <c r="BJ51" i="36"/>
  <c r="AX8" i="36"/>
  <c r="BN8" i="36"/>
  <c r="CK15" i="36"/>
  <c r="CH8" i="36"/>
  <c r="CI8" i="36"/>
  <c r="CB8" i="36"/>
  <c r="AU8" i="36"/>
  <c r="CC8" i="36"/>
  <c r="AN8" i="36"/>
  <c r="BW28" i="36"/>
  <c r="O13" i="36"/>
  <c r="AE7" i="36"/>
  <c r="BR26" i="36"/>
  <c r="AB50" i="36"/>
  <c r="J7" i="36"/>
  <c r="H34" i="36"/>
  <c r="CT24" i="36"/>
  <c r="M28" i="36"/>
  <c r="CB36" i="36"/>
  <c r="AP26" i="36"/>
  <c r="R13" i="36"/>
  <c r="T36" i="36"/>
  <c r="CO52" i="36"/>
  <c r="R28" i="36"/>
  <c r="BN28" i="36"/>
  <c r="W23" i="36"/>
  <c r="AJ51" i="36"/>
  <c r="L50" i="36"/>
  <c r="AR51" i="36"/>
  <c r="AA27" i="36"/>
  <c r="X23" i="36"/>
  <c r="I34" i="36"/>
  <c r="AD34" i="36"/>
  <c r="AB25" i="36"/>
  <c r="BI47" i="36"/>
  <c r="CM20" i="36"/>
  <c r="U6" i="36"/>
  <c r="L51" i="36"/>
  <c r="BM26" i="36"/>
  <c r="BH28" i="36"/>
  <c r="BQ28" i="36"/>
  <c r="AQ28" i="36"/>
  <c r="P36" i="36"/>
  <c r="BO14" i="36"/>
  <c r="W13" i="36"/>
  <c r="Z50" i="36"/>
  <c r="W28" i="36"/>
  <c r="T7" i="36"/>
  <c r="U23" i="36"/>
  <c r="AF49" i="36"/>
  <c r="U7" i="36"/>
  <c r="AF23" i="36"/>
  <c r="AH23" i="36"/>
  <c r="AS28" i="36"/>
  <c r="BS14" i="36"/>
  <c r="BP26" i="36"/>
  <c r="BG28" i="36"/>
  <c r="BS28" i="36"/>
  <c r="AV28" i="36"/>
  <c r="T49" i="36"/>
  <c r="J52" i="36"/>
  <c r="BN44" i="36"/>
  <c r="BX40" i="36"/>
  <c r="Q52" i="36"/>
  <c r="N15" i="36"/>
  <c r="AQ38" i="36"/>
  <c r="BK23" i="36"/>
  <c r="BC40" i="36"/>
  <c r="BY23" i="36"/>
  <c r="BW40" i="36"/>
  <c r="BT4" i="36"/>
  <c r="H15" i="36"/>
  <c r="BE40" i="36"/>
  <c r="AD15" i="36"/>
  <c r="M20" i="36"/>
  <c r="G20" i="36"/>
  <c r="CP36" i="36"/>
  <c r="AZ44" i="36"/>
  <c r="AV44" i="36"/>
  <c r="BB44" i="36"/>
  <c r="CN6" i="36"/>
  <c r="AP12" i="36"/>
  <c r="CO5" i="36"/>
  <c r="BA40" i="36"/>
  <c r="J27" i="36"/>
  <c r="Q27" i="36"/>
  <c r="AM21" i="36"/>
  <c r="AO48" i="36"/>
  <c r="AL23" i="36"/>
  <c r="X20" i="36"/>
  <c r="CP52" i="36"/>
  <c r="BY48" i="36"/>
  <c r="CE4" i="36"/>
  <c r="BA48" i="36"/>
  <c r="AY40" i="36"/>
  <c r="CQ44" i="36"/>
  <c r="BS44" i="36"/>
  <c r="CH38" i="36"/>
  <c r="I20" i="36"/>
  <c r="AR38" i="36"/>
  <c r="BY40" i="36"/>
  <c r="CW17" i="36"/>
  <c r="AN48" i="36"/>
  <c r="U20" i="36"/>
  <c r="C15" i="36"/>
  <c r="CM6" i="36"/>
  <c r="BD12" i="36"/>
  <c r="CB44" i="36"/>
  <c r="CG23" i="36"/>
  <c r="BX44" i="36"/>
  <c r="U52" i="36"/>
  <c r="AE12" i="36"/>
  <c r="CD4" i="36"/>
  <c r="D37" i="36"/>
  <c r="BK4" i="36"/>
  <c r="BQ23" i="36"/>
  <c r="AR44" i="36"/>
  <c r="CW21" i="36"/>
  <c r="AB20" i="36"/>
  <c r="CH44" i="36"/>
  <c r="K20" i="36"/>
  <c r="BS48" i="36"/>
  <c r="CR17" i="36"/>
  <c r="CN4" i="36"/>
  <c r="CY45" i="36"/>
  <c r="CD44" i="36"/>
  <c r="CP28" i="36"/>
  <c r="AN23" i="36"/>
  <c r="BN15" i="36"/>
  <c r="W15" i="36"/>
  <c r="AX38" i="36"/>
  <c r="AF15" i="36"/>
  <c r="AF20" i="36"/>
  <c r="CE44" i="36"/>
  <c r="CY6" i="36"/>
  <c r="T13" i="36"/>
  <c r="AZ24" i="36"/>
  <c r="W32" i="36"/>
  <c r="AR4" i="36"/>
  <c r="CY30" i="36"/>
  <c r="CV43" i="36"/>
  <c r="BT40" i="36"/>
  <c r="F7" i="36"/>
  <c r="P15" i="36"/>
  <c r="BV40" i="36"/>
  <c r="AJ18" i="36"/>
  <c r="BH13" i="36"/>
  <c r="D36" i="36"/>
  <c r="AX33" i="36"/>
  <c r="BI17" i="36"/>
  <c r="CA4" i="36"/>
  <c r="BQ44" i="36"/>
  <c r="BA44" i="36"/>
  <c r="BG38" i="36"/>
  <c r="AJ28" i="36"/>
  <c r="AL28" i="36"/>
  <c r="CE28" i="36"/>
  <c r="F16" i="36"/>
  <c r="AZ25" i="36"/>
  <c r="AW24" i="36"/>
  <c r="CA24" i="36"/>
  <c r="AK24" i="36"/>
  <c r="CW27" i="36"/>
  <c r="D13" i="36"/>
  <c r="CB4" i="36"/>
  <c r="AO40" i="36"/>
  <c r="R49" i="36"/>
  <c r="AT28" i="36"/>
  <c r="CJ28" i="36"/>
  <c r="F24" i="36"/>
  <c r="BD24" i="36"/>
  <c r="BS24" i="36"/>
  <c r="BV24" i="36"/>
  <c r="CH40" i="36"/>
  <c r="CG40" i="36"/>
  <c r="BC7" i="36"/>
  <c r="L11" i="36"/>
  <c r="BM7" i="36"/>
  <c r="BB18" i="36"/>
  <c r="CI21" i="36"/>
  <c r="BC17" i="36"/>
  <c r="BO35" i="36"/>
  <c r="BU17" i="36"/>
  <c r="K12" i="36"/>
  <c r="AS48" i="36"/>
  <c r="J32" i="36"/>
  <c r="CU51" i="36"/>
  <c r="CA17" i="36"/>
  <c r="AQ35" i="36"/>
  <c r="CD26" i="36"/>
  <c r="BP48" i="36"/>
  <c r="AF50" i="36"/>
  <c r="CM27" i="36"/>
  <c r="E52" i="36"/>
  <c r="C52" i="36"/>
  <c r="AI7" i="36"/>
  <c r="N52" i="36"/>
  <c r="AD43" i="36"/>
  <c r="BG17" i="36"/>
  <c r="CF13" i="36"/>
  <c r="T43" i="36"/>
  <c r="CN27" i="36"/>
  <c r="AP51" i="36"/>
  <c r="CK52" i="36"/>
  <c r="AT48" i="36"/>
  <c r="CG17" i="36"/>
  <c r="CN32" i="36"/>
  <c r="AS13" i="36"/>
  <c r="CP51" i="36"/>
  <c r="Q42" i="36"/>
  <c r="BA21" i="36"/>
  <c r="BT48" i="36"/>
  <c r="BK48" i="36"/>
  <c r="F50" i="36"/>
  <c r="BQ4" i="36"/>
  <c r="AJ48" i="36"/>
  <c r="AQ48" i="36"/>
  <c r="S49" i="36"/>
  <c r="BR48" i="36"/>
  <c r="AK48" i="36"/>
  <c r="AI49" i="36"/>
  <c r="AI12" i="36"/>
  <c r="BM20" i="36"/>
  <c r="BO29" i="36"/>
  <c r="BI9" i="36"/>
  <c r="M35" i="36"/>
  <c r="BU13" i="36"/>
  <c r="CS48" i="36"/>
  <c r="AL17" i="36"/>
  <c r="CI48" i="36"/>
  <c r="CK51" i="36"/>
  <c r="BV52" i="36"/>
  <c r="BY52" i="36"/>
  <c r="AW51" i="36"/>
  <c r="AD27" i="36"/>
  <c r="U42" i="36"/>
  <c r="H27" i="36"/>
  <c r="AK51" i="36"/>
  <c r="AH28" i="36"/>
  <c r="P52" i="36"/>
  <c r="AX17" i="36"/>
  <c r="CC52" i="36"/>
  <c r="M27" i="36"/>
  <c r="Y42" i="36"/>
  <c r="I49" i="36"/>
  <c r="BF48" i="36"/>
  <c r="Y49" i="36"/>
  <c r="BL30" i="36"/>
  <c r="K42" i="36"/>
  <c r="M32" i="36"/>
  <c r="CU42" i="36"/>
  <c r="H12" i="36"/>
  <c r="E32" i="36"/>
  <c r="Z43" i="36"/>
  <c r="BZ35" i="36"/>
  <c r="BX48" i="36"/>
  <c r="K52" i="36"/>
  <c r="CT21" i="36"/>
  <c r="AZ13" i="36"/>
  <c r="BN52" i="36"/>
  <c r="BL26" i="36"/>
  <c r="AS23" i="36"/>
  <c r="AE49" i="36"/>
  <c r="BU51" i="36"/>
  <c r="BL52" i="36"/>
  <c r="CG52" i="36"/>
  <c r="CZ21" i="36"/>
  <c r="CN43" i="36"/>
  <c r="AA49" i="36"/>
  <c r="AW23" i="36"/>
  <c r="CL48" i="36"/>
  <c r="AC49" i="36"/>
  <c r="BF7" i="36"/>
  <c r="CD48" i="36"/>
  <c r="CF26" i="36"/>
  <c r="AV7" i="36"/>
  <c r="U49" i="36"/>
  <c r="C49" i="36"/>
  <c r="BA30" i="36"/>
  <c r="AE11" i="36"/>
  <c r="AL30" i="36"/>
  <c r="CO27" i="36"/>
  <c r="CE52" i="36"/>
  <c r="L12" i="36"/>
  <c r="CM26" i="36"/>
  <c r="BR51" i="36"/>
  <c r="CL51" i="36"/>
  <c r="CB13" i="36"/>
  <c r="U33" i="36"/>
  <c r="CG35" i="36"/>
  <c r="AY48" i="36"/>
  <c r="AX51" i="36"/>
  <c r="BW13" i="36"/>
  <c r="BO13" i="36"/>
  <c r="I28" i="36"/>
  <c r="BE35" i="36"/>
  <c r="AS51" i="36"/>
  <c r="Y24" i="36"/>
  <c r="BV26" i="36"/>
  <c r="AM52" i="36"/>
  <c r="AG27" i="36"/>
  <c r="P48" i="36"/>
  <c r="E50" i="36"/>
  <c r="S48" i="36"/>
  <c r="BO48" i="36"/>
  <c r="D49" i="36"/>
  <c r="N49" i="36"/>
  <c r="T52" i="36"/>
  <c r="CC48" i="36"/>
  <c r="BR44" i="36"/>
  <c r="AZ35" i="36"/>
  <c r="C27" i="36"/>
  <c r="CD7" i="36"/>
  <c r="F49" i="36"/>
  <c r="BD7" i="36"/>
  <c r="CM36" i="36"/>
  <c r="BG7" i="36"/>
  <c r="BE30" i="36"/>
  <c r="CC7" i="36"/>
  <c r="BL48" i="36"/>
  <c r="J50" i="36"/>
  <c r="BF52" i="36"/>
  <c r="G45" i="36"/>
  <c r="I52" i="36"/>
  <c r="H52" i="36"/>
  <c r="H49" i="36"/>
  <c r="BD25" i="36"/>
  <c r="AS36" i="36"/>
  <c r="CO31" i="36"/>
  <c r="CK19" i="36"/>
  <c r="BG19" i="36"/>
  <c r="CM50" i="36"/>
  <c r="CO50" i="36"/>
  <c r="CJ45" i="36"/>
  <c r="CZ35" i="36"/>
  <c r="BO33" i="36"/>
  <c r="Y26" i="36"/>
  <c r="BC36" i="36"/>
  <c r="AL45" i="36"/>
  <c r="AA19" i="36"/>
  <c r="C26" i="36"/>
  <c r="CE19" i="36"/>
  <c r="AL49" i="36"/>
  <c r="Y43" i="36"/>
  <c r="C19" i="36"/>
  <c r="N45" i="36"/>
  <c r="CY44" i="36"/>
  <c r="CD33" i="36"/>
  <c r="BP49" i="36"/>
  <c r="AP15" i="36"/>
  <c r="AR49" i="36"/>
  <c r="BK19" i="36"/>
  <c r="P42" i="36"/>
  <c r="T42" i="36"/>
  <c r="C42" i="36"/>
  <c r="AB42" i="36"/>
  <c r="AC25" i="36"/>
  <c r="W25" i="36"/>
  <c r="BH49" i="36"/>
  <c r="BK50" i="36"/>
  <c r="BE50" i="36"/>
  <c r="AJ50" i="36"/>
  <c r="CE50" i="36"/>
  <c r="C38" i="36"/>
  <c r="V38" i="36"/>
  <c r="AA38" i="36"/>
  <c r="Y38" i="36"/>
  <c r="U38" i="36"/>
  <c r="K10" i="36"/>
  <c r="AC10" i="36"/>
  <c r="D10" i="36"/>
  <c r="U10" i="36"/>
  <c r="I10" i="36"/>
  <c r="AF10" i="36"/>
  <c r="Q10" i="36"/>
  <c r="CM40" i="36"/>
  <c r="AF22" i="36"/>
  <c r="N22" i="36"/>
  <c r="C29" i="36"/>
  <c r="Q29" i="36"/>
  <c r="J29" i="36"/>
  <c r="Z29" i="36"/>
  <c r="R29" i="36"/>
  <c r="AG29" i="36"/>
  <c r="AT8" i="36"/>
  <c r="BS8" i="36"/>
  <c r="BQ8" i="36"/>
  <c r="AM8" i="36"/>
  <c r="AV8" i="36"/>
  <c r="BZ8" i="36"/>
  <c r="CA8" i="36"/>
  <c r="AP8" i="36"/>
  <c r="BM8" i="36"/>
  <c r="BH8" i="36"/>
  <c r="BG8" i="36"/>
  <c r="BU8" i="36"/>
  <c r="AL8" i="36"/>
  <c r="CF8" i="36"/>
  <c r="AR8" i="36"/>
  <c r="AY15" i="36"/>
  <c r="CQ22" i="36"/>
  <c r="CA33" i="36"/>
  <c r="AX19" i="36"/>
  <c r="BX45" i="36"/>
  <c r="CW35" i="36"/>
  <c r="BC19" i="36"/>
  <c r="AE45" i="36"/>
  <c r="CV35" i="36"/>
  <c r="CT14" i="36"/>
  <c r="CN14" i="36"/>
  <c r="CQ39" i="36"/>
  <c r="CZ39" i="36"/>
  <c r="CT39" i="36"/>
  <c r="CW42" i="36"/>
  <c r="J48" i="36"/>
  <c r="CR11" i="36"/>
  <c r="CX18" i="36"/>
  <c r="V19" i="36"/>
  <c r="W43" i="36"/>
  <c r="AC40" i="36"/>
  <c r="CA15" i="36"/>
  <c r="E40" i="36"/>
  <c r="BU14" i="36"/>
  <c r="N48" i="36"/>
  <c r="AQ14" i="36"/>
  <c r="U40" i="36"/>
  <c r="AK49" i="36"/>
  <c r="BP36" i="36"/>
  <c r="BX36" i="36"/>
  <c r="CP23" i="36"/>
  <c r="AW33" i="36"/>
  <c r="AP14" i="36"/>
  <c r="CO35" i="36"/>
  <c r="AG42" i="36"/>
  <c r="AH27" i="36"/>
  <c r="G42" i="36"/>
  <c r="BD38" i="36"/>
  <c r="BS52" i="36"/>
  <c r="CZ46" i="36"/>
  <c r="BY49" i="36"/>
  <c r="BK52" i="36"/>
  <c r="BK15" i="36"/>
  <c r="AP52" i="36"/>
  <c r="P25" i="36"/>
  <c r="AL15" i="36"/>
  <c r="BE33" i="36"/>
  <c r="BI26" i="36"/>
  <c r="BC26" i="36"/>
  <c r="BG26" i="36"/>
  <c r="CP14" i="36"/>
  <c r="BX19" i="36"/>
  <c r="H25" i="36"/>
  <c r="AY52" i="36"/>
  <c r="AI52" i="36"/>
  <c r="BA19" i="36"/>
  <c r="CF49" i="36"/>
  <c r="V42" i="36"/>
  <c r="AU28" i="36"/>
  <c r="AW28" i="36"/>
  <c r="CK28" i="36"/>
  <c r="CD28" i="36"/>
  <c r="BZ28" i="36"/>
  <c r="BC28" i="36"/>
  <c r="AI28" i="36"/>
  <c r="BO28" i="36"/>
  <c r="AY28" i="36"/>
  <c r="CI49" i="36"/>
  <c r="AD7" i="36"/>
  <c r="G7" i="36"/>
  <c r="AC42" i="36"/>
  <c r="K41" i="36"/>
  <c r="AE41" i="36"/>
  <c r="O41" i="36"/>
  <c r="X41" i="36"/>
  <c r="I41" i="36"/>
  <c r="V41" i="36"/>
  <c r="C30" i="36"/>
  <c r="P30" i="36"/>
  <c r="V30" i="36"/>
  <c r="G30" i="36"/>
  <c r="D30" i="36"/>
  <c r="N30" i="36"/>
  <c r="AE30" i="36"/>
  <c r="C4" i="36"/>
  <c r="M4" i="36"/>
  <c r="R4" i="36"/>
  <c r="F4" i="36"/>
  <c r="AA4" i="36"/>
  <c r="C46" i="36"/>
  <c r="AC46" i="36"/>
  <c r="F19" i="36"/>
  <c r="BV15" i="36"/>
  <c r="CQ28" i="36"/>
  <c r="CU28" i="36"/>
  <c r="BS15" i="36"/>
  <c r="CD19" i="36"/>
  <c r="AM33" i="36"/>
  <c r="BL14" i="36"/>
  <c r="D45" i="36"/>
  <c r="BY19" i="36"/>
  <c r="CQ23" i="36"/>
  <c r="CG15" i="36"/>
  <c r="CW50" i="36"/>
  <c r="CP44" i="36"/>
  <c r="CR35" i="36"/>
  <c r="BL33" i="36"/>
  <c r="CR42" i="36"/>
  <c r="I48" i="36"/>
  <c r="L45" i="36"/>
  <c r="AI13" i="36"/>
  <c r="CH13" i="36"/>
  <c r="BQ49" i="36"/>
  <c r="BM38" i="36"/>
  <c r="BE38" i="36"/>
  <c r="BR38" i="36"/>
  <c r="BH38" i="36"/>
  <c r="I42" i="36"/>
  <c r="AI27" i="36"/>
  <c r="BD27" i="36"/>
  <c r="AU27" i="36"/>
  <c r="BY27" i="36"/>
  <c r="AM27" i="36"/>
  <c r="BM27" i="36"/>
  <c r="BC27" i="36"/>
  <c r="AQ27" i="36"/>
  <c r="BZ27" i="36"/>
  <c r="BV27" i="36"/>
  <c r="CZ7" i="36"/>
  <c r="CQ7" i="36"/>
  <c r="CS7" i="36"/>
  <c r="CR7" i="36"/>
  <c r="CT31" i="36"/>
  <c r="CS31" i="36"/>
  <c r="AK19" i="36"/>
  <c r="CT22" i="36"/>
  <c r="BD19" i="36"/>
  <c r="CT35" i="36"/>
  <c r="CX28" i="36"/>
  <c r="CP35" i="36"/>
  <c r="H45" i="36"/>
  <c r="BR19" i="36"/>
  <c r="BP15" i="36"/>
  <c r="AO19" i="36"/>
  <c r="M47" i="36"/>
  <c r="AA47" i="36"/>
  <c r="BR49" i="36"/>
  <c r="BD49" i="36"/>
  <c r="BJ49" i="36"/>
  <c r="BV49" i="36"/>
  <c r="AV49" i="36"/>
  <c r="CH49" i="36"/>
  <c r="AN49" i="36"/>
  <c r="BN49" i="36"/>
  <c r="BL49" i="36"/>
  <c r="W45" i="36"/>
  <c r="CL49" i="36"/>
  <c r="AZ19" i="36"/>
  <c r="CL15" i="36"/>
  <c r="BI14" i="36"/>
  <c r="CQ14" i="36"/>
  <c r="AW36" i="36"/>
  <c r="AW49" i="36"/>
  <c r="AN10" i="36"/>
  <c r="R46" i="36"/>
  <c r="CC49" i="36"/>
  <c r="CJ19" i="36"/>
  <c r="CQ31" i="36"/>
  <c r="AN19" i="36"/>
  <c r="BX49" i="36"/>
  <c r="CX31" i="36"/>
  <c r="CV42" i="36"/>
  <c r="AT19" i="36"/>
  <c r="AB47" i="36"/>
  <c r="H19" i="36"/>
  <c r="AJ19" i="36"/>
  <c r="CP39" i="36"/>
  <c r="I25" i="36"/>
  <c r="CS35" i="36"/>
  <c r="AW52" i="36"/>
  <c r="AP49" i="36"/>
  <c r="O25" i="36"/>
  <c r="N21" i="36"/>
  <c r="CN31" i="36"/>
  <c r="BX4" i="36"/>
  <c r="AI4" i="36"/>
  <c r="X32" i="36"/>
  <c r="AH32" i="36"/>
  <c r="S42" i="36"/>
  <c r="T25" i="36"/>
  <c r="AN38" i="36"/>
  <c r="CU46" i="36"/>
  <c r="CQ46" i="36"/>
  <c r="N25" i="36"/>
  <c r="BS49" i="36"/>
  <c r="BN50" i="36"/>
  <c r="AL50" i="36"/>
  <c r="CO14" i="36"/>
  <c r="AR5" i="36"/>
  <c r="BB5" i="36"/>
  <c r="BQ5" i="36"/>
  <c r="CD5" i="36"/>
  <c r="BT5" i="36"/>
  <c r="AL5" i="36"/>
  <c r="BD5" i="36"/>
  <c r="CI5" i="36"/>
  <c r="BU5" i="36"/>
  <c r="CR38" i="36"/>
  <c r="CS38" i="36"/>
  <c r="CX38" i="36"/>
  <c r="CQ38" i="36"/>
  <c r="D26" i="36"/>
  <c r="S46" i="36"/>
  <c r="BB33" i="36"/>
  <c r="AO33" i="36"/>
  <c r="AS33" i="36"/>
  <c r="BK33" i="36"/>
  <c r="AT33" i="36"/>
  <c r="AU15" i="36"/>
  <c r="BW15" i="36"/>
  <c r="BT15" i="36"/>
  <c r="CQ35" i="36"/>
  <c r="CN35" i="36"/>
  <c r="CQ11" i="36"/>
  <c r="CP31" i="36"/>
  <c r="AB27" i="36"/>
  <c r="E47" i="36"/>
  <c r="AW10" i="36"/>
  <c r="BA33" i="36"/>
  <c r="CB14" i="36"/>
  <c r="BI19" i="36"/>
  <c r="BS13" i="36"/>
  <c r="CM9" i="36"/>
  <c r="BA52" i="36"/>
  <c r="BM49" i="36"/>
  <c r="CW31" i="36"/>
  <c r="BX33" i="36"/>
  <c r="AI14" i="36"/>
  <c r="CN39" i="36"/>
  <c r="F21" i="36"/>
  <c r="AT49" i="36"/>
  <c r="CG49" i="36"/>
  <c r="AF25" i="36"/>
  <c r="T50" i="36"/>
  <c r="CA52" i="36"/>
  <c r="R47" i="36"/>
  <c r="CC33" i="36"/>
  <c r="AO49" i="36"/>
  <c r="BS19" i="36"/>
  <c r="CS39" i="36"/>
  <c r="G50" i="36"/>
  <c r="V21" i="36"/>
  <c r="BF49" i="36"/>
  <c r="BY38" i="36"/>
  <c r="CR23" i="36"/>
  <c r="AK40" i="36"/>
  <c r="AX40" i="36"/>
  <c r="CE40" i="36"/>
  <c r="BJ40" i="36"/>
  <c r="BU40" i="36"/>
  <c r="BZ40" i="36"/>
  <c r="AR40" i="36"/>
  <c r="CM33" i="36"/>
  <c r="CY33" i="36"/>
  <c r="CO25" i="36"/>
  <c r="AX39" i="36"/>
  <c r="C6" i="36"/>
  <c r="BT44" i="36"/>
  <c r="E49" i="36"/>
  <c r="P49" i="36"/>
  <c r="CY36" i="36"/>
  <c r="AY29" i="36"/>
  <c r="BY34" i="36"/>
  <c r="BS34" i="36"/>
  <c r="BL36" i="36"/>
  <c r="CC36" i="36"/>
  <c r="BH36" i="36"/>
  <c r="BE36" i="36"/>
  <c r="AZ36" i="36"/>
  <c r="CW9" i="36"/>
  <c r="CI45" i="36"/>
  <c r="AB26" i="36"/>
  <c r="I19" i="36"/>
  <c r="AY51" i="36"/>
  <c r="CE51" i="36"/>
  <c r="AM51" i="36"/>
  <c r="AL51" i="36"/>
  <c r="BW51" i="36"/>
  <c r="BQ51" i="36"/>
  <c r="AE13" i="36"/>
  <c r="P13" i="36"/>
  <c r="I13" i="36"/>
  <c r="E13" i="36"/>
  <c r="Z13" i="36"/>
  <c r="Q13" i="36"/>
  <c r="G13" i="36"/>
  <c r="AA13" i="36"/>
  <c r="BT51" i="36"/>
  <c r="CY42" i="36"/>
  <c r="N47" i="36"/>
  <c r="AP36" i="36"/>
  <c r="M50" i="36"/>
  <c r="U50" i="36"/>
  <c r="AD50" i="36"/>
  <c r="C50" i="36"/>
  <c r="AC50" i="36"/>
  <c r="H50" i="36"/>
  <c r="Q50" i="36"/>
  <c r="AI36" i="36"/>
  <c r="BY36" i="36"/>
  <c r="AK36" i="36"/>
  <c r="C12" i="36"/>
  <c r="F28" i="36"/>
  <c r="BI33" i="36"/>
  <c r="BM52" i="36"/>
  <c r="AQ52" i="36"/>
  <c r="BQ52" i="36"/>
  <c r="BJ52" i="36"/>
  <c r="BO52" i="36"/>
  <c r="AJ52" i="36"/>
  <c r="BU52" i="36"/>
  <c r="BH52" i="36"/>
  <c r="AV52" i="36"/>
  <c r="BU23" i="36"/>
  <c r="CD23" i="36"/>
  <c r="BS23" i="36"/>
  <c r="BH23" i="36"/>
  <c r="BR23" i="36"/>
  <c r="BX23" i="36"/>
  <c r="BP33" i="36"/>
  <c r="AL52" i="36"/>
  <c r="CT32" i="36"/>
  <c r="CP32" i="36"/>
  <c r="CO32" i="36"/>
  <c r="CM32" i="36"/>
  <c r="CR32" i="36"/>
  <c r="CV32" i="36"/>
  <c r="CU32" i="36"/>
  <c r="CW32" i="36"/>
  <c r="CR22" i="36"/>
  <c r="CM22" i="36"/>
  <c r="CZ22" i="36"/>
  <c r="CP22" i="36"/>
  <c r="CO22" i="36"/>
  <c r="CS22" i="36"/>
  <c r="CU22" i="36"/>
  <c r="CX22" i="36"/>
  <c r="V20" i="36"/>
  <c r="S20" i="36"/>
  <c r="D20" i="36"/>
  <c r="AA20" i="36"/>
  <c r="AD20" i="36"/>
  <c r="C20" i="36"/>
  <c r="E20" i="36"/>
  <c r="R20" i="36"/>
  <c r="AC20" i="36"/>
  <c r="AG20" i="36"/>
  <c r="F20" i="36"/>
  <c r="CR26" i="36"/>
  <c r="BD36" i="36"/>
  <c r="AB12" i="36"/>
  <c r="N12" i="36"/>
  <c r="AH12" i="36"/>
  <c r="BY14" i="36"/>
  <c r="BI21" i="36"/>
  <c r="AT21" i="36"/>
  <c r="CZ44" i="36"/>
  <c r="CO44" i="36"/>
  <c r="CN44" i="36"/>
  <c r="AP13" i="36"/>
  <c r="BM13" i="36"/>
  <c r="CI13" i="36"/>
  <c r="BY13" i="36"/>
  <c r="BV13" i="36"/>
  <c r="CA13" i="36"/>
  <c r="BT13" i="36"/>
  <c r="C32" i="36"/>
  <c r="CP42" i="36"/>
  <c r="N13" i="36"/>
  <c r="CJ52" i="36"/>
  <c r="J44" i="36"/>
  <c r="CT17" i="36"/>
  <c r="CO17" i="36"/>
  <c r="CY17" i="36"/>
  <c r="CN17" i="36"/>
  <c r="CV17" i="36"/>
  <c r="AR23" i="36"/>
  <c r="K19" i="36"/>
  <c r="BQ19" i="36"/>
  <c r="AP19" i="36"/>
  <c r="BT19" i="36"/>
  <c r="AY19" i="36"/>
  <c r="CH19" i="36"/>
  <c r="CF19" i="36"/>
  <c r="BW19" i="36"/>
  <c r="AV19" i="36"/>
  <c r="BF19" i="36"/>
  <c r="BH19" i="36"/>
  <c r="CN26" i="36"/>
  <c r="CQ26" i="36"/>
  <c r="CT26" i="36"/>
  <c r="AY36" i="36"/>
  <c r="CF14" i="36"/>
  <c r="BD14" i="36"/>
  <c r="BK14" i="36"/>
  <c r="CI14" i="36"/>
  <c r="BH14" i="36"/>
  <c r="BC14" i="36"/>
  <c r="BG14" i="36"/>
  <c r="AW14" i="36"/>
  <c r="BB14" i="36"/>
  <c r="BJ14" i="36"/>
  <c r="CA14" i="36"/>
  <c r="CE14" i="36"/>
  <c r="W12" i="36"/>
  <c r="AQ36" i="36"/>
  <c r="V40" i="36"/>
  <c r="AU51" i="36"/>
  <c r="S32" i="36"/>
  <c r="AF32" i="36"/>
  <c r="AE32" i="36"/>
  <c r="D32" i="36"/>
  <c r="O32" i="36"/>
  <c r="H32" i="36"/>
  <c r="AB32" i="36"/>
  <c r="BG33" i="36"/>
  <c r="BP35" i="36"/>
  <c r="BH35" i="36"/>
  <c r="BY35" i="36"/>
  <c r="CJ35" i="36"/>
  <c r="CD35" i="36"/>
  <c r="AM35" i="36"/>
  <c r="AW35" i="36"/>
  <c r="AK35" i="36"/>
  <c r="CK35" i="36"/>
  <c r="BM33" i="36"/>
  <c r="AE23" i="36"/>
  <c r="K23" i="36"/>
  <c r="C23" i="36"/>
  <c r="T23" i="36"/>
  <c r="E34" i="36"/>
  <c r="AA34" i="36"/>
  <c r="G34" i="36"/>
  <c r="S34" i="36"/>
  <c r="J34" i="36"/>
  <c r="D34" i="36"/>
  <c r="F34" i="36"/>
  <c r="L34" i="36"/>
  <c r="T34" i="36"/>
  <c r="M34" i="36"/>
  <c r="C34" i="36"/>
  <c r="CU11" i="36"/>
  <c r="N50" i="36"/>
  <c r="C44" i="36"/>
  <c r="AC44" i="36"/>
  <c r="K35" i="36"/>
  <c r="AG35" i="36"/>
  <c r="Z35" i="36"/>
  <c r="AI11" i="36"/>
  <c r="Y18" i="36"/>
  <c r="AQ41" i="36"/>
  <c r="BD45" i="36"/>
  <c r="AY45" i="36"/>
  <c r="BL45" i="36"/>
  <c r="BB45" i="36"/>
  <c r="BQ45" i="36"/>
  <c r="BU45" i="36"/>
  <c r="AJ45" i="36"/>
  <c r="AK14" i="36"/>
  <c r="CY49" i="36"/>
  <c r="O28" i="36"/>
  <c r="D12" i="36"/>
  <c r="O48" i="36"/>
  <c r="U48" i="36"/>
  <c r="G36" i="36"/>
  <c r="AV10" i="36"/>
  <c r="AQ51" i="36"/>
  <c r="I12" i="36"/>
  <c r="P12" i="36"/>
  <c r="F13" i="36"/>
  <c r="W35" i="36"/>
  <c r="L23" i="36"/>
  <c r="AM14" i="36"/>
  <c r="CN11" i="36"/>
  <c r="CX11" i="36"/>
  <c r="CW11" i="36"/>
  <c r="V26" i="36"/>
  <c r="U26" i="36"/>
  <c r="AF26" i="36"/>
  <c r="AE26" i="36"/>
  <c r="Q26" i="36"/>
  <c r="R35" i="36"/>
  <c r="X26" i="36"/>
  <c r="X28" i="36"/>
  <c r="J43" i="36"/>
  <c r="K43" i="36"/>
  <c r="F43" i="36"/>
  <c r="D43" i="36"/>
  <c r="R26" i="36"/>
  <c r="BR36" i="36"/>
  <c r="T26" i="36"/>
  <c r="BS36" i="36"/>
  <c r="BZ33" i="36"/>
  <c r="BT33" i="36"/>
  <c r="BN33" i="36"/>
  <c r="AL33" i="36"/>
  <c r="AU33" i="36"/>
  <c r="CK33" i="36"/>
  <c r="AI33" i="36"/>
  <c r="AN33" i="36"/>
  <c r="CE33" i="36"/>
  <c r="BJ33" i="36"/>
  <c r="AD36" i="36"/>
  <c r="CF33" i="36"/>
  <c r="T47" i="36"/>
  <c r="AF47" i="36"/>
  <c r="AH47" i="36"/>
  <c r="I47" i="36"/>
  <c r="AC43" i="36"/>
  <c r="L28" i="36"/>
  <c r="CD52" i="36"/>
  <c r="BB52" i="36"/>
  <c r="K28" i="36"/>
  <c r="V7" i="36"/>
  <c r="AC7" i="36"/>
  <c r="P7" i="36"/>
  <c r="AB7" i="36"/>
  <c r="C7" i="36"/>
  <c r="D7" i="36"/>
  <c r="K7" i="36"/>
  <c r="V34" i="36"/>
  <c r="CS46" i="36"/>
  <c r="CX46" i="36"/>
  <c r="CP46" i="36"/>
  <c r="CW46" i="36"/>
  <c r="AB35" i="36"/>
  <c r="AI41" i="36"/>
  <c r="X35" i="36"/>
  <c r="G26" i="36"/>
  <c r="C28" i="36"/>
  <c r="AG48" i="36"/>
  <c r="CO11" i="36"/>
  <c r="F12" i="36"/>
  <c r="AU24" i="36"/>
  <c r="AO24" i="36"/>
  <c r="CJ24" i="36"/>
  <c r="AJ24" i="36"/>
  <c r="BT24" i="36"/>
  <c r="CC24" i="36"/>
  <c r="AQ24" i="36"/>
  <c r="O44" i="36"/>
  <c r="CB33" i="36"/>
  <c r="AF37" i="36"/>
  <c r="L37" i="36"/>
  <c r="AC37" i="36"/>
  <c r="I27" i="36"/>
  <c r="O27" i="36"/>
  <c r="R27" i="36"/>
  <c r="S27" i="36"/>
  <c r="P27" i="36"/>
  <c r="N27" i="36"/>
  <c r="BA36" i="36"/>
  <c r="CV30" i="36"/>
  <c r="CQ30" i="36"/>
  <c r="CW30" i="36"/>
  <c r="CX30" i="36"/>
  <c r="AZ38" i="36"/>
  <c r="BJ38" i="36"/>
  <c r="AY38" i="36"/>
  <c r="CA38" i="36"/>
  <c r="AM38" i="36"/>
  <c r="BT38" i="36"/>
  <c r="CK38" i="36"/>
  <c r="BK38" i="36"/>
  <c r="CG38" i="36"/>
  <c r="AP38" i="36"/>
  <c r="BS38" i="36"/>
  <c r="CD38" i="36"/>
  <c r="BU38" i="36"/>
  <c r="CB38" i="36"/>
  <c r="CC38" i="36"/>
  <c r="CU17" i="36"/>
  <c r="BD52" i="36"/>
  <c r="CG19" i="36"/>
  <c r="U47" i="36"/>
  <c r="Q34" i="36"/>
  <c r="V5" i="36"/>
  <c r="AA44" i="36"/>
  <c r="CZ26" i="36"/>
  <c r="D28" i="36"/>
  <c r="T28" i="36"/>
  <c r="V28" i="36"/>
  <c r="E28" i="36"/>
  <c r="AV14" i="36"/>
  <c r="AN14" i="36"/>
  <c r="CL14" i="36"/>
  <c r="J12" i="36"/>
  <c r="O43" i="36"/>
  <c r="AI51" i="36"/>
  <c r="AF35" i="36"/>
  <c r="C13" i="36"/>
  <c r="CB24" i="36"/>
  <c r="CN28" i="36"/>
  <c r="CM28" i="36"/>
  <c r="CT28" i="36"/>
  <c r="AC45" i="36"/>
  <c r="E45" i="36"/>
  <c r="AB45" i="36"/>
  <c r="Y45" i="36"/>
  <c r="T45" i="36"/>
  <c r="Z45" i="36"/>
  <c r="O45" i="36"/>
  <c r="CP43" i="36"/>
  <c r="BC33" i="36"/>
  <c r="CI36" i="36"/>
  <c r="BV23" i="36"/>
  <c r="L32" i="36"/>
  <c r="BQ38" i="36"/>
  <c r="G28" i="36"/>
  <c r="AM26" i="36"/>
  <c r="BL44" i="36"/>
  <c r="BV17" i="36"/>
  <c r="CV31" i="36"/>
  <c r="C25" i="36"/>
  <c r="CM14" i="36"/>
  <c r="AI5" i="36"/>
  <c r="AX30" i="36"/>
  <c r="CF44" i="36"/>
  <c r="AI30" i="36"/>
  <c r="C11" i="36"/>
  <c r="CR31" i="36"/>
  <c r="E25" i="36"/>
  <c r="BJ30" i="36"/>
  <c r="AZ16" i="36"/>
  <c r="BM30" i="36"/>
  <c r="AV16" i="36"/>
  <c r="BF47" i="36"/>
  <c r="BJ6" i="36"/>
  <c r="AK29" i="36"/>
  <c r="AU7" i="36"/>
  <c r="CH4" i="36"/>
  <c r="BW30" i="36"/>
  <c r="G52" i="36"/>
  <c r="AX15" i="36"/>
  <c r="BE5" i="36"/>
  <c r="BY7" i="36"/>
  <c r="N42" i="36"/>
  <c r="BU27" i="36"/>
  <c r="CA27" i="36"/>
  <c r="CE47" i="36"/>
  <c r="AN44" i="36"/>
  <c r="AV48" i="36"/>
  <c r="CK48" i="36"/>
  <c r="AJ44" i="36"/>
  <c r="BF15" i="36"/>
  <c r="AS44" i="36"/>
  <c r="L25" i="36"/>
  <c r="I46" i="36"/>
  <c r="AP44" i="36"/>
  <c r="H21" i="36"/>
  <c r="BG48" i="36"/>
  <c r="BJ5" i="36"/>
  <c r="K25" i="36"/>
  <c r="BW17" i="36"/>
  <c r="AA25" i="36"/>
  <c r="BZ44" i="36"/>
  <c r="AP30" i="36"/>
  <c r="BL40" i="36"/>
  <c r="AX48" i="36"/>
  <c r="AM30" i="36"/>
  <c r="AS31" i="36"/>
  <c r="CV25" i="36"/>
  <c r="AI18" i="36"/>
  <c r="CH18" i="36"/>
  <c r="CC31" i="36"/>
  <c r="AO22" i="36"/>
  <c r="BQ22" i="36"/>
  <c r="BF39" i="36"/>
  <c r="AI25" i="36"/>
  <c r="CL34" i="36"/>
  <c r="AA15" i="36"/>
  <c r="BI15" i="36"/>
  <c r="BG44" i="36"/>
  <c r="CC30" i="36"/>
  <c r="CB5" i="36"/>
  <c r="AJ30" i="36"/>
  <c r="Q25" i="36"/>
  <c r="AE52" i="36"/>
  <c r="CN36" i="36"/>
  <c r="BG4" i="36"/>
  <c r="AH49" i="36"/>
  <c r="BK40" i="36"/>
  <c r="BI5" i="36"/>
  <c r="S15" i="36"/>
  <c r="AI16" i="36"/>
  <c r="CS15" i="36"/>
  <c r="AW18" i="36"/>
  <c r="BI31" i="36"/>
  <c r="S6" i="36"/>
  <c r="N10" i="36"/>
  <c r="BT6" i="36"/>
  <c r="AP16" i="36"/>
  <c r="BI27" i="36"/>
  <c r="R25" i="36"/>
  <c r="BJ17" i="36"/>
  <c r="Z15" i="36"/>
  <c r="AG21" i="36"/>
  <c r="AM44" i="36"/>
  <c r="BS5" i="36"/>
  <c r="AV4" i="36"/>
  <c r="BK34" i="36"/>
  <c r="AZ48" i="36"/>
  <c r="C21" i="36"/>
  <c r="BC15" i="36"/>
  <c r="AI48" i="36"/>
  <c r="CX35" i="36"/>
  <c r="CM35" i="36"/>
  <c r="Z25" i="36"/>
  <c r="AW30" i="36"/>
  <c r="CH28" i="36"/>
  <c r="J49" i="36"/>
  <c r="C16" i="36"/>
  <c r="CY39" i="36"/>
  <c r="AY5" i="36"/>
  <c r="BA47" i="36"/>
  <c r="AO27" i="36"/>
  <c r="BD16" i="36"/>
  <c r="CT5" i="36"/>
  <c r="AI8" i="36"/>
  <c r="T6" i="36"/>
  <c r="CE9" i="36"/>
  <c r="BP18" i="36"/>
  <c r="H51" i="36"/>
  <c r="AD52" i="36"/>
  <c r="M15" i="36"/>
  <c r="W49" i="36"/>
  <c r="BC5" i="36"/>
  <c r="M11" i="36"/>
  <c r="AS5" i="36"/>
  <c r="CC28" i="36"/>
  <c r="CL4" i="36"/>
  <c r="AL18" i="36"/>
  <c r="BY18" i="36"/>
  <c r="BA18" i="36"/>
  <c r="BA15" i="36"/>
  <c r="CH17" i="36"/>
  <c r="AQ5" i="36"/>
  <c r="S25" i="36"/>
  <c r="CL40" i="36"/>
  <c r="AQ7" i="36"/>
  <c r="AO28" i="36"/>
  <c r="BJ22" i="36"/>
  <c r="BO31" i="36"/>
  <c r="BM47" i="36"/>
  <c r="BV8" i="36"/>
  <c r="U32" i="39"/>
  <c r="X32" i="39" s="1"/>
  <c r="R32" i="39"/>
  <c r="CC10" i="36"/>
  <c r="P31" i="36"/>
  <c r="V31" i="36"/>
  <c r="N31" i="36"/>
  <c r="E31" i="36"/>
  <c r="AH31" i="36"/>
  <c r="K31" i="36"/>
  <c r="H31" i="36"/>
  <c r="X31" i="36"/>
  <c r="O31" i="36"/>
  <c r="L31" i="36"/>
  <c r="AA31" i="36"/>
  <c r="AE31" i="36"/>
  <c r="C31" i="36"/>
  <c r="AC31" i="36"/>
  <c r="I31" i="36"/>
  <c r="Y31" i="36"/>
  <c r="AG31" i="36"/>
  <c r="AB31" i="36"/>
  <c r="D31" i="36"/>
  <c r="U31" i="36"/>
  <c r="W31" i="36"/>
  <c r="R31" i="36"/>
  <c r="G31" i="36"/>
  <c r="S31" i="36"/>
  <c r="CC42" i="36"/>
  <c r="CH42" i="36"/>
  <c r="AH18" i="36"/>
  <c r="CN9" i="36"/>
  <c r="CV9" i="36"/>
  <c r="CT9" i="36"/>
  <c r="CR9" i="36"/>
  <c r="CQ9" i="36"/>
  <c r="CY9" i="36"/>
  <c r="CZ9" i="36"/>
  <c r="CO9" i="36"/>
  <c r="CS9" i="36"/>
  <c r="BF32" i="36"/>
  <c r="CQ47" i="36"/>
  <c r="N33" i="36"/>
  <c r="CN18" i="36"/>
  <c r="N51" i="36"/>
  <c r="BA41" i="36"/>
  <c r="L17" i="36"/>
  <c r="J40" i="36"/>
  <c r="AY32" i="36"/>
  <c r="CE32" i="36"/>
  <c r="CM51" i="36"/>
  <c r="CT51" i="36"/>
  <c r="CY51" i="36"/>
  <c r="CO51" i="36"/>
  <c r="CQ51" i="36"/>
  <c r="CZ51" i="36"/>
  <c r="CV51" i="36"/>
  <c r="CR51" i="36"/>
  <c r="CS51" i="36"/>
  <c r="T31" i="36"/>
  <c r="CG41" i="36"/>
  <c r="C37" i="36"/>
  <c r="V37" i="36"/>
  <c r="F37" i="36"/>
  <c r="M37" i="36"/>
  <c r="Y37" i="36"/>
  <c r="AG37" i="36"/>
  <c r="R37" i="36"/>
  <c r="I37" i="36"/>
  <c r="N37" i="36"/>
  <c r="U37" i="36"/>
  <c r="AE37" i="36"/>
  <c r="P37" i="36"/>
  <c r="AD37" i="36"/>
  <c r="X37" i="36"/>
  <c r="J37" i="36"/>
  <c r="Z37" i="36"/>
  <c r="AB37" i="36"/>
  <c r="H37" i="36"/>
  <c r="W37" i="36"/>
  <c r="O37" i="36"/>
  <c r="E37" i="36"/>
  <c r="K37" i="36"/>
  <c r="C24" i="36"/>
  <c r="D24" i="36"/>
  <c r="AC24" i="36"/>
  <c r="V24" i="36"/>
  <c r="T24" i="36"/>
  <c r="AE24" i="36"/>
  <c r="AB24" i="36"/>
  <c r="O24" i="36"/>
  <c r="G24" i="36"/>
  <c r="I24" i="36"/>
  <c r="AH24" i="36"/>
  <c r="AD24" i="36"/>
  <c r="J24" i="36"/>
  <c r="AF24" i="36"/>
  <c r="M24" i="36"/>
  <c r="S24" i="36"/>
  <c r="L24" i="36"/>
  <c r="W24" i="36"/>
  <c r="R24" i="36"/>
  <c r="U24" i="36"/>
  <c r="P24" i="36"/>
  <c r="E24" i="36"/>
  <c r="N24" i="36"/>
  <c r="AG51" i="36"/>
  <c r="G5" i="36"/>
  <c r="I44" i="36"/>
  <c r="BS21" i="36"/>
  <c r="CJ32" i="36"/>
  <c r="BK32" i="36"/>
  <c r="CQ52" i="36"/>
  <c r="CW52" i="36"/>
  <c r="CN52" i="36"/>
  <c r="CY52" i="36"/>
  <c r="CZ52" i="36"/>
  <c r="CU52" i="36"/>
  <c r="CT52" i="36"/>
  <c r="CX52" i="36"/>
  <c r="CM52" i="36"/>
  <c r="CR52" i="36"/>
  <c r="AP32" i="36"/>
  <c r="CA21" i="36"/>
  <c r="I17" i="36"/>
  <c r="CD45" i="36"/>
  <c r="AV45" i="36"/>
  <c r="BE45" i="36"/>
  <c r="BC45" i="36"/>
  <c r="CF45" i="36"/>
  <c r="BP45" i="36"/>
  <c r="AU45" i="36"/>
  <c r="AS45" i="36"/>
  <c r="CE45" i="36"/>
  <c r="BH45" i="36"/>
  <c r="CG45" i="36"/>
  <c r="BK45" i="36"/>
  <c r="CC45" i="36"/>
  <c r="BT45" i="36"/>
  <c r="AQ45" i="36"/>
  <c r="CK45" i="36"/>
  <c r="AZ45" i="36"/>
  <c r="CL45" i="36"/>
  <c r="BR45" i="36"/>
  <c r="AT45" i="36"/>
  <c r="AX45" i="36"/>
  <c r="AW45" i="36"/>
  <c r="AI45" i="36"/>
  <c r="AK45" i="36"/>
  <c r="AN45" i="36"/>
  <c r="BY45" i="36"/>
  <c r="BF45" i="36"/>
  <c r="BJ45" i="36"/>
  <c r="BM45" i="36"/>
  <c r="AP45" i="36"/>
  <c r="CH45" i="36"/>
  <c r="AM45" i="36"/>
  <c r="BI45" i="36"/>
  <c r="AR45" i="36"/>
  <c r="BW45" i="36"/>
  <c r="BO45" i="36"/>
  <c r="AO45" i="36"/>
  <c r="BS45" i="36"/>
  <c r="BG45" i="36"/>
  <c r="H35" i="36"/>
  <c r="BH11" i="36"/>
  <c r="F31" i="36"/>
  <c r="CS52" i="36"/>
  <c r="CQ12" i="36"/>
  <c r="F18" i="36"/>
  <c r="CN49" i="36"/>
  <c r="CP49" i="36"/>
  <c r="CO49" i="36"/>
  <c r="CM49" i="36"/>
  <c r="CT49" i="36"/>
  <c r="CZ49" i="36"/>
  <c r="CR49" i="36"/>
  <c r="CX49" i="36"/>
  <c r="CV49" i="36"/>
  <c r="CQ49" i="36"/>
  <c r="CU49" i="36"/>
  <c r="AV13" i="36"/>
  <c r="CS49" i="36"/>
  <c r="BZ45" i="36"/>
  <c r="CW18" i="36"/>
  <c r="AW42" i="36"/>
  <c r="AB19" i="36"/>
  <c r="G19" i="36"/>
  <c r="R19" i="36"/>
  <c r="AC19" i="36"/>
  <c r="D19" i="36"/>
  <c r="AF19" i="36"/>
  <c r="AE19" i="36"/>
  <c r="X19" i="36"/>
  <c r="Y19" i="36"/>
  <c r="Z19" i="36"/>
  <c r="N19" i="36"/>
  <c r="AD19" i="36"/>
  <c r="P19" i="36"/>
  <c r="M19" i="36"/>
  <c r="T19" i="36"/>
  <c r="L19" i="36"/>
  <c r="S19" i="36"/>
  <c r="AG19" i="36"/>
  <c r="E19" i="36"/>
  <c r="Q19" i="36"/>
  <c r="U19" i="36"/>
  <c r="W19" i="36"/>
  <c r="J19" i="36"/>
  <c r="N44" i="36"/>
  <c r="CZ18" i="36"/>
  <c r="S35" i="36"/>
  <c r="CG26" i="36"/>
  <c r="BO26" i="36"/>
  <c r="BD26" i="36"/>
  <c r="BZ26" i="36"/>
  <c r="AJ26" i="36"/>
  <c r="BW26" i="36"/>
  <c r="AR26" i="36"/>
  <c r="AT26" i="36"/>
  <c r="CH26" i="36"/>
  <c r="BJ26" i="36"/>
  <c r="CK26" i="36"/>
  <c r="AS26" i="36"/>
  <c r="AQ26" i="36"/>
  <c r="CC26" i="36"/>
  <c r="BY26" i="36"/>
  <c r="BS26" i="36"/>
  <c r="AV26" i="36"/>
  <c r="CB26" i="36"/>
  <c r="CE26" i="36"/>
  <c r="AZ26" i="36"/>
  <c r="AL26" i="36"/>
  <c r="CA26" i="36"/>
  <c r="AN26" i="36"/>
  <c r="CJ26" i="36"/>
  <c r="BU26" i="36"/>
  <c r="AW26" i="36"/>
  <c r="AK26" i="36"/>
  <c r="BA26" i="36"/>
  <c r="BQ26" i="36"/>
  <c r="AX26" i="36"/>
  <c r="CI26" i="36"/>
  <c r="BN26" i="36"/>
  <c r="AU26" i="36"/>
  <c r="BK26" i="36"/>
  <c r="CL26" i="36"/>
  <c r="BT26" i="36"/>
  <c r="BH26" i="36"/>
  <c r="BN45" i="36"/>
  <c r="CI43" i="36"/>
  <c r="AH19" i="36"/>
  <c r="H24" i="36"/>
  <c r="CV50" i="36"/>
  <c r="CJ11" i="36"/>
  <c r="BU21" i="36"/>
  <c r="BS11" i="36"/>
  <c r="CI10" i="36"/>
  <c r="AK42" i="36"/>
  <c r="AD31" i="36"/>
  <c r="BR10" i="36"/>
  <c r="CD11" i="36"/>
  <c r="AK41" i="36"/>
  <c r="CO47" i="36"/>
  <c r="BI42" i="36"/>
  <c r="BL42" i="36"/>
  <c r="BV42" i="36"/>
  <c r="CI42" i="36"/>
  <c r="AN42" i="36"/>
  <c r="AT42" i="36"/>
  <c r="BH42" i="36"/>
  <c r="CJ42" i="36"/>
  <c r="AX42" i="36"/>
  <c r="BF42" i="36"/>
  <c r="BZ42" i="36"/>
  <c r="BU42" i="36"/>
  <c r="AZ42" i="36"/>
  <c r="AV42" i="36"/>
  <c r="BO42" i="36"/>
  <c r="CB42" i="36"/>
  <c r="BA42" i="36"/>
  <c r="AS42" i="36"/>
  <c r="CK42" i="36"/>
  <c r="CG42" i="36"/>
  <c r="AR42" i="36"/>
  <c r="BW42" i="36"/>
  <c r="BD42" i="36"/>
  <c r="AI42" i="36"/>
  <c r="AP42" i="36"/>
  <c r="BK42" i="36"/>
  <c r="AU42" i="36"/>
  <c r="AM42" i="36"/>
  <c r="CD42" i="36"/>
  <c r="BQ42" i="36"/>
  <c r="BM42" i="36"/>
  <c r="BE42" i="36"/>
  <c r="AY42" i="36"/>
  <c r="AL42" i="36"/>
  <c r="BG42" i="36"/>
  <c r="AQ42" i="36"/>
  <c r="CE42" i="36"/>
  <c r="CL42" i="36"/>
  <c r="BY42" i="36"/>
  <c r="BP42" i="36"/>
  <c r="BN42" i="36"/>
  <c r="AE5" i="36"/>
  <c r="H5" i="36"/>
  <c r="Z5" i="36"/>
  <c r="K5" i="36"/>
  <c r="N5" i="36"/>
  <c r="AF5" i="36"/>
  <c r="Q5" i="36"/>
  <c r="AH5" i="36"/>
  <c r="R5" i="36"/>
  <c r="AB5" i="36"/>
  <c r="AC5" i="36"/>
  <c r="W5" i="36"/>
  <c r="E5" i="36"/>
  <c r="Y5" i="36"/>
  <c r="D5" i="36"/>
  <c r="L5" i="36"/>
  <c r="M5" i="36"/>
  <c r="F5" i="36"/>
  <c r="U5" i="36"/>
  <c r="O5" i="36"/>
  <c r="P5" i="36"/>
  <c r="AG5" i="36"/>
  <c r="N9" i="36"/>
  <c r="I9" i="36"/>
  <c r="D9" i="36"/>
  <c r="H9" i="36"/>
  <c r="Z9" i="36"/>
  <c r="R9" i="36"/>
  <c r="J9" i="36"/>
  <c r="AH9" i="36"/>
  <c r="AA9" i="36"/>
  <c r="E9" i="36"/>
  <c r="T9" i="36"/>
  <c r="AD9" i="36"/>
  <c r="AB9" i="36"/>
  <c r="O9" i="36"/>
  <c r="AF9" i="36"/>
  <c r="V9" i="36"/>
  <c r="Q9" i="36"/>
  <c r="S9" i="36"/>
  <c r="Y9" i="36"/>
  <c r="CO34" i="36"/>
  <c r="CX34" i="36"/>
  <c r="CR34" i="36"/>
  <c r="CT34" i="36"/>
  <c r="CZ34" i="36"/>
  <c r="CU34" i="36"/>
  <c r="CW34" i="36"/>
  <c r="CQ8" i="36"/>
  <c r="CS8" i="36"/>
  <c r="CV8" i="36"/>
  <c r="CX8" i="36"/>
  <c r="CU8" i="36"/>
  <c r="CP8" i="36"/>
  <c r="CT8" i="36"/>
  <c r="CR8" i="36"/>
  <c r="Z31" i="36"/>
  <c r="X5" i="36"/>
  <c r="S5" i="36"/>
  <c r="X9" i="36"/>
  <c r="CS34" i="36"/>
  <c r="AP41" i="36"/>
  <c r="BG41" i="36"/>
  <c r="CC41" i="36"/>
  <c r="AN41" i="36"/>
  <c r="BU41" i="36"/>
  <c r="BP41" i="36"/>
  <c r="BO41" i="36"/>
  <c r="BS41" i="36"/>
  <c r="BZ41" i="36"/>
  <c r="BV41" i="36"/>
  <c r="CD41" i="36"/>
  <c r="AM41" i="36"/>
  <c r="BW41" i="36"/>
  <c r="BX41" i="36"/>
  <c r="AR41" i="36"/>
  <c r="AY41" i="36"/>
  <c r="CF41" i="36"/>
  <c r="BL41" i="36"/>
  <c r="BN41" i="36"/>
  <c r="BM41" i="36"/>
  <c r="BJ41" i="36"/>
  <c r="BH41" i="36"/>
  <c r="CK41" i="36"/>
  <c r="BF41" i="36"/>
  <c r="AJ41" i="36"/>
  <c r="BK41" i="36"/>
  <c r="CL41" i="36"/>
  <c r="AU41" i="36"/>
  <c r="CB41" i="36"/>
  <c r="BE41" i="36"/>
  <c r="AL41" i="36"/>
  <c r="BD41" i="36"/>
  <c r="CA41" i="36"/>
  <c r="AV41" i="36"/>
  <c r="BT41" i="36"/>
  <c r="AX41" i="36"/>
  <c r="BB41" i="36"/>
  <c r="CI41" i="36"/>
  <c r="BI41" i="36"/>
  <c r="BR41" i="36"/>
  <c r="BY41" i="36"/>
  <c r="CT37" i="36"/>
  <c r="CY37" i="36"/>
  <c r="CV37" i="36"/>
  <c r="CP37" i="36"/>
  <c r="CN37" i="36"/>
  <c r="CW37" i="36"/>
  <c r="CX37" i="36"/>
  <c r="CU37" i="36"/>
  <c r="CQ37" i="36"/>
  <c r="CO37" i="36"/>
  <c r="CE10" i="36"/>
  <c r="P9" i="36"/>
  <c r="BS32" i="36"/>
  <c r="CN34" i="36"/>
  <c r="CF32" i="36"/>
  <c r="C40" i="36"/>
  <c r="AE40" i="36"/>
  <c r="P40" i="36"/>
  <c r="AF40" i="36"/>
  <c r="G40" i="36"/>
  <c r="M40" i="36"/>
  <c r="O40" i="36"/>
  <c r="D40" i="36"/>
  <c r="Y40" i="36"/>
  <c r="W40" i="36"/>
  <c r="Z40" i="36"/>
  <c r="T40" i="36"/>
  <c r="AD40" i="36"/>
  <c r="L40" i="36"/>
  <c r="R40" i="36"/>
  <c r="AA40" i="36"/>
  <c r="I40" i="36"/>
  <c r="X40" i="36"/>
  <c r="Q40" i="36"/>
  <c r="F40" i="36"/>
  <c r="AG40" i="36"/>
  <c r="S40" i="36"/>
  <c r="BQ10" i="36"/>
  <c r="AB40" i="36"/>
  <c r="Q51" i="36"/>
  <c r="AT32" i="36"/>
  <c r="CU48" i="36"/>
  <c r="CY48" i="36"/>
  <c r="CN48" i="36"/>
  <c r="CX48" i="36"/>
  <c r="CP48" i="36"/>
  <c r="CQ48" i="36"/>
  <c r="CO48" i="36"/>
  <c r="CM48" i="36"/>
  <c r="CW48" i="36"/>
  <c r="CR48" i="36"/>
  <c r="CV48" i="36"/>
  <c r="X51" i="36"/>
  <c r="CN8" i="36"/>
  <c r="CW8" i="36"/>
  <c r="D17" i="36"/>
  <c r="AS41" i="36"/>
  <c r="CS47" i="36"/>
  <c r="AL32" i="36"/>
  <c r="BC41" i="36"/>
  <c r="Q37" i="36"/>
  <c r="I36" i="36"/>
  <c r="L36" i="36"/>
  <c r="H36" i="36"/>
  <c r="K36" i="36"/>
  <c r="W36" i="36"/>
  <c r="Y36" i="36"/>
  <c r="AC36" i="36"/>
  <c r="C36" i="36"/>
  <c r="AF36" i="36"/>
  <c r="S36" i="36"/>
  <c r="X36" i="36"/>
  <c r="AA36" i="36"/>
  <c r="AB36" i="36"/>
  <c r="J36" i="36"/>
  <c r="E36" i="36"/>
  <c r="AE36" i="36"/>
  <c r="V36" i="36"/>
  <c r="Q36" i="36"/>
  <c r="AH36" i="36"/>
  <c r="Z36" i="36"/>
  <c r="AG36" i="36"/>
  <c r="O36" i="36"/>
  <c r="R36" i="36"/>
  <c r="AI21" i="36"/>
  <c r="BJ21" i="36"/>
  <c r="BG21" i="36"/>
  <c r="CJ10" i="36"/>
  <c r="BC10" i="36"/>
  <c r="BF21" i="36"/>
  <c r="BR42" i="36"/>
  <c r="AZ41" i="36"/>
  <c r="M17" i="36"/>
  <c r="BC42" i="36"/>
  <c r="P51" i="36"/>
  <c r="H40" i="36"/>
  <c r="AL43" i="36"/>
  <c r="CH43" i="36"/>
  <c r="BX43" i="36"/>
  <c r="AO43" i="36"/>
  <c r="BV43" i="36"/>
  <c r="AS43" i="36"/>
  <c r="AW43" i="36"/>
  <c r="AM43" i="36"/>
  <c r="BN43" i="36"/>
  <c r="BO43" i="36"/>
  <c r="AY43" i="36"/>
  <c r="BA43" i="36"/>
  <c r="AI43" i="36"/>
  <c r="BM43" i="36"/>
  <c r="BS43" i="36"/>
  <c r="AV43" i="36"/>
  <c r="CG43" i="36"/>
  <c r="BB43" i="36"/>
  <c r="BQ43" i="36"/>
  <c r="AT43" i="36"/>
  <c r="BE43" i="36"/>
  <c r="CL43" i="36"/>
  <c r="BU43" i="36"/>
  <c r="CE43" i="36"/>
  <c r="AZ43" i="36"/>
  <c r="AN43" i="36"/>
  <c r="AK43" i="36"/>
  <c r="BL43" i="36"/>
  <c r="AQ43" i="36"/>
  <c r="BJ43" i="36"/>
  <c r="BP43" i="36"/>
  <c r="AU43" i="36"/>
  <c r="AP43" i="36"/>
  <c r="BH43" i="36"/>
  <c r="BR43" i="36"/>
  <c r="CK43" i="36"/>
  <c r="CA43" i="36"/>
  <c r="BZ43" i="36"/>
  <c r="CD43" i="36"/>
  <c r="BD43" i="36"/>
  <c r="BC43" i="36"/>
  <c r="BY43" i="36"/>
  <c r="CF43" i="36"/>
  <c r="AX43" i="36"/>
  <c r="CJ41" i="36"/>
  <c r="AJ42" i="36"/>
  <c r="CU9" i="36"/>
  <c r="AO41" i="36"/>
  <c r="K40" i="36"/>
  <c r="Q31" i="36"/>
  <c r="BO10" i="36"/>
  <c r="CE41" i="36"/>
  <c r="CZ37" i="36"/>
  <c r="AD51" i="36"/>
  <c r="AG9" i="36"/>
  <c r="CN12" i="36"/>
  <c r="CO12" i="36"/>
  <c r="CZ12" i="36"/>
  <c r="CS12" i="36"/>
  <c r="CW12" i="36"/>
  <c r="CX12" i="36"/>
  <c r="CU12" i="36"/>
  <c r="CY12" i="36"/>
  <c r="CT12" i="36"/>
  <c r="CV12" i="36"/>
  <c r="CR12" i="36"/>
  <c r="CM18" i="36"/>
  <c r="CQ18" i="36"/>
  <c r="CO18" i="36"/>
  <c r="CP18" i="36"/>
  <c r="CS18" i="36"/>
  <c r="CU18" i="36"/>
  <c r="CT18" i="36"/>
  <c r="CV18" i="36"/>
  <c r="O18" i="36"/>
  <c r="D18" i="36"/>
  <c r="Z18" i="36"/>
  <c r="K18" i="36"/>
  <c r="AA18" i="36"/>
  <c r="X18" i="36"/>
  <c r="AE18" i="36"/>
  <c r="W18" i="36"/>
  <c r="I18" i="36"/>
  <c r="AC18" i="36"/>
  <c r="P18" i="36"/>
  <c r="S18" i="36"/>
  <c r="E18" i="36"/>
  <c r="AF18" i="36"/>
  <c r="C18" i="36"/>
  <c r="AB18" i="36"/>
  <c r="Q18" i="36"/>
  <c r="M18" i="36"/>
  <c r="V18" i="36"/>
  <c r="J18" i="36"/>
  <c r="T18" i="36"/>
  <c r="G18" i="36"/>
  <c r="AZ11" i="36"/>
  <c r="AE9" i="36"/>
  <c r="AK11" i="36"/>
  <c r="BZ11" i="36"/>
  <c r="AX11" i="36"/>
  <c r="BU32" i="36"/>
  <c r="AI32" i="36"/>
  <c r="CP9" i="36"/>
  <c r="AH33" i="36"/>
  <c r="BP32" i="36"/>
  <c r="I5" i="36"/>
  <c r="H33" i="36"/>
  <c r="CC21" i="36"/>
  <c r="BE21" i="36"/>
  <c r="AL21" i="36"/>
  <c r="AJ21" i="36"/>
  <c r="CG21" i="36"/>
  <c r="CF21" i="36"/>
  <c r="BZ21" i="36"/>
  <c r="BN21" i="36"/>
  <c r="CB21" i="36"/>
  <c r="BC21" i="36"/>
  <c r="BB21" i="36"/>
  <c r="CD21" i="36"/>
  <c r="BM21" i="36"/>
  <c r="BH21" i="36"/>
  <c r="AK21" i="36"/>
  <c r="AS21" i="36"/>
  <c r="CL21" i="36"/>
  <c r="BY21" i="36"/>
  <c r="BQ21" i="36"/>
  <c r="BR21" i="36"/>
  <c r="AZ21" i="36"/>
  <c r="AW21" i="36"/>
  <c r="AR21" i="36"/>
  <c r="BW21" i="36"/>
  <c r="AO21" i="36"/>
  <c r="BL21" i="36"/>
  <c r="AU21" i="36"/>
  <c r="BD21" i="36"/>
  <c r="CE21" i="36"/>
  <c r="CH21" i="36"/>
  <c r="AV21" i="36"/>
  <c r="CJ21" i="36"/>
  <c r="BX21" i="36"/>
  <c r="BP21" i="36"/>
  <c r="AR32" i="36"/>
  <c r="BY10" i="36"/>
  <c r="AX21" i="36"/>
  <c r="CK21" i="36"/>
  <c r="Z24" i="36"/>
  <c r="CA42" i="36"/>
  <c r="AY21" i="36"/>
  <c r="AO32" i="36"/>
  <c r="H18" i="36"/>
  <c r="W33" i="36"/>
  <c r="J5" i="36"/>
  <c r="BE11" i="36"/>
  <c r="CY34" i="36"/>
  <c r="CS50" i="36"/>
  <c r="CP50" i="36"/>
  <c r="CN50" i="36"/>
  <c r="CX50" i="36"/>
  <c r="CY50" i="36"/>
  <c r="CR50" i="36"/>
  <c r="CZ50" i="36"/>
  <c r="CQ50" i="36"/>
  <c r="CU50" i="36"/>
  <c r="CT50" i="36"/>
  <c r="AA37" i="36"/>
  <c r="G37" i="36"/>
  <c r="G9" i="36"/>
  <c r="CF42" i="36"/>
  <c r="CV47" i="36"/>
  <c r="CY47" i="36"/>
  <c r="CN47" i="36"/>
  <c r="CU47" i="36"/>
  <c r="CW47" i="36"/>
  <c r="CT47" i="36"/>
  <c r="CR47" i="36"/>
  <c r="CM47" i="36"/>
  <c r="CX47" i="36"/>
  <c r="CP47" i="36"/>
  <c r="CV34" i="36"/>
  <c r="BB42" i="36"/>
  <c r="CM10" i="36"/>
  <c r="CQ10" i="36"/>
  <c r="CU10" i="36"/>
  <c r="CN10" i="36"/>
  <c r="CT10" i="36"/>
  <c r="CV10" i="36"/>
  <c r="CW10" i="36"/>
  <c r="CP10" i="36"/>
  <c r="CO10" i="36"/>
  <c r="CX10" i="36"/>
  <c r="X17" i="36"/>
  <c r="W17" i="36"/>
  <c r="O17" i="36"/>
  <c r="J17" i="36"/>
  <c r="AH17" i="36"/>
  <c r="AE17" i="36"/>
  <c r="P17" i="36"/>
  <c r="E17" i="36"/>
  <c r="AF17" i="36"/>
  <c r="AA17" i="36"/>
  <c r="AB17" i="36"/>
  <c r="R17" i="36"/>
  <c r="U17" i="36"/>
  <c r="C17" i="36"/>
  <c r="T17" i="36"/>
  <c r="Q17" i="36"/>
  <c r="G17" i="36"/>
  <c r="Y17" i="36"/>
  <c r="N17" i="36"/>
  <c r="AD17" i="36"/>
  <c r="K17" i="36"/>
  <c r="F17" i="36"/>
  <c r="AD18" i="36"/>
  <c r="BA32" i="36"/>
  <c r="BX32" i="36"/>
  <c r="AS32" i="36"/>
  <c r="CI32" i="36"/>
  <c r="BT32" i="36"/>
  <c r="BO32" i="36"/>
  <c r="BL32" i="36"/>
  <c r="CA32" i="36"/>
  <c r="BJ32" i="36"/>
  <c r="BG32" i="36"/>
  <c r="BR32" i="36"/>
  <c r="AQ32" i="36"/>
  <c r="AK32" i="36"/>
  <c r="BQ32" i="36"/>
  <c r="BV32" i="36"/>
  <c r="AN32" i="36"/>
  <c r="BE32" i="36"/>
  <c r="BW32" i="36"/>
  <c r="AW32" i="36"/>
  <c r="CL32" i="36"/>
  <c r="BH32" i="36"/>
  <c r="CB32" i="36"/>
  <c r="CG32" i="36"/>
  <c r="AX32" i="36"/>
  <c r="BN32" i="36"/>
  <c r="AZ32" i="36"/>
  <c r="AM32" i="36"/>
  <c r="BZ32" i="36"/>
  <c r="AV32" i="36"/>
  <c r="CC32" i="36"/>
  <c r="BB32" i="36"/>
  <c r="AU32" i="36"/>
  <c r="BY32" i="36"/>
  <c r="BC32" i="36"/>
  <c r="BI32" i="36"/>
  <c r="CK32" i="36"/>
  <c r="CH32" i="36"/>
  <c r="AJ32" i="36"/>
  <c r="CD32" i="36"/>
  <c r="BN10" i="36"/>
  <c r="AY10" i="36"/>
  <c r="CG10" i="36"/>
  <c r="CH10" i="36"/>
  <c r="BU10" i="36"/>
  <c r="BG10" i="36"/>
  <c r="BH10" i="36"/>
  <c r="AP10" i="36"/>
  <c r="CB10" i="36"/>
  <c r="AM10" i="36"/>
  <c r="BB10" i="36"/>
  <c r="CD10" i="36"/>
  <c r="BA10" i="36"/>
  <c r="AI10" i="36"/>
  <c r="BL10" i="36"/>
  <c r="CF10" i="36"/>
  <c r="BX10" i="36"/>
  <c r="AR10" i="36"/>
  <c r="BZ10" i="36"/>
  <c r="BP10" i="36"/>
  <c r="AJ10" i="36"/>
  <c r="BM10" i="36"/>
  <c r="BT10" i="36"/>
  <c r="BK10" i="36"/>
  <c r="AX10" i="36"/>
  <c r="BS10" i="36"/>
  <c r="AO10" i="36"/>
  <c r="AQ10" i="36"/>
  <c r="CK10" i="36"/>
  <c r="BI10" i="36"/>
  <c r="AZ10" i="36"/>
  <c r="CA10" i="36"/>
  <c r="BV10" i="36"/>
  <c r="AK10" i="36"/>
  <c r="BD10" i="36"/>
  <c r="CL10" i="36"/>
  <c r="C33" i="36"/>
  <c r="C51" i="36"/>
  <c r="CY8" i="36"/>
  <c r="CR10" i="36"/>
  <c r="F9" i="36"/>
  <c r="AC9" i="36"/>
  <c r="BJ10" i="36"/>
  <c r="CZ48" i="36"/>
  <c r="AA5" i="36"/>
  <c r="CZ10" i="36"/>
  <c r="L46" i="36"/>
  <c r="E46" i="36"/>
  <c r="K46" i="36"/>
  <c r="V46" i="36"/>
  <c r="Q46" i="36"/>
  <c r="T46" i="36"/>
  <c r="G46" i="36"/>
  <c r="O46" i="36"/>
  <c r="P46" i="36"/>
  <c r="W46" i="36"/>
  <c r="AD46" i="36"/>
  <c r="D46" i="36"/>
  <c r="AE46" i="36"/>
  <c r="N46" i="36"/>
  <c r="J46" i="36"/>
  <c r="Z46" i="36"/>
  <c r="Y46" i="36"/>
  <c r="AF46" i="36"/>
  <c r="AA46" i="36"/>
  <c r="X46" i="36"/>
  <c r="AB46" i="36"/>
  <c r="F46" i="36"/>
  <c r="AG46" i="36"/>
  <c r="CW51" i="36"/>
  <c r="BF10" i="36"/>
  <c r="Q14" i="36"/>
  <c r="U14" i="36"/>
  <c r="L14" i="36"/>
  <c r="Y14" i="36"/>
  <c r="C14" i="36"/>
  <c r="D14" i="36"/>
  <c r="X14" i="36"/>
  <c r="AG14" i="36"/>
  <c r="AB14" i="36"/>
  <c r="G14" i="36"/>
  <c r="AC14" i="36"/>
  <c r="F14" i="36"/>
  <c r="E14" i="36"/>
  <c r="W14" i="36"/>
  <c r="I14" i="36"/>
  <c r="H14" i="36"/>
  <c r="AF14" i="36"/>
  <c r="O14" i="36"/>
  <c r="AD14" i="36"/>
  <c r="M14" i="36"/>
  <c r="J14" i="36"/>
  <c r="R14" i="36"/>
  <c r="P14" i="36"/>
  <c r="Z14" i="36"/>
  <c r="S14" i="36"/>
  <c r="M36" i="36"/>
  <c r="CR37" i="36"/>
  <c r="U46" i="36"/>
  <c r="AP21" i="36"/>
  <c r="CZ8" i="36"/>
  <c r="R36" i="39"/>
  <c r="U36" i="39"/>
  <c r="X36" i="39" s="1"/>
  <c r="BX42" i="36"/>
  <c r="BW11" i="36"/>
  <c r="CH11" i="36"/>
  <c r="BA11" i="36"/>
  <c r="BN11" i="36"/>
  <c r="BL11" i="36"/>
  <c r="CC11" i="36"/>
  <c r="BK11" i="36"/>
  <c r="CI11" i="36"/>
  <c r="BM11" i="36"/>
  <c r="AJ11" i="36"/>
  <c r="AM11" i="36"/>
  <c r="BC11" i="36"/>
  <c r="AQ11" i="36"/>
  <c r="AR11" i="36"/>
  <c r="AP11" i="36"/>
  <c r="AO11" i="36"/>
  <c r="BF11" i="36"/>
  <c r="BG11" i="36"/>
  <c r="BP11" i="36"/>
  <c r="CL11" i="36"/>
  <c r="CG11" i="36"/>
  <c r="BY11" i="36"/>
  <c r="BJ11" i="36"/>
  <c r="BB11" i="36"/>
  <c r="CF11" i="36"/>
  <c r="BR11" i="36"/>
  <c r="AV11" i="36"/>
  <c r="CK11" i="36"/>
  <c r="AY11" i="36"/>
  <c r="AW11" i="36"/>
  <c r="BT11" i="36"/>
  <c r="CE11" i="36"/>
  <c r="BD11" i="36"/>
  <c r="AN11" i="36"/>
  <c r="AL11" i="36"/>
  <c r="BX11" i="36"/>
  <c r="BU11" i="36"/>
  <c r="BQ11" i="36"/>
  <c r="BV11" i="36"/>
  <c r="AT11" i="36"/>
  <c r="AS11" i="36"/>
  <c r="AF31" i="36"/>
  <c r="K9" i="36"/>
  <c r="BM32" i="36"/>
  <c r="L33" i="36"/>
  <c r="AD33" i="36"/>
  <c r="AF33" i="36"/>
  <c r="Z33" i="36"/>
  <c r="M33" i="36"/>
  <c r="G33" i="36"/>
  <c r="Q33" i="36"/>
  <c r="X33" i="36"/>
  <c r="J33" i="36"/>
  <c r="AC33" i="36"/>
  <c r="P33" i="36"/>
  <c r="V33" i="36"/>
  <c r="AB33" i="36"/>
  <c r="D33" i="36"/>
  <c r="R33" i="36"/>
  <c r="T33" i="36"/>
  <c r="AG33" i="36"/>
  <c r="F33" i="36"/>
  <c r="I33" i="36"/>
  <c r="AE33" i="36"/>
  <c r="AC51" i="36"/>
  <c r="T51" i="36"/>
  <c r="AE51" i="36"/>
  <c r="J51" i="36"/>
  <c r="U51" i="36"/>
  <c r="O51" i="36"/>
  <c r="S51" i="36"/>
  <c r="G51" i="36"/>
  <c r="K51" i="36"/>
  <c r="M51" i="36"/>
  <c r="D51" i="36"/>
  <c r="W51" i="36"/>
  <c r="R51" i="36"/>
  <c r="E51" i="36"/>
  <c r="AF51" i="36"/>
  <c r="AH51" i="36"/>
  <c r="I51" i="36"/>
  <c r="Z51" i="36"/>
  <c r="E33" i="36"/>
  <c r="R18" i="36"/>
  <c r="U9" i="36"/>
  <c r="CO8" i="36"/>
  <c r="O33" i="36"/>
  <c r="P44" i="36"/>
  <c r="X44" i="36"/>
  <c r="R44" i="36"/>
  <c r="T44" i="36"/>
  <c r="L44" i="36"/>
  <c r="H44" i="36"/>
  <c r="Y44" i="36"/>
  <c r="W44" i="36"/>
  <c r="E44" i="36"/>
  <c r="AB44" i="36"/>
  <c r="K44" i="36"/>
  <c r="Q44" i="36"/>
  <c r="M44" i="36"/>
  <c r="AE44" i="36"/>
  <c r="V44" i="36"/>
  <c r="S44" i="36"/>
  <c r="G44" i="36"/>
  <c r="AG44" i="36"/>
  <c r="U44" i="36"/>
  <c r="AD44" i="36"/>
  <c r="F44" i="36"/>
  <c r="AF44" i="36"/>
  <c r="C5" i="36"/>
  <c r="BJ42" i="36"/>
  <c r="Y51" i="36"/>
  <c r="C35" i="36"/>
  <c r="AH35" i="36"/>
  <c r="U35" i="36"/>
  <c r="V35" i="36"/>
  <c r="AC35" i="36"/>
  <c r="Q35" i="36"/>
  <c r="AE35" i="36"/>
  <c r="E35" i="36"/>
  <c r="P35" i="36"/>
  <c r="G35" i="36"/>
  <c r="I35" i="36"/>
  <c r="L35" i="36"/>
  <c r="D35" i="36"/>
  <c r="AD35" i="36"/>
  <c r="Y35" i="36"/>
  <c r="N35" i="36"/>
  <c r="T35" i="36"/>
  <c r="M46" i="36"/>
  <c r="AU10" i="36"/>
  <c r="AA51" i="36"/>
  <c r="C9" i="36"/>
  <c r="AA33" i="36"/>
  <c r="CR18" i="36"/>
  <c r="AB51" i="36"/>
  <c r="AN21" i="36"/>
  <c r="CM34" i="36"/>
  <c r="CN51" i="36"/>
  <c r="K24" i="36"/>
  <c r="F36" i="36"/>
  <c r="AG24" i="36"/>
  <c r="Q24" i="36"/>
  <c r="CB11" i="36"/>
  <c r="CM8" i="36"/>
  <c r="CM45" i="36"/>
  <c r="CT45" i="36"/>
  <c r="CU45" i="36"/>
  <c r="CQ45" i="36"/>
  <c r="CR45" i="36"/>
  <c r="CP45" i="36"/>
  <c r="CN45" i="36"/>
  <c r="CO45" i="36"/>
  <c r="CW45" i="36"/>
  <c r="CX45" i="36"/>
  <c r="CV45" i="36"/>
  <c r="V17" i="36"/>
  <c r="W9" i="36"/>
  <c r="AH46" i="36"/>
  <c r="AQ21" i="36"/>
  <c r="CY10" i="36"/>
  <c r="BT42" i="36"/>
  <c r="N40" i="36"/>
  <c r="K33" i="36"/>
  <c r="AT41" i="36"/>
  <c r="CM12" i="36"/>
  <c r="U36" i="36"/>
  <c r="AC17" i="36"/>
  <c r="J31" i="36"/>
  <c r="AA35" i="36"/>
  <c r="N18" i="36"/>
  <c r="L18" i="36"/>
  <c r="BO21" i="36"/>
  <c r="Z44" i="36"/>
  <c r="AJ13" i="36"/>
  <c r="BJ13" i="36"/>
  <c r="AX13" i="36"/>
  <c r="AQ13" i="36"/>
  <c r="BF13" i="36"/>
  <c r="BA13" i="36"/>
  <c r="BR13" i="36"/>
  <c r="AN13" i="36"/>
  <c r="BI13" i="36"/>
  <c r="BC13" i="36"/>
  <c r="BQ13" i="36"/>
  <c r="AY13" i="36"/>
  <c r="BE13" i="36"/>
  <c r="BX13" i="36"/>
  <c r="AW13" i="36"/>
  <c r="AT13" i="36"/>
  <c r="AO13" i="36"/>
  <c r="AR13" i="36"/>
  <c r="BL13" i="36"/>
  <c r="BG13" i="36"/>
  <c r="CC13" i="36"/>
  <c r="AK13" i="36"/>
  <c r="AM13" i="36"/>
  <c r="BK13" i="36"/>
  <c r="CL13" i="36"/>
  <c r="BB13" i="36"/>
  <c r="BD13" i="36"/>
  <c r="CG13" i="36"/>
  <c r="BN13" i="36"/>
  <c r="BZ13" i="36"/>
  <c r="CJ13" i="36"/>
  <c r="AL13" i="36"/>
  <c r="CE13" i="36"/>
  <c r="T5" i="36"/>
  <c r="S17" i="36"/>
  <c r="CD13" i="36"/>
  <c r="BQ41" i="36"/>
  <c r="BV45" i="36"/>
  <c r="BE10" i="36"/>
  <c r="CO23" i="36"/>
  <c r="CY23" i="36"/>
  <c r="CU23" i="36"/>
  <c r="CM23" i="36"/>
  <c r="CN23" i="36"/>
  <c r="CW23" i="36"/>
  <c r="CX23" i="36"/>
  <c r="CV23" i="36"/>
  <c r="CZ23" i="36"/>
  <c r="CT23" i="36"/>
  <c r="D44" i="36"/>
  <c r="AU11" i="36"/>
  <c r="O35" i="36"/>
  <c r="CA45" i="36"/>
  <c r="J35" i="36"/>
  <c r="BV21" i="36"/>
  <c r="CM29" i="36"/>
  <c r="CS29" i="36"/>
  <c r="CR29" i="36"/>
  <c r="CX29" i="36"/>
  <c r="CW29" i="36"/>
  <c r="CV29" i="36"/>
  <c r="CN29" i="36"/>
  <c r="CZ29" i="36"/>
  <c r="CT29" i="36"/>
  <c r="CQ29" i="36"/>
  <c r="CO29" i="36"/>
  <c r="CY29" i="36"/>
  <c r="AG17" i="36"/>
  <c r="AV50" i="36"/>
  <c r="BQ50" i="36"/>
  <c r="BD50" i="36"/>
  <c r="BP50" i="36"/>
  <c r="BV50" i="36"/>
  <c r="BB50" i="36"/>
  <c r="BL50" i="36"/>
  <c r="BF50" i="36"/>
  <c r="AM50" i="36"/>
  <c r="BX50" i="36"/>
  <c r="CI50" i="36"/>
  <c r="CF50" i="36"/>
  <c r="BI50" i="36"/>
  <c r="AI50" i="36"/>
  <c r="CJ50" i="36"/>
  <c r="AP50" i="36"/>
  <c r="AW50" i="36"/>
  <c r="CG50" i="36"/>
  <c r="BG50" i="36"/>
  <c r="AT50" i="36"/>
  <c r="BC50" i="36"/>
  <c r="AS50" i="36"/>
  <c r="AZ50" i="36"/>
  <c r="CK50" i="36"/>
  <c r="BH50" i="36"/>
  <c r="BM50" i="36"/>
  <c r="CB50" i="36"/>
  <c r="AK50" i="36"/>
  <c r="AN50" i="36"/>
  <c r="CA50" i="36"/>
  <c r="AO50" i="36"/>
  <c r="BJ50" i="36"/>
  <c r="AQ50" i="36"/>
  <c r="AX50" i="36"/>
  <c r="BR50" i="36"/>
  <c r="BW50" i="36"/>
  <c r="BA50" i="36"/>
  <c r="BS50" i="36"/>
  <c r="AU50" i="36"/>
  <c r="AY50" i="36"/>
  <c r="CL50" i="36"/>
  <c r="BY50" i="36"/>
  <c r="AR50" i="36"/>
  <c r="Y33" i="36"/>
  <c r="BZ50" i="36"/>
  <c r="CC43" i="36"/>
  <c r="H17" i="36"/>
  <c r="BB26" i="36"/>
  <c r="F51" i="36"/>
  <c r="CK13" i="36"/>
  <c r="AO26" i="36"/>
  <c r="CZ45" i="36"/>
  <c r="CB45" i="36"/>
  <c r="M9" i="36"/>
  <c r="BK21" i="36"/>
  <c r="CA11" i="36"/>
  <c r="CQ34" i="36"/>
  <c r="BO11" i="36"/>
  <c r="AW41" i="36"/>
  <c r="AL10" i="36"/>
  <c r="CP34" i="36"/>
  <c r="AT10" i="36"/>
  <c r="BS42" i="36"/>
  <c r="AJ43" i="36"/>
  <c r="AG18" i="36"/>
  <c r="BW10" i="36"/>
  <c r="R33" i="39"/>
  <c r="U33" i="39"/>
  <c r="X33" i="39" s="1"/>
  <c r="H13" i="36"/>
  <c r="AE27" i="36"/>
  <c r="AA26" i="36"/>
  <c r="N32" i="36"/>
  <c r="AM19" i="36"/>
  <c r="Z26" i="36"/>
  <c r="CX32" i="36"/>
  <c r="X22" i="36"/>
  <c r="G32" i="36"/>
  <c r="BN19" i="36"/>
  <c r="BW38" i="36"/>
  <c r="U31" i="39"/>
  <c r="X31" i="39" s="1"/>
  <c r="R31" i="39"/>
  <c r="W16" i="36"/>
  <c r="BE48" i="36"/>
  <c r="CN42" i="36"/>
  <c r="Y34" i="36"/>
  <c r="BM4" i="36"/>
  <c r="O38" i="36"/>
  <c r="AH38" i="36"/>
  <c r="T38" i="36"/>
  <c r="AF38" i="36"/>
  <c r="H38" i="36"/>
  <c r="CE48" i="36"/>
  <c r="Y27" i="36"/>
  <c r="BB17" i="36"/>
  <c r="CH48" i="36"/>
  <c r="BZ38" i="36"/>
  <c r="S52" i="36"/>
  <c r="BN7" i="36"/>
  <c r="BC44" i="36"/>
  <c r="N26" i="36"/>
  <c r="AI23" i="36"/>
  <c r="AX23" i="36"/>
  <c r="CF23" i="36"/>
  <c r="CI23" i="36"/>
  <c r="AU17" i="36"/>
  <c r="AR14" i="36"/>
  <c r="CW26" i="36"/>
  <c r="V48" i="36"/>
  <c r="BO23" i="36"/>
  <c r="CJ23" i="36"/>
  <c r="CX42" i="36"/>
  <c r="AS35" i="36"/>
  <c r="BV35" i="36"/>
  <c r="BQ35" i="36"/>
  <c r="AO35" i="36"/>
  <c r="AV35" i="36"/>
  <c r="CE35" i="36"/>
  <c r="CB35" i="36"/>
  <c r="CL35" i="36"/>
  <c r="CI35" i="36"/>
  <c r="AY35" i="36"/>
  <c r="BI4" i="36"/>
  <c r="Y21" i="36"/>
  <c r="AC21" i="36"/>
  <c r="AA21" i="36"/>
  <c r="BX15" i="36"/>
  <c r="AK15" i="36"/>
  <c r="AV15" i="36"/>
  <c r="AW15" i="36"/>
  <c r="BE15" i="36"/>
  <c r="AM15" i="36"/>
  <c r="BU15" i="36"/>
  <c r="AG28" i="36"/>
  <c r="BK36" i="36"/>
  <c r="BK17" i="36"/>
  <c r="BX24" i="36"/>
  <c r="BY17" i="36"/>
  <c r="AP17" i="36"/>
  <c r="O26" i="36"/>
  <c r="BN14" i="36"/>
  <c r="AA23" i="36"/>
  <c r="AB23" i="36"/>
  <c r="AL35" i="36"/>
  <c r="X48" i="36"/>
  <c r="AB15" i="36"/>
  <c r="E42" i="36"/>
  <c r="R42" i="36"/>
  <c r="Y50" i="36"/>
  <c r="R50" i="36"/>
  <c r="D50" i="36"/>
  <c r="K50" i="36"/>
  <c r="W42" i="36"/>
  <c r="F45" i="36"/>
  <c r="BM15" i="36"/>
  <c r="BR24" i="36"/>
  <c r="AT40" i="36"/>
  <c r="CK17" i="36"/>
  <c r="P21" i="36"/>
  <c r="X21" i="36"/>
  <c r="CI44" i="36"/>
  <c r="CG36" i="36"/>
  <c r="AK23" i="36"/>
  <c r="AS15" i="36"/>
  <c r="AC47" i="36"/>
  <c r="CL36" i="36"/>
  <c r="BK51" i="36"/>
  <c r="BU19" i="36"/>
  <c r="BU48" i="36"/>
  <c r="CB19" i="36"/>
  <c r="CD15" i="36"/>
  <c r="D21" i="36"/>
  <c r="AC52" i="36"/>
  <c r="CQ21" i="36"/>
  <c r="AB21" i="36"/>
  <c r="AG12" i="36"/>
  <c r="AZ15" i="36"/>
  <c r="AG52" i="36"/>
  <c r="BD40" i="36"/>
  <c r="AN40" i="36"/>
  <c r="BV38" i="36"/>
  <c r="CN21" i="36"/>
  <c r="X50" i="36"/>
  <c r="M52" i="36"/>
  <c r="AE21" i="36"/>
  <c r="M45" i="36"/>
  <c r="W22" i="36"/>
  <c r="AB22" i="36"/>
  <c r="V25" i="36"/>
  <c r="C39" i="36"/>
  <c r="O39" i="36"/>
  <c r="Q39" i="36"/>
  <c r="CA44" i="36"/>
  <c r="CI52" i="36"/>
  <c r="CX4" i="36"/>
  <c r="AE15" i="36"/>
  <c r="CJ4" i="36"/>
  <c r="CR24" i="36"/>
  <c r="BA23" i="36"/>
  <c r="BD44" i="36"/>
  <c r="CA23" i="36"/>
  <c r="AV17" i="36"/>
  <c r="BH51" i="36"/>
  <c r="BG24" i="36"/>
  <c r="AH22" i="36"/>
  <c r="AK52" i="36"/>
  <c r="BH33" i="36"/>
  <c r="AL44" i="36"/>
  <c r="G48" i="36"/>
  <c r="AU19" i="36"/>
  <c r="E12" i="36"/>
  <c r="CX24" i="36"/>
  <c r="AV23" i="36"/>
  <c r="J15" i="36"/>
  <c r="BS33" i="36"/>
  <c r="AE25" i="36"/>
  <c r="D29" i="36"/>
  <c r="G16" i="36"/>
  <c r="N4" i="7"/>
  <c r="D18" i="9" s="1"/>
  <c r="D15" i="9"/>
  <c r="G43" i="36"/>
  <c r="P43" i="36"/>
  <c r="U43" i="36"/>
  <c r="CZ42" i="36"/>
  <c r="AW17" i="36"/>
  <c r="AO14" i="36"/>
  <c r="BF4" i="36"/>
  <c r="CC4" i="36"/>
  <c r="BB4" i="36"/>
  <c r="BO4" i="36"/>
  <c r="AM4" i="36"/>
  <c r="AJ4" i="36"/>
  <c r="BR4" i="36"/>
  <c r="BJ4" i="36"/>
  <c r="AX4" i="36"/>
  <c r="BP17" i="36"/>
  <c r="BF17" i="36"/>
  <c r="AU4" i="36"/>
  <c r="V32" i="36"/>
  <c r="AG32" i="36"/>
  <c r="AA32" i="36"/>
  <c r="CM43" i="36"/>
  <c r="CX43" i="36"/>
  <c r="CT43" i="36"/>
  <c r="BM23" i="36"/>
  <c r="BM35" i="36"/>
  <c r="CY27" i="36"/>
  <c r="CV27" i="36"/>
  <c r="CX27" i="36"/>
  <c r="CP27" i="36"/>
  <c r="CU27" i="36"/>
  <c r="CH35" i="36"/>
  <c r="Y32" i="36"/>
  <c r="Y15" i="36"/>
  <c r="AO36" i="36"/>
  <c r="O23" i="36"/>
  <c r="BJ15" i="36"/>
  <c r="BV51" i="36"/>
  <c r="CU44" i="36"/>
  <c r="BT35" i="36"/>
  <c r="I15" i="36"/>
  <c r="CU43" i="36"/>
  <c r="AQ4" i="36"/>
  <c r="AJ17" i="36"/>
  <c r="BD48" i="36"/>
  <c r="BJ48" i="36"/>
  <c r="BN48" i="36"/>
  <c r="AP48" i="36"/>
  <c r="AM48" i="36"/>
  <c r="AU48" i="36"/>
  <c r="BH48" i="36"/>
  <c r="AN24" i="36"/>
  <c r="CI4" i="36"/>
  <c r="BP4" i="36"/>
  <c r="AO17" i="36"/>
  <c r="CL28" i="36"/>
  <c r="BA28" i="36"/>
  <c r="BD28" i="36"/>
  <c r="CF28" i="36"/>
  <c r="BK28" i="36"/>
  <c r="AN28" i="36"/>
  <c r="AK28" i="36"/>
  <c r="BR28" i="36"/>
  <c r="CB28" i="36"/>
  <c r="AT44" i="36"/>
  <c r="AD21" i="36"/>
  <c r="R7" i="36"/>
  <c r="M7" i="36"/>
  <c r="CJ36" i="36"/>
  <c r="W47" i="36"/>
  <c r="BH15" i="36"/>
  <c r="BI40" i="36"/>
  <c r="CL44" i="36"/>
  <c r="BI23" i="36"/>
  <c r="CZ11" i="36"/>
  <c r="AQ23" i="36"/>
  <c r="S12" i="36"/>
  <c r="BP14" i="36"/>
  <c r="AZ40" i="36"/>
  <c r="R43" i="36"/>
  <c r="BQ40" i="36"/>
  <c r="Z47" i="36"/>
  <c r="BU33" i="36"/>
  <c r="H26" i="36"/>
  <c r="AO23" i="36"/>
  <c r="S7" i="36"/>
  <c r="BD17" i="36"/>
  <c r="Y7" i="36"/>
  <c r="AQ44" i="36"/>
  <c r="M21" i="36"/>
  <c r="AD45" i="36"/>
  <c r="AH48" i="36"/>
  <c r="CF35" i="36"/>
  <c r="Z12" i="36"/>
  <c r="AO15" i="36"/>
  <c r="CS14" i="36"/>
  <c r="CJ51" i="36"/>
  <c r="BM48" i="36"/>
  <c r="Y12" i="36"/>
  <c r="AN35" i="36"/>
  <c r="CU4" i="36"/>
  <c r="BF38" i="36"/>
  <c r="K48" i="36"/>
  <c r="BM36" i="36"/>
  <c r="AB28" i="36"/>
  <c r="AC13" i="36"/>
  <c r="AT14" i="36"/>
  <c r="J26" i="36"/>
  <c r="J45" i="36"/>
  <c r="P45" i="36"/>
  <c r="BC4" i="36"/>
  <c r="AE42" i="36"/>
  <c r="AO52" i="36"/>
  <c r="AN34" i="39"/>
  <c r="AN36" i="39"/>
  <c r="AN33" i="39"/>
  <c r="AN35" i="39"/>
  <c r="AN32" i="39"/>
  <c r="AN30" i="39"/>
  <c r="I11" i="9" s="1"/>
  <c r="H11" i="9"/>
  <c r="AN31" i="39"/>
  <c r="BX52" i="36"/>
  <c r="CW28" i="36"/>
  <c r="AQ19" i="36"/>
  <c r="CB12" i="36"/>
  <c r="AL12" i="36"/>
  <c r="AJ12" i="36"/>
  <c r="BM12" i="36"/>
  <c r="BI12" i="36"/>
  <c r="CX41" i="36"/>
  <c r="CS41" i="36"/>
  <c r="CQ41" i="36"/>
  <c r="CT41" i="36"/>
  <c r="CY35" i="36"/>
  <c r="BR14" i="36"/>
  <c r="E11" i="36"/>
  <c r="BP24" i="36"/>
  <c r="AA42" i="36"/>
  <c r="AM36" i="36"/>
  <c r="AF45" i="36"/>
  <c r="T32" i="36"/>
  <c r="CQ42" i="36"/>
  <c r="BW48" i="36"/>
  <c r="BW36" i="36"/>
  <c r="BL15" i="36"/>
  <c r="M43" i="36"/>
  <c r="AR15" i="36"/>
  <c r="X27" i="36"/>
  <c r="J21" i="36"/>
  <c r="G4" i="36"/>
  <c r="S4" i="36"/>
  <c r="AB16" i="36"/>
  <c r="BO15" i="36"/>
  <c r="AC48" i="36"/>
  <c r="CS11" i="36"/>
  <c r="CT11" i="36"/>
  <c r="BT14" i="36"/>
  <c r="BM14" i="36"/>
  <c r="BW14" i="36"/>
  <c r="AX14" i="36"/>
  <c r="AY14" i="36"/>
  <c r="C43" i="36"/>
  <c r="N43" i="36"/>
  <c r="R32" i="36"/>
  <c r="X43" i="36"/>
  <c r="AF43" i="36"/>
  <c r="BC23" i="36"/>
  <c r="BN17" i="36"/>
  <c r="BX14" i="36"/>
  <c r="AR35" i="36"/>
  <c r="BP51" i="36"/>
  <c r="BD51" i="36"/>
  <c r="BF51" i="36"/>
  <c r="BX51" i="36"/>
  <c r="BN36" i="36"/>
  <c r="AZ23" i="36"/>
  <c r="S13" i="36"/>
  <c r="Y13" i="36"/>
  <c r="AB13" i="36"/>
  <c r="AG13" i="36"/>
  <c r="L13" i="36"/>
  <c r="AY17" i="36"/>
  <c r="CC15" i="36"/>
  <c r="BA24" i="36"/>
  <c r="AZ17" i="36"/>
  <c r="AL24" i="36"/>
  <c r="BL51" i="36"/>
  <c r="AL36" i="36"/>
  <c r="L21" i="36"/>
  <c r="AT17" i="36"/>
  <c r="K21" i="36"/>
  <c r="P47" i="36"/>
  <c r="K26" i="36"/>
  <c r="E21" i="36"/>
  <c r="AQ15" i="36"/>
  <c r="G47" i="36"/>
  <c r="AP35" i="36"/>
  <c r="CB15" i="36"/>
  <c r="Y28" i="36"/>
  <c r="Q12" i="36"/>
  <c r="BZ14" i="36"/>
  <c r="BC51" i="36"/>
  <c r="V12" i="36"/>
  <c r="CI24" i="36"/>
  <c r="CF36" i="36"/>
  <c r="CM30" i="36"/>
  <c r="CP30" i="36"/>
  <c r="CK44" i="36"/>
  <c r="CH14" i="36"/>
  <c r="S50" i="36"/>
  <c r="BT23" i="36"/>
  <c r="BG15" i="36"/>
  <c r="AF28" i="36"/>
  <c r="BG35" i="36"/>
  <c r="K13" i="36"/>
  <c r="BA4" i="36"/>
  <c r="CU30" i="36"/>
  <c r="CF40" i="36"/>
  <c r="AM28" i="36"/>
  <c r="R45" i="36"/>
  <c r="BE4" i="36"/>
  <c r="AU36" i="36"/>
  <c r="AS14" i="36"/>
  <c r="AP28" i="36"/>
  <c r="BM51" i="36"/>
  <c r="AH52" i="36"/>
  <c r="AA52" i="36"/>
  <c r="R52" i="36"/>
  <c r="BO44" i="36"/>
  <c r="BI48" i="36"/>
  <c r="BF35" i="36"/>
  <c r="BF24" i="36"/>
  <c r="O49" i="36"/>
  <c r="AB49" i="36"/>
  <c r="V49" i="36"/>
  <c r="CK36" i="36"/>
  <c r="BT52" i="36"/>
  <c r="H47" i="36"/>
  <c r="Y47" i="36"/>
  <c r="AM40" i="36"/>
  <c r="BJ23" i="36"/>
  <c r="BE44" i="36"/>
  <c r="CX14" i="36"/>
  <c r="CU14" i="36"/>
  <c r="BN51" i="36"/>
  <c r="BC48" i="36"/>
  <c r="X7" i="36"/>
  <c r="R21" i="36"/>
  <c r="L15" i="36"/>
  <c r="L47" i="36"/>
  <c r="BL28" i="36"/>
  <c r="BY24" i="36"/>
  <c r="E27" i="36"/>
  <c r="U21" i="36"/>
  <c r="CN22" i="36"/>
  <c r="CF51" i="36"/>
  <c r="AD13" i="36"/>
  <c r="BI28" i="36"/>
  <c r="CT30" i="36"/>
  <c r="CE49" i="36"/>
  <c r="CK49" i="36"/>
  <c r="CB49" i="36"/>
  <c r="AX49" i="36"/>
  <c r="CD49" i="36"/>
  <c r="R12" i="36"/>
  <c r="Q23" i="36"/>
  <c r="BB23" i="36"/>
  <c r="I45" i="36"/>
  <c r="S43" i="36"/>
  <c r="BM17" i="36"/>
  <c r="AT51" i="36"/>
  <c r="BA17" i="36"/>
  <c r="AE47" i="36"/>
  <c r="G23" i="36"/>
  <c r="CJ44" i="36"/>
  <c r="BP44" i="36"/>
  <c r="F25" i="36"/>
  <c r="V15" i="36"/>
  <c r="Z42" i="36"/>
  <c r="CQ25" i="36"/>
  <c r="CZ25" i="36"/>
  <c r="CR16" i="36"/>
  <c r="CM16" i="36"/>
  <c r="AW4" i="36"/>
  <c r="AG47" i="36"/>
  <c r="AR19" i="36"/>
  <c r="CE23" i="36"/>
  <c r="CO16" i="36"/>
  <c r="CD17" i="36"/>
  <c r="CQ32" i="36"/>
  <c r="M25" i="36"/>
  <c r="AQ12" i="36"/>
  <c r="BL23" i="36"/>
  <c r="F47" i="36"/>
  <c r="AS19" i="36"/>
  <c r="CS26" i="36"/>
  <c r="CO26" i="36"/>
  <c r="Q43" i="36"/>
  <c r="H48" i="36"/>
  <c r="CV11" i="36"/>
  <c r="CG14" i="36"/>
  <c r="CM11" i="36"/>
  <c r="BF14" i="36"/>
  <c r="AM17" i="36"/>
  <c r="BZ36" i="36"/>
  <c r="AN36" i="36"/>
  <c r="BB36" i="36"/>
  <c r="CD36" i="36"/>
  <c r="AD26" i="36"/>
  <c r="L26" i="36"/>
  <c r="P26" i="36"/>
  <c r="I26" i="36"/>
  <c r="BT17" i="36"/>
  <c r="CQ43" i="36"/>
  <c r="AF12" i="36"/>
  <c r="O12" i="36"/>
  <c r="X12" i="36"/>
  <c r="U12" i="36"/>
  <c r="G12" i="36"/>
  <c r="CC35" i="36"/>
  <c r="S45" i="36"/>
  <c r="AA28" i="36"/>
  <c r="BY51" i="36"/>
  <c r="F32" i="36"/>
  <c r="BY15" i="36"/>
  <c r="AR17" i="36"/>
  <c r="AV36" i="36"/>
  <c r="CA36" i="36"/>
  <c r="BG36" i="36"/>
  <c r="CS43" i="36"/>
  <c r="F48" i="36"/>
  <c r="F42" i="36"/>
  <c r="J42" i="36"/>
  <c r="CO30" i="36"/>
  <c r="CF4" i="36"/>
  <c r="BE51" i="36"/>
  <c r="BO24" i="36"/>
  <c r="C48" i="36"/>
  <c r="CF17" i="36"/>
  <c r="S23" i="36"/>
  <c r="P23" i="36"/>
  <c r="BF33" i="36"/>
  <c r="CL33" i="36"/>
  <c r="BW33" i="36"/>
  <c r="AP33" i="36"/>
  <c r="BY33" i="36"/>
  <c r="AQ33" i="36"/>
  <c r="BQ33" i="36"/>
  <c r="CH33" i="36"/>
  <c r="BV33" i="36"/>
  <c r="AI17" i="36"/>
  <c r="BK35" i="36"/>
  <c r="Z32" i="36"/>
  <c r="CZ27" i="36"/>
  <c r="V50" i="36"/>
  <c r="AV24" i="36"/>
  <c r="E26" i="36"/>
  <c r="AS4" i="36"/>
  <c r="AI24" i="36"/>
  <c r="BQ48" i="36"/>
  <c r="G27" i="36"/>
  <c r="CO43" i="36"/>
  <c r="AQ17" i="36"/>
  <c r="BV36" i="36"/>
  <c r="BR52" i="36"/>
  <c r="BG52" i="36"/>
  <c r="AX52" i="36"/>
  <c r="BE52" i="36"/>
  <c r="BP52" i="36"/>
  <c r="AT52" i="36"/>
  <c r="AZ52" i="36"/>
  <c r="AS52" i="36"/>
  <c r="Y23" i="36"/>
  <c r="AA45" i="36"/>
  <c r="CR27" i="36"/>
  <c r="AD49" i="36"/>
  <c r="I32" i="36"/>
  <c r="BP28" i="36"/>
  <c r="CN46" i="36"/>
  <c r="BU24" i="36"/>
  <c r="CR28" i="36"/>
  <c r="CY28" i="36"/>
  <c r="CZ28" i="36"/>
  <c r="O52" i="36"/>
  <c r="AN51" i="36"/>
  <c r="H43" i="36"/>
  <c r="BD33" i="36"/>
  <c r="AR33" i="36"/>
  <c r="AT23" i="36"/>
  <c r="CY22" i="36"/>
  <c r="CK23" i="36"/>
  <c r="H23" i="36"/>
  <c r="CU21" i="36"/>
  <c r="P32" i="36"/>
  <c r="AB52" i="36"/>
  <c r="CG51" i="36"/>
  <c r="S47" i="36"/>
  <c r="BB51" i="36"/>
  <c r="BU36" i="36"/>
  <c r="Y48" i="36"/>
  <c r="M23" i="36"/>
  <c r="BM40" i="36"/>
  <c r="AX24" i="36"/>
  <c r="F27" i="36"/>
  <c r="AI38" i="36"/>
  <c r="CI38" i="36"/>
  <c r="AU38" i="36"/>
  <c r="BI38" i="36"/>
  <c r="AW38" i="36"/>
  <c r="AS38" i="36"/>
  <c r="AO38" i="36"/>
  <c r="BB38" i="36"/>
  <c r="X52" i="36"/>
  <c r="BT36" i="36"/>
  <c r="CE17" i="36"/>
  <c r="AI44" i="36"/>
  <c r="CM17" i="36"/>
  <c r="CX17" i="36"/>
  <c r="O50" i="36"/>
  <c r="BQ15" i="36"/>
  <c r="D27" i="36"/>
  <c r="AC28" i="36"/>
  <c r="CM31" i="36"/>
  <c r="CY31" i="36"/>
  <c r="CU31" i="36"/>
  <c r="W52" i="36"/>
  <c r="CA35" i="36"/>
  <c r="BL35" i="36"/>
  <c r="AK44" i="36"/>
  <c r="CS28" i="36"/>
  <c r="BR33" i="36"/>
  <c r="CY21" i="36"/>
  <c r="BF40" i="36"/>
  <c r="CB52" i="36"/>
  <c r="BZ24" i="36"/>
  <c r="CI51" i="36"/>
  <c r="AU14" i="36"/>
  <c r="Z34" i="36"/>
  <c r="P34" i="36"/>
  <c r="W34" i="36"/>
  <c r="AW48" i="36"/>
  <c r="CK14" i="36"/>
  <c r="BZ48" i="36"/>
  <c r="CM4" i="36"/>
  <c r="CW14" i="36"/>
  <c r="AE20" i="36"/>
  <c r="Q20" i="36"/>
  <c r="L20" i="36"/>
  <c r="N20" i="36"/>
  <c r="J20" i="36"/>
  <c r="T20" i="36"/>
  <c r="BA35" i="36"/>
  <c r="CG28" i="36"/>
  <c r="CG48" i="36"/>
  <c r="AV38" i="36"/>
  <c r="CX36" i="36"/>
  <c r="CS36" i="36"/>
  <c r="CO36" i="36"/>
  <c r="CJ33" i="36"/>
  <c r="AI19" i="36"/>
  <c r="Y25" i="36"/>
  <c r="CG5" i="36"/>
  <c r="CJ5" i="36"/>
  <c r="BF5" i="36"/>
  <c r="AV5" i="36"/>
  <c r="CF5" i="36"/>
  <c r="CV36" i="36"/>
  <c r="CR14" i="36"/>
  <c r="AM5" i="36"/>
  <c r="BH4" i="36"/>
  <c r="AR36" i="36"/>
  <c r="N7" i="36"/>
  <c r="AU35" i="36"/>
  <c r="BJ7" i="36"/>
  <c r="CE7" i="36"/>
  <c r="AJ7" i="36"/>
  <c r="CG7" i="36"/>
  <c r="BP7" i="36"/>
  <c r="BR7" i="36"/>
  <c r="BK7" i="36"/>
  <c r="G21" i="36"/>
  <c r="CZ32" i="36"/>
  <c r="BB35" i="36"/>
  <c r="H41" i="36"/>
  <c r="AB41" i="36"/>
  <c r="E41" i="36"/>
  <c r="R41" i="36"/>
  <c r="BS30" i="36"/>
  <c r="BQ30" i="36"/>
  <c r="BC30" i="36"/>
  <c r="AN30" i="36"/>
  <c r="BO30" i="36"/>
  <c r="BF30" i="36"/>
  <c r="AA7" i="36"/>
  <c r="AS40" i="36"/>
  <c r="AB43" i="36"/>
  <c r="BO49" i="36"/>
  <c r="CL23" i="36"/>
  <c r="W48" i="36"/>
  <c r="CM39" i="36"/>
  <c r="CW39" i="36"/>
  <c r="CU39" i="36"/>
  <c r="Q16" i="36"/>
  <c r="BS51" i="36"/>
  <c r="BI44" i="36"/>
  <c r="F26" i="36"/>
  <c r="CR39" i="36"/>
  <c r="BH24" i="36"/>
  <c r="CV28" i="36"/>
  <c r="BW35" i="36"/>
  <c r="CR30" i="36"/>
  <c r="AM7" i="36"/>
  <c r="AH30" i="36"/>
  <c r="X30" i="36"/>
  <c r="Y30" i="36"/>
  <c r="O30" i="36"/>
  <c r="BB15" i="36"/>
  <c r="BX12" i="36"/>
  <c r="U34" i="36"/>
  <c r="I43" i="36"/>
  <c r="CL12" i="36"/>
  <c r="X49" i="36"/>
  <c r="BH40" i="36"/>
  <c r="K15" i="36"/>
  <c r="AX12" i="36"/>
  <c r="CT36" i="36"/>
  <c r="AG49" i="36"/>
  <c r="E7" i="36"/>
  <c r="W27" i="36"/>
  <c r="Y20" i="36"/>
  <c r="BQ24" i="36"/>
  <c r="CO38" i="36"/>
  <c r="CM38" i="36"/>
  <c r="CW38" i="36"/>
  <c r="CN38" i="36"/>
  <c r="BX28" i="36"/>
  <c r="CE5" i="36"/>
  <c r="BY37" i="36"/>
  <c r="BB37" i="36"/>
  <c r="AR37" i="36"/>
  <c r="AJ37" i="36"/>
  <c r="BK37" i="36"/>
  <c r="CE37" i="36"/>
  <c r="AN4" i="36"/>
  <c r="CA7" i="36"/>
  <c r="AV51" i="36"/>
  <c r="CM42" i="36"/>
  <c r="CT42" i="36"/>
  <c r="E48" i="36"/>
  <c r="Z48" i="36"/>
  <c r="L48" i="36"/>
  <c r="Q48" i="36"/>
  <c r="BH17" i="36"/>
  <c r="BE17" i="36"/>
  <c r="CB17" i="36"/>
  <c r="BN24" i="36"/>
  <c r="BK24" i="36"/>
  <c r="BB24" i="36"/>
  <c r="BL24" i="36"/>
  <c r="CH24" i="36"/>
  <c r="CF24" i="36"/>
  <c r="AY24" i="36"/>
  <c r="AF48" i="36"/>
  <c r="CM21" i="36"/>
  <c r="CV21" i="36"/>
  <c r="CX21" i="36"/>
  <c r="BL4" i="36"/>
  <c r="AH43" i="36"/>
  <c r="BJ36" i="36"/>
  <c r="AH26" i="36"/>
  <c r="Q32" i="36"/>
  <c r="Q15" i="36"/>
  <c r="CA51" i="36"/>
  <c r="CH51" i="36"/>
  <c r="U13" i="36"/>
  <c r="D48" i="36"/>
  <c r="BI24" i="36"/>
  <c r="BY44" i="36"/>
  <c r="BK44" i="36"/>
  <c r="BU44" i="36"/>
  <c r="Q47" i="36"/>
  <c r="BR17" i="36"/>
  <c r="AY23" i="36"/>
  <c r="AI40" i="36"/>
  <c r="AW40" i="36"/>
  <c r="BR40" i="36"/>
  <c r="BG40" i="36"/>
  <c r="AU40" i="36"/>
  <c r="AL40" i="36"/>
  <c r="BO40" i="36"/>
  <c r="AP40" i="36"/>
  <c r="CA40" i="36"/>
  <c r="CJ40" i="36"/>
  <c r="BF36" i="36"/>
  <c r="CO42" i="36"/>
  <c r="CE15" i="36"/>
  <c r="BQ14" i="36"/>
  <c r="AJ35" i="36"/>
  <c r="CO4" i="36"/>
  <c r="CP4" i="36"/>
  <c r="CQ4" i="36"/>
  <c r="BZ23" i="36"/>
  <c r="AA12" i="36"/>
  <c r="BV4" i="36"/>
  <c r="V23" i="36"/>
  <c r="CI33" i="36"/>
  <c r="AD28" i="36"/>
  <c r="BE19" i="36"/>
  <c r="CL19" i="36"/>
  <c r="BO19" i="36"/>
  <c r="BV19" i="36"/>
  <c r="BL19" i="36"/>
  <c r="CC17" i="36"/>
  <c r="BN4" i="36"/>
  <c r="CO46" i="36"/>
  <c r="F52" i="36"/>
  <c r="BO36" i="36"/>
  <c r="K49" i="36"/>
  <c r="O15" i="36"/>
  <c r="BE24" i="36"/>
  <c r="V13" i="36"/>
  <c r="L43" i="36"/>
  <c r="L49" i="36"/>
  <c r="CB51" i="36"/>
  <c r="BS17" i="36"/>
  <c r="BD15" i="36"/>
  <c r="U32" i="36"/>
  <c r="CB40" i="36"/>
  <c r="AT35" i="36"/>
  <c r="BQ36" i="36"/>
  <c r="Q28" i="36"/>
  <c r="CT27" i="36"/>
  <c r="AL14" i="36"/>
  <c r="AD48" i="36"/>
  <c r="AZ33" i="36"/>
  <c r="P50" i="36"/>
  <c r="AJ23" i="36"/>
  <c r="CY26" i="36"/>
  <c r="BS35" i="36"/>
  <c r="V52" i="36"/>
  <c r="T48" i="36"/>
  <c r="BP40" i="36"/>
  <c r="BM44" i="36"/>
  <c r="BU35" i="36"/>
  <c r="AO4" i="36"/>
  <c r="S22" i="36"/>
  <c r="BV28" i="36"/>
  <c r="BL17" i="36"/>
  <c r="AT30" i="36"/>
  <c r="AD39" i="36"/>
  <c r="CZ14" i="36"/>
  <c r="D25" i="36"/>
  <c r="BJ19" i="36"/>
  <c r="BG5" i="36"/>
  <c r="BZ51" i="36"/>
  <c r="BO51" i="36"/>
  <c r="AC12" i="36"/>
  <c r="L52" i="36"/>
  <c r="BV48" i="36"/>
  <c r="J28" i="36"/>
  <c r="AB29" i="36"/>
  <c r="E29" i="36"/>
  <c r="O29" i="36"/>
  <c r="AF29" i="36"/>
  <c r="F29" i="36"/>
  <c r="P29" i="36"/>
  <c r="J22" i="36"/>
  <c r="BZ52" i="36"/>
  <c r="BJ28" i="36"/>
  <c r="CW16" i="36"/>
  <c r="CJ38" i="36"/>
  <c r="K32" i="36"/>
  <c r="CD14" i="36"/>
  <c r="P16" i="36"/>
  <c r="M12" i="36"/>
  <c r="D41" i="36"/>
  <c r="T15" i="36"/>
  <c r="U28" i="36"/>
  <c r="Z28" i="36"/>
  <c r="AE28" i="36"/>
  <c r="AA43" i="36"/>
  <c r="AA48" i="36"/>
  <c r="CI17" i="36"/>
  <c r="AU23" i="36"/>
  <c r="BV14" i="36"/>
  <c r="CH23" i="36"/>
  <c r="AN17" i="36"/>
  <c r="CE36" i="36"/>
  <c r="CX26" i="36"/>
  <c r="M48" i="36"/>
  <c r="CS44" i="36"/>
  <c r="CW44" i="36"/>
  <c r="CV44" i="36"/>
  <c r="CR44" i="36"/>
  <c r="CX44" i="36"/>
  <c r="AJ36" i="36"/>
  <c r="BJ35" i="36"/>
  <c r="AD32" i="36"/>
  <c r="BA14" i="36"/>
  <c r="AR24" i="36"/>
  <c r="O47" i="36"/>
  <c r="AD47" i="36"/>
  <c r="X47" i="36"/>
  <c r="BZ4" i="36"/>
  <c r="AP23" i="36"/>
  <c r="CH15" i="36"/>
  <c r="AS24" i="36"/>
  <c r="C45" i="36"/>
  <c r="X45" i="36"/>
  <c r="Q45" i="36"/>
  <c r="CJ14" i="36"/>
  <c r="CC44" i="36"/>
  <c r="AK17" i="36"/>
  <c r="BZ17" i="36"/>
  <c r="CU26" i="36"/>
  <c r="U45" i="36"/>
  <c r="AC27" i="36"/>
  <c r="Z27" i="36"/>
  <c r="AF27" i="36"/>
  <c r="U27" i="36"/>
  <c r="T27" i="36"/>
  <c r="AB48" i="36"/>
  <c r="CP11" i="36"/>
  <c r="D42" i="36"/>
  <c r="AG15" i="36"/>
  <c r="X42" i="36"/>
  <c r="AZ4" i="36"/>
  <c r="G15" i="36"/>
  <c r="CZ30" i="36"/>
  <c r="BX17" i="36"/>
  <c r="AW44" i="36"/>
  <c r="BM28" i="36"/>
  <c r="V45" i="36"/>
  <c r="BF23" i="36"/>
  <c r="T12" i="36"/>
  <c r="AX35" i="36"/>
  <c r="R15" i="36"/>
  <c r="BG51" i="36"/>
  <c r="BR15" i="36"/>
  <c r="AO51" i="36"/>
  <c r="AE50" i="36"/>
  <c r="BW4" i="36"/>
  <c r="BZ15" i="36"/>
  <c r="CS30" i="36"/>
  <c r="AY33" i="36"/>
  <c r="W26" i="36"/>
  <c r="AG43" i="36"/>
  <c r="S26" i="36"/>
  <c r="AG50" i="36"/>
  <c r="X13" i="36"/>
  <c r="AL48" i="36"/>
  <c r="BJ24" i="36"/>
  <c r="AG45" i="36"/>
  <c r="CC40" i="36"/>
  <c r="V43" i="36"/>
  <c r="AH45" i="36"/>
  <c r="AF13" i="36"/>
  <c r="CM46" i="36"/>
  <c r="CR46" i="36"/>
  <c r="BQ17" i="36"/>
  <c r="BD4" i="36"/>
  <c r="AP4" i="36"/>
  <c r="CS21" i="36"/>
  <c r="X15" i="36"/>
  <c r="BD35" i="36"/>
  <c r="CT4" i="36"/>
  <c r="E23" i="36"/>
  <c r="BD23" i="36"/>
  <c r="CM24" i="36"/>
  <c r="CO24" i="36"/>
  <c r="Z21" i="36"/>
  <c r="CV22" i="36"/>
  <c r="BP38" i="36"/>
  <c r="AZ14" i="36"/>
  <c r="M42" i="36"/>
  <c r="AC26" i="36"/>
  <c r="CS6" i="36"/>
  <c r="CZ6" i="36"/>
  <c r="CW6" i="36"/>
  <c r="CC14" i="36"/>
  <c r="BF44" i="36"/>
  <c r="CJ15" i="36"/>
  <c r="O11" i="36"/>
  <c r="G11" i="36"/>
  <c r="J11" i="36"/>
  <c r="CG24" i="36"/>
  <c r="AJ15" i="36"/>
  <c r="CF52" i="36"/>
  <c r="BG23" i="36"/>
  <c r="CH52" i="36"/>
  <c r="W11" i="36"/>
  <c r="AN52" i="36"/>
  <c r="AX36" i="36"/>
  <c r="BC35" i="36"/>
  <c r="V27" i="36"/>
  <c r="F15" i="36"/>
  <c r="BF28" i="36"/>
  <c r="CW4" i="36"/>
  <c r="CT44" i="36"/>
  <c r="P28" i="36"/>
  <c r="BH44" i="36"/>
  <c r="D23" i="36"/>
  <c r="M26" i="36"/>
  <c r="O21" i="36"/>
  <c r="Y52" i="36"/>
  <c r="CV26" i="36"/>
  <c r="BI35" i="36"/>
  <c r="CL38" i="36"/>
  <c r="D47" i="36"/>
  <c r="AZ51" i="36"/>
  <c r="AS49" i="36"/>
  <c r="BO38" i="36"/>
  <c r="AC15" i="36"/>
  <c r="BN23" i="36"/>
  <c r="AB11" i="36"/>
  <c r="CS32" i="36"/>
  <c r="AJ33" i="36"/>
  <c r="AJ14" i="36"/>
  <c r="H28" i="36"/>
  <c r="V47" i="36"/>
  <c r="AE43" i="36"/>
  <c r="CG44" i="36"/>
  <c r="BC24" i="36"/>
  <c r="L42" i="36"/>
  <c r="AT36" i="36"/>
  <c r="CT46" i="36"/>
  <c r="CD40" i="36"/>
  <c r="BI36" i="36"/>
  <c r="CQ40" i="36"/>
  <c r="CP40" i="36"/>
  <c r="CR40" i="36"/>
  <c r="CS40" i="36"/>
  <c r="CV40" i="36"/>
  <c r="CX40" i="36"/>
  <c r="CW40" i="36"/>
  <c r="U29" i="36"/>
  <c r="E15" i="36"/>
  <c r="AO7" i="36"/>
  <c r="AN15" i="36"/>
  <c r="AS17" i="36"/>
  <c r="CI46" i="36"/>
  <c r="CE46" i="36"/>
  <c r="BZ46" i="36"/>
  <c r="CL46" i="36"/>
  <c r="CK46" i="36"/>
  <c r="AJ46" i="36"/>
  <c r="CA46" i="36"/>
  <c r="CG33" i="36"/>
  <c r="R34" i="39"/>
  <c r="U34" i="39"/>
  <c r="X34" i="39" s="1"/>
  <c r="R37" i="39"/>
  <c r="U37" i="39"/>
  <c r="X37" i="39" s="1"/>
  <c r="F6" i="36"/>
  <c r="AK25" i="36"/>
  <c r="CF20" i="36"/>
  <c r="H37" i="37"/>
  <c r="Q37" i="37" s="1"/>
  <c r="N37" i="37"/>
  <c r="R37" i="37" s="1"/>
  <c r="M37" i="37"/>
  <c r="BA31" i="36"/>
  <c r="J4" i="7"/>
  <c r="D24" i="9" s="1"/>
  <c r="E24" i="9" s="1"/>
  <c r="BF16" i="36"/>
  <c r="CL16" i="36"/>
  <c r="AU22" i="36"/>
  <c r="CF47" i="36"/>
  <c r="BR18" i="36"/>
  <c r="AS16" i="36"/>
  <c r="AP22" i="36"/>
  <c r="P6" i="36"/>
  <c r="AT31" i="36"/>
  <c r="AA10" i="36"/>
  <c r="BP39" i="36"/>
  <c r="AT25" i="36"/>
  <c r="C8" i="36"/>
  <c r="AO39" i="36"/>
  <c r="AI31" i="36"/>
  <c r="AT18" i="36"/>
  <c r="M37" i="40"/>
  <c r="N37" i="40"/>
  <c r="R37" i="40" s="1"/>
  <c r="H37" i="40"/>
  <c r="Q37" i="40" s="1"/>
  <c r="CB18" i="36"/>
  <c r="AI20" i="36"/>
  <c r="AK22" i="36"/>
  <c r="AI29" i="36"/>
  <c r="BV47" i="36"/>
  <c r="BK22" i="36"/>
  <c r="BG18" i="36"/>
  <c r="BS31" i="36"/>
  <c r="AI9" i="36"/>
  <c r="BT9" i="36"/>
  <c r="CA47" i="36"/>
  <c r="BF29" i="36"/>
  <c r="AN39" i="36"/>
  <c r="CL29" i="36"/>
  <c r="BT22" i="36"/>
  <c r="BY39" i="36"/>
  <c r="BM31" i="36"/>
  <c r="U35" i="39"/>
  <c r="X35" i="39" s="1"/>
  <c r="R35" i="39"/>
  <c r="L4" i="7"/>
  <c r="D21" i="9" s="1"/>
  <c r="E21" i="9" s="1"/>
  <c r="BZ22" i="36"/>
  <c r="BT18" i="36"/>
  <c r="CC16" i="36"/>
  <c r="BG16" i="36"/>
  <c r="BL20" i="36"/>
  <c r="BN18" i="36"/>
  <c r="BS25" i="36"/>
  <c r="AI22" i="36"/>
  <c r="AN37" i="39"/>
  <c r="CM15" i="36"/>
  <c r="CI18" i="36"/>
  <c r="BG29" i="36"/>
  <c r="C10" i="36"/>
  <c r="AA37" i="39"/>
  <c r="AA36" i="39"/>
  <c r="AA32" i="39"/>
  <c r="AA31" i="39"/>
  <c r="AA35" i="39"/>
  <c r="AA33" i="39"/>
  <c r="AA34" i="39"/>
  <c r="AA30" i="39"/>
  <c r="BW6" i="36"/>
  <c r="BY6" i="36"/>
  <c r="CO15" i="36"/>
  <c r="CM19" i="36"/>
  <c r="AY31" i="36"/>
  <c r="AI34" i="36"/>
  <c r="BO9" i="36"/>
  <c r="CA16" i="36"/>
  <c r="AI47" i="36"/>
  <c r="H6" i="36"/>
  <c r="BT47" i="36"/>
  <c r="CM7" i="36"/>
  <c r="BT29" i="36"/>
  <c r="L6" i="36"/>
  <c r="AQ9" i="36"/>
  <c r="U30" i="39"/>
  <c r="R30" i="39"/>
  <c r="AZ8" i="36"/>
  <c r="W6" i="36"/>
  <c r="BH31" i="36"/>
  <c r="AK6" i="36"/>
  <c r="E4" i="7" l="1"/>
  <c r="V34" i="39"/>
  <c r="Y34" i="39" s="1"/>
  <c r="V30" i="39"/>
  <c r="V31" i="39"/>
  <c r="Y31" i="39" s="1"/>
  <c r="V36" i="39"/>
  <c r="Y36" i="39" s="1"/>
  <c r="V35" i="39"/>
  <c r="Y35" i="39" s="1"/>
  <c r="V29" i="39"/>
  <c r="Y29" i="39" s="1"/>
  <c r="V32" i="39"/>
  <c r="Y32" i="39" s="1"/>
  <c r="V33" i="39"/>
  <c r="Y33" i="39" s="1"/>
  <c r="X30" i="39"/>
  <c r="V37" i="39"/>
  <c r="Y37" i="39" s="1"/>
  <c r="S37" i="39"/>
  <c r="S36" i="39"/>
  <c r="S31" i="39"/>
  <c r="S29" i="39"/>
  <c r="S33" i="39"/>
  <c r="C4" i="7"/>
  <c r="C15" i="9" s="1"/>
  <c r="E15" i="9" s="1"/>
  <c r="S35" i="39"/>
  <c r="S30" i="39"/>
  <c r="S34" i="39"/>
  <c r="S32" i="39"/>
  <c r="C4" i="8" l="1"/>
  <c r="C16" i="9" s="1"/>
  <c r="E16" i="9" s="1"/>
  <c r="E4" i="8"/>
  <c r="Y30" i="39"/>
  <c r="G10" i="7" s="1"/>
  <c r="M4" i="7"/>
  <c r="C18" i="9" s="1"/>
  <c r="E18" i="9" s="1"/>
  <c r="C12" i="9"/>
  <c r="E12" i="9" s="1"/>
  <c r="G4" i="7"/>
  <c r="C27" i="9" s="1"/>
  <c r="E27" i="9" s="1"/>
  <c r="C13" i="9" l="1"/>
  <c r="E13" i="9" s="1"/>
  <c r="G4" i="8"/>
  <c r="C28" i="9" s="1"/>
  <c r="E28" i="9" s="1"/>
</calcChain>
</file>

<file path=xl/sharedStrings.xml><?xml version="1.0" encoding="utf-8"?>
<sst xmlns="http://schemas.openxmlformats.org/spreadsheetml/2006/main" count="18739" uniqueCount="1975">
  <si>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</si>
  <si>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</si>
  <si>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</si>
  <si>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</si>
  <si>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</si>
  <si>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</si>
  <si>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</si>
  <si>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</si>
  <si>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</si>
  <si>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</si>
  <si>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</si>
  <si>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</si>
  <si>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</si>
  <si>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</si>
  <si>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</si>
  <si>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</si>
  <si>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</si>
  <si>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</si>
  <si>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</si>
  <si>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</si>
  <si>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</si>
  <si>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</si>
  <si>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</si>
  <si>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</si>
  <si>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</si>
  <si>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</si>
  <si>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</si>
  <si>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</si>
  <si>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</si>
  <si>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</si>
  <si>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</si>
  <si>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</si>
  <si>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</si>
  <si>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</si>
  <si>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</si>
  <si>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</si>
  <si>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</si>
  <si>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</si>
  <si>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</si>
  <si>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</si>
  <si>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</si>
  <si>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</si>
  <si>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</si>
  <si>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</si>
  <si>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</si>
  <si>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</si>
  <si>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</si>
  <si>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</si>
  <si>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</si>
  <si>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</si>
  <si>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</si>
  <si>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</si>
  <si>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</si>
  <si>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</si>
  <si>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</si>
  <si>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</si>
  <si>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</si>
  <si>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</si>
  <si>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</si>
  <si>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</si>
  <si>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</si>
  <si>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</si>
  <si>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</si>
  <si>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</si>
  <si>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</si>
  <si>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</si>
  <si>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</si>
  <si>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</si>
  <si>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</si>
  <si>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</si>
  <si>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</si>
  <si>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</si>
  <si>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</si>
  <si>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</si>
  <si>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</si>
  <si>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</si>
  <si>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</si>
  <si>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</si>
  <si>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</si>
  <si>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</si>
  <si>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</si>
  <si>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</si>
  <si>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</si>
  <si>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</si>
  <si>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</si>
  <si>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</si>
  <si>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</si>
  <si>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</si>
  <si>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</si>
  <si>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</si>
  <si>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</si>
  <si>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</si>
  <si>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</si>
  <si>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</si>
  <si>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</si>
  <si>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</si>
  <si>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</si>
  <si>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</si>
  <si>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</si>
  <si>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</si>
  <si>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</si>
  <si>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</si>
  <si>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</si>
  <si>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</si>
  <si>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</si>
  <si>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</si>
  <si>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</si>
  <si>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</si>
  <si>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</si>
  <si>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</si>
  <si>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</si>
  <si>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</si>
  <si>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</si>
  <si>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</si>
  <si>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</si>
  <si>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</si>
  <si>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</si>
  <si>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</si>
  <si>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</si>
  <si>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</si>
  <si>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</si>
  <si>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</si>
  <si>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</si>
  <si>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</si>
  <si>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</si>
  <si>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</si>
  <si>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</si>
  <si>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</si>
  <si>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</si>
  <si>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</si>
  <si>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</si>
  <si>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</si>
  <si>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</si>
  <si>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</si>
  <si>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</si>
  <si>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</si>
  <si>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</si>
  <si>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</si>
  <si>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</si>
  <si>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</si>
  <si>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</si>
  <si>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</si>
  <si>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</si>
  <si>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</si>
  <si>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</si>
  <si>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</si>
  <si>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</si>
  <si>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</si>
  <si>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</si>
  <si>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</si>
  <si>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</si>
  <si>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</si>
  <si>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</si>
  <si>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</si>
  <si>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</si>
  <si>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</si>
  <si>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</si>
  <si>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</si>
  <si>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</si>
  <si>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</si>
  <si>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</si>
  <si>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</si>
  <si>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</si>
  <si>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</si>
  <si>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</si>
  <si>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</si>
  <si>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</si>
  <si>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</si>
  <si>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</si>
  <si>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</si>
  <si>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</si>
  <si>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</si>
  <si>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</si>
  <si>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</si>
  <si>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</si>
  <si>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</si>
  <si>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</si>
  <si>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</si>
  <si>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</si>
  <si>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</si>
  <si>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</si>
  <si>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</si>
  <si>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</si>
  <si>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</si>
  <si>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</si>
  <si>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</si>
  <si>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</si>
  <si>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</si>
  <si>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</si>
  <si>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</si>
  <si>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</si>
  <si>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</si>
  <si>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</si>
  <si>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</si>
  <si>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</si>
  <si>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</si>
  <si>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</si>
  <si>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</si>
  <si>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</si>
  <si>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</si>
  <si>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</si>
  <si>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</si>
  <si>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</si>
  <si>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</si>
  <si>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</si>
  <si>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</si>
  <si>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</si>
  <si>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</si>
  <si>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</si>
  <si>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</si>
  <si>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</si>
  <si>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</si>
  <si>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</si>
  <si>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</si>
  <si>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</si>
  <si>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</si>
  <si>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</si>
  <si>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</si>
  <si>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</si>
  <si>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</si>
  <si>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</si>
  <si>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</si>
  <si>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</si>
  <si>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</si>
  <si>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</si>
  <si>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</si>
  <si>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</si>
  <si>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</si>
  <si>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</si>
  <si>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</si>
  <si>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</si>
  <si>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</si>
  <si>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</si>
  <si>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</si>
  <si>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</si>
  <si>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</si>
  <si>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</si>
  <si>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</si>
  <si>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</si>
  <si>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</si>
  <si>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</si>
  <si>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</si>
  <si>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</si>
  <si>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</si>
  <si>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</si>
  <si>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</si>
  <si>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</si>
  <si>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</si>
  <si>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</si>
  <si>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</si>
  <si>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</si>
  <si>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</si>
  <si>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</si>
  <si>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</si>
  <si>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</si>
  <si>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</si>
  <si>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</si>
  <si>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</si>
  <si>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</si>
  <si>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</si>
  <si>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</si>
  <si>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</si>
  <si>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</si>
  <si>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</si>
  <si>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</si>
  <si>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</si>
  <si>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</si>
  <si>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</si>
  <si>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</si>
  <si>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</si>
  <si>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</si>
  <si>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</si>
  <si>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</si>
  <si>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</si>
  <si>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</si>
  <si>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</si>
  <si>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</si>
  <si>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</si>
  <si>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</si>
  <si>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</si>
  <si>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</si>
  <si>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</si>
  <si>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</si>
  <si>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</si>
  <si>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</si>
  <si>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</si>
  <si>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</si>
  <si>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</si>
  <si>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</si>
  <si>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</si>
  <si>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</si>
  <si>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</si>
  <si>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</si>
  <si>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</si>
  <si>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</si>
  <si>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</si>
  <si>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</si>
  <si>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</si>
  <si>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</si>
  <si>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</si>
  <si>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</si>
  <si>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</si>
  <si>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</si>
  <si>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</si>
  <si>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</si>
  <si>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</si>
  <si>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</si>
  <si>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</si>
  <si>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</si>
  <si>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</si>
  <si>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</si>
  <si>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</si>
  <si>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</si>
  <si>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</si>
  <si>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</si>
  <si>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</si>
  <si>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</si>
  <si>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</si>
  <si>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</si>
  <si>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</si>
  <si>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</si>
  <si>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</si>
  <si>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</si>
  <si>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</si>
  <si>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</si>
  <si>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</si>
  <si>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</si>
  <si>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</si>
  <si>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</si>
  <si>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</si>
  <si>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</si>
  <si>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</si>
  <si>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</si>
  <si>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</si>
  <si>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</si>
  <si>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</si>
  <si>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</si>
  <si>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</si>
  <si>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</si>
  <si>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</si>
  <si>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</si>
  <si>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</si>
  <si>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</si>
  <si>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</si>
  <si>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</si>
  <si>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</si>
  <si>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</si>
  <si>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</si>
  <si>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</si>
  <si>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</si>
  <si>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</si>
  <si>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</si>
  <si>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</si>
  <si>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</si>
  <si>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</si>
  <si>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</si>
  <si>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</si>
  <si>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</si>
  <si>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</si>
  <si>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</si>
  <si>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</si>
  <si>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</si>
  <si>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</si>
  <si>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</si>
  <si>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</si>
  <si>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</si>
  <si>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</si>
  <si>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</si>
  <si>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</si>
  <si>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</si>
  <si>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</si>
  <si>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</si>
  <si>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</si>
  <si>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</si>
  <si>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</si>
  <si>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</si>
  <si>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</si>
  <si>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</si>
  <si>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</si>
  <si>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</si>
  <si>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</si>
  <si>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</si>
  <si>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</si>
  <si>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</si>
  <si>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</si>
  <si>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</si>
  <si>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</si>
  <si>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</si>
  <si>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</si>
  <si>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</si>
  <si>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</si>
  <si>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</si>
  <si>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</si>
  <si>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</si>
  <si>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</si>
  <si>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</si>
  <si>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</si>
  <si>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</si>
  <si>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</si>
  <si>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</si>
  <si>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</si>
  <si>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</si>
  <si>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</si>
  <si>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</si>
  <si>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</si>
  <si>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</si>
  <si>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</si>
  <si>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</si>
  <si>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</si>
  <si>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</si>
  <si>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</si>
  <si>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</si>
  <si>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</si>
  <si>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</si>
  <si>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</si>
  <si>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</si>
  <si>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</si>
  <si>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</si>
  <si>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</si>
  <si>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</si>
  <si>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</si>
  <si>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</si>
  <si>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</si>
  <si>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</si>
  <si>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</si>
  <si>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</si>
  <si>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</si>
  <si>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</si>
  <si>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</si>
  <si>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</si>
  <si>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</si>
  <si>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</si>
  <si>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</si>
  <si>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</si>
  <si>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</si>
  <si>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</si>
  <si>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</si>
  <si>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</si>
  <si>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</si>
  <si>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</si>
  <si>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</si>
  <si>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</si>
  <si>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</si>
  <si>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</si>
  <si>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</si>
  <si>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</si>
  <si>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</si>
  <si>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</si>
  <si>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</si>
  <si>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</si>
  <si>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</si>
  <si>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</si>
  <si>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</si>
  <si>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</si>
  <si>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</si>
  <si>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</si>
  <si>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</si>
  <si>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</si>
  <si>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</si>
  <si>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</si>
  <si>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</si>
  <si>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</si>
  <si>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</si>
  <si>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</si>
  <si>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</si>
  <si>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</si>
  <si>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</si>
  <si>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</si>
  <si>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</si>
  <si>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</si>
  <si>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</si>
  <si>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</si>
  <si>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</si>
  <si>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</si>
  <si>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</si>
  <si>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</si>
  <si>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</si>
  <si>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</si>
  <si>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</si>
  <si>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</si>
  <si>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</si>
  <si>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</si>
  <si>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</si>
  <si>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</si>
  <si>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</si>
  <si>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</si>
  <si>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</si>
  <si>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</si>
  <si>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</si>
  <si>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</si>
  <si>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</si>
  <si>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</si>
  <si>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</si>
  <si>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</si>
  <si>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</si>
  <si>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</si>
  <si>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</si>
  <si>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</si>
  <si>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</si>
  <si>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</si>
  <si>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</si>
  <si>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</si>
  <si>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</si>
  <si>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</si>
  <si>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</si>
  <si>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</si>
  <si>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</si>
  <si>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</si>
  <si>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</si>
  <si>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</si>
  <si>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</si>
  <si>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</si>
  <si>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</si>
  <si>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</si>
  <si>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</si>
  <si>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</si>
  <si>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</si>
  <si>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</si>
  <si>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</si>
  <si>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</si>
  <si>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</si>
  <si>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</si>
  <si>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</si>
  <si>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</si>
  <si>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</si>
  <si>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</si>
  <si>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</si>
  <si>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</si>
  <si>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</si>
  <si>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</si>
  <si>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</si>
  <si>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</si>
  <si>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</si>
  <si>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</si>
  <si>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</si>
  <si>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</si>
  <si>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</si>
  <si>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</si>
  <si>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</si>
  <si>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</si>
  <si>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</si>
  <si>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</si>
  <si>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</si>
  <si>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</si>
  <si>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</si>
  <si>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</si>
  <si>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</si>
  <si>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</si>
  <si>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</si>
  <si>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</si>
  <si>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</si>
  <si>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</si>
  <si>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</si>
  <si>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</si>
  <si>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</si>
  <si>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</si>
  <si>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</si>
  <si>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</si>
  <si>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</si>
  <si>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</si>
  <si>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</si>
  <si>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</si>
  <si>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</si>
  <si>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</si>
  <si>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</si>
  <si>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</si>
  <si>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</si>
  <si>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</si>
  <si>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</si>
  <si>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</si>
  <si>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</si>
  <si>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</si>
  <si>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</si>
  <si>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</si>
  <si>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</si>
  <si>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</si>
  <si>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</si>
  <si>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</si>
  <si>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</si>
  <si>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</si>
  <si>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</si>
  <si>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</si>
  <si>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</si>
  <si>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</si>
  <si>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</si>
  <si>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</si>
  <si>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</si>
  <si>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</si>
  <si>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</si>
  <si>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</si>
  <si>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</si>
  <si>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</si>
  <si>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</si>
  <si>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</si>
  <si>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</si>
  <si>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</si>
  <si>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</si>
  <si>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</si>
  <si>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</si>
  <si>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</si>
  <si>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</si>
  <si>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</si>
  <si>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</si>
  <si>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</si>
  <si>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</si>
  <si>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</si>
  <si>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</si>
  <si>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</si>
  <si>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</si>
  <si>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</si>
  <si>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</si>
  <si>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</si>
  <si>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</si>
  <si>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</si>
  <si>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</si>
  <si>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</si>
  <si>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</si>
  <si>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</si>
  <si>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</si>
  <si>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</si>
  <si>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</si>
  <si>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</si>
  <si>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</si>
  <si>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</si>
  <si>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</si>
  <si>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</si>
  <si>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</si>
  <si>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</si>
  <si>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</si>
  <si>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</si>
  <si>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</si>
  <si>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</si>
  <si>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</si>
  <si>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</si>
  <si>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</si>
  <si>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</si>
  <si>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</si>
  <si>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</si>
  <si>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</si>
  <si>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</si>
  <si>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</si>
  <si>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</si>
  <si>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</si>
  <si>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</si>
  <si>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</si>
  <si>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</si>
  <si>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</si>
  <si>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</si>
  <si>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</si>
  <si>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</si>
  <si>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</si>
  <si>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</si>
  <si>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</si>
  <si>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</si>
  <si>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</si>
  <si>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</si>
  <si>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</si>
  <si>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</si>
  <si>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</si>
  <si>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</si>
  <si>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</si>
  <si>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</si>
  <si>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</si>
  <si>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</si>
  <si>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</si>
  <si>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</si>
  <si>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</si>
  <si>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</si>
  <si>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</si>
  <si>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</si>
  <si>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</si>
  <si>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</si>
  <si>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</si>
  <si>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</si>
  <si>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</si>
  <si>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</si>
  <si>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</si>
  <si>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</si>
  <si>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</si>
  <si>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</si>
  <si>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</si>
  <si>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</si>
  <si>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</si>
  <si>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</si>
  <si>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</si>
  <si>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</si>
  <si>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</si>
  <si>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</si>
  <si>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</si>
  <si>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</si>
  <si>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</si>
  <si>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</si>
  <si>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</si>
  <si>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</si>
  <si>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</si>
  <si>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</si>
  <si>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</si>
  <si>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</si>
  <si>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</si>
  <si>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</si>
  <si>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</si>
  <si>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</si>
  <si>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</si>
  <si>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</si>
  <si>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</si>
  <si>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</si>
  <si>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</si>
  <si>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</si>
  <si>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</si>
  <si>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</si>
  <si>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</si>
  <si>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</si>
  <si>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</si>
  <si>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</si>
  <si>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</si>
  <si>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</si>
  <si>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</si>
  <si>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</si>
  <si>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</si>
  <si>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</si>
  <si>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</si>
  <si>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</si>
  <si>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</si>
  <si>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</si>
  <si>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</si>
  <si>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</si>
  <si>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</si>
  <si>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</si>
  <si>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</si>
  <si>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</si>
  <si>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</si>
  <si>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</si>
  <si>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</si>
  <si>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</si>
  <si>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</si>
  <si>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</si>
  <si>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</si>
  <si>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</si>
  <si>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</si>
  <si>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</si>
  <si>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</si>
  <si>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</si>
  <si>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</si>
  <si>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</si>
  <si>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</si>
  <si>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</si>
  <si>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</si>
  <si>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</si>
  <si>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</si>
  <si>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</si>
  <si>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</si>
  <si>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</si>
  <si>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</si>
  <si>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</si>
  <si>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</si>
  <si>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</si>
  <si>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</si>
  <si>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</si>
  <si>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</si>
  <si>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</si>
  <si>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</si>
  <si>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</si>
  <si>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</si>
  <si>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</si>
  <si>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</si>
  <si>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</si>
  <si>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</si>
  <si>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</si>
  <si>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</si>
  <si>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</si>
  <si>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</si>
  <si>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</si>
  <si>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</si>
  <si>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</si>
  <si>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</si>
  <si>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</si>
  <si>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</si>
  <si>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</si>
  <si>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</si>
  <si>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</si>
  <si>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</si>
  <si>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</si>
  <si>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</si>
  <si>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</si>
  <si>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</si>
  <si>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</si>
  <si>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</si>
  <si>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</si>
  <si>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</si>
  <si>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</si>
  <si>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</si>
  <si>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</si>
  <si>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</si>
  <si>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</si>
  <si>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</si>
  <si>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</si>
  <si>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</si>
  <si>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</si>
  <si>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</si>
  <si>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</si>
  <si>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</si>
  <si>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</si>
  <si>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</si>
  <si>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</si>
  <si>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</si>
  <si>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</si>
  <si>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</si>
  <si>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</si>
  <si>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</si>
  <si>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</si>
  <si>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</si>
  <si>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</si>
  <si>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</si>
  <si>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</si>
  <si>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</si>
  <si>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</si>
  <si>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</si>
  <si>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</si>
  <si>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</si>
  <si>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</si>
  <si>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</si>
  <si>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</si>
  <si>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</si>
  <si>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</si>
  <si>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</si>
  <si>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</si>
  <si>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</si>
  <si>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</si>
  <si>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</si>
  <si>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</si>
  <si>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</si>
  <si>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</si>
  <si>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</si>
  <si>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</si>
  <si>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</si>
  <si>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</si>
  <si>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</si>
  <si>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</si>
  <si>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</si>
  <si>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</si>
  <si>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</si>
  <si>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</si>
  <si>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</si>
  <si>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</si>
  <si>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</si>
  <si>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</si>
  <si>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</si>
  <si>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</si>
  <si>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</si>
  <si>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</si>
  <si>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</si>
  <si>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</si>
  <si>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</si>
  <si>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</si>
  <si>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</si>
  <si>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</si>
  <si>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</si>
  <si>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</si>
  <si>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</si>
  <si>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</si>
  <si>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</si>
  <si>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</si>
  <si>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</si>
  <si>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</si>
  <si>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</si>
  <si>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</si>
  <si>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</si>
  <si>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</si>
  <si>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</si>
  <si>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</si>
  <si>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</si>
  <si>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</si>
  <si>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</si>
  <si>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</si>
  <si>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</si>
  <si>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</si>
  <si>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</si>
  <si>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</si>
  <si>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</si>
  <si>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</si>
  <si>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</si>
  <si>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</si>
  <si>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</si>
  <si>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</si>
  <si>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</si>
  <si>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</si>
  <si>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</si>
  <si>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</si>
  <si>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</si>
  <si>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</si>
  <si>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</si>
  <si>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</si>
  <si>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</si>
  <si>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</si>
  <si>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</si>
  <si>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</si>
  <si>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</si>
  <si>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</si>
  <si>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</si>
  <si>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</si>
  <si>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</si>
  <si>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</si>
  <si>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</si>
  <si>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</si>
  <si>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</si>
  <si>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</si>
  <si>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</si>
  <si>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</si>
  <si>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</si>
  <si>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</si>
  <si>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</si>
  <si>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</si>
  <si>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</si>
  <si>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</si>
  <si>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</si>
  <si>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</si>
  <si>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</si>
  <si>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</si>
  <si>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</si>
  <si>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</si>
  <si>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</si>
  <si>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</si>
  <si>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</si>
  <si>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</si>
  <si>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</si>
  <si>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</si>
  <si>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</si>
  <si>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</si>
  <si>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</si>
  <si>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</si>
  <si>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</si>
  <si>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</si>
  <si>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</si>
  <si>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</si>
  <si>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</si>
  <si>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</si>
  <si>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</si>
  <si>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</si>
  <si>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</si>
  <si>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</si>
  <si>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</si>
  <si>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</si>
  <si>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</si>
  <si>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</si>
  <si>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</si>
  <si>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</si>
  <si>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</si>
  <si>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</si>
  <si>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</si>
  <si>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</si>
  <si>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</si>
  <si>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</si>
  <si>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</si>
  <si>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</si>
  <si>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</si>
  <si>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</si>
  <si>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</si>
  <si>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</si>
  <si>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</si>
  <si>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</si>
  <si>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</si>
  <si>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</si>
  <si>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</si>
  <si>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</si>
  <si>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</si>
  <si>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</si>
  <si>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</si>
  <si>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</si>
  <si>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</si>
  <si>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</si>
  <si>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</si>
  <si>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</si>
  <si>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</si>
  <si>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</si>
  <si>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</si>
  <si>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</si>
  <si>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</si>
  <si>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</si>
  <si>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</si>
  <si>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</si>
  <si>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</si>
  <si>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</si>
  <si>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</si>
  <si>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</si>
  <si>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</si>
  <si>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</si>
  <si>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</si>
  <si>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</si>
  <si>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</si>
  <si>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</si>
  <si>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</si>
  <si>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</si>
  <si>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</si>
  <si>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</si>
  <si>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</si>
  <si>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</si>
  <si>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</si>
  <si>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</si>
  <si>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</si>
  <si>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</si>
  <si>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</si>
  <si>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</si>
  <si>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</si>
  <si>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</si>
  <si>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</si>
  <si>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</si>
  <si>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</si>
  <si>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</si>
  <si>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</si>
  <si>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</si>
  <si>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</si>
  <si>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</si>
  <si>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</si>
  <si>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</si>
  <si>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</si>
  <si>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</si>
  <si>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</si>
  <si>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</si>
  <si>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</si>
  <si>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</si>
  <si>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</si>
  <si>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</si>
  <si>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</si>
  <si>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</si>
  <si>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</si>
  <si>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</si>
  <si>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</si>
  <si>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</si>
  <si>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</si>
  <si>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</si>
  <si>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</si>
  <si>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</si>
  <si>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</si>
  <si>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</si>
  <si>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</si>
  <si>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</si>
  <si>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</si>
  <si>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</si>
  <si>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</si>
  <si>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</si>
  <si>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</si>
  <si>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</si>
  <si>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</si>
  <si>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</si>
  <si>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</si>
  <si>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</si>
  <si>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</si>
  <si>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</si>
  <si>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</si>
  <si>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</si>
  <si>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</si>
  <si>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</si>
  <si>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</si>
  <si>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</si>
  <si>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</si>
  <si>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</si>
  <si>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</si>
  <si>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</si>
  <si>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</si>
  <si>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</si>
  <si>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</si>
  <si>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</si>
  <si>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</si>
  <si>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</si>
  <si>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</si>
  <si>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</si>
  <si>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</si>
  <si>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</si>
  <si>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</si>
  <si>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</si>
  <si>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</si>
  <si>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</si>
  <si>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</si>
  <si>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</si>
  <si>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</si>
  <si>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</si>
  <si>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</si>
  <si>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</si>
  <si>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</si>
  <si>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</si>
  <si>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</si>
  <si>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</si>
  <si>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</si>
  <si>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</si>
  <si>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</si>
  <si>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</si>
  <si>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</si>
  <si>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</si>
  <si>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</si>
  <si>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</si>
  <si>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</si>
  <si>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</si>
  <si>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</si>
  <si>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</si>
  <si>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</si>
  <si>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</si>
  <si>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</si>
  <si>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</si>
  <si>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</si>
  <si>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</si>
  <si>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</si>
  <si>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</si>
  <si>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</si>
  <si>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</si>
  <si>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</si>
  <si>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</si>
  <si>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</si>
  <si>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</si>
  <si>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</si>
  <si>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</si>
  <si>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</si>
  <si>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</si>
  <si>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</si>
  <si>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</si>
  <si>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</si>
  <si>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</si>
  <si>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</si>
  <si>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</si>
  <si>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</si>
  <si>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</si>
  <si>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</si>
  <si>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</si>
  <si>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</si>
  <si>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</si>
  <si>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</si>
  <si>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</si>
  <si>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</si>
  <si>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</si>
  <si>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</si>
  <si>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</si>
  <si>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</si>
  <si>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</si>
  <si>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</si>
  <si>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</si>
  <si>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</si>
  <si>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</si>
  <si>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</si>
  <si>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</si>
  <si>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</si>
  <si>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</si>
  <si>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</si>
  <si>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</si>
  <si>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</si>
  <si>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</si>
  <si>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</si>
  <si>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</si>
  <si>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</si>
  <si>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</si>
  <si>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</si>
  <si>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</si>
  <si>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</si>
  <si>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</si>
  <si>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</si>
  <si>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</si>
  <si>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</si>
  <si>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</si>
  <si>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</si>
  <si>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</si>
  <si>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</si>
  <si>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</si>
  <si>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</si>
  <si>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</si>
  <si>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</si>
  <si>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</si>
  <si>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</si>
  <si>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</si>
  <si>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</si>
  <si>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</si>
  <si>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</si>
  <si>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</si>
  <si>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</si>
  <si>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</si>
  <si>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</si>
  <si>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</si>
  <si>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</si>
  <si>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</si>
  <si>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</si>
  <si>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</si>
  <si>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</si>
  <si>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</si>
  <si>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</si>
  <si>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</si>
  <si>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</si>
  <si>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</si>
  <si>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</si>
  <si>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</si>
  <si>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</si>
  <si>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</si>
  <si>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</si>
  <si>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</si>
  <si>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</si>
  <si>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</si>
  <si>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</si>
  <si>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</si>
  <si>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</si>
  <si>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</si>
  <si>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</si>
  <si>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</si>
  <si>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</si>
  <si>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</si>
  <si>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</si>
  <si>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</si>
  <si>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</si>
  <si>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</si>
  <si>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</si>
  <si>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</si>
  <si>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</si>
  <si>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</si>
  <si>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</si>
  <si>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</si>
  <si>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</si>
  <si>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</si>
  <si>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</si>
  <si>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</si>
  <si>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</si>
  <si>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</si>
  <si>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</si>
  <si>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</si>
  <si>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</si>
  <si>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</si>
  <si>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</si>
  <si>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</si>
  <si>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</si>
  <si>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</si>
  <si>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</si>
  <si>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</si>
  <si>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</si>
  <si>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</si>
  <si>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</si>
  <si>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</si>
  <si>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</si>
  <si>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</si>
  <si>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</si>
  <si>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</si>
  <si>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</si>
  <si>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</si>
  <si>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</si>
  <si>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</si>
  <si>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</si>
  <si>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</si>
  <si>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</si>
  <si>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</si>
  <si>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</si>
  <si>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</si>
  <si>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</si>
  <si>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</si>
  <si>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</si>
  <si>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</si>
  <si>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</si>
  <si>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</si>
  <si>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</si>
  <si>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</si>
  <si>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</si>
  <si>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</si>
  <si>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</si>
  <si>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</si>
  <si>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</si>
  <si>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</si>
  <si>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</si>
  <si>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</si>
  <si>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</si>
  <si>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</si>
  <si>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</si>
  <si>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</si>
  <si>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</si>
  <si>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</si>
  <si>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</si>
  <si>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</si>
  <si>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</si>
  <si>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</si>
  <si>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</si>
  <si>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</si>
  <si>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</si>
  <si>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</si>
  <si>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</si>
  <si>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</si>
  <si>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</si>
  <si>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</si>
  <si>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</si>
  <si>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</si>
  <si>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</si>
  <si>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</si>
  <si>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</si>
  <si>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</si>
  <si>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</si>
  <si>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</si>
  <si>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</si>
  <si>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</si>
  <si>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</si>
  <si>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</si>
  <si>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</si>
  <si>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</si>
  <si>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</si>
  <si>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</si>
  <si>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</si>
  <si>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</si>
  <si>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</si>
  <si>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</si>
  <si>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</si>
  <si>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</si>
  <si>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</si>
  <si>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</si>
  <si>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</si>
  <si>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</si>
  <si>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</si>
  <si>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</si>
  <si>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</si>
  <si>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</si>
  <si>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</si>
  <si>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</si>
  <si>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</si>
  <si>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</si>
  <si>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</si>
  <si>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</si>
  <si>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</si>
  <si>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</si>
  <si>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</si>
  <si>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</si>
  <si>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</si>
  <si>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</si>
  <si>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</si>
  <si>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</si>
  <si>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</si>
  <si>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</si>
  <si>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</si>
  <si>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</si>
  <si>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</si>
  <si>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</si>
  <si>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</si>
  <si>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</si>
  <si>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</si>
  <si>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</si>
  <si>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</si>
  <si>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</si>
  <si>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</si>
  <si>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</si>
  <si>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</si>
  <si>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</si>
  <si>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</si>
  <si>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</si>
  <si>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</si>
  <si>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</si>
  <si>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</si>
  <si>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</si>
  <si>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</si>
  <si>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</si>
  <si>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</si>
  <si>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</si>
  <si>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</si>
  <si>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</si>
  <si>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</si>
  <si>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</si>
  <si>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</si>
  <si>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</si>
  <si>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</si>
  <si>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</si>
  <si>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</si>
  <si>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</si>
  <si>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</si>
  <si>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</si>
  <si>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</si>
  <si>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</si>
  <si>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</si>
  <si>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</si>
  <si>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</si>
  <si>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</si>
  <si>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</si>
  <si>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</si>
  <si>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</si>
  <si>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</si>
  <si>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</si>
  <si>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</si>
  <si>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</si>
  <si>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</si>
  <si>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</si>
  <si>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</si>
  <si>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</si>
  <si>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</si>
  <si>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</si>
  <si>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</si>
  <si>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</si>
  <si>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</si>
  <si>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</si>
  <si>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</si>
  <si>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</si>
  <si>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</si>
  <si>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</si>
  <si>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</si>
  <si>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</si>
  <si>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</si>
  <si>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</si>
  <si>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</si>
  <si>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</si>
  <si>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</si>
  <si>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</si>
  <si>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</si>
  <si>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</si>
  <si>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</si>
  <si>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</si>
  <si>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</si>
  <si>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</si>
  <si>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</si>
  <si>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</si>
  <si>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</si>
  <si>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</si>
  <si>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</si>
  <si>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</si>
  <si>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</si>
  <si>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</si>
  <si>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</si>
  <si>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</si>
  <si>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</si>
  <si>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</si>
  <si>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</si>
  <si>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</si>
  <si>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</si>
  <si>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</si>
  <si>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</si>
  <si>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</si>
  <si>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</si>
  <si>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</si>
  <si>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</si>
  <si>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</si>
  <si>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</si>
  <si>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</si>
  <si>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</si>
  <si>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</si>
  <si>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</si>
  <si>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</si>
  <si>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</si>
  <si>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</si>
  <si>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</si>
  <si>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</si>
  <si>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</si>
  <si>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</si>
  <si>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</si>
  <si>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</si>
  <si>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</si>
  <si>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</si>
  <si>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</si>
  <si>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</si>
  <si>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</si>
  <si>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</si>
  <si>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</si>
  <si>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</si>
  <si>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</si>
  <si>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</si>
  <si>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</si>
  <si>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</si>
  <si>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</si>
  <si>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</si>
  <si>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</si>
  <si>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</si>
  <si>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</si>
  <si>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</si>
  <si>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</si>
  <si>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</si>
  <si>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</si>
  <si>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</si>
  <si>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</si>
  <si>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</si>
  <si>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</si>
  <si>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</si>
  <si>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</si>
  <si>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</si>
  <si>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</si>
  <si>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</si>
  <si>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</si>
  <si>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</si>
  <si>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</si>
  <si>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</si>
  <si>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</si>
  <si>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</si>
  <si>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</si>
  <si>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</si>
  <si>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</si>
  <si>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</si>
  <si>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</si>
  <si>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</si>
  <si>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</si>
  <si>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</si>
  <si>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</si>
  <si>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</si>
  <si>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</si>
  <si>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</si>
  <si>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</si>
  <si>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</si>
  <si>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</si>
  <si>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</si>
  <si>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</si>
  <si>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</si>
  <si>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</si>
  <si>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</si>
  <si>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</si>
  <si>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</si>
  <si>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</si>
  <si>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</si>
  <si>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</si>
  <si>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</si>
  <si>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</si>
  <si>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</si>
  <si>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</si>
  <si>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</si>
  <si>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</si>
  <si>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</si>
  <si>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</si>
  <si>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</si>
  <si>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</si>
  <si>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</si>
  <si>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</si>
  <si>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</si>
  <si>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</si>
  <si>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</si>
  <si>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</si>
  <si>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</si>
  <si>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</si>
  <si>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</si>
  <si>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</si>
  <si>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</si>
  <si>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</si>
  <si>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</si>
  <si>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</si>
  <si>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</si>
  <si>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</si>
  <si>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</si>
  <si>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</si>
  <si>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</si>
  <si>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</si>
  <si>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</si>
  <si>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</si>
  <si>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</si>
  <si>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</si>
  <si>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</si>
  <si>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</si>
  <si>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</si>
  <si>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</si>
  <si>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</si>
  <si>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</si>
  <si>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</si>
  <si>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</si>
  <si>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</si>
  <si>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</si>
  <si>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</si>
  <si>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</si>
  <si>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</si>
  <si>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</si>
  <si>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</si>
  <si>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</si>
  <si>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</si>
  <si>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</si>
  <si>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</si>
  <si>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</si>
  <si>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</si>
  <si>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</si>
  <si>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</si>
  <si>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</si>
  <si>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</si>
  <si>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</si>
  <si>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</si>
  <si>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</si>
  <si>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</si>
  <si>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</si>
  <si>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</si>
  <si>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</si>
  <si>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</si>
  <si>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</si>
  <si>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</si>
  <si>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</si>
  <si>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</si>
  <si>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</si>
  <si>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</si>
  <si>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</si>
  <si>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</si>
  <si>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</si>
  <si>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</si>
  <si>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</si>
  <si>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</si>
  <si>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</si>
  <si>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</si>
  <si>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</si>
  <si>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</si>
  <si>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</si>
  <si>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</si>
  <si>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</si>
  <si>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</si>
  <si>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</si>
  <si>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</si>
  <si>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</si>
  <si>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</si>
  <si>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</si>
  <si>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</si>
  <si>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</si>
  <si>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</si>
  <si>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</si>
  <si>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</si>
  <si>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</si>
  <si>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</si>
  <si>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</si>
  <si>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</si>
  <si>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</si>
  <si>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</si>
  <si>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</si>
  <si>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</si>
  <si>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</si>
  <si>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</si>
  <si>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</si>
  <si>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</si>
  <si>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</si>
  <si>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</si>
  <si>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</si>
  <si>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</si>
  <si>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</si>
  <si>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</si>
  <si>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</si>
  <si>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</si>
  <si>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</si>
  <si>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</si>
  <si>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</si>
  <si>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</si>
  <si>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</si>
  <si>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</si>
  <si>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</si>
  <si>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</si>
  <si>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</si>
  <si>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</si>
  <si>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</si>
  <si>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</si>
  <si>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</si>
  <si>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</si>
  <si>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</si>
  <si>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</si>
  <si>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</si>
  <si>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</si>
  <si>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</si>
  <si>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</si>
  <si>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</si>
  <si>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</si>
  <si>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</si>
  <si>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</si>
  <si>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</si>
  <si>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</si>
  <si>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</si>
  <si>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</si>
  <si>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</si>
  <si>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</si>
  <si>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</si>
  <si>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</si>
  <si>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</si>
  <si>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</si>
  <si>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</si>
  <si>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</si>
  <si>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</si>
  <si>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</si>
  <si>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</si>
  <si>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</si>
  <si>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</si>
  <si>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</si>
  <si>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</si>
  <si>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</si>
  <si>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</si>
  <si>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</si>
  <si>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</si>
  <si>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</si>
  <si>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</si>
  <si>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</si>
  <si>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</si>
  <si>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</si>
  <si>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</si>
  <si>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</si>
  <si>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</si>
  <si>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</si>
  <si>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</si>
  <si>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</si>
  <si>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</si>
  <si>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</si>
  <si>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</si>
  <si>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</si>
  <si>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</si>
  <si>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</si>
  <si>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</si>
  <si>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</si>
  <si>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</si>
  <si>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</si>
  <si>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</si>
  <si>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</si>
  <si>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</si>
  <si>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</si>
  <si>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</si>
  <si>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</si>
  <si>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</si>
  <si>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</si>
  <si>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</si>
  <si>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</si>
  <si>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</si>
  <si>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</si>
  <si>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</si>
  <si>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</si>
  <si>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</si>
  <si>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</si>
  <si>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</si>
  <si>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</si>
  <si>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</si>
  <si>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</si>
  <si>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</si>
  <si>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</si>
  <si>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</si>
  <si>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</si>
  <si>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</si>
  <si>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</si>
  <si>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</si>
  <si>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</si>
  <si>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</si>
  <si>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</si>
  <si>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</si>
  <si>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</si>
  <si>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</si>
  <si>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</si>
  <si>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</si>
  <si>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</si>
  <si>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</si>
  <si>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</si>
  <si>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</si>
  <si>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</si>
  <si>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</si>
  <si>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</si>
  <si>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</si>
  <si>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</si>
  <si>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</si>
  <si>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</si>
  <si>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</si>
  <si>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</si>
  <si>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</si>
  <si>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</si>
  <si>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</si>
  <si>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</si>
  <si>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</si>
  <si>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</si>
  <si>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</si>
  <si>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</si>
  <si>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</si>
  <si>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</si>
  <si>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</si>
  <si>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</si>
  <si>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</si>
  <si>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</si>
  <si>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</si>
  <si>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</si>
  <si>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</si>
  <si>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</si>
  <si>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</si>
  <si>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</si>
  <si>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</si>
  <si>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</si>
  <si>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</si>
  <si>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</si>
  <si>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</si>
  <si>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</si>
  <si>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</si>
  <si>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</si>
  <si>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</si>
  <si>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</si>
  <si>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</si>
  <si>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</si>
  <si>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</si>
  <si>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</si>
  <si>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</si>
  <si>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</si>
  <si>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</si>
  <si>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</si>
  <si>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</si>
  <si>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</si>
  <si>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</si>
  <si>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</si>
  <si>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</si>
  <si>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</si>
  <si>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</si>
  <si>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</si>
  <si>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</si>
  <si>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</si>
  <si>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</si>
  <si>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</si>
  <si>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</si>
  <si>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</si>
  <si>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</si>
  <si>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</si>
  <si>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</si>
  <si>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</si>
  <si>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</si>
  <si>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</si>
  <si>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</si>
  <si>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</si>
  <si>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</si>
  <si>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</si>
  <si>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</si>
  <si>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</si>
  <si>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</si>
  <si>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</si>
  <si>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</si>
  <si>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</si>
  <si>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</si>
  <si>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</si>
  <si>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</si>
  <si>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</si>
  <si>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</si>
  <si>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</si>
  <si>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</si>
  <si>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</si>
  <si>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</si>
  <si>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</si>
  <si>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</si>
  <si>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</si>
  <si>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</si>
  <si>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</si>
  <si>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</si>
  <si>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</si>
  <si>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</si>
  <si>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</si>
  <si>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</si>
  <si>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</si>
  <si>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</si>
  <si>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</si>
  <si>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</si>
  <si>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</si>
  <si>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</si>
  <si>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</si>
  <si>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</si>
  <si>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</si>
  <si>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</si>
  <si>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</si>
  <si>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</si>
  <si>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</si>
  <si>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</si>
  <si>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</si>
  <si>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</si>
  <si>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</si>
  <si>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</si>
  <si>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</si>
  <si>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</si>
  <si>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</si>
  <si>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</si>
  <si>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</si>
  <si>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</si>
  <si>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</si>
  <si>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</si>
  <si>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</si>
  <si>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</si>
  <si>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</si>
  <si>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</si>
  <si>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</si>
  <si>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</si>
  <si>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</si>
  <si>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</si>
  <si>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</si>
  <si>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</si>
  <si>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</si>
  <si>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</si>
  <si>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</si>
  <si>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</si>
  <si>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</si>
  <si>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</si>
  <si>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</si>
  <si>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</si>
  <si>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</si>
  <si>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</si>
  <si>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</si>
  <si>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</si>
  <si>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</si>
  <si>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</si>
  <si>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</si>
  <si>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</si>
  <si>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</si>
  <si>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</si>
  <si>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</si>
  <si>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</si>
  <si>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</si>
  <si>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</si>
  <si>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</si>
  <si>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</si>
  <si>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</si>
  <si>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</si>
  <si>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</si>
  <si>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</si>
  <si>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</si>
  <si>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</si>
  <si>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</si>
  <si>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</si>
  <si>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</si>
  <si>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</si>
  <si>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</si>
  <si>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</si>
  <si>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</si>
  <si>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</si>
  <si>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</si>
  <si>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</si>
  <si>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</si>
  <si>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</si>
  <si>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</si>
  <si>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</si>
  <si>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</si>
  <si>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</si>
  <si>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</si>
  <si>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</si>
  <si>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</si>
  <si>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</si>
  <si>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</si>
  <si>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</si>
  <si>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</si>
  <si>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</si>
  <si>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</si>
  <si>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</si>
  <si>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</si>
  <si>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</si>
  <si>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</si>
  <si>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</si>
  <si>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</si>
  <si>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</si>
  <si>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</si>
  <si>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</si>
  <si>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</si>
  <si>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</si>
  <si>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</si>
  <si>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</si>
  <si>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</si>
  <si>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</si>
  <si>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</si>
  <si>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</si>
  <si>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</si>
  <si>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</si>
  <si>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</si>
  <si>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</si>
  <si>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</si>
  <si>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</si>
  <si>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</si>
  <si>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</si>
  <si>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</si>
  <si>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</si>
  <si>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</si>
  <si>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</si>
  <si>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</si>
  <si>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</si>
  <si>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</si>
  <si>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</si>
  <si>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</si>
  <si>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</si>
  <si>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</si>
  <si>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</si>
  <si>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</si>
  <si>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</si>
  <si>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</si>
  <si>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</si>
  <si>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</si>
  <si>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</si>
  <si>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</si>
  <si>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Faulty string is rectified by replacing 1 no 550Wp PV Module &amp; 2 no.s MC4 connectors.</t>
  </si>
  <si>
    <t>Faulty string removed from SCB-5 and Inverter Unit has been charged</t>
  </si>
  <si>
    <t>Faulty string is rectified by replacing 50mtr string cable, 1 no 30A String Fuse &amp; 4 no.s MC4 connectors.</t>
  </si>
  <si>
    <t>25 Tables &amp; along with supporting Non PV area Grass Cutting Work Completed</t>
  </si>
  <si>
    <t>Load Shedding</t>
  </si>
  <si>
    <t>Plant</t>
  </si>
  <si>
    <t>Load Curtailment from KPTCL GSS</t>
  </si>
  <si>
    <t>Line inspection carried out. Manually relay reset done and VCB charged via SCADA</t>
  </si>
  <si>
    <t>Faulty string removed from SCB-7 and Inverter Unit has been charged</t>
  </si>
  <si>
    <t>Faulty string removed and Inverter has been charged</t>
  </si>
  <si>
    <t>Faulty string removed and Inverter unit has been charged</t>
  </si>
  <si>
    <t>Faulty string removed from SCB-1 and Inverter unit has been charged</t>
  </si>
  <si>
    <t>Faulty string is rectified by replacing 1 no 545Wp PV Module</t>
  </si>
  <si>
    <t>Faulty string is rectified by replacing 80mtr string cable, 1 no 30A String Fuse, 1 no 50A SCB Fuse &amp; 4 no.s MC4 connectors.</t>
  </si>
  <si>
    <t>Faulty string is rectified by replacing 2 nos 545Wp PV Module</t>
  </si>
  <si>
    <t>37 Tables &amp; along with supporting Non PV area Grass Cutting Work Completed</t>
  </si>
  <si>
    <t>Rotavator/Slasher</t>
  </si>
  <si>
    <t>54.5 Tables &amp; along with supporting Non PV area Grass Cutting Work Completed</t>
  </si>
  <si>
    <t>Aug</t>
  </si>
  <si>
    <t>Faulty srings rectification work</t>
  </si>
  <si>
    <t>Faulty string removed from SCB-7 and Inverter unit has been charged</t>
  </si>
  <si>
    <t>159 Tables &amp; along with supporting Non PV area Grass Cutting Work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</si>
</sst>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</numFmts>
  <fonts count="9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</borders>
  <cellStyleXfs count="4499">
    <xf numFmtId="0" fontId="0" fillId="0" borderId="0"/>
    <xf numFmtId="43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3" fontId="46" fillId="0" borderId="0" applyFont="0" applyFill="0" applyBorder="0" applyAlignment="0" applyProtection="0"/>
    <xf numFmtId="0" fontId="46" fillId="0" borderId="0"/>
    <xf numFmtId="0" fontId="42" fillId="0" borderId="0"/>
    <xf numFmtId="0" fontId="46" fillId="0" borderId="0"/>
    <xf numFmtId="0" fontId="46" fillId="0" borderId="0"/>
    <xf numFmtId="0" fontId="46" fillId="0" borderId="0"/>
    <xf numFmtId="0" fontId="43" fillId="0" borderId="0">
      <alignment vertical="center"/>
    </xf>
    <xf numFmtId="0" fontId="32" fillId="0" borderId="0"/>
    <xf numFmtId="0" fontId="46" fillId="0" borderId="0"/>
    <xf numFmtId="9" fontId="43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3" fillId="0" borderId="0" applyFont="0" applyFill="0" applyBorder="0" applyAlignment="0" applyProtection="0">
      <alignment vertical="center"/>
    </xf>
    <xf numFmtId="0" fontId="27" fillId="0" borderId="0"/>
    <xf numFmtId="0" fontId="48" fillId="0" borderId="0">
      <alignment vertical="center"/>
    </xf>
    <xf numFmtId="9" fontId="48" fillId="0" borderId="0" applyFon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7" fillId="0" borderId="0"/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7" fillId="0" borderId="0"/>
    <xf numFmtId="0" fontId="26" fillId="0" borderId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43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50" fillId="0" borderId="0" applyNumberFormat="0" applyFill="0" applyBorder="0" applyAlignment="0" applyProtection="0"/>
    <xf numFmtId="0" fontId="51" fillId="0" borderId="44" applyNumberFormat="0" applyFill="0" applyAlignment="0" applyProtection="0"/>
    <xf numFmtId="0" fontId="52" fillId="0" borderId="45" applyNumberFormat="0" applyFill="0" applyAlignment="0" applyProtection="0"/>
    <xf numFmtId="0" fontId="53" fillId="0" borderId="46" applyNumberFormat="0" applyFill="0" applyAlignment="0" applyProtection="0"/>
    <xf numFmtId="0" fontId="53" fillId="0" borderId="0" applyNumberFormat="0" applyFill="0" applyBorder="0" applyAlignment="0" applyProtection="0"/>
    <xf numFmtId="0" fontId="54" fillId="17" borderId="0" applyNumberFormat="0" applyBorder="0" applyAlignment="0" applyProtection="0"/>
    <xf numFmtId="0" fontId="55" fillId="18" borderId="0" applyNumberFormat="0" applyBorder="0" applyAlignment="0" applyProtection="0"/>
    <xf numFmtId="0" fontId="56" fillId="19" borderId="0" applyNumberFormat="0" applyBorder="0" applyAlignment="0" applyProtection="0"/>
    <xf numFmtId="0" fontId="57" fillId="20" borderId="47" applyNumberFormat="0" applyAlignment="0" applyProtection="0"/>
    <xf numFmtId="0" fontId="58" fillId="21" borderId="48" applyNumberFormat="0" applyAlignment="0" applyProtection="0"/>
    <xf numFmtId="0" fontId="59" fillId="21" borderId="47" applyNumberFormat="0" applyAlignment="0" applyProtection="0"/>
    <xf numFmtId="0" fontId="60" fillId="0" borderId="49" applyNumberFormat="0" applyFill="0" applyAlignment="0" applyProtection="0"/>
    <xf numFmtId="0" fontId="36" fillId="22" borderId="50" applyNumberFormat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52" applyNumberFormat="0" applyFill="0" applyAlignment="0" applyProtection="0"/>
    <xf numFmtId="0" fontId="34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34" fillId="28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34" fillId="32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34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34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34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3" fillId="0" borderId="0"/>
    <xf numFmtId="0" fontId="23" fillId="23" borderId="51" applyNumberFormat="0" applyFont="0" applyAlignment="0" applyProtection="0"/>
    <xf numFmtId="0" fontId="22" fillId="0" borderId="0"/>
    <xf numFmtId="0" fontId="22" fillId="23" borderId="51" applyNumberFormat="0" applyFont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1" fillId="0" borderId="0"/>
    <xf numFmtId="0" fontId="21" fillId="23" borderId="5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70" fillId="0" borderId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6" fillId="0" borderId="0"/>
    <xf numFmtId="9" fontId="16" fillId="0" borderId="0" applyFont="0" applyFill="0" applyBorder="0" applyAlignment="0" applyProtection="0"/>
    <xf numFmtId="0" fontId="15" fillId="0" borderId="0"/>
    <xf numFmtId="0" fontId="77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42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30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8" fillId="2" borderId="0" xfId="8" applyFont="1" applyFill="1" applyAlignment="1">
      <alignment horizontal="center" vertical="center" wrapText="1"/>
    </xf>
    <xf numFmtId="167" fontId="28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31" fillId="0" borderId="0" xfId="0" applyNumberFormat="1" applyFont="1" applyAlignment="1">
      <alignment horizontal="center"/>
    </xf>
    <xf numFmtId="2" fontId="31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8" fillId="2" borderId="0" xfId="1" applyFont="1" applyFill="1" applyAlignment="1">
      <alignment horizontal="center" vertical="center" wrapText="1"/>
    </xf>
    <xf numFmtId="0" fontId="28" fillId="2" borderId="6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10" fontId="0" fillId="0" borderId="0" xfId="2" applyNumberFormat="1" applyFont="1"/>
    <xf numFmtId="0" fontId="28" fillId="2" borderId="7" xfId="9" applyFont="1" applyFill="1" applyBorder="1" applyAlignment="1">
      <alignment horizontal="center" vertical="center" wrapText="1"/>
    </xf>
    <xf numFmtId="167" fontId="28" fillId="2" borderId="8" xfId="9" applyNumberFormat="1" applyFont="1" applyFill="1" applyBorder="1" applyAlignment="1">
      <alignment horizontal="center" vertical="center" wrapText="1"/>
    </xf>
    <xf numFmtId="0" fontId="28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8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8" fillId="2" borderId="14" xfId="8" applyFont="1" applyFill="1" applyBorder="1" applyAlignment="1">
      <alignment horizontal="center" vertical="center" wrapText="1"/>
    </xf>
    <xf numFmtId="0" fontId="28" fillId="2" borderId="15" xfId="8" applyFont="1" applyFill="1" applyBorder="1" applyAlignment="1">
      <alignment horizontal="center" vertical="center" wrapText="1"/>
    </xf>
    <xf numFmtId="167" fontId="28" fillId="2" borderId="15" xfId="8" applyNumberFormat="1" applyFont="1" applyFill="1" applyBorder="1" applyAlignment="1">
      <alignment horizontal="center" vertical="center" wrapText="1"/>
    </xf>
    <xf numFmtId="10" fontId="28" fillId="2" borderId="15" xfId="13" applyNumberFormat="1" applyFont="1" applyFill="1" applyBorder="1" applyAlignment="1">
      <alignment horizontal="center" vertical="center" wrapText="1"/>
    </xf>
    <xf numFmtId="10" fontId="28" fillId="2" borderId="16" xfId="13" applyNumberFormat="1" applyFont="1" applyFill="1" applyBorder="1" applyAlignment="1">
      <alignment horizontal="center" vertical="center" wrapText="1"/>
    </xf>
    <xf numFmtId="10" fontId="28" fillId="2" borderId="15" xfId="0" applyNumberFormat="1" applyFont="1" applyFill="1" applyBorder="1" applyAlignment="1">
      <alignment horizontal="center" vertical="center" wrapText="1"/>
    </xf>
    <xf numFmtId="43" fontId="29" fillId="0" borderId="0" xfId="1" applyFont="1" applyFill="1" applyAlignment="1">
      <alignment horizontal="center"/>
    </xf>
    <xf numFmtId="2" fontId="29" fillId="0" borderId="17" xfId="13" applyNumberFormat="1" applyFont="1" applyFill="1" applyBorder="1" applyAlignment="1">
      <alignment horizontal="center"/>
    </xf>
    <xf numFmtId="1" fontId="29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4" fillId="0" borderId="0" xfId="0" applyFont="1"/>
    <xf numFmtId="0" fontId="36" fillId="14" borderId="1" xfId="0" applyFont="1" applyFill="1" applyBorder="1" applyAlignment="1">
      <alignment vertical="center"/>
    </xf>
    <xf numFmtId="0" fontId="36" fillId="14" borderId="1" xfId="0" applyFont="1" applyFill="1" applyBorder="1" applyAlignment="1">
      <alignment horizontal="center" vertical="center" wrapText="1"/>
    </xf>
    <xf numFmtId="17" fontId="34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6" fillId="14" borderId="1" xfId="0" applyFont="1" applyFill="1" applyBorder="1" applyAlignment="1">
      <alignment horizontal="center" vertical="center"/>
    </xf>
    <xf numFmtId="0" fontId="38" fillId="15" borderId="24" xfId="0" applyFont="1" applyFill="1" applyBorder="1"/>
    <xf numFmtId="170" fontId="39" fillId="8" borderId="25" xfId="6" applyNumberFormat="1" applyFont="1" applyFill="1" applyBorder="1" applyAlignment="1">
      <alignment horizontal="left" vertical="center"/>
    </xf>
    <xf numFmtId="170" fontId="39" fillId="8" borderId="25" xfId="6" applyNumberFormat="1" applyFont="1" applyFill="1" applyBorder="1" applyAlignment="1">
      <alignment vertical="center"/>
    </xf>
    <xf numFmtId="170" fontId="39" fillId="8" borderId="26" xfId="6" applyNumberFormat="1" applyFont="1" applyFill="1" applyBorder="1" applyAlignment="1">
      <alignment vertical="center"/>
    </xf>
    <xf numFmtId="167" fontId="39" fillId="8" borderId="25" xfId="6" applyNumberFormat="1" applyFont="1" applyFill="1" applyBorder="1" applyAlignment="1">
      <alignment horizontal="left" vertical="center"/>
    </xf>
    <xf numFmtId="0" fontId="38" fillId="15" borderId="27" xfId="0" applyFont="1" applyFill="1" applyBorder="1"/>
    <xf numFmtId="167" fontId="39" fillId="8" borderId="28" xfId="6" applyNumberFormat="1" applyFont="1" applyFill="1" applyBorder="1" applyAlignment="1">
      <alignment horizontal="left" vertical="center"/>
    </xf>
    <xf numFmtId="170" fontId="39" fillId="8" borderId="29" xfId="6" applyNumberFormat="1" applyFont="1" applyFill="1" applyBorder="1" applyAlignment="1">
      <alignment vertical="center"/>
    </xf>
    <xf numFmtId="170" fontId="39" fillId="8" borderId="30" xfId="6" applyNumberFormat="1" applyFont="1" applyFill="1" applyBorder="1" applyAlignment="1">
      <alignment vertical="center"/>
    </xf>
    <xf numFmtId="0" fontId="40" fillId="8" borderId="31" xfId="0" applyFont="1" applyFill="1" applyBorder="1"/>
    <xf numFmtId="167" fontId="41" fillId="8" borderId="31" xfId="6" applyNumberFormat="1" applyFont="1" applyFill="1" applyBorder="1" applyAlignment="1">
      <alignment horizontal="left" vertical="center"/>
    </xf>
    <xf numFmtId="0" fontId="38" fillId="15" borderId="32" xfId="0" applyFont="1" applyFill="1" applyBorder="1" applyAlignment="1">
      <alignment horizontal="center" vertical="center" wrapText="1"/>
    </xf>
    <xf numFmtId="0" fontId="38" fillId="15" borderId="33" xfId="0" applyFont="1" applyFill="1" applyBorder="1" applyAlignment="1">
      <alignment horizontal="center" vertical="center" wrapText="1"/>
    </xf>
    <xf numFmtId="0" fontId="38" fillId="15" borderId="34" xfId="0" applyFont="1" applyFill="1" applyBorder="1" applyAlignment="1">
      <alignment horizontal="center" vertical="center" wrapText="1"/>
    </xf>
    <xf numFmtId="0" fontId="40" fillId="8" borderId="36" xfId="0" applyFont="1" applyFill="1" applyBorder="1"/>
    <xf numFmtId="1" fontId="39" fillId="8" borderId="36" xfId="2" applyNumberFormat="1" applyFont="1" applyFill="1" applyBorder="1" applyAlignment="1">
      <alignment horizontal="center" vertical="center"/>
    </xf>
    <xf numFmtId="10" fontId="40" fillId="8" borderId="36" xfId="15" applyNumberFormat="1" applyFont="1" applyFill="1" applyBorder="1" applyAlignment="1">
      <alignment horizontal="center"/>
    </xf>
    <xf numFmtId="0" fontId="40" fillId="8" borderId="39" xfId="0" applyFont="1" applyFill="1" applyBorder="1"/>
    <xf numFmtId="1" fontId="39" fillId="8" borderId="39" xfId="2" applyNumberFormat="1" applyFont="1" applyFill="1" applyBorder="1" applyAlignment="1">
      <alignment horizontal="center" vertical="center"/>
    </xf>
    <xf numFmtId="1" fontId="40" fillId="8" borderId="39" xfId="2" applyNumberFormat="1" applyFont="1" applyFill="1" applyBorder="1" applyAlignment="1">
      <alignment horizontal="center"/>
    </xf>
    <xf numFmtId="10" fontId="40" fillId="8" borderId="39" xfId="15" applyNumberFormat="1" applyFont="1" applyFill="1" applyBorder="1" applyAlignment="1">
      <alignment horizontal="center"/>
    </xf>
    <xf numFmtId="0" fontId="40" fillId="8" borderId="40" xfId="0" applyFont="1" applyFill="1" applyBorder="1"/>
    <xf numFmtId="0" fontId="40" fillId="8" borderId="42" xfId="0" applyFont="1" applyFill="1" applyBorder="1"/>
    <xf numFmtId="1" fontId="39" fillId="8" borderId="42" xfId="2" applyNumberFormat="1" applyFont="1" applyFill="1" applyBorder="1" applyAlignment="1">
      <alignment horizontal="center" vertical="center"/>
    </xf>
    <xf numFmtId="1" fontId="40" fillId="8" borderId="42" xfId="2" applyNumberFormat="1" applyFont="1" applyFill="1" applyBorder="1" applyAlignment="1">
      <alignment horizontal="center"/>
    </xf>
    <xf numFmtId="10" fontId="40" fillId="8" borderId="42" xfId="15" applyNumberFormat="1" applyFont="1" applyFill="1" applyBorder="1" applyAlignment="1">
      <alignment horizontal="center"/>
    </xf>
    <xf numFmtId="165" fontId="39" fillId="8" borderId="36" xfId="2" applyNumberFormat="1" applyFont="1" applyFill="1" applyBorder="1" applyAlignment="1">
      <alignment horizontal="center" vertical="center"/>
    </xf>
    <xf numFmtId="165" fontId="40" fillId="8" borderId="36" xfId="2" applyNumberFormat="1" applyFont="1" applyFill="1" applyBorder="1" applyAlignment="1">
      <alignment horizontal="center"/>
    </xf>
    <xf numFmtId="165" fontId="39" fillId="8" borderId="39" xfId="2" applyNumberFormat="1" applyFont="1" applyFill="1" applyBorder="1" applyAlignment="1">
      <alignment horizontal="center" vertical="center"/>
    </xf>
    <xf numFmtId="165" fontId="40" fillId="8" borderId="39" xfId="2" applyNumberFormat="1" applyFont="1" applyFill="1" applyBorder="1" applyAlignment="1">
      <alignment horizontal="center"/>
    </xf>
    <xf numFmtId="165" fontId="39" fillId="8" borderId="42" xfId="2" applyNumberFormat="1" applyFont="1" applyFill="1" applyBorder="1" applyAlignment="1">
      <alignment horizontal="center" vertical="center"/>
    </xf>
    <xf numFmtId="165" fontId="40" fillId="8" borderId="42" xfId="2" applyNumberFormat="1" applyFont="1" applyFill="1" applyBorder="1" applyAlignment="1">
      <alignment horizontal="center"/>
    </xf>
    <xf numFmtId="0" fontId="64" fillId="2" borderId="10" xfId="8" applyFont="1" applyFill="1" applyBorder="1" applyAlignment="1">
      <alignment horizontal="center" vertical="center" wrapText="1"/>
    </xf>
    <xf numFmtId="167" fontId="64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5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8" fillId="2" borderId="0" xfId="8" applyFont="1" applyFill="1" applyAlignment="1">
      <alignment vertical="center" wrapText="1"/>
    </xf>
    <xf numFmtId="2" fontId="0" fillId="0" borderId="0" xfId="0" applyNumberFormat="1"/>
    <xf numFmtId="1" fontId="39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4" fillId="14" borderId="1" xfId="0" applyNumberFormat="1" applyFont="1" applyFill="1" applyBorder="1" applyAlignment="1">
      <alignment horizontal="center" vertical="center"/>
    </xf>
    <xf numFmtId="0" fontId="46" fillId="8" borderId="0" xfId="5" applyFill="1" applyAlignment="1">
      <alignment horizontal="center"/>
    </xf>
    <xf numFmtId="0" fontId="46" fillId="8" borderId="0" xfId="5" applyFill="1"/>
    <xf numFmtId="0" fontId="46" fillId="8" borderId="0" xfId="5" applyFill="1" applyAlignment="1">
      <alignment horizontal="right"/>
    </xf>
    <xf numFmtId="171" fontId="33" fillId="10" borderId="19" xfId="10" applyNumberFormat="1" applyFont="1" applyFill="1" applyBorder="1" applyAlignment="1">
      <alignment horizontal="center" vertical="center"/>
    </xf>
    <xf numFmtId="172" fontId="47" fillId="10" borderId="19" xfId="0" applyNumberFormat="1" applyFont="1" applyFill="1" applyBorder="1" applyAlignment="1">
      <alignment horizontal="center" vertical="center"/>
    </xf>
    <xf numFmtId="1" fontId="69" fillId="7" borderId="19" xfId="0" applyNumberFormat="1" applyFont="1" applyFill="1" applyBorder="1" applyAlignment="1">
      <alignment horizontal="center"/>
    </xf>
    <xf numFmtId="166" fontId="69" fillId="8" borderId="18" xfId="0" applyNumberFormat="1" applyFont="1" applyFill="1" applyBorder="1" applyAlignment="1">
      <alignment horizontal="center"/>
    </xf>
    <xf numFmtId="169" fontId="29" fillId="10" borderId="19" xfId="0" applyNumberFormat="1" applyFont="1" applyFill="1" applyBorder="1" applyAlignment="1">
      <alignment horizontal="center"/>
    </xf>
    <xf numFmtId="0" fontId="29" fillId="8" borderId="19" xfId="0" applyFont="1" applyFill="1" applyBorder="1" applyAlignment="1">
      <alignment horizontal="center"/>
    </xf>
    <xf numFmtId="170" fontId="29" fillId="8" borderId="19" xfId="0" applyNumberFormat="1" applyFont="1" applyFill="1" applyBorder="1" applyAlignment="1">
      <alignment horizontal="center"/>
    </xf>
    <xf numFmtId="1" fontId="29" fillId="0" borderId="19" xfId="13" applyNumberFormat="1" applyFont="1" applyFill="1" applyBorder="1" applyAlignment="1">
      <alignment horizontal="center"/>
    </xf>
    <xf numFmtId="1" fontId="29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9" fillId="7" borderId="15" xfId="0" applyNumberFormat="1" applyFont="1" applyFill="1" applyBorder="1" applyAlignment="1">
      <alignment horizontal="center"/>
    </xf>
    <xf numFmtId="172" fontId="33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40" fillId="8" borderId="38" xfId="0" applyFont="1" applyFill="1" applyBorder="1" applyAlignment="1">
      <alignment horizontal="center" vertical="center"/>
    </xf>
    <xf numFmtId="2" fontId="47" fillId="10" borderId="19" xfId="0" applyNumberFormat="1" applyFont="1" applyFill="1" applyBorder="1" applyAlignment="1">
      <alignment horizontal="center" vertical="center"/>
    </xf>
    <xf numFmtId="2" fontId="33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4" fillId="8" borderId="0" xfId="0" applyFont="1" applyFill="1" applyAlignment="1">
      <alignment horizontal="center"/>
    </xf>
    <xf numFmtId="0" fontId="28" fillId="2" borderId="7" xfId="8" applyFont="1" applyFill="1" applyBorder="1" applyAlignment="1">
      <alignment horizontal="center" vertical="center" wrapText="1"/>
    </xf>
    <xf numFmtId="0" fontId="28" fillId="2" borderId="8" xfId="8" applyFont="1" applyFill="1" applyBorder="1" applyAlignment="1">
      <alignment horizontal="center" vertical="center" wrapText="1"/>
    </xf>
    <xf numFmtId="0" fontId="28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31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31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8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8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7" fillId="0" borderId="10" xfId="0" applyNumberFormat="1" applyFont="1" applyBorder="1" applyAlignment="1">
      <alignment horizontal="center"/>
    </xf>
    <xf numFmtId="165" fontId="67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5" fillId="0" borderId="0" xfId="4491" applyFont="1"/>
    <xf numFmtId="0" fontId="16" fillId="0" borderId="0" xfId="4491"/>
    <xf numFmtId="0" fontId="63" fillId="53" borderId="1" xfId="4491" applyFont="1" applyFill="1" applyBorder="1" applyAlignment="1">
      <alignment horizontal="center" vertical="center" wrapText="1"/>
    </xf>
    <xf numFmtId="0" fontId="63" fillId="0" borderId="0" xfId="4491" applyFont="1" applyAlignment="1">
      <alignment vertical="center"/>
    </xf>
    <xf numFmtId="171" fontId="16" fillId="8" borderId="1" xfId="4491" applyNumberFormat="1" applyFill="1" applyBorder="1" applyAlignment="1">
      <alignment horizontal="center" vertical="center"/>
    </xf>
    <xf numFmtId="0" fontId="16" fillId="8" borderId="1" xfId="4491" applyFill="1" applyBorder="1" applyAlignment="1">
      <alignment horizontal="center" vertical="center"/>
    </xf>
    <xf numFmtId="164" fontId="16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6" fillId="8" borderId="1" xfId="4491" applyNumberFormat="1" applyFill="1" applyBorder="1" applyAlignment="1">
      <alignment horizontal="center" vertical="center"/>
    </xf>
    <xf numFmtId="1" fontId="16" fillId="54" borderId="1" xfId="4491" applyNumberFormat="1" applyFill="1" applyBorder="1" applyAlignment="1">
      <alignment horizontal="center" vertical="center"/>
    </xf>
    <xf numFmtId="1" fontId="29" fillId="8" borderId="1" xfId="4491" applyNumberFormat="1" applyFont="1" applyFill="1" applyBorder="1" applyAlignment="1">
      <alignment horizontal="center" vertical="center"/>
    </xf>
    <xf numFmtId="10" fontId="29" fillId="8" borderId="1" xfId="4492" applyNumberFormat="1" applyFont="1" applyFill="1" applyBorder="1" applyAlignment="1" applyProtection="1">
      <alignment horizontal="center" vertical="center"/>
    </xf>
    <xf numFmtId="1" fontId="29" fillId="8" borderId="1" xfId="4491" applyNumberFormat="1" applyFont="1" applyFill="1" applyBorder="1" applyAlignment="1">
      <alignment horizontal="center" vertical="center" wrapText="1"/>
    </xf>
    <xf numFmtId="173" fontId="16" fillId="0" borderId="1" xfId="4491" applyNumberFormat="1" applyBorder="1" applyAlignment="1">
      <alignment horizontal="center" vertical="center"/>
    </xf>
    <xf numFmtId="2" fontId="16" fillId="8" borderId="1" xfId="4491" applyNumberFormat="1" applyFill="1" applyBorder="1" applyAlignment="1">
      <alignment horizontal="center" vertical="center"/>
    </xf>
    <xf numFmtId="1" fontId="63" fillId="0" borderId="0" xfId="4491" applyNumberFormat="1" applyFont="1"/>
    <xf numFmtId="1" fontId="29" fillId="8" borderId="1" xfId="4491" applyNumberFormat="1" applyFont="1" applyFill="1" applyBorder="1" applyAlignment="1">
      <alignment horizontal="center"/>
    </xf>
    <xf numFmtId="0" fontId="16" fillId="0" borderId="0" xfId="4491" applyAlignment="1">
      <alignment horizontal="center" vertical="center"/>
    </xf>
    <xf numFmtId="0" fontId="63" fillId="0" borderId="4" xfId="4491" applyFont="1" applyBorder="1" applyAlignment="1">
      <alignment horizontal="left" vertical="center" wrapText="1"/>
    </xf>
    <xf numFmtId="0" fontId="63" fillId="55" borderId="1" xfId="4492" applyNumberFormat="1" applyFont="1" applyFill="1" applyBorder="1" applyAlignment="1" applyProtection="1">
      <alignment horizontal="center" vertical="center"/>
    </xf>
    <xf numFmtId="2" fontId="63" fillId="55" borderId="1" xfId="4491" applyNumberFormat="1" applyFont="1" applyFill="1" applyBorder="1" applyAlignment="1">
      <alignment horizontal="center" vertical="center"/>
    </xf>
    <xf numFmtId="1" fontId="63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6" fillId="55" borderId="1" xfId="4491" applyNumberFormat="1" applyFill="1" applyBorder="1" applyAlignment="1">
      <alignment horizontal="center" vertical="center"/>
    </xf>
    <xf numFmtId="10" fontId="63" fillId="55" borderId="1" xfId="4492" applyNumberFormat="1" applyFont="1" applyFill="1" applyBorder="1" applyAlignment="1">
      <alignment horizontal="center" vertical="center"/>
    </xf>
    <xf numFmtId="0" fontId="63" fillId="55" borderId="1" xfId="4491" applyFont="1" applyFill="1" applyBorder="1" applyAlignment="1">
      <alignment horizontal="center" vertical="center"/>
    </xf>
    <xf numFmtId="10" fontId="63" fillId="55" borderId="1" xfId="4492" applyNumberFormat="1" applyFont="1" applyFill="1" applyBorder="1" applyAlignment="1" applyProtection="1">
      <alignment horizontal="center" vertical="center"/>
    </xf>
    <xf numFmtId="2" fontId="63" fillId="55" borderId="1" xfId="4492" applyNumberFormat="1" applyFont="1" applyFill="1" applyBorder="1" applyAlignment="1" applyProtection="1">
      <alignment horizontal="center" vertical="center"/>
    </xf>
    <xf numFmtId="0" fontId="63" fillId="0" borderId="0" xfId="4491" applyFont="1"/>
    <xf numFmtId="1" fontId="16" fillId="0" borderId="0" xfId="4491" applyNumberFormat="1"/>
    <xf numFmtId="9" fontId="0" fillId="0" borderId="0" xfId="4492" applyFont="1" applyProtection="1"/>
    <xf numFmtId="2" fontId="16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9" fillId="8" borderId="36" xfId="2" applyNumberFormat="1" applyFont="1" applyFill="1" applyBorder="1" applyAlignment="1">
      <alignment horizontal="center" vertical="center"/>
    </xf>
    <xf numFmtId="2" fontId="39" fillId="8" borderId="39" xfId="2" applyNumberFormat="1" applyFont="1" applyFill="1" applyBorder="1" applyAlignment="1">
      <alignment horizontal="center" vertical="center"/>
    </xf>
    <xf numFmtId="2" fontId="40" fillId="8" borderId="39" xfId="2" applyNumberFormat="1" applyFont="1" applyFill="1" applyBorder="1" applyAlignment="1">
      <alignment horizontal="center"/>
    </xf>
    <xf numFmtId="2" fontId="39" fillId="8" borderId="42" xfId="2" applyNumberFormat="1" applyFont="1" applyFill="1" applyBorder="1" applyAlignment="1">
      <alignment horizontal="center" vertical="center"/>
    </xf>
    <xf numFmtId="2" fontId="40" fillId="8" borderId="42" xfId="2" applyNumberFormat="1" applyFont="1" applyFill="1" applyBorder="1" applyAlignment="1">
      <alignment horizontal="center"/>
    </xf>
    <xf numFmtId="1" fontId="69" fillId="0" borderId="19" xfId="0" applyNumberFormat="1" applyFont="1" applyBorder="1" applyAlignment="1">
      <alignment horizontal="center"/>
    </xf>
    <xf numFmtId="10" fontId="69" fillId="0" borderId="19" xfId="0" applyNumberFormat="1" applyFont="1" applyBorder="1" applyAlignment="1">
      <alignment horizontal="center"/>
    </xf>
    <xf numFmtId="2" fontId="69" fillId="0" borderId="0" xfId="0" applyNumberFormat="1" applyFont="1" applyAlignment="1">
      <alignment horizontal="center"/>
    </xf>
    <xf numFmtId="43" fontId="69" fillId="0" borderId="0" xfId="0" applyNumberFormat="1" applyFont="1" applyAlignment="1">
      <alignment horizontal="center"/>
    </xf>
    <xf numFmtId="1" fontId="46" fillId="8" borderId="0" xfId="5" applyNumberFormat="1" applyFill="1"/>
    <xf numFmtId="0" fontId="0" fillId="16" borderId="55" xfId="0" applyFill="1" applyBorder="1" applyAlignment="1">
      <alignment horizontal="center"/>
    </xf>
    <xf numFmtId="167" fontId="28" fillId="0" borderId="66" xfId="4493" applyNumberFormat="1" applyFont="1" applyBorder="1" applyAlignment="1">
      <alignment horizontal="center" vertical="center" wrapText="1"/>
    </xf>
    <xf numFmtId="0" fontId="28" fillId="0" borderId="66" xfId="4493" applyFont="1" applyBorder="1" applyAlignment="1">
      <alignment horizontal="center" vertical="center" wrapText="1"/>
    </xf>
    <xf numFmtId="0" fontId="36" fillId="0" borderId="66" xfId="4494" applyFont="1" applyBorder="1" applyAlignment="1">
      <alignment horizontal="center" vertical="center" wrapText="1"/>
    </xf>
    <xf numFmtId="9" fontId="36" fillId="0" borderId="66" xfId="4495" applyFont="1" applyFill="1" applyBorder="1" applyAlignment="1">
      <alignment horizontal="center" vertical="center" wrapText="1"/>
    </xf>
    <xf numFmtId="0" fontId="77" fillId="0" borderId="0" xfId="4494"/>
    <xf numFmtId="15" fontId="77" fillId="0" borderId="0" xfId="4494" applyNumberFormat="1" applyAlignment="1">
      <alignment horizontal="center" vertical="center"/>
    </xf>
    <xf numFmtId="1" fontId="77" fillId="0" borderId="0" xfId="4494" applyNumberFormat="1" applyAlignment="1">
      <alignment horizontal="center" vertical="center"/>
    </xf>
    <xf numFmtId="0" fontId="77" fillId="0" borderId="0" xfId="4494" applyAlignment="1">
      <alignment horizontal="center" vertical="center"/>
    </xf>
    <xf numFmtId="17" fontId="77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7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7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6" fillId="0" borderId="63" xfId="4494" applyFont="1" applyBorder="1" applyAlignment="1">
      <alignment horizontal="center" vertical="center" wrapText="1"/>
    </xf>
    <xf numFmtId="2" fontId="77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7" fillId="0" borderId="67" xfId="4494" applyBorder="1" applyAlignment="1">
      <alignment horizontal="center" vertical="center"/>
    </xf>
    <xf numFmtId="2" fontId="77" fillId="0" borderId="68" xfId="4494" applyNumberFormat="1" applyBorder="1" applyAlignment="1">
      <alignment horizontal="center" vertical="center"/>
    </xf>
    <xf numFmtId="164" fontId="77" fillId="0" borderId="67" xfId="4494" applyNumberFormat="1" applyBorder="1" applyAlignment="1">
      <alignment horizontal="center" vertical="center"/>
    </xf>
    <xf numFmtId="1" fontId="77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7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7" fillId="0" borderId="68" xfId="4494" applyBorder="1" applyAlignment="1">
      <alignment horizontal="center" vertical="center"/>
    </xf>
    <xf numFmtId="164" fontId="77" fillId="0" borderId="68" xfId="4494" applyNumberFormat="1" applyBorder="1" applyAlignment="1">
      <alignment horizontal="center" vertical="center"/>
    </xf>
    <xf numFmtId="1" fontId="77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6" fillId="0" borderId="63" xfId="0" applyFont="1" applyBorder="1" applyAlignment="1">
      <alignment horizontal="center" vertical="center" wrapText="1"/>
    </xf>
    <xf numFmtId="0" fontId="29" fillId="0" borderId="63" xfId="2" applyNumberFormat="1" applyFont="1" applyFill="1" applyBorder="1" applyAlignment="1">
      <alignment horizontal="center" vertical="center"/>
    </xf>
    <xf numFmtId="164" fontId="29" fillId="0" borderId="63" xfId="2" applyNumberFormat="1" applyFont="1" applyFill="1" applyBorder="1" applyAlignment="1">
      <alignment horizontal="center" vertical="center"/>
    </xf>
    <xf numFmtId="1" fontId="29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9" fillId="8" borderId="25" xfId="6" applyNumberFormat="1" applyFont="1" applyFill="1" applyBorder="1" applyAlignment="1" applyProtection="1">
      <alignment horizontal="left" vertical="center"/>
      <protection locked="0"/>
    </xf>
    <xf numFmtId="167" fontId="39" fillId="8" borderId="25" xfId="6" applyNumberFormat="1" applyFont="1" applyFill="1" applyBorder="1" applyAlignment="1" applyProtection="1">
      <alignment horizontal="left" vertical="center"/>
      <protection locked="0"/>
    </xf>
    <xf numFmtId="1" fontId="40" fillId="8" borderId="37" xfId="0" applyNumberFormat="1" applyFont="1" applyFill="1" applyBorder="1" applyProtection="1">
      <protection locked="0"/>
    </xf>
    <xf numFmtId="0" fontId="40" fillId="8" borderId="40" xfId="0" applyFont="1" applyFill="1" applyBorder="1" applyProtection="1">
      <protection locked="0"/>
    </xf>
    <xf numFmtId="0" fontId="40" fillId="8" borderId="43" xfId="0" applyFont="1" applyFill="1" applyBorder="1" applyProtection="1">
      <protection locked="0"/>
    </xf>
    <xf numFmtId="0" fontId="36" fillId="56" borderId="64" xfId="0" applyFont="1" applyFill="1" applyBorder="1" applyAlignment="1">
      <alignment horizontal="center" vertical="center" wrapText="1"/>
    </xf>
    <xf numFmtId="0" fontId="36" fillId="56" borderId="65" xfId="0" applyFont="1" applyFill="1" applyBorder="1" applyAlignment="1">
      <alignment horizontal="center" vertical="center" wrapText="1"/>
    </xf>
    <xf numFmtId="1" fontId="69" fillId="9" borderId="15" xfId="13" applyNumberFormat="1" applyFont="1" applyFill="1" applyBorder="1" applyAlignment="1">
      <alignment horizontal="center"/>
    </xf>
    <xf numFmtId="166" fontId="69" fillId="8" borderId="14" xfId="0" applyNumberFormat="1" applyFont="1" applyFill="1" applyBorder="1" applyAlignment="1">
      <alignment horizontal="center"/>
    </xf>
    <xf numFmtId="2" fontId="69" fillId="0" borderId="19" xfId="13" applyNumberFormat="1" applyFont="1" applyFill="1" applyBorder="1" applyAlignment="1">
      <alignment horizontal="center"/>
    </xf>
    <xf numFmtId="1" fontId="69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5" fillId="16" borderId="73" xfId="0" applyNumberFormat="1" applyFont="1" applyFill="1" applyBorder="1" applyAlignment="1">
      <alignment horizontal="center"/>
    </xf>
    <xf numFmtId="165" fontId="79" fillId="0" borderId="10" xfId="0" applyNumberFormat="1" applyFont="1" applyBorder="1" applyAlignment="1">
      <alignment horizontal="center"/>
    </xf>
    <xf numFmtId="165" fontId="79" fillId="0" borderId="11" xfId="0" applyNumberFormat="1" applyFont="1" applyBorder="1" applyAlignment="1">
      <alignment horizontal="center"/>
    </xf>
    <xf numFmtId="169" fontId="80" fillId="50" borderId="10" xfId="0" applyNumberFormat="1" applyFont="1" applyFill="1" applyBorder="1" applyAlignment="1">
      <alignment horizontal="center"/>
    </xf>
    <xf numFmtId="166" fontId="80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80" fillId="50" borderId="11" xfId="0" applyNumberFormat="1" applyFont="1" applyFill="1" applyBorder="1" applyAlignment="1">
      <alignment horizontal="center"/>
    </xf>
    <xf numFmtId="166" fontId="80" fillId="8" borderId="60" xfId="0" applyNumberFormat="1" applyFont="1" applyFill="1" applyBorder="1" applyAlignment="1">
      <alignment horizontal="center"/>
    </xf>
    <xf numFmtId="0" fontId="81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4" fillId="0" borderId="0" xfId="1" applyFont="1" applyBorder="1" applyAlignment="1">
      <alignment horizontal="center"/>
    </xf>
    <xf numFmtId="0" fontId="14" fillId="5" borderId="10" xfId="0" applyFont="1" applyFill="1" applyBorder="1" applyAlignment="1">
      <alignment horizontal="left"/>
    </xf>
    <xf numFmtId="0" fontId="14" fillId="5" borderId="10" xfId="0" applyFont="1" applyFill="1" applyBorder="1"/>
    <xf numFmtId="172" fontId="82" fillId="10" borderId="19" xfId="0" applyNumberFormat="1" applyFont="1" applyFill="1" applyBorder="1" applyAlignment="1">
      <alignment horizontal="center" vertical="center"/>
    </xf>
    <xf numFmtId="166" fontId="83" fillId="8" borderId="18" xfId="0" applyNumberFormat="1" applyFont="1" applyFill="1" applyBorder="1" applyAlignment="1">
      <alignment horizontal="center"/>
    </xf>
    <xf numFmtId="166" fontId="83" fillId="8" borderId="14" xfId="0" applyNumberFormat="1" applyFont="1" applyFill="1" applyBorder="1" applyAlignment="1">
      <alignment horizontal="center"/>
    </xf>
    <xf numFmtId="2" fontId="82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4" fillId="8" borderId="1" xfId="4492" applyNumberFormat="1" applyFont="1" applyFill="1" applyBorder="1" applyAlignment="1" applyProtection="1">
      <alignment horizontal="center" vertical="center"/>
    </xf>
    <xf numFmtId="15" fontId="14" fillId="5" borderId="10" xfId="0" applyNumberFormat="1" applyFont="1" applyFill="1" applyBorder="1"/>
    <xf numFmtId="169" fontId="31" fillId="50" borderId="11" xfId="0" applyNumberFormat="1" applyFont="1" applyFill="1" applyBorder="1" applyAlignment="1">
      <alignment horizontal="center"/>
    </xf>
    <xf numFmtId="166" fontId="31" fillId="8" borderId="60" xfId="0" applyNumberFormat="1" applyFont="1" applyFill="1" applyBorder="1" applyAlignment="1">
      <alignment horizontal="center"/>
    </xf>
    <xf numFmtId="0" fontId="14" fillId="5" borderId="11" xfId="0" applyFont="1" applyFill="1" applyBorder="1" applyAlignment="1">
      <alignment horizontal="left"/>
    </xf>
    <xf numFmtId="0" fontId="14" fillId="5" borderId="0" xfId="0" applyFont="1" applyFill="1"/>
    <xf numFmtId="0" fontId="14" fillId="5" borderId="11" xfId="0" applyFont="1" applyFill="1" applyBorder="1"/>
    <xf numFmtId="43" fontId="14" fillId="49" borderId="0" xfId="1" applyFont="1" applyFill="1" applyBorder="1" applyAlignment="1">
      <alignment horizontal="center"/>
    </xf>
    <xf numFmtId="43" fontId="13" fillId="0" borderId="0" xfId="1" applyFont="1" applyBorder="1" applyAlignment="1">
      <alignment horizontal="center"/>
    </xf>
    <xf numFmtId="43" fontId="13" fillId="0" borderId="0" xfId="1" applyFont="1" applyAlignment="1">
      <alignment horizontal="center"/>
    </xf>
    <xf numFmtId="0" fontId="14" fillId="16" borderId="53" xfId="0" applyFont="1" applyFill="1" applyBorder="1" applyAlignment="1">
      <alignment horizontal="center"/>
    </xf>
    <xf numFmtId="0" fontId="14" fillId="16" borderId="56" xfId="0" applyFont="1" applyFill="1" applyBorder="1" applyAlignment="1">
      <alignment horizontal="center"/>
    </xf>
    <xf numFmtId="0" fontId="14" fillId="4" borderId="1" xfId="0" applyFont="1" applyFill="1" applyBorder="1"/>
    <xf numFmtId="0" fontId="14" fillId="0" borderId="0" xfId="0" applyFont="1"/>
    <xf numFmtId="0" fontId="63" fillId="0" borderId="74" xfId="0" applyFont="1" applyBorder="1" applyAlignment="1">
      <alignment horizontal="center" vertical="center" wrapText="1"/>
    </xf>
    <xf numFmtId="0" fontId="63" fillId="0" borderId="2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1" fillId="5" borderId="10" xfId="0" applyFont="1" applyFill="1" applyBorder="1"/>
    <xf numFmtId="0" fontId="10" fillId="5" borderId="10" xfId="0" applyFont="1" applyFill="1" applyBorder="1"/>
    <xf numFmtId="0" fontId="10" fillId="5" borderId="10" xfId="0" applyFont="1" applyFill="1" applyBorder="1" applyAlignment="1">
      <alignment horizontal="left"/>
    </xf>
    <xf numFmtId="0" fontId="9" fillId="5" borderId="10" xfId="0" applyFont="1" applyFill="1" applyBorder="1"/>
    <xf numFmtId="0" fontId="9" fillId="0" borderId="1" xfId="0" applyFont="1" applyBorder="1"/>
    <xf numFmtId="0" fontId="8" fillId="0" borderId="1" xfId="0" applyFont="1" applyBorder="1"/>
    <xf numFmtId="0" fontId="8" fillId="5" borderId="10" xfId="0" applyFont="1" applyFill="1" applyBorder="1"/>
    <xf numFmtId="0" fontId="8" fillId="5" borderId="10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left"/>
    </xf>
    <xf numFmtId="0" fontId="8" fillId="5" borderId="11" xfId="0" applyFont="1" applyFill="1" applyBorder="1" applyAlignment="1">
      <alignment horizontal="left"/>
    </xf>
    <xf numFmtId="0" fontId="8" fillId="5" borderId="11" xfId="0" applyFont="1" applyFill="1" applyBorder="1"/>
    <xf numFmtId="0" fontId="7" fillId="5" borderId="10" xfId="0" applyFont="1" applyFill="1" applyBorder="1" applyAlignment="1">
      <alignment horizontal="left"/>
    </xf>
    <xf numFmtId="0" fontId="7" fillId="5" borderId="10" xfId="0" applyFont="1" applyFill="1" applyBorder="1"/>
    <xf numFmtId="165" fontId="84" fillId="0" borderId="10" xfId="0" applyNumberFormat="1" applyFont="1" applyBorder="1" applyAlignment="1">
      <alignment horizontal="center"/>
    </xf>
    <xf numFmtId="165" fontId="84" fillId="0" borderId="11" xfId="0" applyNumberFormat="1" applyFont="1" applyBorder="1" applyAlignment="1">
      <alignment horizontal="center"/>
    </xf>
    <xf numFmtId="0" fontId="6" fillId="5" borderId="10" xfId="0" applyFont="1" applyFill="1" applyBorder="1" applyAlignment="1">
      <alignment horizontal="left"/>
    </xf>
    <xf numFmtId="0" fontId="6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5" fillId="10" borderId="19" xfId="0" applyNumberFormat="1" applyFont="1" applyFill="1" applyBorder="1" applyAlignment="1">
      <alignment horizontal="center" vertical="center"/>
    </xf>
    <xf numFmtId="1" fontId="86" fillId="7" borderId="19" xfId="0" applyNumberFormat="1" applyFont="1" applyFill="1" applyBorder="1" applyAlignment="1">
      <alignment horizontal="center"/>
    </xf>
    <xf numFmtId="1" fontId="86" fillId="7" borderId="15" xfId="0" applyNumberFormat="1" applyFont="1" applyFill="1" applyBorder="1" applyAlignment="1">
      <alignment horizontal="center"/>
    </xf>
    <xf numFmtId="166" fontId="86" fillId="8" borderId="18" xfId="0" applyNumberFormat="1" applyFont="1" applyFill="1" applyBorder="1" applyAlignment="1">
      <alignment horizontal="center"/>
    </xf>
    <xf numFmtId="166" fontId="86" fillId="8" borderId="14" xfId="0" applyNumberFormat="1" applyFont="1" applyFill="1" applyBorder="1" applyAlignment="1">
      <alignment horizontal="center"/>
    </xf>
    <xf numFmtId="2" fontId="85" fillId="10" borderId="19" xfId="0" applyNumberFormat="1" applyFont="1" applyFill="1" applyBorder="1" applyAlignment="1">
      <alignment horizontal="center" vertical="center"/>
    </xf>
    <xf numFmtId="0" fontId="5" fillId="5" borderId="10" xfId="0" applyFont="1" applyFill="1" applyBorder="1"/>
    <xf numFmtId="0" fontId="5" fillId="16" borderId="56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center"/>
    </xf>
    <xf numFmtId="0" fontId="5" fillId="5" borderId="11" xfId="0" applyFont="1" applyFill="1" applyBorder="1"/>
    <xf numFmtId="0" fontId="4" fillId="5" borderId="11" xfId="0" applyFont="1" applyFill="1" applyBorder="1" applyAlignment="1">
      <alignment horizontal="left"/>
    </xf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/>
    <xf numFmtId="0" fontId="4" fillId="16" borderId="56" xfId="0" applyFont="1" applyFill="1" applyBorder="1" applyAlignment="1">
      <alignment horizontal="center"/>
    </xf>
    <xf numFmtId="43" fontId="87" fillId="0" borderId="0" xfId="1" applyFont="1" applyBorder="1" applyAlignment="1">
      <alignment horizontal="center"/>
    </xf>
    <xf numFmtId="165" fontId="88" fillId="0" borderId="10" xfId="0" applyNumberFormat="1" applyFont="1" applyBorder="1" applyAlignment="1">
      <alignment horizontal="center"/>
    </xf>
    <xf numFmtId="165" fontId="88" fillId="0" borderId="11" xfId="0" applyNumberFormat="1" applyFont="1" applyBorder="1" applyAlignment="1">
      <alignment horizontal="center"/>
    </xf>
    <xf numFmtId="0" fontId="3" fillId="5" borderId="10" xfId="0" applyFont="1" applyFill="1" applyBorder="1"/>
    <xf numFmtId="0" fontId="3" fillId="16" borderId="56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 applyAlignment="1">
      <alignment horizontal="center"/>
    </xf>
    <xf numFmtId="43" fontId="0" fillId="0" borderId="1" xfId="1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5" xfId="0" applyBorder="1" applyAlignment="1">
      <alignment horizontal="center"/>
    </xf>
    <xf numFmtId="175" fontId="0" fillId="0" borderId="5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43" fontId="0" fillId="0" borderId="5" xfId="1" applyFont="1" applyBorder="1" applyAlignment="1">
      <alignment horizontal="center"/>
    </xf>
    <xf numFmtId="0" fontId="0" fillId="0" borderId="76" xfId="0" applyBorder="1" applyAlignment="1">
      <alignment horizontal="center"/>
    </xf>
    <xf numFmtId="172" fontId="89" fillId="10" borderId="19" xfId="0" applyNumberFormat="1" applyFont="1" applyFill="1" applyBorder="1" applyAlignment="1">
      <alignment horizontal="center" vertical="center"/>
    </xf>
    <xf numFmtId="1" fontId="90" fillId="7" borderId="19" xfId="0" applyNumberFormat="1" applyFont="1" applyFill="1" applyBorder="1" applyAlignment="1">
      <alignment horizontal="center"/>
    </xf>
    <xf numFmtId="1" fontId="90" fillId="7" borderId="15" xfId="0" applyNumberFormat="1" applyFont="1" applyFill="1" applyBorder="1" applyAlignment="1">
      <alignment horizontal="center"/>
    </xf>
    <xf numFmtId="1" fontId="69" fillId="7" borderId="78" xfId="0" applyNumberFormat="1" applyFont="1" applyFill="1" applyBorder="1" applyAlignment="1">
      <alignment horizontal="center"/>
    </xf>
    <xf numFmtId="166" fontId="90" fillId="8" borderId="18" xfId="0" applyNumberFormat="1" applyFont="1" applyFill="1" applyBorder="1" applyAlignment="1">
      <alignment horizontal="center"/>
    </xf>
    <xf numFmtId="166" fontId="90" fillId="8" borderId="14" xfId="0" applyNumberFormat="1" applyFont="1" applyFill="1" applyBorder="1" applyAlignment="1">
      <alignment horizontal="center"/>
    </xf>
    <xf numFmtId="2" fontId="89" fillId="10" borderId="19" xfId="0" applyNumberFormat="1" applyFont="1" applyFill="1" applyBorder="1" applyAlignment="1">
      <alignment horizontal="center" vertical="center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0" fontId="1" fillId="5" borderId="10" xfId="0" applyFont="1" applyFill="1" applyBorder="1"/>
    <xf numFmtId="0" fontId="37" fillId="15" borderId="21" xfId="0" applyFont="1" applyFill="1" applyBorder="1" applyAlignment="1">
      <alignment horizontal="center" vertical="center"/>
    </xf>
    <xf numFmtId="0" fontId="37" fillId="15" borderId="22" xfId="0" applyFont="1" applyFill="1" applyBorder="1" applyAlignment="1">
      <alignment horizontal="center" vertical="center"/>
    </xf>
    <xf numFmtId="0" fontId="37" fillId="15" borderId="23" xfId="0" applyFont="1" applyFill="1" applyBorder="1" applyAlignment="1">
      <alignment horizontal="center" vertical="center"/>
    </xf>
    <xf numFmtId="0" fontId="40" fillId="8" borderId="35" xfId="0" applyFont="1" applyFill="1" applyBorder="1" applyAlignment="1">
      <alignment horizontal="center" vertical="center"/>
    </xf>
    <xf numFmtId="0" fontId="40" fillId="8" borderId="38" xfId="0" applyFont="1" applyFill="1" applyBorder="1" applyAlignment="1">
      <alignment horizontal="center" vertical="center"/>
    </xf>
    <xf numFmtId="0" fontId="40" fillId="8" borderId="41" xfId="0" applyFont="1" applyFill="1" applyBorder="1" applyAlignment="1">
      <alignment horizontal="center" vertical="center"/>
    </xf>
    <xf numFmtId="0" fontId="63" fillId="52" borderId="1" xfId="4491" applyFont="1" applyFill="1" applyBorder="1" applyAlignment="1">
      <alignment horizontal="center" vertical="center" wrapText="1"/>
    </xf>
    <xf numFmtId="0" fontId="63" fillId="53" borderId="1" xfId="4491" applyFont="1" applyFill="1" applyBorder="1" applyAlignment="1">
      <alignment horizontal="center" vertical="center"/>
    </xf>
    <xf numFmtId="0" fontId="63" fillId="53" borderId="1" xfId="4491" applyFont="1" applyFill="1" applyBorder="1" applyAlignment="1">
      <alignment horizontal="center" vertical="center" wrapText="1"/>
    </xf>
    <xf numFmtId="0" fontId="63" fillId="53" borderId="5" xfId="4491" applyFont="1" applyFill="1" applyBorder="1" applyAlignment="1">
      <alignment horizontal="center" vertical="center" wrapText="1"/>
    </xf>
    <xf numFmtId="0" fontId="63" fillId="53" borderId="2" xfId="4491" applyFont="1" applyFill="1" applyBorder="1" applyAlignment="1">
      <alignment horizontal="center" vertical="center" wrapText="1"/>
    </xf>
    <xf numFmtId="0" fontId="74" fillId="51" borderId="62" xfId="4491" applyFont="1" applyFill="1" applyBorder="1" applyAlignment="1">
      <alignment horizontal="center" wrapText="1"/>
    </xf>
    <xf numFmtId="0" fontId="74" fillId="51" borderId="3" xfId="4491" applyFont="1" applyFill="1" applyBorder="1" applyAlignment="1">
      <alignment horizontal="center" wrapText="1"/>
    </xf>
    <xf numFmtId="0" fontId="74" fillId="51" borderId="1" xfId="4491" applyFont="1" applyFill="1" applyBorder="1" applyAlignment="1">
      <alignment horizontal="center" wrapText="1"/>
    </xf>
    <xf numFmtId="0" fontId="63" fillId="3" borderId="1" xfId="4491" applyFont="1" applyFill="1" applyBorder="1" applyAlignment="1">
      <alignment horizontal="center" vertical="center" wrapText="1"/>
    </xf>
    <xf numFmtId="0" fontId="35" fillId="13" borderId="3" xfId="0" applyFont="1" applyFill="1" applyBorder="1" applyAlignment="1">
      <alignment horizontal="center" vertical="center"/>
    </xf>
    <xf numFmtId="0" fontId="35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73.315089583331" createdVersion="8" refreshedVersion="8" minRefreshableVersion="3" recordCount="156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9-01T00:00:00" count="919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8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6665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6959"/>
    </cacheField>
    <cacheField name="IS20_Inv1_M1" numFmtId="1">
      <sharedItems containsString="0" containsBlank="1" containsNumber="1" containsInteger="1" minValue="0" maxValue="9873"/>
    </cacheField>
    <cacheField name="IS20_Inv1_M2" numFmtId="1">
      <sharedItems containsString="0" containsBlank="1" containsNumber="1" containsInteger="1" minValue="0" maxValue="5659"/>
    </cacheField>
    <cacheField name="IS20_Inv2_M1" numFmtId="1">
      <sharedItems containsString="0" containsBlank="1" containsNumber="1" containsInteger="1" minValue="0" maxValue="3237"/>
    </cacheField>
    <cacheField name="IS20_Inv2_M2" numFmtId="1">
      <sharedItems containsString="0" containsBlank="1" containsNumber="1" containsInteger="1" minValue="0" maxValue="9825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9615160087719272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2859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24.81799999999998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32.9"/>
    </cacheField>
    <cacheField name="33 kV_Wind_F4_Ex" numFmtId="169">
      <sharedItems containsString="0" containsBlank="1" containsNumber="1" minValue="204.91200000000001" maxValue="406.25"/>
    </cacheField>
    <cacheField name="33 kV_Solar_F1_Ex" numFmtId="169">
      <sharedItems containsString="0" containsBlank="1" containsNumber="1" minValue="151.25700000000001" maxValue="242.38399999999999"/>
    </cacheField>
    <cacheField name="33kV_Solar_F2_Ex" numFmtId="169">
      <sharedItems containsString="0" containsBlank="1" containsNumber="1" minValue="261.38499999999999" maxValue="341.47800000000001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33.73099999999999"/>
    </cacheField>
    <cacheField name="33kV_OG1_Ex" numFmtId="169">
      <sharedItems containsString="0" containsBlank="1" containsNumber="1" containsInteger="1" minValue="172960" maxValue="229837"/>
    </cacheField>
    <cacheField name="33kV_OG2_Ex" numFmtId="169">
      <sharedItems containsString="0" containsBlank="1" containsNumber="1" containsInteger="1" minValue="237651" maxValue="327142"/>
    </cacheField>
    <cacheField name="220kV_TX1_Ex" numFmtId="169">
      <sharedItems containsString="0" containsBlank="1" containsNumber="1" minValue="101.821" maxValue="172.12899999999999"/>
    </cacheField>
    <cacheField name="220kV_Tx2_Ex" numFmtId="169">
      <sharedItems containsString="0" containsBlank="1" containsNumber="1" minValue="56.494" maxValue="167.01499999999999"/>
    </cacheField>
    <cacheField name="220kV_TL_TVM_Ex" numFmtId="169">
      <sharedItems containsString="0" containsBlank="1" containsNumber="1" minValue="254.61799999999999" maxValue="345.43200000000002"/>
    </cacheField>
    <cacheField name="220kV_C&amp;R_PQM_Ex" numFmtId="169">
      <sharedItems containsString="0" containsBlank="1" containsNumber="1" minValue="79.673000000000002" maxValue="170.5869999999999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5.739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/>
    </cacheField>
    <cacheField name="33 kV_Solar_F4_Energy (MWh)" numFmtId="1">
      <sharedItems containsMixedTypes="1" containsNumber="1" minValue="51524.999999999818" maxValue="195749.99999999462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76800.0000000028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118534.9999999995"/>
    </cacheField>
    <cacheField name="Wind Net Export (33 kV)" numFmtId="43">
      <sharedItems containsMixedTypes="1" containsNumber="1" minValue="0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9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9-2025"/>
        </groupItems>
      </fieldGroup>
    </cacheField>
    <cacheField name="Quarters (Date)" numFmtId="0" databaseField="0">
      <fieldGroup base="0">
        <rangePr groupBy="quarters" startDate="2025-03-29T00:00:00" endDate="2025-09-01T00:00:00"/>
        <groupItems count="6">
          <s v="&lt;29-03-2025"/>
          <s v="Qtr1"/>
          <s v="Qtr2"/>
          <s v="Qtr3"/>
          <s v="Qtr4"/>
          <s v="&gt;01-09-2025"/>
        </groupItems>
      </fieldGroup>
    </cacheField>
    <cacheField name="Years (Date)" numFmtId="0" databaseField="0">
      <fieldGroup base="0">
        <rangePr groupBy="years" startDate="2025-03-29T00:00:00" endDate="2025-09-01T00:00:00"/>
        <groupItems count="3">
          <s v="&lt;29-03-2025"/>
          <s v="2025"/>
          <s v="&gt;01-09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s v=""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s v=""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s v=""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s v=""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s v=""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s v=""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s v=""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s v=""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s v=""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s v=""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s v=""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s v=""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s v=""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s v=""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s v=""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s v=""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s v=""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s v=""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s v=""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s v=""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s v=""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s v=""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s v=""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s v=""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s v=""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s v=""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s v=""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s v=""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s v=""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s v=""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s v=""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s v=""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s v=""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s v=""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s v=""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s v=""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s v=""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s v=""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s v=""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s v=""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s v=""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s v=""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s v=""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s v=""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s v=""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s v=""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s v=""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s v=""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s v=""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s v=""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s v=""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s v=""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s v=""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s v=""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s v=""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s v=""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s v=""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s v=""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s v=""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s v=""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s v=""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s v=""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s v=""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s v=""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s v=""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s v=""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s v=""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s v=""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s v=""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s v=""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s v=""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s v=""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s v=""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s v=""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s v=""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s v=""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s v=""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s v=""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s v=""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s v=""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s v=""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s v=""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s v=""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s v=""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s v=""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s v=""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s v=""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s v=""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s v=""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s v=""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s v=""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s v=""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s v=""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s v=""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s v=""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s v=""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s v=""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s v=""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s v=""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s v=""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s v=""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s v=""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s v=""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s v=""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s v=""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s v=""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s v=""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s v=""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s v=""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s v=""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s v=""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s v=""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s v=""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s v=""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s v=""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s v=""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s v=""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s v=""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s v=""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n v="14661"/>
    <n v="178625"/>
    <n v="85870"/>
    <n v="6433"/>
    <n v="48026"/>
    <n v="70271"/>
    <n v="22658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s v=""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x v="123"/>
    <n v="2026"/>
    <n v="2025"/>
    <d v="2025-07-01T00:00:00"/>
    <n v="31"/>
    <d v="1899-12-30T06:34:00"/>
    <d v="1899-12-30T18:35:00"/>
    <n v="6845"/>
    <n v="6906"/>
    <n v="6897"/>
    <n v="6656"/>
    <n v="6862"/>
    <n v="6775"/>
    <n v="6979"/>
    <n v="6908"/>
    <n v="6898"/>
    <n v="6969"/>
    <n v="6781"/>
    <n v="6763"/>
    <n v="6684"/>
    <n v="7043"/>
    <n v="4886"/>
    <n v="4164"/>
    <n v="4901"/>
    <n v="4559"/>
    <n v="6833"/>
    <n v="6828"/>
    <n v="5836"/>
    <n v="6260"/>
    <n v="6887"/>
    <n v="7011"/>
    <n v="7632"/>
    <n v="7781"/>
    <n v="7856"/>
    <n v="8288"/>
    <n v="7132"/>
    <n v="6999"/>
    <n v="7039"/>
    <n v="7546"/>
    <n v="5717"/>
    <n v="5668"/>
    <n v="4953"/>
    <n v="5070"/>
    <n v="5310"/>
    <n v="5469"/>
    <n v="5368"/>
    <n v="5482"/>
    <n v="5765"/>
    <n v="5538"/>
    <n v="5611"/>
    <n v="5735"/>
    <n v="5973"/>
    <n v="1895"/>
    <n v="5529"/>
    <n v="5552"/>
    <n v="5190"/>
    <n v="5518"/>
    <n v="5648"/>
    <n v="5537"/>
    <n v="5894"/>
    <n v="5003"/>
    <n v="5356"/>
    <n v="5349"/>
    <n v="5650"/>
    <n v="5541"/>
    <n v="5007"/>
    <n v="5503"/>
    <n v="5514"/>
    <n v="5467"/>
    <n v="5613"/>
    <n v="5952"/>
    <n v="8136"/>
    <n v="7632"/>
    <n v="7886"/>
    <n v="7558"/>
    <n v="7396"/>
    <n v="6692"/>
    <n v="7844"/>
    <n v="7675"/>
    <n v="5892"/>
    <n v="4769"/>
    <n v="5817"/>
    <n v="4703"/>
    <n v="3149"/>
    <n v="3078"/>
    <n v="8235"/>
    <n v="8582"/>
    <n v="7989"/>
    <n v="8322"/>
    <n v="8546"/>
    <n v="5091"/>
    <n v="5100"/>
    <n v="5438"/>
    <n v="5028"/>
    <n v="4833"/>
    <n v="5170"/>
    <n v="5156"/>
    <n v="5147"/>
    <n v="5077"/>
    <n v="6083"/>
    <n v="3892"/>
    <n v="5776"/>
    <n v="4946"/>
    <n v="5237"/>
    <n v="6108"/>
    <n v="7816"/>
    <n v="3697"/>
    <n v="2555"/>
    <n v="7729"/>
    <n v="3.9980002566943691"/>
    <n v="4.0075869602954741"/>
    <n v="4.1246772899449011"/>
    <m/>
    <m/>
    <n v="0.72557382294552197"/>
    <m/>
    <m/>
    <n v="3.9021073538928892"/>
    <n v="3.9256123227146804"/>
    <n v="0.8369158623730385"/>
    <n v="0.59188873915050777"/>
    <n v="25.183215796897009"/>
    <m/>
    <n v="38.013425609418285"/>
    <m/>
    <n v="77.193306010928936"/>
    <m/>
    <n v="0"/>
    <m/>
    <n v="6.7"/>
    <m/>
    <n v="12.7"/>
    <m/>
    <n v="13751"/>
    <n v="100725"/>
    <n v="86030"/>
    <n v="13898"/>
    <n v="172377"/>
    <n v="82000"/>
    <n v="6227"/>
    <n v="46765"/>
    <n v="72991"/>
    <n v="21797"/>
    <n v="616561"/>
    <n v="4.0434215023115812"/>
    <n v="0.72557382294552197"/>
    <n v="3.913859838303785"/>
    <n v="0.71440230076177313"/>
    <n v="720.14800000000002"/>
    <n v="988.41"/>
    <n v="129.63800000000001"/>
    <n v="400.995"/>
    <n v="239.119"/>
    <n v="339.03300000000002"/>
    <m/>
    <n v="130.74"/>
    <n v="227878"/>
    <n v="324775"/>
    <n v="169.70699999999999"/>
    <n v="164.09700000000001"/>
    <n v="342.74799999999999"/>
    <n v="167.9"/>
    <n v="0.123"/>
    <n v="0"/>
    <n v="254.26900000000001"/>
    <n v="435435.00000000163"/>
    <s v=""/>
    <n v="165600.00000000413"/>
    <n v="475035.00000000314"/>
    <n v="168750"/>
    <n v="113175.00000000962"/>
    <s v=""/>
    <n v="151650.00000000148"/>
    <n v="434000"/>
    <n v="1081000"/>
    <n v="428800.00000000111"/>
    <n v="1066399.9999999988"/>
    <n v="1499200.0000000189"/>
    <n v="1503999.9999999963"/>
    <n v="0"/>
    <s v=""/>
    <n v="360.00000000001364"/>
    <n v="1515000"/>
    <n v="1499200.0000000189"/>
    <n v="1.0538954108845422E-2"/>
    <n v="12.016666666666666"/>
    <n v="583375.00000003388"/>
    <n v="599175.00000001525"/>
    <n v="172.51"/>
    <n v="910470.00000000477"/>
    <n v="900874.59845252428"/>
    <m/>
    <m/>
    <s v=""/>
  </r>
  <r>
    <x v="124"/>
    <n v="2026"/>
    <n v="2025"/>
    <d v="2025-07-01T00:00:00"/>
    <n v="31"/>
    <d v="1899-12-30T06:36:00"/>
    <d v="1899-12-30T18:20:00"/>
    <n v="6873"/>
    <n v="6874"/>
    <n v="6832"/>
    <n v="6572"/>
    <n v="6807"/>
    <n v="6692"/>
    <n v="7004"/>
    <n v="6892"/>
    <n v="6872"/>
    <n v="6952"/>
    <n v="6644"/>
    <n v="6651"/>
    <n v="6514"/>
    <n v="6941"/>
    <n v="4783"/>
    <n v="4474"/>
    <n v="4818"/>
    <n v="4399"/>
    <n v="6866"/>
    <n v="6742"/>
    <n v="5595"/>
    <n v="6184"/>
    <n v="6528"/>
    <n v="6664"/>
    <n v="7543"/>
    <n v="7622"/>
    <n v="6844"/>
    <n v="7248"/>
    <n v="6841"/>
    <n v="6664"/>
    <n v="6122"/>
    <n v="6681"/>
    <n v="5497"/>
    <n v="5473"/>
    <n v="4765"/>
    <n v="4853"/>
    <n v="5112"/>
    <n v="5295"/>
    <n v="5179"/>
    <n v="5268"/>
    <n v="5645"/>
    <n v="5361"/>
    <n v="5409"/>
    <n v="5527"/>
    <n v="5783"/>
    <n v="1794"/>
    <n v="5294"/>
    <n v="5388"/>
    <n v="4898"/>
    <n v="5231"/>
    <n v="5375"/>
    <n v="5192"/>
    <n v="5737"/>
    <n v="4794"/>
    <n v="5138"/>
    <n v="5108"/>
    <n v="5345"/>
    <n v="5295"/>
    <n v="4713"/>
    <n v="5186"/>
    <n v="5111"/>
    <n v="5065"/>
    <n v="5195"/>
    <n v="5567"/>
    <n v="7957"/>
    <n v="7444"/>
    <n v="7714"/>
    <n v="7389"/>
    <n v="7203"/>
    <n v="6503"/>
    <n v="7714"/>
    <n v="7517"/>
    <n v="5819"/>
    <n v="4613"/>
    <n v="5731"/>
    <n v="4555"/>
    <n v="3005"/>
    <n v="2948"/>
    <n v="7258"/>
    <n v="7904"/>
    <n v="7510"/>
    <n v="7832"/>
    <n v="8066"/>
    <n v="4783"/>
    <n v="4066"/>
    <n v="4583"/>
    <n v="4240"/>
    <n v="4078"/>
    <n v="4294"/>
    <n v="3969"/>
    <n v="3943"/>
    <n v="3727"/>
    <n v="5237"/>
    <n v="3283"/>
    <n v="4866"/>
    <n v="4185"/>
    <n v="4396"/>
    <n v="5207"/>
    <n v="7270"/>
    <n v="3402"/>
    <n v="2373"/>
    <n v="7245"/>
    <n v="3.620639213"/>
    <n v="3.6006292245042468"/>
    <n v="3.816347529301451"/>
    <m/>
    <m/>
    <n v="0.64480654745042387"/>
    <m/>
    <m/>
    <n v="3.564869581"/>
    <n v="3.5567985623229497"/>
    <n v="0.75570575399999995"/>
    <n v="0.52518372521246404"/>
    <n v="24.966886657101888"/>
    <m/>
    <n v="37.778162279999997"/>
    <m/>
    <n v="80.394550810014735"/>
    <m/>
    <n v="0"/>
    <m/>
    <n v="5.6"/>
    <m/>
    <n v="11.7"/>
    <m/>
    <n v="13747"/>
    <n v="99847"/>
    <n v="80952"/>
    <n v="13192"/>
    <n v="164593"/>
    <n v="80159"/>
    <n v="5953"/>
    <n v="43353"/>
    <n v="60074"/>
    <n v="20290"/>
    <n v="582160"/>
    <n v="3.6792053222685657"/>
    <n v="0.64480654745042387"/>
    <n v="3.5608340716614748"/>
    <n v="0.64044473960623205"/>
    <n v="722.23900000000003"/>
    <n v="988.41"/>
    <n v="130.34399999999999"/>
    <n v="403.34300000000002"/>
    <n v="239.79300000000001"/>
    <n v="339.53"/>
    <m/>
    <n v="131.38499999999999"/>
    <n v="228287"/>
    <n v="325665"/>
    <n v="170.21299999999999"/>
    <n v="165.197"/>
    <n v="343.55399999999997"/>
    <n v="168.708"/>
    <n v="0.123"/>
    <n v="0"/>
    <n v="254.62899999999999"/>
    <n v="345015.00000000134"/>
    <s v=""/>
    <n v="158849.9999999975"/>
    <n v="387420.00000000215"/>
    <n v="151650.00000000148"/>
    <n v="111824.99999999038"/>
    <s v=""/>
    <n v="145124.9999999959"/>
    <n v="409000"/>
    <n v="890000"/>
    <n v="404800.00000000017"/>
    <n v="879999.99999999546"/>
    <n v="1289599.999999973"/>
    <n v="1292799.9999999884"/>
    <n v="0"/>
    <s v=""/>
    <n v="359.99999999998522"/>
    <n v="1299000"/>
    <n v="1289599.999999973"/>
    <n v="7.289081885877069E-3"/>
    <n v="11.733333333333331"/>
    <n v="558049.99999995844"/>
    <n v="567449.99999998522"/>
    <n v="172.51"/>
    <n v="732435.00000000349"/>
    <n v="727096.22130892111"/>
    <m/>
    <m/>
    <s v=""/>
  </r>
  <r>
    <x v="125"/>
    <n v="2026"/>
    <n v="2025"/>
    <d v="2025-08-01T00:00:00"/>
    <n v="31"/>
    <d v="1899-12-30T06:29:00"/>
    <d v="1899-12-30T18:32:00"/>
    <n v="7799"/>
    <n v="7782"/>
    <n v="7736"/>
    <n v="7404"/>
    <n v="7676"/>
    <n v="7579"/>
    <n v="7971"/>
    <n v="7818"/>
    <n v="7696"/>
    <n v="7838"/>
    <n v="7516"/>
    <n v="7549"/>
    <n v="7364"/>
    <n v="7827"/>
    <n v="5384"/>
    <n v="5062"/>
    <n v="5455"/>
    <n v="5027"/>
    <n v="7790"/>
    <n v="7696"/>
    <n v="6386"/>
    <n v="7012"/>
    <n v="7893"/>
    <n v="8030"/>
    <n v="8240"/>
    <n v="8383"/>
    <n v="7594"/>
    <n v="8091"/>
    <n v="7641"/>
    <n v="7415"/>
    <n v="6709"/>
    <n v="7269"/>
    <n v="5626"/>
    <n v="5594"/>
    <n v="4939"/>
    <n v="4971"/>
    <n v="5225"/>
    <n v="5405"/>
    <n v="5297"/>
    <n v="5393"/>
    <n v="5768"/>
    <n v="5480"/>
    <n v="5518"/>
    <n v="5658"/>
    <n v="5916"/>
    <n v="1835"/>
    <n v="5379"/>
    <n v="5494"/>
    <n v="4985"/>
    <n v="5318"/>
    <n v="5454"/>
    <n v="5299"/>
    <n v="5819"/>
    <n v="4867"/>
    <n v="5120"/>
    <n v="5202"/>
    <n v="5486"/>
    <n v="5405"/>
    <n v="4826"/>
    <n v="5328"/>
    <n v="5213"/>
    <n v="5169"/>
    <n v="5308"/>
    <n v="5701"/>
    <n v="8135"/>
    <n v="7641"/>
    <n v="7943"/>
    <n v="7605"/>
    <n v="7432"/>
    <n v="6695"/>
    <n v="7863"/>
    <n v="7684"/>
    <n v="6023"/>
    <n v="4830"/>
    <n v="5984"/>
    <n v="4725"/>
    <n v="3090"/>
    <n v="3027"/>
    <n v="7711"/>
    <n v="8003"/>
    <n v="7663"/>
    <n v="7971"/>
    <n v="8305"/>
    <n v="4888"/>
    <n v="4305"/>
    <n v="4734"/>
    <n v="4361"/>
    <n v="4184"/>
    <n v="4465"/>
    <n v="4345"/>
    <n v="4304"/>
    <n v="3946"/>
    <n v="5411"/>
    <n v="3410"/>
    <n v="5091"/>
    <n v="4382"/>
    <n v="4682"/>
    <n v="5482"/>
    <n v="7476"/>
    <n v="3516"/>
    <n v="2446"/>
    <n v="7430"/>
    <n v="4.24612856975138"/>
    <n v="4.19077709958506"/>
    <n v="3.9998937839592048"/>
    <m/>
    <m/>
    <n v="0.7499143374827113"/>
    <m/>
    <m/>
    <n v="4.1744456589060794"/>
    <n v="4.079523357307516"/>
    <n v="0.88213401429558091"/>
    <n v="0.63213247026279384"/>
    <n v="26.02038043478257"/>
    <m/>
    <n v="40.240172997237615"/>
    <m/>
    <n v="77.47975543478249"/>
    <m/>
    <n v="0"/>
    <m/>
    <n v="4.3"/>
    <m/>
    <n v="8.1999999999999993"/>
    <m/>
    <n v="15581"/>
    <n v="112902"/>
    <n v="90226"/>
    <n v="15923"/>
    <n v="167998"/>
    <n v="82560"/>
    <n v="6117"/>
    <n v="44541"/>
    <n v="63102"/>
    <n v="20868"/>
    <n v="619818"/>
    <n v="4.1455998177652154"/>
    <n v="0.7499143374827113"/>
    <n v="4.1269845081067977"/>
    <n v="0.75713324227918744"/>
    <n v="723.44899999999996"/>
    <n v="988.41"/>
    <n v="131.065"/>
    <n v="404.69200000000001"/>
    <n v="240.53"/>
    <n v="340.09699999999998"/>
    <m/>
    <n v="132.05000000000001"/>
    <n v="228730"/>
    <n v="326246"/>
    <n v="170.76"/>
    <n v="165.916"/>
    <n v="344.19099999999997"/>
    <n v="169.346"/>
    <n v="0.123"/>
    <n v="0"/>
    <n v="254.989"/>
    <n v="199649.99999998725"/>
    <s v=""/>
    <n v="162225.00000000081"/>
    <n v="222584.99999999828"/>
    <n v="165824.99999999884"/>
    <n v="127575.00000000163"/>
    <s v=""/>
    <n v="149625.0000000046"/>
    <n v="443000"/>
    <n v="581000"/>
    <n v="437599.99999999761"/>
    <n v="575199.99999999523"/>
    <n v="1019200.0000000007"/>
    <n v="1020800.0000000084"/>
    <n v="0"/>
    <s v=""/>
    <n v="360.00000000001364"/>
    <n v="1024000"/>
    <n v="1019200.0000000007"/>
    <n v="4.7095761381468204E-3"/>
    <n v="12.050000000000002"/>
    <n v="600450.00000000664"/>
    <n v="605250.00000000582"/>
    <n v="172.51"/>
    <n v="422234.99999998556"/>
    <n v="420246.45211929519"/>
    <m/>
    <m/>
    <s v=""/>
  </r>
  <r>
    <x v="126"/>
    <n v="2026"/>
    <n v="2025"/>
    <d v="2025-08-01T00:00:00"/>
    <n v="31"/>
    <d v="1899-12-30T06:22:00"/>
    <d v="1899-12-30T18:33:00"/>
    <n v="9415"/>
    <n v="9401"/>
    <n v="9372"/>
    <n v="9054"/>
    <n v="9376"/>
    <n v="9200"/>
    <n v="9710"/>
    <n v="9489"/>
    <n v="9429"/>
    <n v="9547"/>
    <n v="9199"/>
    <n v="9144"/>
    <n v="9053"/>
    <n v="9629"/>
    <n v="6668"/>
    <n v="6495"/>
    <n v="6744"/>
    <n v="6170"/>
    <n v="9388"/>
    <n v="9289"/>
    <n v="7722"/>
    <n v="8409"/>
    <n v="9433"/>
    <n v="9586"/>
    <n v="10326"/>
    <n v="10463"/>
    <n v="9423"/>
    <n v="10003"/>
    <n v="9438"/>
    <n v="9137"/>
    <n v="8467"/>
    <n v="9192"/>
    <n v="7442"/>
    <n v="7443"/>
    <n v="6631"/>
    <n v="6665"/>
    <n v="7016"/>
    <n v="7232"/>
    <n v="7077"/>
    <n v="7159"/>
    <n v="7632"/>
    <n v="7278"/>
    <n v="7305"/>
    <n v="7456"/>
    <n v="7805"/>
    <n v="2480"/>
    <n v="7144"/>
    <n v="7285"/>
    <n v="6638"/>
    <n v="7052"/>
    <n v="7240"/>
    <n v="7009"/>
    <n v="7670"/>
    <n v="6481"/>
    <n v="6797"/>
    <n v="6911"/>
    <n v="7291"/>
    <n v="7154"/>
    <n v="6404"/>
    <n v="7074"/>
    <n v="6970"/>
    <n v="6914"/>
    <n v="7126"/>
    <n v="7579"/>
    <n v="10689"/>
    <n v="10091"/>
    <n v="10440"/>
    <n v="10002"/>
    <n v="9705"/>
    <n v="8822"/>
    <n v="10220"/>
    <n v="9950"/>
    <n v="7798"/>
    <n v="6282"/>
    <n v="7744"/>
    <n v="6194"/>
    <n v="4177"/>
    <n v="4071"/>
    <n v="10450"/>
    <n v="10685"/>
    <n v="10157"/>
    <n v="10710"/>
    <n v="11152"/>
    <n v="6643"/>
    <n v="5830"/>
    <n v="6192"/>
    <n v="5723"/>
    <n v="5519"/>
    <n v="5909"/>
    <n v="5754"/>
    <n v="5454"/>
    <n v="5490"/>
    <n v="6889"/>
    <n v="4421"/>
    <n v="6578"/>
    <n v="5695"/>
    <n v="6212"/>
    <n v="6959"/>
    <n v="9873"/>
    <n v="5659"/>
    <n v="3237"/>
    <n v="9825"/>
    <n v="5.2821808677140289"/>
    <n v="5.2077805457025903"/>
    <n v="5.4998053223593972"/>
    <m/>
    <m/>
    <n v="0.93109384720327448"/>
    <m/>
    <m/>
    <n v="5.1971154199822411"/>
    <n v="5.1113186575716227"/>
    <n v="1.0949577930555552"/>
    <n v="0.75886080491132379"/>
    <n v="27.999986522911037"/>
    <m/>
    <n v="43.600264057377046"/>
    <m/>
    <n v="71.194686648501275"/>
    <m/>
    <n v="0"/>
    <m/>
    <n v="3.9"/>
    <m/>
    <n v="7.3"/>
    <m/>
    <n v="18816"/>
    <n v="138279"/>
    <n v="111257"/>
    <n v="19019"/>
    <n v="223360"/>
    <n v="107937"/>
    <n v="8248"/>
    <n v="59797"/>
    <n v="82625"/>
    <n v="28594"/>
    <n v="797932"/>
    <n v="5.3299222452586719"/>
    <n v="0.93109384720327448"/>
    <n v="5.1542170387769319"/>
    <n v="0.92690929898343954"/>
    <n v="724.226"/>
    <n v="988.41"/>
    <n v="132.01"/>
    <n v="405.56400000000002"/>
    <n v="241.45"/>
    <n v="340.786"/>
    <m/>
    <n v="132.91999999999999"/>
    <n v="229288"/>
    <n v="326732"/>
    <n v="171.45099999999999"/>
    <n v="166.512"/>
    <n v="344.83699999999999"/>
    <n v="169.99299999999999"/>
    <n v="0.123"/>
    <n v="0"/>
    <n v="255.35900000000001"/>
    <n v="128205.0000000072"/>
    <s v=""/>
    <n v="212624.99999999846"/>
    <n v="143880.00000000233"/>
    <n v="206999.99999999718"/>
    <n v="155025.0000000048"/>
    <s v=""/>
    <n v="195749.99999999462"/>
    <n v="558000"/>
    <n v="486000"/>
    <n v="552800.00000000198"/>
    <n v="476800.00000000291"/>
    <n v="1033600.000000024"/>
    <n v="1035199.9999999861"/>
    <n v="0"/>
    <s v=""/>
    <n v="370.00000000000455"/>
    <n v="1044000"/>
    <n v="1033600.000000024"/>
    <n v="1.0061919504620542E-2"/>
    <n v="12.183333333333335"/>
    <n v="760000.00000001909"/>
    <n v="770399.99999999511"/>
    <n v="172.51"/>
    <n v="272085.00000000955"/>
    <n v="269347.30263159476"/>
    <m/>
    <m/>
    <s v=""/>
  </r>
  <r>
    <x v="127"/>
    <n v="2026"/>
    <n v="2025"/>
    <d v="2025-08-01T00:00:00"/>
    <n v="31"/>
    <d v="1899-12-30T06:30:00"/>
    <d v="1899-12-30T18:31:00"/>
    <n v="9616"/>
    <n v="9577"/>
    <n v="9470"/>
    <n v="9151"/>
    <n v="9426"/>
    <n v="9337"/>
    <n v="9888"/>
    <n v="9532"/>
    <n v="9534"/>
    <n v="9722"/>
    <n v="9185"/>
    <n v="9264"/>
    <n v="8944"/>
    <n v="9504"/>
    <n v="6529"/>
    <n v="6312"/>
    <n v="6549"/>
    <n v="6133"/>
    <n v="9711"/>
    <n v="9478"/>
    <n v="7812"/>
    <n v="8594"/>
    <n v="9870"/>
    <n v="10013"/>
    <n v="9981"/>
    <n v="10169"/>
    <n v="9581"/>
    <n v="10052"/>
    <n v="9631"/>
    <n v="9315"/>
    <n v="8284"/>
    <n v="8818"/>
    <n v="7077"/>
    <n v="7024"/>
    <n v="6196"/>
    <n v="6298"/>
    <n v="6589"/>
    <n v="6768"/>
    <n v="6672"/>
    <n v="6823"/>
    <n v="7111"/>
    <n v="6804"/>
    <n v="6841"/>
    <n v="7072"/>
    <n v="7367"/>
    <n v="2316"/>
    <n v="6665"/>
    <n v="6809"/>
    <n v="6222"/>
    <n v="6649"/>
    <n v="6802"/>
    <n v="6661"/>
    <n v="7209"/>
    <n v="6095"/>
    <n v="6483"/>
    <n v="6582"/>
    <n v="6864"/>
    <n v="6775"/>
    <n v="6058"/>
    <n v="6642"/>
    <n v="6408"/>
    <n v="6386"/>
    <n v="6654"/>
    <n v="7074"/>
    <n v="10021"/>
    <n v="9358"/>
    <n v="9725"/>
    <n v="9350"/>
    <n v="9090"/>
    <n v="8258"/>
    <n v="9083"/>
    <n v="9299"/>
    <n v="7266"/>
    <n v="5861"/>
    <n v="7197"/>
    <n v="5788"/>
    <n v="3987"/>
    <n v="3805"/>
    <n v="9944"/>
    <n v="10137"/>
    <n v="9426"/>
    <n v="9990"/>
    <n v="10283"/>
    <n v="6171"/>
    <n v="6010"/>
    <n v="6513"/>
    <n v="5960"/>
    <n v="5674"/>
    <n v="5996"/>
    <n v="5876"/>
    <n v="5625"/>
    <n v="5779"/>
    <n v="7334"/>
    <n v="4722"/>
    <n v="6665"/>
    <n v="6055"/>
    <n v="6408"/>
    <n v="6953"/>
    <n v="9367"/>
    <n v="4414"/>
    <n v="3088"/>
    <n v="8496"/>
    <n v="5.5481657352262257"/>
    <n v="5.4176281193444105"/>
    <n v="5.253549707865167"/>
    <m/>
    <m/>
    <n v="0.96376063342566831"/>
    <m/>
    <m/>
    <n v="5.4183017001131129"/>
    <n v="5.2444265101569671"/>
    <n v="1.1377267156509698"/>
    <n v="0.79615160087719272"/>
    <n v="27.947322623828683"/>
    <m/>
    <n v="46.26162390581721"/>
    <m/>
    <n v="69.566035182679215"/>
    <m/>
    <n v="0"/>
    <m/>
    <n v="2.6"/>
    <m/>
    <n v="5.5"/>
    <m/>
    <n v="19193"/>
    <n v="138480"/>
    <n v="111426"/>
    <n v="19883"/>
    <n v="209996"/>
    <n v="100296"/>
    <n v="7792"/>
    <n v="55951"/>
    <n v="85570"/>
    <n v="25365"/>
    <n v="773952"/>
    <n v="5.4064478541452674"/>
    <n v="0.96376063342566831"/>
    <n v="5.33136410513504"/>
    <n v="0.96693915826408128"/>
    <n v="724.81799999999998"/>
    <n v="988.41"/>
    <n v="132.9"/>
    <n v="406.25"/>
    <n v="242.38399999999999"/>
    <n v="341.47800000000001"/>
    <m/>
    <n v="133.73099999999999"/>
    <n v="229837"/>
    <n v="327142"/>
    <n v="172.12899999999999"/>
    <n v="167.01499999999999"/>
    <n v="345.43200000000002"/>
    <n v="170.58699999999999"/>
    <n v="0.123"/>
    <n v="0"/>
    <n v="255.739"/>
    <n v="97679.999999997453"/>
    <s v=""/>
    <n v="200250.00000000332"/>
    <n v="113189.99999999648"/>
    <n v="210149.99999999945"/>
    <n v="155700.00000000163"/>
    <s v=""/>
    <n v="182475.00000000157"/>
    <n v="549000"/>
    <n v="410000"/>
    <n v="542399.99999999779"/>
    <n v="402399.99999998871"/>
    <n v="952000.00000004366"/>
    <n v="950399.99999999057"/>
    <n v="0"/>
    <s v=""/>
    <n v="379.99999999999545"/>
    <n v="959000"/>
    <n v="952000.00000004366"/>
    <n v="7.3529411764243768E-3"/>
    <n v="12.016666666666669"/>
    <n v="741575.00000004948"/>
    <n v="748575.00000000605"/>
    <n v="172.51"/>
    <n v="210869.99999999395"/>
    <n v="209319.48529412138"/>
    <m/>
    <m/>
    <s v=""/>
  </r>
  <r>
    <x v="12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6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3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6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7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8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49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0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1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2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3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4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55"/>
    <n v="2026"/>
    <n v="2025"/>
    <d v="2025-08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s v=""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71" firstHeaderRow="0" firstDataRow="1" firstDataCol="1"/>
  <pivotFields count="197">
    <pivotField axis="axisRow" numFmtId="171" showAll="0">
      <items count="920"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70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r="1">
      <x v="8"/>
    </i>
    <i r="2">
      <x v="888"/>
    </i>
    <i r="2">
      <x v="889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2">
      <x v="900"/>
    </i>
    <i r="2">
      <x v="901"/>
    </i>
    <i r="2">
      <x v="902"/>
    </i>
    <i r="2">
      <x v="903"/>
    </i>
    <i r="2">
      <x v="904"/>
    </i>
    <i r="2">
      <x v="905"/>
    </i>
    <i r="2">
      <x v="906"/>
    </i>
    <i r="2">
      <x v="907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r="2">
      <x v="915"/>
    </i>
    <i r="2">
      <x v="916"/>
    </i>
    <i r="2">
      <x v="917"/>
    </i>
    <i r="2">
      <x v="918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60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55" totalsRowShown="0">
  <autoFilter ref="A1:AN1155" xr:uid="{00000000-0009-0000-0100-000002000000}">
    <filterColumn colId="1">
      <filters>
        <dateGroupItem year="2025" month="7" dateTimeGrouping="month"/>
      </filters>
    </filterColumn>
  </autoFilter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14" totalsRowShown="0" headerRowDxfId="149" dataDxfId="147" headerRowBorderDxfId="148" tableBorderDxfId="146" totalsRowBorderDxfId="145">
  <autoFilter ref="A1:U14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(J2*(24/60))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>
      <calculatedColumnFormula>(179-120)*1000</calculatedColumnFormula>
    </tableColumn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A31" sqref="A31:F31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403" t="s">
        <v>0</v>
      </c>
      <c r="B3" s="404"/>
      <c r="C3" s="404"/>
      <c r="D3" s="404"/>
      <c r="E3" s="404"/>
      <c r="F3" s="405"/>
    </row>
    <row r="4" spans="1:9">
      <c r="A4" s="76" t="s">
        <v>1</v>
      </c>
      <c r="B4" s="281">
        <v>45870</v>
      </c>
      <c r="C4" s="78"/>
      <c r="D4" s="78"/>
      <c r="E4" s="78"/>
      <c r="F4" s="79"/>
    </row>
    <row r="5" spans="1:9">
      <c r="A5" s="76" t="s">
        <v>2</v>
      </c>
      <c r="B5" s="282">
        <v>45872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406">
        <v>1</v>
      </c>
      <c r="B11" s="90" t="s">
        <v>15</v>
      </c>
      <c r="C11" s="91">
        <f>_xlfn.XLOOKUP($B$5,'Daily KPI'!$A:$A,'Daily KPI'!AD:AD)/1000</f>
        <v>813.26299333353995</v>
      </c>
      <c r="D11" s="91">
        <f>_xlfn.XLOOKUP($B$5,'Daily KPI'!$A:$A,'Daily KPI'!AA:AA)/1000</f>
        <v>748.57500000000607</v>
      </c>
      <c r="E11" s="92">
        <f>D11/C11-1</f>
        <v>-7.9541297051252458E-2</v>
      </c>
      <c r="F11" s="283"/>
      <c r="G11" s="231">
        <f>_xlfn.XLOOKUP($B$5,'Daily KPI'!$A:$A,'Daily KPI'!AS:AS)/1000</f>
        <v>721.68723755128065</v>
      </c>
      <c r="H11" s="231">
        <f>_xlfn.XLOOKUP($B$4,'Modelling New'!$D:$D,'Modelling New'!AM:AM)/1000</f>
        <v>22372.304364089694</v>
      </c>
      <c r="I11" s="231">
        <f>_xlfn.XLOOKUP($B$4,'Modelling New'!$D:$D,'Modelling New'!AN:AN)/1000</f>
        <v>109731.86346416405</v>
      </c>
    </row>
    <row r="12" spans="1:9">
      <c r="A12" s="407"/>
      <c r="B12" s="93" t="s">
        <v>16</v>
      </c>
      <c r="C12" s="94">
        <f>MonthlyKPI!E4</f>
        <v>2439.7889800006196</v>
      </c>
      <c r="D12" s="95">
        <f>MonthlyKPI!F4</f>
        <v>2124.2250000000072</v>
      </c>
      <c r="E12" s="96">
        <f>D12/C12-1</f>
        <v>-0.12934068584920499</v>
      </c>
      <c r="F12" s="284"/>
    </row>
    <row r="13" spans="1:9" ht="15" thickBot="1">
      <c r="A13" s="408"/>
      <c r="B13" s="98" t="s">
        <v>17</v>
      </c>
      <c r="C13" s="99">
        <f>AnnualKPI!E4</f>
        <v>106244.85030951191</v>
      </c>
      <c r="D13" s="100">
        <f>AnnualKPI!F4</f>
        <v>78533.999999999971</v>
      </c>
      <c r="E13" s="101">
        <f>D13/C13-1</f>
        <v>-0.26082064428332141</v>
      </c>
      <c r="F13" s="285"/>
    </row>
    <row r="14" spans="1:9">
      <c r="A14" s="406">
        <v>2</v>
      </c>
      <c r="B14" s="90" t="s">
        <v>18</v>
      </c>
      <c r="C14" s="222">
        <f>_xlfn.XLOOKUP($B$5,'Daily KPI'!$A:$A,'Daily KPI'!$AC:$AC)</f>
        <v>4.8161290322580648</v>
      </c>
      <c r="D14" s="222">
        <f>_xlfn.XLOOKUP($B$5,'Daily KPI'!$A:$A,'Daily KPI'!$I:$I)</f>
        <v>5.4064478541452674</v>
      </c>
      <c r="E14" s="92">
        <f t="shared" ref="E14:E25" si="0">(D14-C14)/(C14)</f>
        <v>0.12257122222708158</v>
      </c>
      <c r="F14" s="283"/>
    </row>
    <row r="15" spans="1:9">
      <c r="A15" s="407"/>
      <c r="B15" s="93" t="s">
        <v>19</v>
      </c>
      <c r="C15" s="223">
        <f>MonthlyKPI!C4</f>
        <v>14.448387096774194</v>
      </c>
      <c r="D15" s="224">
        <f>MonthlyKPI!D4</f>
        <v>14.881969917169155</v>
      </c>
      <c r="E15" s="96">
        <f t="shared" si="0"/>
        <v>3.0009081116864858E-2</v>
      </c>
      <c r="F15" s="284"/>
    </row>
    <row r="16" spans="1:9" ht="15" thickBot="1">
      <c r="A16" s="408"/>
      <c r="B16" s="98" t="s">
        <v>20</v>
      </c>
      <c r="C16" s="225">
        <f>AnnualKPI!C4</f>
        <v>707.94838709677424</v>
      </c>
      <c r="D16" s="226">
        <f>AnnualKPI!D4</f>
        <v>621.77567416882493</v>
      </c>
      <c r="E16" s="101">
        <f t="shared" si="0"/>
        <v>-0.12172174483133581</v>
      </c>
      <c r="F16" s="285"/>
    </row>
    <row r="17" spans="1:6">
      <c r="A17" s="406">
        <v>3</v>
      </c>
      <c r="B17" s="90" t="s">
        <v>21</v>
      </c>
      <c r="C17" s="102">
        <f>_xlfn.XLOOKUP($B$5,'Daily KPI'!$A:$A,'Daily KPI'!$AE:$AE)</f>
        <v>0.86863362334721617</v>
      </c>
      <c r="D17" s="102">
        <f>_xlfn.XLOOKUP($B$5,'Daily KPI'!$A:$A,'Daily KPI'!$U:$U)</f>
        <v>0.80261824030153683</v>
      </c>
      <c r="E17" s="92">
        <f t="shared" si="0"/>
        <v>-7.5999110869429481E-2</v>
      </c>
      <c r="F17" s="283"/>
    </row>
    <row r="18" spans="1:6">
      <c r="A18" s="407"/>
      <c r="B18" s="93" t="s">
        <v>22</v>
      </c>
      <c r="C18" s="104">
        <f>MonthlyKPI!M4</f>
        <v>0.86863362334721617</v>
      </c>
      <c r="D18" s="105">
        <f>MonthlyKPI!N4</f>
        <v>0.82741962661987922</v>
      </c>
      <c r="E18" s="96">
        <f t="shared" si="0"/>
        <v>-4.7446927702984629E-2</v>
      </c>
      <c r="F18" s="284"/>
    </row>
    <row r="19" spans="1:6" ht="15" thickBot="1">
      <c r="A19" s="408"/>
      <c r="B19" s="98" t="s">
        <v>23</v>
      </c>
      <c r="C19" s="106">
        <f>AnnualKPI!M4</f>
        <v>0.86863362334721617</v>
      </c>
      <c r="D19" s="107">
        <f>AnnualKPI!N4</f>
        <v>0.78768119380840862</v>
      </c>
      <c r="E19" s="101">
        <f t="shared" si="0"/>
        <v>-9.3195137009390999E-2</v>
      </c>
      <c r="F19" s="285"/>
    </row>
    <row r="20" spans="1:6">
      <c r="A20" s="40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0.9950817826810836</v>
      </c>
      <c r="E20" s="92">
        <f>(D20-C20)/(C20)</f>
        <v>8.2193649330259948E-5</v>
      </c>
      <c r="F20" s="283"/>
    </row>
    <row r="21" spans="1:6">
      <c r="A21" s="407"/>
      <c r="B21" s="93" t="s">
        <v>25</v>
      </c>
      <c r="C21" s="104">
        <f>_xlfn.XLOOKUP($B$4,'Modelling New'!$D:$D,'Modelling New'!AE:AE)</f>
        <v>0.995</v>
      </c>
      <c r="D21" s="105">
        <f>MonthlyKPI!L4</f>
        <v>0.99605944371273303</v>
      </c>
      <c r="E21" s="96">
        <f>(D21-C21)/(C21)</f>
        <v>1.0647675504854598E-3</v>
      </c>
      <c r="F21" s="284"/>
    </row>
    <row r="22" spans="1:6" ht="15" thickBot="1">
      <c r="A22" s="408"/>
      <c r="B22" s="98" t="s">
        <v>26</v>
      </c>
      <c r="C22" s="104">
        <f>_xlfn.XLOOKUP($B$4,'Modelling New'!$D:$D,'Modelling New'!AE:AE)</f>
        <v>0.995</v>
      </c>
      <c r="D22" s="107">
        <f>AnnualKPI!L4</f>
        <v>0.97851437147197717</v>
      </c>
      <c r="E22" s="101">
        <f t="shared" si="0"/>
        <v>-1.6568470882434998E-2</v>
      </c>
      <c r="F22" s="285"/>
    </row>
    <row r="23" spans="1:6">
      <c r="A23" s="40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407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408"/>
      <c r="B25" s="98" t="s">
        <v>29</v>
      </c>
      <c r="C25" s="104">
        <f>_xlfn.XLOOKUP($B$4,'Modelling New'!$D:$D,'Modelling New'!AF:AF)</f>
        <v>0.995</v>
      </c>
      <c r="D25" s="107">
        <f>AnnualKPI!J4</f>
        <v>0.98308803541868073</v>
      </c>
      <c r="E25" s="101">
        <f t="shared" si="0"/>
        <v>-1.1971823699818359E-2</v>
      </c>
      <c r="F25" s="285"/>
    </row>
    <row r="26" spans="1:6">
      <c r="A26" s="406">
        <v>6</v>
      </c>
      <c r="B26" s="90" t="s">
        <v>30</v>
      </c>
      <c r="C26" s="103">
        <f>_xlfn.XLOOKUP($B$5,'Daily KPI'!$A:$A,'Daily KPI'!AF:AF)</f>
        <v>0.17431048382491854</v>
      </c>
      <c r="D26" s="103">
        <f>_xlfn.XLOOKUP($B$5,'Daily KPI'!$A:$A,'Daily KPI'!$W:$W)</f>
        <v>0.16044560185185314</v>
      </c>
      <c r="E26" s="92">
        <f t="shared" ref="E26:E28" si="1">(D26-C26)/(C26)</f>
        <v>-7.9541297051252569E-2</v>
      </c>
      <c r="F26" s="283"/>
    </row>
    <row r="27" spans="1:6">
      <c r="A27" s="407"/>
      <c r="B27" s="93" t="s">
        <v>31</v>
      </c>
      <c r="C27" s="104">
        <f>MonthlyKPI!G4</f>
        <v>0.17431048382491851</v>
      </c>
      <c r="D27" s="105">
        <f>MonthlyKPI!H4</f>
        <v>0.15176504629629681</v>
      </c>
      <c r="E27" s="96">
        <f t="shared" si="1"/>
        <v>-0.12934068584920494</v>
      </c>
      <c r="F27" s="284"/>
    </row>
    <row r="28" spans="1:6" ht="15" thickBot="1">
      <c r="A28" s="408"/>
      <c r="B28" s="98" t="s">
        <v>32</v>
      </c>
      <c r="C28" s="106">
        <f>AnnualKPI!G4</f>
        <v>0.18217566925499298</v>
      </c>
      <c r="D28" s="107">
        <f>AnnualKPI!H4</f>
        <v>0.13466049382716044</v>
      </c>
      <c r="E28" s="101">
        <f t="shared" si="1"/>
        <v>-0.26082064428332141</v>
      </c>
      <c r="F28" s="285"/>
    </row>
    <row r="30" spans="1:6" ht="15" thickBot="1"/>
    <row r="31" spans="1:6" ht="15.5">
      <c r="A31" s="403" t="s">
        <v>0</v>
      </c>
      <c r="B31" s="404"/>
      <c r="C31" s="404"/>
      <c r="D31" s="404"/>
      <c r="E31" s="404"/>
      <c r="F31" s="405"/>
    </row>
    <row r="32" spans="1:6">
      <c r="A32" s="76" t="s">
        <v>1</v>
      </c>
      <c r="B32" s="77">
        <f>B4</f>
        <v>45870</v>
      </c>
      <c r="C32" s="78"/>
      <c r="D32" s="78"/>
      <c r="E32" s="78"/>
      <c r="F32" s="79"/>
    </row>
    <row r="33" spans="1:6">
      <c r="A33" s="76" t="s">
        <v>2</v>
      </c>
      <c r="B33" s="80">
        <f>B5</f>
        <v>45872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52530.388688380626</v>
      </c>
      <c r="D39" s="94">
        <f>SUMIFS(RD[O2R4_P1],RD[Month Year],$B$32)</f>
        <v>53590</v>
      </c>
      <c r="E39" s="96">
        <f>D39/C39-1</f>
        <v>2.0171396749130821E-2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389508.4827988742</v>
      </c>
      <c r="D40" s="94">
        <f>SUMIFS(RD[O2R8],RD[Month Year],$B$32)</f>
        <v>389661</v>
      </c>
      <c r="E40" s="96">
        <f t="shared" ref="E40:E44" si="2">D40/C40-1</f>
        <v>3.9156323382183444E-4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295146.31815331872</v>
      </c>
      <c r="D41" s="94">
        <f>SUMIFS(RD[O2R16],RD[Month Year],$B$32)</f>
        <v>312909</v>
      </c>
      <c r="E41" s="96">
        <f t="shared" si="2"/>
        <v>6.0182630628155653E-2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53247.390460126706</v>
      </c>
      <c r="D42" s="94">
        <f>SUMIFS(RD[O2R4_P2],RD[Month Year],$B$32)</f>
        <v>54825</v>
      </c>
      <c r="E42" s="96">
        <f t="shared" si="2"/>
        <v>2.9627922161831632E-2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596392.86177792924</v>
      </c>
      <c r="D43" s="94">
        <f>SUMIFS(RD[O2R22],RD[Month Year],$B$32)</f>
        <v>601354</v>
      </c>
      <c r="E43" s="96">
        <f t="shared" si="2"/>
        <v>8.3185741145206382E-3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286399.09734369413</v>
      </c>
      <c r="D44" s="94">
        <f>SUMIFS(RD[O2R23],RD[Month Year],$B$32)</f>
        <v>290793</v>
      </c>
      <c r="E44" s="96">
        <f t="shared" si="2"/>
        <v>1.5341887237280583E-2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22195.302526394524</v>
      </c>
      <c r="D45" s="94">
        <f>SUMIFS(RD[O2R4_P3],RD[Month Year],$B$32)</f>
        <v>22157</v>
      </c>
      <c r="E45" s="96">
        <f t="shared" ref="E45:E46" si="3">D45/C45-1</f>
        <v>-1.7257041821788777E-3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158837.29079674816</v>
      </c>
      <c r="D46" s="94">
        <f>SUMIFS(RD[O2R13],RD[Month Year],$B$32)</f>
        <v>160289</v>
      </c>
      <c r="E46" s="96">
        <f t="shared" si="3"/>
        <v>9.1395993722247493E-3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232965.96163200357</v>
      </c>
      <c r="D47" s="94">
        <f>SUMIFS(RD[O2R22_P2],RD[Month Year],$B$32)</f>
        <v>231297</v>
      </c>
      <c r="E47" s="96">
        <f t="shared" ref="E47" si="4">D47/C47-1</f>
        <v>-7.1639720254064176E-3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9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8" sqref="A8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14"/>
      <c r="B1" s="416" t="s">
        <v>43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</row>
    <row r="2" spans="1:29" s="184" customFormat="1" ht="19.5" customHeight="1">
      <c r="A2" s="415"/>
      <c r="B2" s="416" t="s">
        <v>44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</row>
    <row r="3" spans="1:29" ht="24" customHeight="1">
      <c r="A3" s="417" t="s">
        <v>45</v>
      </c>
      <c r="B3" s="417" t="s">
        <v>46</v>
      </c>
      <c r="C3" s="417" t="s">
        <v>47</v>
      </c>
      <c r="D3" s="417" t="s">
        <v>48</v>
      </c>
      <c r="E3" s="417" t="s">
        <v>49</v>
      </c>
      <c r="F3" s="417" t="s">
        <v>50</v>
      </c>
      <c r="G3" s="409" t="s">
        <v>51</v>
      </c>
      <c r="H3" s="409" t="s">
        <v>52</v>
      </c>
      <c r="I3" s="409" t="s">
        <v>53</v>
      </c>
      <c r="J3" s="409" t="s">
        <v>54</v>
      </c>
      <c r="K3" s="409" t="s">
        <v>55</v>
      </c>
      <c r="L3" s="409" t="s">
        <v>56</v>
      </c>
      <c r="M3" s="409" t="s">
        <v>57</v>
      </c>
      <c r="N3" s="409" t="s">
        <v>58</v>
      </c>
      <c r="O3" s="409" t="s">
        <v>59</v>
      </c>
      <c r="P3" s="409" t="s">
        <v>60</v>
      </c>
      <c r="Q3" s="409" t="s">
        <v>61</v>
      </c>
      <c r="R3" s="409" t="s">
        <v>62</v>
      </c>
      <c r="S3" s="409" t="s">
        <v>63</v>
      </c>
      <c r="T3" s="410" t="s">
        <v>64</v>
      </c>
      <c r="U3" s="410"/>
      <c r="V3" s="410"/>
      <c r="W3" s="410"/>
      <c r="X3" s="410"/>
      <c r="Y3" s="410"/>
      <c r="Z3" s="410"/>
      <c r="AA3" s="410"/>
    </row>
    <row r="4" spans="1:29" s="187" customFormat="1" ht="27.75" customHeight="1">
      <c r="A4" s="417"/>
      <c r="B4" s="417"/>
      <c r="C4" s="417"/>
      <c r="D4" s="417"/>
      <c r="E4" s="417"/>
      <c r="F4" s="417"/>
      <c r="G4" s="409"/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  <c r="S4" s="409"/>
      <c r="T4" s="411" t="s">
        <v>65</v>
      </c>
      <c r="U4" s="411"/>
      <c r="V4" s="412" t="s">
        <v>66</v>
      </c>
      <c r="W4" s="412" t="s">
        <v>67</v>
      </c>
      <c r="X4" s="412" t="s">
        <v>68</v>
      </c>
      <c r="Y4" s="412" t="s">
        <v>69</v>
      </c>
      <c r="Z4" s="412" t="s">
        <v>70</v>
      </c>
      <c r="AA4" s="412" t="s">
        <v>71</v>
      </c>
    </row>
    <row r="5" spans="1:29" s="187" customFormat="1" ht="14.25" customHeight="1">
      <c r="A5" s="417"/>
      <c r="B5" s="417"/>
      <c r="C5" s="417"/>
      <c r="D5" s="417"/>
      <c r="E5" s="417"/>
      <c r="F5" s="417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186" t="s">
        <v>72</v>
      </c>
      <c r="U5" s="186" t="s">
        <v>73</v>
      </c>
      <c r="V5" s="413"/>
      <c r="W5" s="413"/>
      <c r="X5" s="413"/>
      <c r="Y5" s="413"/>
      <c r="Z5" s="413"/>
      <c r="AA5" s="413"/>
    </row>
    <row r="6" spans="1:29" ht="15" customHeight="1">
      <c r="A6" s="188">
        <v>45870</v>
      </c>
      <c r="B6" s="189">
        <v>47520</v>
      </c>
      <c r="C6" s="190">
        <f>_xlfn.XLOOKUP($A6,'Daily KPI'!$A:$A,'Daily KPI'!AC:AC)</f>
        <v>4.8161290322580648</v>
      </c>
      <c r="D6" s="190">
        <f>_xlfn.XLOOKUP(A6,'Daily KPI'!$A:$A,'Daily KPI'!AD:AD,0)*B6/(_xlfn.XLOOKUP(A6,'Daily KPI'!$A:$A,'Daily KPI'!$AR:$AR))/1000</f>
        <v>198797.62059264307</v>
      </c>
      <c r="E6" s="191">
        <f>IFERROR(D6/(B6*C6),0)</f>
        <v>0.86863362334721617</v>
      </c>
      <c r="F6" s="191">
        <f>IFERROR(D6/(24*1*B6),0)</f>
        <v>0.17431048382491851</v>
      </c>
      <c r="G6" s="190">
        <f>IFERROR(_xlfn.XLOOKUP($A6,Input_Raw!$A:$A,Input_Raw!$DH:$DH),"")</f>
        <v>3.9998937839592048</v>
      </c>
      <c r="H6" s="192">
        <f>IFERROR(D6*(G6/C6),0)</f>
        <v>165105.49479642461</v>
      </c>
      <c r="I6" s="190">
        <v>162225.00000000081</v>
      </c>
      <c r="J6" s="193">
        <v>225</v>
      </c>
      <c r="K6" s="192">
        <f>I6-J6</f>
        <v>162000.00000000081</v>
      </c>
      <c r="L6" s="192">
        <f>Z6</f>
        <v>0</v>
      </c>
      <c r="M6" s="191">
        <f>IFERROR(I6/(B6*G6),0)</f>
        <v>0.85347910268674088</v>
      </c>
      <c r="N6" s="191">
        <f>IFERROR((I6+L6)/(B6*G6),0)</f>
        <v>0.85347910268674088</v>
      </c>
      <c r="O6" s="191">
        <f>IFERROR(I6/(24*1*B6),0)</f>
        <v>0.14224273989899061</v>
      </c>
      <c r="P6" s="191">
        <f>IFERROR((I6+L6)/(24*1*B6),0)</f>
        <v>0.14224273989899061</v>
      </c>
      <c r="Q6" s="194">
        <f>(I6+L6)-H6</f>
        <v>-2880.4947964237945</v>
      </c>
      <c r="R6" s="195">
        <f>N6-E6</f>
        <v>-1.515452066047529E-2</v>
      </c>
      <c r="S6" s="196"/>
      <c r="T6" s="197"/>
      <c r="U6" s="197"/>
      <c r="V6" s="192">
        <f>(U6-T6)*(24*60)</f>
        <v>0</v>
      </c>
      <c r="W6" s="198"/>
      <c r="X6" s="320">
        <f>E6</f>
        <v>0.86863362334721617</v>
      </c>
      <c r="Y6" s="192"/>
      <c r="Z6" s="192"/>
      <c r="AA6" s="196" t="s">
        <v>74</v>
      </c>
      <c r="AC6" s="199"/>
    </row>
    <row r="7" spans="1:29">
      <c r="A7" s="188">
        <v>45871</v>
      </c>
      <c r="B7" s="189">
        <v>47520</v>
      </c>
      <c r="C7" s="190">
        <f>_xlfn.XLOOKUP($A7,'Daily KPI'!$A:$A,'Daily KPI'!AC:AC)</f>
        <v>4.8161290322580648</v>
      </c>
      <c r="D7" s="190">
        <f>_xlfn.XLOOKUP(A7,'Daily KPI'!$A:$A,'Daily KPI'!AD:AD,0)*B7/(_xlfn.XLOOKUP(A7,'Daily KPI'!$A:$A,'Daily KPI'!$AR:$AR))/1000</f>
        <v>198797.62059264307</v>
      </c>
      <c r="E7" s="191">
        <f t="shared" ref="E7:E35" si="0">IFERROR(D7/(B7*C7),0)</f>
        <v>0.86863362334721617</v>
      </c>
      <c r="F7" s="191">
        <f t="shared" ref="F7:F35" si="1">IFERROR(D7/(24*1*B7),0)</f>
        <v>0.17431048382491851</v>
      </c>
      <c r="G7" s="190">
        <f>IFERROR(_xlfn.XLOOKUP($A7,Input_Raw!$A:$A,Input_Raw!$DH:$DH),"")</f>
        <v>5.4998053223593972</v>
      </c>
      <c r="H7" s="192">
        <f>IFERROR(D7*(G7/C7),0)</f>
        <v>227018.0479976013</v>
      </c>
      <c r="I7" s="190">
        <v>212624.99999999846</v>
      </c>
      <c r="J7" s="193">
        <v>450</v>
      </c>
      <c r="K7" s="192">
        <f t="shared" ref="K7:K35" si="2">I7-J7</f>
        <v>212174.99999999846</v>
      </c>
      <c r="L7" s="192">
        <f t="shared" ref="L7:L35" si="3">Z7</f>
        <v>398</v>
      </c>
      <c r="M7" s="191">
        <f t="shared" ref="M7:M35" si="4">IFERROR(I7/(B7*G7),0)</f>
        <v>0.81356185463347819</v>
      </c>
      <c r="N7" s="191">
        <f t="shared" ref="N7:N35" si="5">IFERROR((I7+L7)/(B7*G7),0)</f>
        <v>0.81508471233198088</v>
      </c>
      <c r="O7" s="191">
        <f t="shared" ref="O7:O35" si="6">IFERROR(I7/(24*1*B7),0)</f>
        <v>0.18643465909090773</v>
      </c>
      <c r="P7" s="191">
        <f t="shared" ref="P7:P35" si="7">IFERROR((I7+L7)/(24*1*B7),0)</f>
        <v>0.18678363496071695</v>
      </c>
      <c r="Q7" s="194">
        <f t="shared" ref="Q7:Q35" si="8">(I7+L7)-H7</f>
        <v>-13995.047997602844</v>
      </c>
      <c r="R7" s="195">
        <f t="shared" ref="R7:R35" si="9">N7-E7</f>
        <v>-5.354891101523529E-2</v>
      </c>
      <c r="S7" s="196"/>
      <c r="T7" s="197">
        <v>0.26527777777777778</v>
      </c>
      <c r="U7" s="197">
        <v>0.70833333333333337</v>
      </c>
      <c r="V7" s="192">
        <f t="shared" ref="V7:V35" si="10">(U7-T7)*(24*60)</f>
        <v>638</v>
      </c>
      <c r="W7" s="198">
        <v>5.34</v>
      </c>
      <c r="X7" s="320">
        <f t="shared" ref="X7:X35" si="11">E7</f>
        <v>0.86863362334721617</v>
      </c>
      <c r="Y7" s="192"/>
      <c r="Z7" s="192">
        <v>398</v>
      </c>
      <c r="AA7" s="196" t="s">
        <v>1972</v>
      </c>
      <c r="AC7" s="199"/>
    </row>
    <row r="8" spans="1:29">
      <c r="A8" s="188">
        <v>45872</v>
      </c>
      <c r="B8" s="189">
        <v>47520</v>
      </c>
      <c r="C8" s="190">
        <f>_xlfn.XLOOKUP($A8,'Daily KPI'!$A:$A,'Daily KPI'!AC:AC)</f>
        <v>4.8161290322580648</v>
      </c>
      <c r="D8" s="190">
        <f>_xlfn.XLOOKUP(A8,'Daily KPI'!$A:$A,'Daily KPI'!AD:AD,0)*B8/(_xlfn.XLOOKUP(A8,'Daily KPI'!$A:$A,'Daily KPI'!$AR:$AR))/1000</f>
        <v>198797.62059264307</v>
      </c>
      <c r="E8" s="191">
        <f t="shared" si="0"/>
        <v>0.86863362334721617</v>
      </c>
      <c r="F8" s="191">
        <f t="shared" si="1"/>
        <v>0.17431048382491851</v>
      </c>
      <c r="G8" s="190">
        <f>IFERROR(_xlfn.XLOOKUP($A8,Input_Raw!$A:$A,Input_Raw!$DH:$DH),"")</f>
        <v>5.253549707865167</v>
      </c>
      <c r="H8" s="192">
        <f t="shared" ref="H8:H35" si="12">IFERROR(D8*(G8/C8),0)</f>
        <v>216853.23931180092</v>
      </c>
      <c r="I8" s="190">
        <v>200250.00000000332</v>
      </c>
      <c r="J8" s="193">
        <v>450</v>
      </c>
      <c r="K8" s="192">
        <f t="shared" si="2"/>
        <v>199800.00000000332</v>
      </c>
      <c r="L8" s="192">
        <f t="shared" si="3"/>
        <v>0</v>
      </c>
      <c r="M8" s="191">
        <f t="shared" si="4"/>
        <v>0.8021272065259718</v>
      </c>
      <c r="N8" s="191">
        <f t="shared" si="5"/>
        <v>0.8021272065259718</v>
      </c>
      <c r="O8" s="191">
        <f t="shared" si="6"/>
        <v>0.17558396464646756</v>
      </c>
      <c r="P8" s="191">
        <f t="shared" si="7"/>
        <v>0.17558396464646756</v>
      </c>
      <c r="Q8" s="194">
        <f t="shared" si="8"/>
        <v>-16603.239311797603</v>
      </c>
      <c r="R8" s="195">
        <f t="shared" si="9"/>
        <v>-6.6506416821244363E-2</v>
      </c>
      <c r="S8" s="196"/>
      <c r="T8" s="197"/>
      <c r="U8" s="197"/>
      <c r="V8" s="192">
        <f t="shared" si="10"/>
        <v>0</v>
      </c>
      <c r="W8" s="198"/>
      <c r="X8" s="320">
        <f t="shared" si="11"/>
        <v>0.86863362334721617</v>
      </c>
      <c r="Y8" s="198"/>
      <c r="Z8" s="192"/>
      <c r="AA8" s="196" t="s">
        <v>74</v>
      </c>
      <c r="AC8" s="199"/>
    </row>
    <row r="9" spans="1:29">
      <c r="A9" s="188">
        <v>45873</v>
      </c>
      <c r="B9" s="189">
        <v>47520</v>
      </c>
      <c r="C9" s="190">
        <f>_xlfn.XLOOKUP($A9,'Daily KPI'!$A:$A,'Daily KPI'!AC:AC)</f>
        <v>4.8161290322580648</v>
      </c>
      <c r="D9" s="190">
        <f>_xlfn.XLOOKUP(A9,'Daily KPI'!$A:$A,'Daily KPI'!AD:AD,0)*B9/(_xlfn.XLOOKUP(A9,'Daily KPI'!$A:$A,'Daily KPI'!$AR:$AR))/1000</f>
        <v>198797.62059264307</v>
      </c>
      <c r="E9" s="191">
        <f t="shared" si="0"/>
        <v>0.86863362334721617</v>
      </c>
      <c r="F9" s="191">
        <f t="shared" si="1"/>
        <v>0.17431048382491851</v>
      </c>
      <c r="G9" s="190">
        <f>IFERROR(_xlfn.XLOOKUP($A9,Input_Raw!$A:$A,Input_Raw!$DH:$DH),"")</f>
        <v>0</v>
      </c>
      <c r="H9" s="192">
        <f t="shared" si="12"/>
        <v>0</v>
      </c>
      <c r="I9" s="190"/>
      <c r="J9" s="193"/>
      <c r="K9" s="192">
        <f t="shared" si="2"/>
        <v>0</v>
      </c>
      <c r="L9" s="192">
        <f t="shared" si="3"/>
        <v>0</v>
      </c>
      <c r="M9" s="191">
        <f t="shared" si="4"/>
        <v>0</v>
      </c>
      <c r="N9" s="191">
        <f t="shared" si="5"/>
        <v>0</v>
      </c>
      <c r="O9" s="191">
        <f t="shared" si="6"/>
        <v>0</v>
      </c>
      <c r="P9" s="191">
        <f t="shared" si="7"/>
        <v>0</v>
      </c>
      <c r="Q9" s="194">
        <f t="shared" si="8"/>
        <v>0</v>
      </c>
      <c r="R9" s="195">
        <f t="shared" si="9"/>
        <v>-0.86863362334721617</v>
      </c>
      <c r="S9" s="196"/>
      <c r="T9" s="197"/>
      <c r="U9" s="197"/>
      <c r="V9" s="192">
        <f t="shared" si="10"/>
        <v>0</v>
      </c>
      <c r="W9" s="198"/>
      <c r="X9" s="320">
        <f>E9</f>
        <v>0.86863362334721617</v>
      </c>
      <c r="Y9" s="198"/>
      <c r="Z9" s="192"/>
      <c r="AA9" s="196"/>
      <c r="AC9" s="199"/>
    </row>
    <row r="10" spans="1:29">
      <c r="A10" s="188">
        <v>45874</v>
      </c>
      <c r="B10" s="189">
        <v>47520</v>
      </c>
      <c r="C10" s="190">
        <f>_xlfn.XLOOKUP($A10,'Daily KPI'!$A:$A,'Daily KPI'!AC:AC)</f>
        <v>4.8161290322580648</v>
      </c>
      <c r="D10" s="190">
        <f>_xlfn.XLOOKUP(A10,'Daily KPI'!$A:$A,'Daily KPI'!AD:AD,0)*B10/(_xlfn.XLOOKUP(A10,'Daily KPI'!$A:$A,'Daily KPI'!$AR:$AR))/1000</f>
        <v>198797.62059264307</v>
      </c>
      <c r="E10" s="191">
        <f t="shared" si="0"/>
        <v>0.86863362334721617</v>
      </c>
      <c r="F10" s="191">
        <f t="shared" si="1"/>
        <v>0.17431048382491851</v>
      </c>
      <c r="G10" s="190">
        <f>IFERROR(_xlfn.XLOOKUP($A10,Input_Raw!$A:$A,Input_Raw!$DH:$DH),"")</f>
        <v>0</v>
      </c>
      <c r="H10" s="192">
        <f t="shared" si="12"/>
        <v>0</v>
      </c>
      <c r="I10" s="190"/>
      <c r="J10" s="193"/>
      <c r="K10" s="192">
        <f t="shared" si="2"/>
        <v>0</v>
      </c>
      <c r="L10" s="192">
        <f t="shared" si="3"/>
        <v>0</v>
      </c>
      <c r="M10" s="191">
        <f t="shared" si="4"/>
        <v>0</v>
      </c>
      <c r="N10" s="191">
        <f t="shared" si="5"/>
        <v>0</v>
      </c>
      <c r="O10" s="191">
        <f t="shared" si="6"/>
        <v>0</v>
      </c>
      <c r="P10" s="191">
        <f t="shared" si="7"/>
        <v>0</v>
      </c>
      <c r="Q10" s="194">
        <f t="shared" si="8"/>
        <v>0</v>
      </c>
      <c r="R10" s="195">
        <f t="shared" si="9"/>
        <v>-0.86863362334721617</v>
      </c>
      <c r="S10" s="196"/>
      <c r="T10" s="197"/>
      <c r="U10" s="197"/>
      <c r="V10" s="192">
        <f t="shared" si="10"/>
        <v>0</v>
      </c>
      <c r="W10" s="198"/>
      <c r="X10" s="320">
        <f t="shared" si="11"/>
        <v>0.86863362334721617</v>
      </c>
      <c r="Y10" s="198"/>
      <c r="Z10" s="192"/>
      <c r="AA10" s="196"/>
      <c r="AC10" s="199"/>
    </row>
    <row r="11" spans="1:29">
      <c r="A11" s="188">
        <v>45875</v>
      </c>
      <c r="B11" s="189">
        <v>47520</v>
      </c>
      <c r="C11" s="190">
        <f>_xlfn.XLOOKUP($A11,'Daily KPI'!$A:$A,'Daily KPI'!AC:AC)</f>
        <v>4.8161290322580648</v>
      </c>
      <c r="D11" s="190">
        <f>_xlfn.XLOOKUP(A11,'Daily KPI'!$A:$A,'Daily KPI'!AD:AD,0)*B11/(_xlfn.XLOOKUP(A11,'Daily KPI'!$A:$A,'Daily KPI'!$AR:$AR))/1000</f>
        <v>198797.62059264307</v>
      </c>
      <c r="E11" s="191">
        <f t="shared" si="0"/>
        <v>0.86863362334721617</v>
      </c>
      <c r="F11" s="191">
        <f t="shared" si="1"/>
        <v>0.17431048382491851</v>
      </c>
      <c r="G11" s="190">
        <f>IFERROR(_xlfn.XLOOKUP($A11,Input_Raw!$A:$A,Input_Raw!$DH:$DH),"")</f>
        <v>0</v>
      </c>
      <c r="H11" s="192">
        <f t="shared" si="12"/>
        <v>0</v>
      </c>
      <c r="I11" s="190"/>
      <c r="J11" s="193"/>
      <c r="K11" s="192">
        <f t="shared" si="2"/>
        <v>0</v>
      </c>
      <c r="L11" s="192">
        <f t="shared" si="3"/>
        <v>0</v>
      </c>
      <c r="M11" s="191">
        <f t="shared" si="4"/>
        <v>0</v>
      </c>
      <c r="N11" s="191">
        <f t="shared" si="5"/>
        <v>0</v>
      </c>
      <c r="O11" s="191">
        <f t="shared" si="6"/>
        <v>0</v>
      </c>
      <c r="P11" s="191">
        <f t="shared" si="7"/>
        <v>0</v>
      </c>
      <c r="Q11" s="194">
        <f t="shared" si="8"/>
        <v>0</v>
      </c>
      <c r="R11" s="195">
        <f t="shared" si="9"/>
        <v>-0.86863362334721617</v>
      </c>
      <c r="S11" s="196"/>
      <c r="T11" s="197"/>
      <c r="U11" s="197"/>
      <c r="V11" s="192">
        <f t="shared" si="10"/>
        <v>0</v>
      </c>
      <c r="W11" s="198"/>
      <c r="X11" s="320">
        <f t="shared" si="11"/>
        <v>0.86863362334721617</v>
      </c>
      <c r="Y11" s="198"/>
      <c r="Z11" s="192"/>
      <c r="AA11" s="196"/>
      <c r="AC11" s="199"/>
    </row>
    <row r="12" spans="1:29">
      <c r="A12" s="188">
        <v>45876</v>
      </c>
      <c r="B12" s="189">
        <v>47520</v>
      </c>
      <c r="C12" s="190">
        <f>_xlfn.XLOOKUP($A12,'Daily KPI'!$A:$A,'Daily KPI'!AC:AC)</f>
        <v>4.8161290322580648</v>
      </c>
      <c r="D12" s="190">
        <f>_xlfn.XLOOKUP(A12,'Daily KPI'!$A:$A,'Daily KPI'!AD:AD,0)*B12/(_xlfn.XLOOKUP(A12,'Daily KPI'!$A:$A,'Daily KPI'!$AR:$AR))/1000</f>
        <v>198797.62059264307</v>
      </c>
      <c r="E12" s="191">
        <f t="shared" si="0"/>
        <v>0.86863362334721617</v>
      </c>
      <c r="F12" s="191">
        <f t="shared" si="1"/>
        <v>0.17431048382491851</v>
      </c>
      <c r="G12" s="190">
        <f>IFERROR(_xlfn.XLOOKUP($A12,Input_Raw!$A:$A,Input_Raw!$DH:$DH),"")</f>
        <v>0</v>
      </c>
      <c r="H12" s="192">
        <f t="shared" si="12"/>
        <v>0</v>
      </c>
      <c r="I12" s="190"/>
      <c r="J12" s="193"/>
      <c r="K12" s="192">
        <f t="shared" si="2"/>
        <v>0</v>
      </c>
      <c r="L12" s="192">
        <f t="shared" si="3"/>
        <v>0</v>
      </c>
      <c r="M12" s="191">
        <f t="shared" si="4"/>
        <v>0</v>
      </c>
      <c r="N12" s="191">
        <f t="shared" si="5"/>
        <v>0</v>
      </c>
      <c r="O12" s="191">
        <f t="shared" si="6"/>
        <v>0</v>
      </c>
      <c r="P12" s="191">
        <f t="shared" si="7"/>
        <v>0</v>
      </c>
      <c r="Q12" s="194">
        <f t="shared" si="8"/>
        <v>0</v>
      </c>
      <c r="R12" s="195">
        <f t="shared" si="9"/>
        <v>-0.86863362334721617</v>
      </c>
      <c r="S12" s="196"/>
      <c r="T12" s="197"/>
      <c r="U12" s="197"/>
      <c r="V12" s="192">
        <f t="shared" si="10"/>
        <v>0</v>
      </c>
      <c r="W12" s="198"/>
      <c r="X12" s="320">
        <f t="shared" si="11"/>
        <v>0.86863362334721617</v>
      </c>
      <c r="Y12" s="198"/>
      <c r="Z12" s="192"/>
      <c r="AA12" s="196"/>
      <c r="AC12" s="199"/>
    </row>
    <row r="13" spans="1:29">
      <c r="A13" s="188">
        <v>45877</v>
      </c>
      <c r="B13" s="189">
        <v>47520</v>
      </c>
      <c r="C13" s="190">
        <f>_xlfn.XLOOKUP($A13,'Daily KPI'!$A:$A,'Daily KPI'!AC:AC)</f>
        <v>4.8161290322580648</v>
      </c>
      <c r="D13" s="190">
        <f>_xlfn.XLOOKUP(A13,'Daily KPI'!$A:$A,'Daily KPI'!AD:AD,0)*B13/(_xlfn.XLOOKUP(A13,'Daily KPI'!$A:$A,'Daily KPI'!$AR:$AR))/1000</f>
        <v>198797.62059264307</v>
      </c>
      <c r="E13" s="191">
        <f t="shared" si="0"/>
        <v>0.86863362334721617</v>
      </c>
      <c r="F13" s="191">
        <f t="shared" si="1"/>
        <v>0.17431048382491851</v>
      </c>
      <c r="G13" s="190">
        <f>IFERROR(_xlfn.XLOOKUP($A13,Input_Raw!$A:$A,Input_Raw!$DH:$DH),"")</f>
        <v>0</v>
      </c>
      <c r="H13" s="192">
        <f t="shared" si="12"/>
        <v>0</v>
      </c>
      <c r="I13" s="190"/>
      <c r="J13" s="193"/>
      <c r="K13" s="192">
        <f t="shared" si="2"/>
        <v>0</v>
      </c>
      <c r="L13" s="192">
        <f t="shared" si="3"/>
        <v>0</v>
      </c>
      <c r="M13" s="191">
        <f t="shared" si="4"/>
        <v>0</v>
      </c>
      <c r="N13" s="191">
        <f t="shared" si="5"/>
        <v>0</v>
      </c>
      <c r="O13" s="191">
        <f t="shared" si="6"/>
        <v>0</v>
      </c>
      <c r="P13" s="191">
        <f t="shared" si="7"/>
        <v>0</v>
      </c>
      <c r="Q13" s="194">
        <f t="shared" si="8"/>
        <v>0</v>
      </c>
      <c r="R13" s="195">
        <f t="shared" si="9"/>
        <v>-0.86863362334721617</v>
      </c>
      <c r="S13" s="196"/>
      <c r="T13" s="197"/>
      <c r="U13" s="197"/>
      <c r="V13" s="192">
        <f t="shared" si="10"/>
        <v>0</v>
      </c>
      <c r="W13" s="198"/>
      <c r="X13" s="320">
        <f t="shared" si="11"/>
        <v>0.86863362334721617</v>
      </c>
      <c r="Y13" s="198"/>
      <c r="Z13" s="192"/>
      <c r="AA13" s="196"/>
      <c r="AC13" s="199"/>
    </row>
    <row r="14" spans="1:29">
      <c r="A14" s="188">
        <v>45878</v>
      </c>
      <c r="B14" s="189">
        <v>47520</v>
      </c>
      <c r="C14" s="190">
        <f>_xlfn.XLOOKUP($A14,'Daily KPI'!$A:$A,'Daily KPI'!AC:AC)</f>
        <v>4.8161290322580648</v>
      </c>
      <c r="D14" s="190">
        <f>_xlfn.XLOOKUP(A14,'Daily KPI'!$A:$A,'Daily KPI'!AD:AD,0)*B14/(_xlfn.XLOOKUP(A14,'Daily KPI'!$A:$A,'Daily KPI'!$AR:$AR))/1000</f>
        <v>198797.62059264307</v>
      </c>
      <c r="E14" s="191">
        <f t="shared" si="0"/>
        <v>0.86863362334721617</v>
      </c>
      <c r="F14" s="191">
        <f t="shared" si="1"/>
        <v>0.17431048382491851</v>
      </c>
      <c r="G14" s="190">
        <f>IFERROR(_xlfn.XLOOKUP($A14,Input_Raw!$A:$A,Input_Raw!$DH:$DH),"")</f>
        <v>0</v>
      </c>
      <c r="H14" s="192">
        <f t="shared" si="12"/>
        <v>0</v>
      </c>
      <c r="I14" s="190"/>
      <c r="J14" s="193"/>
      <c r="K14" s="192">
        <f t="shared" si="2"/>
        <v>0</v>
      </c>
      <c r="L14" s="192">
        <f t="shared" si="3"/>
        <v>0</v>
      </c>
      <c r="M14" s="191">
        <f t="shared" si="4"/>
        <v>0</v>
      </c>
      <c r="N14" s="191">
        <f t="shared" si="5"/>
        <v>0</v>
      </c>
      <c r="O14" s="191">
        <f t="shared" si="6"/>
        <v>0</v>
      </c>
      <c r="P14" s="191">
        <f t="shared" si="7"/>
        <v>0</v>
      </c>
      <c r="Q14" s="194">
        <f t="shared" si="8"/>
        <v>0</v>
      </c>
      <c r="R14" s="195">
        <f t="shared" si="9"/>
        <v>-0.86863362334721617</v>
      </c>
      <c r="S14" s="196"/>
      <c r="T14" s="197"/>
      <c r="U14" s="197"/>
      <c r="V14" s="192">
        <f t="shared" si="10"/>
        <v>0</v>
      </c>
      <c r="W14" s="198"/>
      <c r="X14" s="320">
        <f t="shared" si="11"/>
        <v>0.86863362334721617</v>
      </c>
      <c r="Y14" s="198"/>
      <c r="Z14" s="192"/>
      <c r="AA14" s="196"/>
      <c r="AC14" s="199"/>
    </row>
    <row r="15" spans="1:29">
      <c r="A15" s="188">
        <v>45879</v>
      </c>
      <c r="B15" s="189">
        <v>47520</v>
      </c>
      <c r="C15" s="190">
        <f>_xlfn.XLOOKUP($A15,'Daily KPI'!$A:$A,'Daily KPI'!AC:AC)</f>
        <v>4.8161290322580648</v>
      </c>
      <c r="D15" s="190">
        <f>_xlfn.XLOOKUP(A15,'Daily KPI'!$A:$A,'Daily KPI'!AD:AD,0)*B15/(_xlfn.XLOOKUP(A15,'Daily KPI'!$A:$A,'Daily KPI'!$AR:$AR))/1000</f>
        <v>198797.62059264307</v>
      </c>
      <c r="E15" s="191">
        <f t="shared" si="0"/>
        <v>0.86863362334721617</v>
      </c>
      <c r="F15" s="191">
        <f t="shared" si="1"/>
        <v>0.17431048382491851</v>
      </c>
      <c r="G15" s="190">
        <f>IFERROR(_xlfn.XLOOKUP($A15,Input_Raw!$A:$A,Input_Raw!$DH:$DH),"")</f>
        <v>0</v>
      </c>
      <c r="H15" s="192">
        <f t="shared" si="12"/>
        <v>0</v>
      </c>
      <c r="I15" s="190"/>
      <c r="J15" s="193"/>
      <c r="K15" s="192">
        <f t="shared" si="2"/>
        <v>0</v>
      </c>
      <c r="L15" s="192">
        <f t="shared" si="3"/>
        <v>0</v>
      </c>
      <c r="M15" s="191">
        <f t="shared" si="4"/>
        <v>0</v>
      </c>
      <c r="N15" s="191">
        <f t="shared" si="5"/>
        <v>0</v>
      </c>
      <c r="O15" s="191">
        <f t="shared" si="6"/>
        <v>0</v>
      </c>
      <c r="P15" s="191">
        <f t="shared" si="7"/>
        <v>0</v>
      </c>
      <c r="Q15" s="194">
        <f t="shared" si="8"/>
        <v>0</v>
      </c>
      <c r="R15" s="195">
        <f t="shared" si="9"/>
        <v>-0.86863362334721617</v>
      </c>
      <c r="S15" s="196"/>
      <c r="T15" s="197"/>
      <c r="U15" s="197"/>
      <c r="V15" s="192">
        <f t="shared" si="10"/>
        <v>0</v>
      </c>
      <c r="W15" s="198"/>
      <c r="X15" s="320">
        <f t="shared" si="11"/>
        <v>0.86863362334721617</v>
      </c>
      <c r="Y15" s="198"/>
      <c r="Z15" s="192"/>
      <c r="AA15" s="196"/>
      <c r="AC15" s="199"/>
    </row>
    <row r="16" spans="1:29">
      <c r="A16" s="188">
        <v>45880</v>
      </c>
      <c r="B16" s="189">
        <v>47520</v>
      </c>
      <c r="C16" s="190">
        <f>_xlfn.XLOOKUP($A16,'Daily KPI'!$A:$A,'Daily KPI'!AC:AC)</f>
        <v>4.8161290322580648</v>
      </c>
      <c r="D16" s="190">
        <f>_xlfn.XLOOKUP(A16,'Daily KPI'!$A:$A,'Daily KPI'!AD:AD,0)*B16/(_xlfn.XLOOKUP(A16,'Daily KPI'!$A:$A,'Daily KPI'!$AR:$AR))/1000</f>
        <v>198797.62059264307</v>
      </c>
      <c r="E16" s="191">
        <f t="shared" si="0"/>
        <v>0.86863362334721617</v>
      </c>
      <c r="F16" s="191">
        <f t="shared" si="1"/>
        <v>0.17431048382491851</v>
      </c>
      <c r="G16" s="190">
        <f>IFERROR(_xlfn.XLOOKUP($A16,Input_Raw!$A:$A,Input_Raw!$DH:$DH),"")</f>
        <v>0</v>
      </c>
      <c r="H16" s="192">
        <f t="shared" si="12"/>
        <v>0</v>
      </c>
      <c r="I16" s="190"/>
      <c r="J16" s="193"/>
      <c r="K16" s="192">
        <f t="shared" si="2"/>
        <v>0</v>
      </c>
      <c r="L16" s="192">
        <f t="shared" si="3"/>
        <v>0</v>
      </c>
      <c r="M16" s="191">
        <f t="shared" si="4"/>
        <v>0</v>
      </c>
      <c r="N16" s="191">
        <f t="shared" si="5"/>
        <v>0</v>
      </c>
      <c r="O16" s="191">
        <f t="shared" si="6"/>
        <v>0</v>
      </c>
      <c r="P16" s="191">
        <f t="shared" si="7"/>
        <v>0</v>
      </c>
      <c r="Q16" s="194">
        <f t="shared" si="8"/>
        <v>0</v>
      </c>
      <c r="R16" s="195">
        <f t="shared" si="9"/>
        <v>-0.86863362334721617</v>
      </c>
      <c r="S16" s="196"/>
      <c r="T16" s="197"/>
      <c r="U16" s="197"/>
      <c r="V16" s="192">
        <f t="shared" si="10"/>
        <v>0</v>
      </c>
      <c r="W16" s="198"/>
      <c r="X16" s="320">
        <f t="shared" si="11"/>
        <v>0.86863362334721617</v>
      </c>
      <c r="Y16" s="198"/>
      <c r="Z16" s="192"/>
      <c r="AA16" s="196"/>
      <c r="AC16" s="199"/>
    </row>
    <row r="17" spans="1:29">
      <c r="A17" s="188">
        <v>45881</v>
      </c>
      <c r="B17" s="189">
        <v>47520</v>
      </c>
      <c r="C17" s="190">
        <f>_xlfn.XLOOKUP($A17,'Daily KPI'!$A:$A,'Daily KPI'!AC:AC)</f>
        <v>4.8161290322580648</v>
      </c>
      <c r="D17" s="190">
        <f>_xlfn.XLOOKUP(A17,'Daily KPI'!$A:$A,'Daily KPI'!AD:AD,0)*B17/(_xlfn.XLOOKUP(A17,'Daily KPI'!$A:$A,'Daily KPI'!$AR:$AR))/1000</f>
        <v>198797.62059264307</v>
      </c>
      <c r="E17" s="191">
        <f t="shared" si="0"/>
        <v>0.86863362334721617</v>
      </c>
      <c r="F17" s="191">
        <f t="shared" si="1"/>
        <v>0.17431048382491851</v>
      </c>
      <c r="G17" s="190">
        <f>IFERROR(_xlfn.XLOOKUP($A17,Input_Raw!$A:$A,Input_Raw!$DH:$DH),"")</f>
        <v>0</v>
      </c>
      <c r="H17" s="192">
        <f t="shared" si="12"/>
        <v>0</v>
      </c>
      <c r="I17" s="190"/>
      <c r="J17" s="193"/>
      <c r="K17" s="192">
        <f t="shared" si="2"/>
        <v>0</v>
      </c>
      <c r="L17" s="192">
        <f t="shared" si="3"/>
        <v>0</v>
      </c>
      <c r="M17" s="191">
        <f t="shared" si="4"/>
        <v>0</v>
      </c>
      <c r="N17" s="191">
        <f t="shared" si="5"/>
        <v>0</v>
      </c>
      <c r="O17" s="191">
        <f t="shared" si="6"/>
        <v>0</v>
      </c>
      <c r="P17" s="191">
        <f t="shared" si="7"/>
        <v>0</v>
      </c>
      <c r="Q17" s="194">
        <f t="shared" si="8"/>
        <v>0</v>
      </c>
      <c r="R17" s="195">
        <f t="shared" si="9"/>
        <v>-0.86863362334721617</v>
      </c>
      <c r="S17" s="196"/>
      <c r="T17" s="197"/>
      <c r="U17" s="197"/>
      <c r="V17" s="192">
        <f t="shared" si="10"/>
        <v>0</v>
      </c>
      <c r="W17" s="198"/>
      <c r="X17" s="320">
        <f t="shared" si="11"/>
        <v>0.86863362334721617</v>
      </c>
      <c r="Y17" s="198"/>
      <c r="Z17" s="192"/>
      <c r="AA17" s="196"/>
      <c r="AC17" s="199"/>
    </row>
    <row r="18" spans="1:29">
      <c r="A18" s="188">
        <v>45882</v>
      </c>
      <c r="B18" s="189">
        <v>47520</v>
      </c>
      <c r="C18" s="190">
        <f>_xlfn.XLOOKUP($A18,'Daily KPI'!$A:$A,'Daily KPI'!AC:AC)</f>
        <v>4.8161290322580648</v>
      </c>
      <c r="D18" s="190">
        <f>_xlfn.XLOOKUP(A18,'Daily KPI'!$A:$A,'Daily KPI'!AD:AD,0)*B18/(_xlfn.XLOOKUP(A18,'Daily KPI'!$A:$A,'Daily KPI'!$AR:$AR))/1000</f>
        <v>198797.62059264307</v>
      </c>
      <c r="E18" s="191">
        <f t="shared" si="0"/>
        <v>0.86863362334721617</v>
      </c>
      <c r="F18" s="191">
        <f t="shared" si="1"/>
        <v>0.17431048382491851</v>
      </c>
      <c r="G18" s="190">
        <f>IFERROR(_xlfn.XLOOKUP($A18,Input_Raw!$A:$A,Input_Raw!$DH:$DH),"")</f>
        <v>0</v>
      </c>
      <c r="H18" s="192">
        <f t="shared" si="12"/>
        <v>0</v>
      </c>
      <c r="I18" s="190"/>
      <c r="J18" s="193"/>
      <c r="K18" s="192">
        <f t="shared" si="2"/>
        <v>0</v>
      </c>
      <c r="L18" s="192">
        <f t="shared" si="3"/>
        <v>0</v>
      </c>
      <c r="M18" s="191">
        <f t="shared" si="4"/>
        <v>0</v>
      </c>
      <c r="N18" s="191">
        <f t="shared" si="5"/>
        <v>0</v>
      </c>
      <c r="O18" s="191">
        <f t="shared" si="6"/>
        <v>0</v>
      </c>
      <c r="P18" s="191">
        <f t="shared" si="7"/>
        <v>0</v>
      </c>
      <c r="Q18" s="194">
        <f t="shared" si="8"/>
        <v>0</v>
      </c>
      <c r="R18" s="195">
        <f t="shared" si="9"/>
        <v>-0.86863362334721617</v>
      </c>
      <c r="S18" s="196"/>
      <c r="T18" s="197"/>
      <c r="U18" s="197"/>
      <c r="V18" s="192">
        <f t="shared" si="10"/>
        <v>0</v>
      </c>
      <c r="W18" s="198"/>
      <c r="X18" s="320">
        <f t="shared" si="11"/>
        <v>0.86863362334721617</v>
      </c>
      <c r="Y18" s="198"/>
      <c r="Z18" s="192"/>
      <c r="AA18" s="196"/>
      <c r="AC18" s="199"/>
    </row>
    <row r="19" spans="1:29">
      <c r="A19" s="188">
        <v>45883</v>
      </c>
      <c r="B19" s="189">
        <v>47520</v>
      </c>
      <c r="C19" s="190">
        <f>_xlfn.XLOOKUP($A19,'Daily KPI'!$A:$A,'Daily KPI'!AC:AC)</f>
        <v>4.8161290322580648</v>
      </c>
      <c r="D19" s="190">
        <f>_xlfn.XLOOKUP(A19,'Daily KPI'!$A:$A,'Daily KPI'!AD:AD,0)*B19/(_xlfn.XLOOKUP(A19,'Daily KPI'!$A:$A,'Daily KPI'!$AR:$AR))/1000</f>
        <v>198797.62059264307</v>
      </c>
      <c r="E19" s="191">
        <f t="shared" si="0"/>
        <v>0.86863362334721617</v>
      </c>
      <c r="F19" s="191">
        <f t="shared" si="1"/>
        <v>0.17431048382491851</v>
      </c>
      <c r="G19" s="190">
        <f>IFERROR(_xlfn.XLOOKUP($A19,Input_Raw!$A:$A,Input_Raw!$DH:$DH),"")</f>
        <v>0</v>
      </c>
      <c r="H19" s="192">
        <f t="shared" si="12"/>
        <v>0</v>
      </c>
      <c r="I19" s="190"/>
      <c r="J19" s="193"/>
      <c r="K19" s="192">
        <f t="shared" si="2"/>
        <v>0</v>
      </c>
      <c r="L19" s="192">
        <f t="shared" si="3"/>
        <v>0</v>
      </c>
      <c r="M19" s="191">
        <f t="shared" si="4"/>
        <v>0</v>
      </c>
      <c r="N19" s="191">
        <f t="shared" si="5"/>
        <v>0</v>
      </c>
      <c r="O19" s="191">
        <f t="shared" si="6"/>
        <v>0</v>
      </c>
      <c r="P19" s="191">
        <f t="shared" si="7"/>
        <v>0</v>
      </c>
      <c r="Q19" s="194">
        <f t="shared" si="8"/>
        <v>0</v>
      </c>
      <c r="R19" s="195">
        <f t="shared" si="9"/>
        <v>-0.86863362334721617</v>
      </c>
      <c r="S19" s="196"/>
      <c r="T19" s="197"/>
      <c r="U19" s="197"/>
      <c r="V19" s="192">
        <f t="shared" si="10"/>
        <v>0</v>
      </c>
      <c r="W19" s="198"/>
      <c r="X19" s="320">
        <f t="shared" si="11"/>
        <v>0.86863362334721617</v>
      </c>
      <c r="Y19" s="198"/>
      <c r="Z19" s="192"/>
      <c r="AA19" s="196"/>
      <c r="AC19" s="199"/>
    </row>
    <row r="20" spans="1:29">
      <c r="A20" s="188">
        <v>45884</v>
      </c>
      <c r="B20" s="189">
        <v>47520</v>
      </c>
      <c r="C20" s="190">
        <f>_xlfn.XLOOKUP($A20,'Daily KPI'!$A:$A,'Daily KPI'!AC:AC)</f>
        <v>4.8161290322580648</v>
      </c>
      <c r="D20" s="190">
        <f>_xlfn.XLOOKUP(A20,'Daily KPI'!$A:$A,'Daily KPI'!AD:AD,0)*B20/(_xlfn.XLOOKUP(A20,'Daily KPI'!$A:$A,'Daily KPI'!$AR:$AR))/1000</f>
        <v>198797.62059264307</v>
      </c>
      <c r="E20" s="191">
        <f t="shared" si="0"/>
        <v>0.86863362334721617</v>
      </c>
      <c r="F20" s="191">
        <f t="shared" si="1"/>
        <v>0.17431048382491851</v>
      </c>
      <c r="G20" s="190">
        <f>IFERROR(_xlfn.XLOOKUP($A20,Input_Raw!$A:$A,Input_Raw!$DH:$DH),"")</f>
        <v>0</v>
      </c>
      <c r="H20" s="192">
        <f t="shared" si="12"/>
        <v>0</v>
      </c>
      <c r="I20" s="190"/>
      <c r="J20" s="193"/>
      <c r="K20" s="192">
        <f t="shared" si="2"/>
        <v>0</v>
      </c>
      <c r="L20" s="192">
        <f t="shared" si="3"/>
        <v>0</v>
      </c>
      <c r="M20" s="191">
        <f t="shared" si="4"/>
        <v>0</v>
      </c>
      <c r="N20" s="191">
        <f t="shared" si="5"/>
        <v>0</v>
      </c>
      <c r="O20" s="191">
        <f t="shared" si="6"/>
        <v>0</v>
      </c>
      <c r="P20" s="191">
        <f t="shared" si="7"/>
        <v>0</v>
      </c>
      <c r="Q20" s="194">
        <f t="shared" si="8"/>
        <v>0</v>
      </c>
      <c r="R20" s="195">
        <f t="shared" si="9"/>
        <v>-0.86863362334721617</v>
      </c>
      <c r="S20" s="196"/>
      <c r="T20" s="197"/>
      <c r="U20" s="197"/>
      <c r="V20" s="192">
        <f t="shared" si="10"/>
        <v>0</v>
      </c>
      <c r="W20" s="198"/>
      <c r="X20" s="320">
        <f t="shared" si="11"/>
        <v>0.86863362334721617</v>
      </c>
      <c r="Y20" s="198"/>
      <c r="Z20" s="192"/>
      <c r="AA20" s="196"/>
      <c r="AC20" s="199"/>
    </row>
    <row r="21" spans="1:29">
      <c r="A21" s="188">
        <v>45885</v>
      </c>
      <c r="B21" s="189">
        <v>47520</v>
      </c>
      <c r="C21" s="190">
        <f>_xlfn.XLOOKUP($A21,'Daily KPI'!$A:$A,'Daily KPI'!AC:AC)</f>
        <v>4.8161290322580648</v>
      </c>
      <c r="D21" s="190">
        <f>_xlfn.XLOOKUP(A21,'Daily KPI'!$A:$A,'Daily KPI'!AD:AD,0)*B21/(_xlfn.XLOOKUP(A21,'Daily KPI'!$A:$A,'Daily KPI'!$AR:$AR))/1000</f>
        <v>198797.62059264307</v>
      </c>
      <c r="E21" s="191">
        <f t="shared" si="0"/>
        <v>0.86863362334721617</v>
      </c>
      <c r="F21" s="191">
        <f t="shared" si="1"/>
        <v>0.17431048382491851</v>
      </c>
      <c r="G21" s="190">
        <f>IFERROR(_xlfn.XLOOKUP($A21,Input_Raw!$A:$A,Input_Raw!$DH:$DH),"")</f>
        <v>0</v>
      </c>
      <c r="H21" s="192">
        <f t="shared" si="12"/>
        <v>0</v>
      </c>
      <c r="I21" s="190"/>
      <c r="J21" s="193"/>
      <c r="K21" s="192">
        <f t="shared" si="2"/>
        <v>0</v>
      </c>
      <c r="L21" s="192">
        <f t="shared" si="3"/>
        <v>0</v>
      </c>
      <c r="M21" s="191">
        <f t="shared" si="4"/>
        <v>0</v>
      </c>
      <c r="N21" s="191">
        <f t="shared" si="5"/>
        <v>0</v>
      </c>
      <c r="O21" s="191">
        <f t="shared" si="6"/>
        <v>0</v>
      </c>
      <c r="P21" s="191">
        <f t="shared" si="7"/>
        <v>0</v>
      </c>
      <c r="Q21" s="194">
        <f t="shared" si="8"/>
        <v>0</v>
      </c>
      <c r="R21" s="195">
        <f t="shared" si="9"/>
        <v>-0.86863362334721617</v>
      </c>
      <c r="S21" s="196"/>
      <c r="T21" s="197"/>
      <c r="U21" s="197"/>
      <c r="V21" s="192">
        <f t="shared" si="10"/>
        <v>0</v>
      </c>
      <c r="W21" s="198"/>
      <c r="X21" s="320">
        <f t="shared" si="11"/>
        <v>0.86863362334721617</v>
      </c>
      <c r="Y21" s="198"/>
      <c r="Z21" s="192"/>
      <c r="AA21" s="196"/>
      <c r="AC21" s="199"/>
    </row>
    <row r="22" spans="1:29">
      <c r="A22" s="188">
        <v>45886</v>
      </c>
      <c r="B22" s="189">
        <v>47520</v>
      </c>
      <c r="C22" s="190">
        <f>_xlfn.XLOOKUP($A22,'Daily KPI'!$A:$A,'Daily KPI'!AC:AC)</f>
        <v>4.8161290322580648</v>
      </c>
      <c r="D22" s="190">
        <f>_xlfn.XLOOKUP(A22,'Daily KPI'!$A:$A,'Daily KPI'!AD:AD,0)*B22/(_xlfn.XLOOKUP(A22,'Daily KPI'!$A:$A,'Daily KPI'!$AR:$AR))/1000</f>
        <v>198797.62059264307</v>
      </c>
      <c r="E22" s="191">
        <f t="shared" si="0"/>
        <v>0.86863362334721617</v>
      </c>
      <c r="F22" s="191">
        <f t="shared" si="1"/>
        <v>0.17431048382491851</v>
      </c>
      <c r="G22" s="190">
        <f>IFERROR(_xlfn.XLOOKUP($A22,Input_Raw!$A:$A,Input_Raw!$DH:$DH),"")</f>
        <v>0</v>
      </c>
      <c r="H22" s="192">
        <f t="shared" si="12"/>
        <v>0</v>
      </c>
      <c r="I22" s="190"/>
      <c r="J22" s="193"/>
      <c r="K22" s="192">
        <f t="shared" si="2"/>
        <v>0</v>
      </c>
      <c r="L22" s="192">
        <f t="shared" si="3"/>
        <v>0</v>
      </c>
      <c r="M22" s="191">
        <f t="shared" si="4"/>
        <v>0</v>
      </c>
      <c r="N22" s="191">
        <f t="shared" si="5"/>
        <v>0</v>
      </c>
      <c r="O22" s="191">
        <f t="shared" si="6"/>
        <v>0</v>
      </c>
      <c r="P22" s="191">
        <f t="shared" si="7"/>
        <v>0</v>
      </c>
      <c r="Q22" s="194">
        <f t="shared" si="8"/>
        <v>0</v>
      </c>
      <c r="R22" s="195">
        <f t="shared" si="9"/>
        <v>-0.86863362334721617</v>
      </c>
      <c r="S22" s="200"/>
      <c r="T22" s="197"/>
      <c r="U22" s="197"/>
      <c r="V22" s="192">
        <f>(U22-T22)*(24*60)</f>
        <v>0</v>
      </c>
      <c r="W22" s="198"/>
      <c r="X22" s="320">
        <f t="shared" si="11"/>
        <v>0.86863362334721617</v>
      </c>
      <c r="Y22" s="198"/>
      <c r="Z22" s="192"/>
      <c r="AA22" s="196"/>
      <c r="AC22" s="199"/>
    </row>
    <row r="23" spans="1:29" s="201" customFormat="1">
      <c r="A23" s="188">
        <v>45887</v>
      </c>
      <c r="B23" s="189">
        <v>47520</v>
      </c>
      <c r="C23" s="190">
        <f>_xlfn.XLOOKUP($A23,'Daily KPI'!$A:$A,'Daily KPI'!AC:AC)</f>
        <v>4.8161290322580648</v>
      </c>
      <c r="D23" s="190">
        <f>_xlfn.XLOOKUP(A23,'Daily KPI'!$A:$A,'Daily KPI'!AD:AD,0)*B23/(_xlfn.XLOOKUP(A23,'Daily KPI'!$A:$A,'Daily KPI'!$AR:$AR))/1000</f>
        <v>198797.62059264307</v>
      </c>
      <c r="E23" s="191">
        <f t="shared" si="0"/>
        <v>0.86863362334721617</v>
      </c>
      <c r="F23" s="191">
        <f t="shared" si="1"/>
        <v>0.17431048382491851</v>
      </c>
      <c r="G23" s="190">
        <f>IFERROR(_xlfn.XLOOKUP($A23,Input_Raw!$A:$A,Input_Raw!$DH:$DH),"")</f>
        <v>0</v>
      </c>
      <c r="H23" s="192">
        <f t="shared" si="12"/>
        <v>0</v>
      </c>
      <c r="I23" s="190"/>
      <c r="J23" s="193"/>
      <c r="K23" s="192">
        <f t="shared" si="2"/>
        <v>0</v>
      </c>
      <c r="L23" s="192">
        <f t="shared" si="3"/>
        <v>0</v>
      </c>
      <c r="M23" s="191">
        <f t="shared" si="4"/>
        <v>0</v>
      </c>
      <c r="N23" s="191">
        <f t="shared" si="5"/>
        <v>0</v>
      </c>
      <c r="O23" s="191">
        <f t="shared" si="6"/>
        <v>0</v>
      </c>
      <c r="P23" s="191">
        <f t="shared" si="7"/>
        <v>0</v>
      </c>
      <c r="Q23" s="194">
        <f t="shared" si="8"/>
        <v>0</v>
      </c>
      <c r="R23" s="195">
        <f t="shared" si="9"/>
        <v>-0.86863362334721617</v>
      </c>
      <c r="S23" s="200"/>
      <c r="T23" s="197"/>
      <c r="U23" s="197"/>
      <c r="V23" s="192">
        <f t="shared" si="10"/>
        <v>0</v>
      </c>
      <c r="W23" s="198"/>
      <c r="X23" s="320">
        <f t="shared" si="11"/>
        <v>0.86863362334721617</v>
      </c>
      <c r="Y23" s="198"/>
      <c r="Z23" s="192"/>
      <c r="AA23" s="196"/>
      <c r="AC23" s="199"/>
    </row>
    <row r="24" spans="1:29" s="201" customFormat="1">
      <c r="A24" s="188">
        <v>45888</v>
      </c>
      <c r="B24" s="189">
        <v>47520</v>
      </c>
      <c r="C24" s="190">
        <f>_xlfn.XLOOKUP($A24,'Daily KPI'!$A:$A,'Daily KPI'!AC:AC)</f>
        <v>4.8161290322580648</v>
      </c>
      <c r="D24" s="190">
        <f>_xlfn.XLOOKUP(A24,'Daily KPI'!$A:$A,'Daily KPI'!AD:AD,0)*B24/(_xlfn.XLOOKUP(A24,'Daily KPI'!$A:$A,'Daily KPI'!$AR:$AR))/1000</f>
        <v>198797.62059264307</v>
      </c>
      <c r="E24" s="191">
        <f t="shared" si="0"/>
        <v>0.86863362334721617</v>
      </c>
      <c r="F24" s="191">
        <f t="shared" si="1"/>
        <v>0.17431048382491851</v>
      </c>
      <c r="G24" s="190">
        <f>IFERROR(_xlfn.XLOOKUP($A24,Input_Raw!$A:$A,Input_Raw!$DH:$DH),"")</f>
        <v>0</v>
      </c>
      <c r="H24" s="192">
        <f t="shared" si="12"/>
        <v>0</v>
      </c>
      <c r="I24" s="190"/>
      <c r="J24" s="193"/>
      <c r="K24" s="192">
        <f t="shared" si="2"/>
        <v>0</v>
      </c>
      <c r="L24" s="192">
        <f t="shared" si="3"/>
        <v>0</v>
      </c>
      <c r="M24" s="191">
        <f t="shared" si="4"/>
        <v>0</v>
      </c>
      <c r="N24" s="191">
        <f t="shared" si="5"/>
        <v>0</v>
      </c>
      <c r="O24" s="191">
        <f t="shared" si="6"/>
        <v>0</v>
      </c>
      <c r="P24" s="191">
        <f t="shared" si="7"/>
        <v>0</v>
      </c>
      <c r="Q24" s="194">
        <f t="shared" si="8"/>
        <v>0</v>
      </c>
      <c r="R24" s="195">
        <f t="shared" si="9"/>
        <v>-0.86863362334721617</v>
      </c>
      <c r="S24" s="200"/>
      <c r="T24" s="197"/>
      <c r="U24" s="197"/>
      <c r="V24" s="192">
        <f t="shared" si="10"/>
        <v>0</v>
      </c>
      <c r="W24" s="198"/>
      <c r="X24" s="320">
        <f t="shared" si="11"/>
        <v>0.86863362334721617</v>
      </c>
      <c r="Y24" s="198"/>
      <c r="Z24" s="192"/>
      <c r="AA24" s="196"/>
      <c r="AC24" s="199"/>
    </row>
    <row r="25" spans="1:29">
      <c r="A25" s="188">
        <v>45889</v>
      </c>
      <c r="B25" s="189">
        <v>47520</v>
      </c>
      <c r="C25" s="190">
        <f>_xlfn.XLOOKUP($A25,'Daily KPI'!$A:$A,'Daily KPI'!AC:AC)</f>
        <v>4.8161290322580648</v>
      </c>
      <c r="D25" s="190">
        <f>_xlfn.XLOOKUP(A25,'Daily KPI'!$A:$A,'Daily KPI'!AD:AD,0)*B25/(_xlfn.XLOOKUP(A25,'Daily KPI'!$A:$A,'Daily KPI'!$AR:$AR))/1000</f>
        <v>198797.62059264307</v>
      </c>
      <c r="E25" s="191">
        <f t="shared" si="0"/>
        <v>0.86863362334721617</v>
      </c>
      <c r="F25" s="191">
        <f t="shared" si="1"/>
        <v>0.17431048382491851</v>
      </c>
      <c r="G25" s="190">
        <f>IFERROR(_xlfn.XLOOKUP($A25,Input_Raw!$A:$A,Input_Raw!$DH:$DH),"")</f>
        <v>0</v>
      </c>
      <c r="H25" s="192">
        <f t="shared" si="12"/>
        <v>0</v>
      </c>
      <c r="I25" s="190"/>
      <c r="J25" s="193"/>
      <c r="K25" s="192">
        <f t="shared" si="2"/>
        <v>0</v>
      </c>
      <c r="L25" s="192">
        <f t="shared" si="3"/>
        <v>0</v>
      </c>
      <c r="M25" s="191">
        <f t="shared" si="4"/>
        <v>0</v>
      </c>
      <c r="N25" s="191">
        <f t="shared" si="5"/>
        <v>0</v>
      </c>
      <c r="O25" s="191">
        <f t="shared" si="6"/>
        <v>0</v>
      </c>
      <c r="P25" s="191">
        <f t="shared" si="7"/>
        <v>0</v>
      </c>
      <c r="Q25" s="194">
        <f t="shared" si="8"/>
        <v>0</v>
      </c>
      <c r="R25" s="195">
        <f t="shared" si="9"/>
        <v>-0.86863362334721617</v>
      </c>
      <c r="S25" s="200"/>
      <c r="T25" s="197"/>
      <c r="U25" s="197"/>
      <c r="V25" s="192">
        <f t="shared" si="10"/>
        <v>0</v>
      </c>
      <c r="W25" s="198"/>
      <c r="X25" s="320">
        <f t="shared" si="11"/>
        <v>0.86863362334721617</v>
      </c>
      <c r="Y25" s="198"/>
      <c r="Z25" s="192"/>
      <c r="AA25" s="196"/>
      <c r="AC25" s="199"/>
    </row>
    <row r="26" spans="1:29">
      <c r="A26" s="188">
        <v>45890</v>
      </c>
      <c r="B26" s="189">
        <v>47520</v>
      </c>
      <c r="C26" s="190">
        <f>_xlfn.XLOOKUP($A26,'Daily KPI'!$A:$A,'Daily KPI'!AC:AC)</f>
        <v>4.8161290322580648</v>
      </c>
      <c r="D26" s="190">
        <f>_xlfn.XLOOKUP(A26,'Daily KPI'!$A:$A,'Daily KPI'!AD:AD,0)*B26/(_xlfn.XLOOKUP(A26,'Daily KPI'!$A:$A,'Daily KPI'!$AR:$AR))/1000</f>
        <v>198797.62059264307</v>
      </c>
      <c r="E26" s="191">
        <f t="shared" si="0"/>
        <v>0.86863362334721617</v>
      </c>
      <c r="F26" s="191">
        <f t="shared" si="1"/>
        <v>0.17431048382491851</v>
      </c>
      <c r="G26" s="190">
        <f>IFERROR(_xlfn.XLOOKUP($A26,Input_Raw!$A:$A,Input_Raw!$DH:$DH),"")</f>
        <v>0</v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-0.86863362334721617</v>
      </c>
      <c r="S26" s="196"/>
      <c r="T26" s="197"/>
      <c r="U26" s="197"/>
      <c r="V26" s="192">
        <f t="shared" si="10"/>
        <v>0</v>
      </c>
      <c r="W26" s="198"/>
      <c r="X26" s="320">
        <f t="shared" si="11"/>
        <v>0.86863362334721617</v>
      </c>
      <c r="Y26" s="198"/>
      <c r="Z26" s="192"/>
      <c r="AA26" s="196"/>
      <c r="AC26" s="199"/>
    </row>
    <row r="27" spans="1:29">
      <c r="A27" s="188">
        <v>45891</v>
      </c>
      <c r="B27" s="189">
        <v>47520</v>
      </c>
      <c r="C27" s="190">
        <f>_xlfn.XLOOKUP($A27,'Daily KPI'!$A:$A,'Daily KPI'!AC:AC)</f>
        <v>4.8161290322580648</v>
      </c>
      <c r="D27" s="190">
        <f>_xlfn.XLOOKUP(A27,'Daily KPI'!$A:$A,'Daily KPI'!AD:AD,0)*B27/(_xlfn.XLOOKUP(A27,'Daily KPI'!$A:$A,'Daily KPI'!$AR:$AR))/1000</f>
        <v>198797.62059264307</v>
      </c>
      <c r="E27" s="191">
        <f t="shared" si="0"/>
        <v>0.86863362334721617</v>
      </c>
      <c r="F27" s="191">
        <f t="shared" si="1"/>
        <v>0.17431048382491851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-0.86863362334721617</v>
      </c>
      <c r="S27" s="196"/>
      <c r="T27" s="197"/>
      <c r="U27" s="197"/>
      <c r="V27" s="192">
        <f t="shared" si="10"/>
        <v>0</v>
      </c>
      <c r="W27" s="198"/>
      <c r="X27" s="320">
        <f t="shared" si="11"/>
        <v>0.86863362334721617</v>
      </c>
      <c r="Y27" s="198"/>
      <c r="Z27" s="192"/>
      <c r="AA27" s="196"/>
      <c r="AC27" s="199"/>
    </row>
    <row r="28" spans="1:29">
      <c r="A28" s="188">
        <v>45892</v>
      </c>
      <c r="B28" s="189">
        <v>47520</v>
      </c>
      <c r="C28" s="190">
        <f>_xlfn.XLOOKUP($A28,'Daily KPI'!$A:$A,'Daily KPI'!AC:AC)</f>
        <v>4.8161290322580648</v>
      </c>
      <c r="D28" s="190">
        <f>_xlfn.XLOOKUP(A28,'Daily KPI'!$A:$A,'Daily KPI'!AD:AD,0)*B28/(_xlfn.XLOOKUP(A28,'Daily KPI'!$A:$A,'Daily KPI'!$AR:$AR))/1000</f>
        <v>198797.62059264307</v>
      </c>
      <c r="E28" s="191">
        <f t="shared" si="0"/>
        <v>0.86863362334721617</v>
      </c>
      <c r="F28" s="191">
        <f t="shared" si="1"/>
        <v>0.17431048382491851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-0.86863362334721617</v>
      </c>
      <c r="S28" s="196"/>
      <c r="T28" s="197"/>
      <c r="U28" s="197"/>
      <c r="V28" s="192">
        <f t="shared" si="10"/>
        <v>0</v>
      </c>
      <c r="W28" s="198"/>
      <c r="X28" s="320">
        <f t="shared" si="11"/>
        <v>0.86863362334721617</v>
      </c>
      <c r="Y28" s="198"/>
      <c r="Z28" s="192"/>
      <c r="AA28" s="196"/>
      <c r="AC28" s="199"/>
    </row>
    <row r="29" spans="1:29">
      <c r="A29" s="188">
        <v>45893</v>
      </c>
      <c r="B29" s="189">
        <v>47520</v>
      </c>
      <c r="C29" s="190">
        <f>_xlfn.XLOOKUP($A29,'Daily KPI'!$A:$A,'Daily KPI'!AC:AC)</f>
        <v>4.8161290322580648</v>
      </c>
      <c r="D29" s="190">
        <f>_xlfn.XLOOKUP(A29,'Daily KPI'!$A:$A,'Daily KPI'!AD:AD,0)*B29/(_xlfn.XLOOKUP(A29,'Daily KPI'!$A:$A,'Daily KPI'!$AR:$AR))/1000</f>
        <v>198797.62059264307</v>
      </c>
      <c r="E29" s="191">
        <f t="shared" si="0"/>
        <v>0.86863362334721617</v>
      </c>
      <c r="F29" s="191">
        <f t="shared" si="1"/>
        <v>0.17431048382491851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-0.86863362334721617</v>
      </c>
      <c r="S29" s="196"/>
      <c r="T29" s="197"/>
      <c r="U29" s="197"/>
      <c r="V29" s="192">
        <f t="shared" si="10"/>
        <v>0</v>
      </c>
      <c r="W29" s="198"/>
      <c r="X29" s="320">
        <f t="shared" si="11"/>
        <v>0.86863362334721617</v>
      </c>
      <c r="Y29" s="198"/>
      <c r="Z29" s="192"/>
      <c r="AA29" s="196"/>
      <c r="AC29" s="199"/>
    </row>
    <row r="30" spans="1:29" ht="16.5" customHeight="1">
      <c r="A30" s="188">
        <v>45894</v>
      </c>
      <c r="B30" s="189">
        <v>47520</v>
      </c>
      <c r="C30" s="190">
        <f>_xlfn.XLOOKUP($A30,'Daily KPI'!$A:$A,'Daily KPI'!AC:AC)</f>
        <v>4.8161290322580648</v>
      </c>
      <c r="D30" s="190">
        <f>_xlfn.XLOOKUP(A30,'Daily KPI'!$A:$A,'Daily KPI'!AD:AD,0)*B30/(_xlfn.XLOOKUP(A30,'Daily KPI'!$A:$A,'Daily KPI'!$AR:$AR))/1000</f>
        <v>198797.62059264307</v>
      </c>
      <c r="E30" s="191">
        <f t="shared" si="0"/>
        <v>0.86863362334721617</v>
      </c>
      <c r="F30" s="191">
        <f t="shared" si="1"/>
        <v>0.17431048382491851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-0.86863362334721617</v>
      </c>
      <c r="S30" s="196"/>
      <c r="T30" s="197"/>
      <c r="U30" s="197"/>
      <c r="V30" s="192">
        <f t="shared" si="10"/>
        <v>0</v>
      </c>
      <c r="W30" s="198"/>
      <c r="X30" s="320">
        <f t="shared" si="11"/>
        <v>0.86863362334721617</v>
      </c>
      <c r="Y30" s="198"/>
      <c r="Z30" s="192"/>
      <c r="AA30" s="196"/>
      <c r="AC30" s="199"/>
    </row>
    <row r="31" spans="1:29">
      <c r="A31" s="188">
        <v>45895</v>
      </c>
      <c r="B31" s="189">
        <v>47520</v>
      </c>
      <c r="C31" s="190">
        <f>_xlfn.XLOOKUP($A31,'Daily KPI'!$A:$A,'Daily KPI'!AC:AC)</f>
        <v>4.8161290322580648</v>
      </c>
      <c r="D31" s="190">
        <f>_xlfn.XLOOKUP(A31,'Daily KPI'!$A:$A,'Daily KPI'!AD:AD,0)*B31/(_xlfn.XLOOKUP(A31,'Daily KPI'!$A:$A,'Daily KPI'!$AR:$AR))/1000</f>
        <v>198797.62059264307</v>
      </c>
      <c r="E31" s="191">
        <f t="shared" si="0"/>
        <v>0.86863362334721617</v>
      </c>
      <c r="F31" s="191">
        <f t="shared" si="1"/>
        <v>0.17431048382491851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-0.86863362334721617</v>
      </c>
      <c r="S31" s="196"/>
      <c r="T31" s="197"/>
      <c r="U31" s="197"/>
      <c r="V31" s="192">
        <f t="shared" si="10"/>
        <v>0</v>
      </c>
      <c r="W31" s="198"/>
      <c r="X31" s="320">
        <f t="shared" si="11"/>
        <v>0.86863362334721617</v>
      </c>
      <c r="Y31" s="198"/>
      <c r="Z31" s="192"/>
      <c r="AA31" s="196"/>
      <c r="AC31" s="199"/>
    </row>
    <row r="32" spans="1:29">
      <c r="A32" s="188">
        <v>45896</v>
      </c>
      <c r="B32" s="189">
        <v>47520</v>
      </c>
      <c r="C32" s="190">
        <f>_xlfn.XLOOKUP($A32,'Daily KPI'!$A:$A,'Daily KPI'!AC:AC)</f>
        <v>4.8161290322580648</v>
      </c>
      <c r="D32" s="190">
        <f>_xlfn.XLOOKUP(A32,'Daily KPI'!$A:$A,'Daily KPI'!AD:AD,0)*B32/(_xlfn.XLOOKUP(A32,'Daily KPI'!$A:$A,'Daily KPI'!$AR:$AR))/1000</f>
        <v>198797.62059264307</v>
      </c>
      <c r="E32" s="191">
        <f t="shared" si="0"/>
        <v>0.86863362334721617</v>
      </c>
      <c r="F32" s="191">
        <f t="shared" si="1"/>
        <v>0.17431048382491851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-0.86863362334721617</v>
      </c>
      <c r="S32" s="196"/>
      <c r="T32" s="197"/>
      <c r="U32" s="197"/>
      <c r="V32" s="192">
        <f t="shared" si="10"/>
        <v>0</v>
      </c>
      <c r="W32" s="198"/>
      <c r="X32" s="320">
        <f t="shared" si="11"/>
        <v>0.86863362334721617</v>
      </c>
      <c r="Y32" s="198"/>
      <c r="Z32" s="192"/>
      <c r="AA32" s="196"/>
      <c r="AC32" s="199"/>
    </row>
    <row r="33" spans="1:29">
      <c r="A33" s="188">
        <v>45897</v>
      </c>
      <c r="B33" s="189">
        <v>47520</v>
      </c>
      <c r="C33" s="190">
        <f>_xlfn.XLOOKUP($A33,'Daily KPI'!$A:$A,'Daily KPI'!AC:AC)</f>
        <v>4.8161290322580648</v>
      </c>
      <c r="D33" s="190">
        <f>_xlfn.XLOOKUP(A33,'Daily KPI'!$A:$A,'Daily KPI'!AD:AD,0)*B33/(_xlfn.XLOOKUP(A33,'Daily KPI'!$A:$A,'Daily KPI'!$AR:$AR))/1000</f>
        <v>198797.62059264307</v>
      </c>
      <c r="E33" s="191">
        <f t="shared" si="0"/>
        <v>0.86863362334721617</v>
      </c>
      <c r="F33" s="191">
        <f t="shared" si="1"/>
        <v>0.17431048382491851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-0.86863362334721617</v>
      </c>
      <c r="S33" s="196"/>
      <c r="T33" s="197"/>
      <c r="U33" s="197"/>
      <c r="V33" s="192">
        <f t="shared" si="10"/>
        <v>0</v>
      </c>
      <c r="W33" s="198"/>
      <c r="X33" s="320">
        <f t="shared" si="11"/>
        <v>0.86863362334721617</v>
      </c>
      <c r="Y33" s="198"/>
      <c r="Z33" s="192"/>
      <c r="AA33" s="196"/>
      <c r="AC33" s="199"/>
    </row>
    <row r="34" spans="1:29">
      <c r="A34" s="188">
        <v>45898</v>
      </c>
      <c r="B34" s="189">
        <v>47520</v>
      </c>
      <c r="C34" s="190">
        <f>_xlfn.XLOOKUP($A34,'Daily KPI'!$A:$A,'Daily KPI'!AC:AC)</f>
        <v>4.8161290322580648</v>
      </c>
      <c r="D34" s="190">
        <f>_xlfn.XLOOKUP(A34,'Daily KPI'!$A:$A,'Daily KPI'!AD:AD,0)*B34/(_xlfn.XLOOKUP(A34,'Daily KPI'!$A:$A,'Daily KPI'!$AR:$AR))/1000</f>
        <v>198797.62059264307</v>
      </c>
      <c r="E34" s="191">
        <f t="shared" si="0"/>
        <v>0.86863362334721617</v>
      </c>
      <c r="F34" s="191">
        <f t="shared" si="1"/>
        <v>0.17431048382491851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-0.86863362334721617</v>
      </c>
      <c r="S34" s="196"/>
      <c r="T34" s="197"/>
      <c r="U34" s="197"/>
      <c r="V34" s="192">
        <f t="shared" si="10"/>
        <v>0</v>
      </c>
      <c r="W34" s="198"/>
      <c r="X34" s="320">
        <f t="shared" si="11"/>
        <v>0.86863362334721617</v>
      </c>
      <c r="Y34" s="198"/>
      <c r="Z34" s="192"/>
      <c r="AA34" s="196"/>
      <c r="AC34" s="199"/>
    </row>
    <row r="35" spans="1:29">
      <c r="A35" s="188">
        <v>45899</v>
      </c>
      <c r="B35" s="189">
        <v>47520</v>
      </c>
      <c r="C35" s="190">
        <f>_xlfn.XLOOKUP($A35,'Daily KPI'!$A:$A,'Daily KPI'!AC:AC)</f>
        <v>4.8161290322580648</v>
      </c>
      <c r="D35" s="190">
        <f>_xlfn.XLOOKUP(A35,'Daily KPI'!$A:$A,'Daily KPI'!AD:AD,0)*B35/(_xlfn.XLOOKUP(A35,'Daily KPI'!$A:$A,'Daily KPI'!$AR:$AR))/1000</f>
        <v>198797.62059264307</v>
      </c>
      <c r="E35" s="191">
        <f t="shared" si="0"/>
        <v>0.86863362334721617</v>
      </c>
      <c r="F35" s="191">
        <f t="shared" si="1"/>
        <v>0.17431048382491851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-0.86863362334721617</v>
      </c>
      <c r="S35" s="196"/>
      <c r="T35" s="197"/>
      <c r="U35" s="197"/>
      <c r="V35" s="192">
        <f t="shared" si="10"/>
        <v>0</v>
      </c>
      <c r="W35" s="198"/>
      <c r="X35" s="320">
        <f t="shared" si="11"/>
        <v>0.86863362334721617</v>
      </c>
      <c r="Y35" s="198"/>
      <c r="Z35" s="192"/>
      <c r="AA35" s="196"/>
      <c r="AC35" s="199"/>
    </row>
    <row r="36" spans="1:29">
      <c r="A36" s="188">
        <v>45900</v>
      </c>
      <c r="B36" s="189">
        <v>47520</v>
      </c>
      <c r="C36" s="190">
        <f>_xlfn.XLOOKUP($A36,'Daily KPI'!$A:$A,'Daily KPI'!AC:AC)</f>
        <v>4.8161290322580648</v>
      </c>
      <c r="D36" s="190">
        <f>_xlfn.XLOOKUP(A36,'Daily KPI'!$A:$A,'Daily KPI'!AD:AD,0)*B36/(_xlfn.XLOOKUP(A36,'Daily KPI'!$A:$A,'Daily KPI'!$AR:$AR))/1000</f>
        <v>198797.62059264307</v>
      </c>
      <c r="E36" s="191">
        <f t="shared" ref="E36" si="19">IFERROR(D36/(B36*C36),0)</f>
        <v>0.86863362334721617</v>
      </c>
      <c r="F36" s="191">
        <f t="shared" ref="F36" si="20">IFERROR(D36/(24*1*B36),0)</f>
        <v>0.17431048382491851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-0.86863362334721617</v>
      </c>
      <c r="S36" s="196"/>
      <c r="T36" s="197"/>
      <c r="U36" s="197"/>
      <c r="V36" s="192">
        <f t="shared" ref="V36" si="30">(U36-T36)*(24*60)</f>
        <v>0</v>
      </c>
      <c r="W36" s="198"/>
      <c r="X36" s="320">
        <f t="shared" ref="X36" si="31">E36</f>
        <v>0.86863362334721617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149.29999999999993</v>
      </c>
      <c r="D37" s="205">
        <f>SUM(D6:D36)</f>
        <v>6162726.2383719394</v>
      </c>
      <c r="E37" s="206">
        <f>IFERROR(D37/(B37*C37),0)</f>
        <v>0.86863362334721728</v>
      </c>
      <c r="F37" s="206">
        <f>IFERROR(AVERAGEIF(F6:F36,"&lt;&gt;0"),0)</f>
        <v>0.1743104838249184</v>
      </c>
      <c r="G37" s="204">
        <f>SUM(G6:G36)</f>
        <v>14.753248814183769</v>
      </c>
      <c r="H37" s="207">
        <f>IFERROR(D37*(G37/C37),0)</f>
        <v>608976.78210582759</v>
      </c>
      <c r="I37" s="205">
        <f>SUM(I6:I36)</f>
        <v>575100.00000000256</v>
      </c>
      <c r="J37" s="205">
        <f>SUM(J6:J36)</f>
        <v>1125</v>
      </c>
      <c r="K37" s="205">
        <f>SUM(K6:K36)</f>
        <v>573975.00000000256</v>
      </c>
      <c r="L37" s="205">
        <f>SUM(L6:L36)</f>
        <v>398</v>
      </c>
      <c r="M37" s="206">
        <f>IFERROR(I37/(B37*G37),0)</f>
        <v>0.8203123854074541</v>
      </c>
      <c r="N37" s="206">
        <f>IFERROR((I37+L37)/(B37*G37),0)</f>
        <v>0.82088008551072689</v>
      </c>
      <c r="O37" s="206">
        <f>IFERROR(AVERAGEIF(O6:O36,"&lt;&gt;0"),0)</f>
        <v>0.16808712121212196</v>
      </c>
      <c r="P37" s="206">
        <f>IFERROR(AVERAGEIF(P6:P36,"&lt;&gt;0"),0)</f>
        <v>0.16820344650205835</v>
      </c>
      <c r="Q37" s="205">
        <f>(I37+L37)-H37</f>
        <v>-33478.782105825027</v>
      </c>
      <c r="R37" s="208">
        <f>N37-E37</f>
        <v>-4.775353783649039E-2</v>
      </c>
      <c r="S37" s="209"/>
      <c r="T37" s="209"/>
      <c r="U37" s="209"/>
      <c r="V37" s="205">
        <f>SUM(V6:V36)</f>
        <v>638</v>
      </c>
      <c r="W37" s="204"/>
      <c r="X37" s="210"/>
      <c r="Y37" s="211"/>
      <c r="Z37" s="205">
        <f>SUM(Z6:Z36)</f>
        <v>398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8" sqref="A8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414"/>
      <c r="B1" s="416" t="s">
        <v>43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</row>
    <row r="2" spans="1:29" s="184" customFormat="1" ht="19.5" customHeight="1">
      <c r="A2" s="415"/>
      <c r="B2" s="416" t="s">
        <v>1826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</row>
    <row r="3" spans="1:29" ht="24" customHeight="1">
      <c r="A3" s="417" t="s">
        <v>45</v>
      </c>
      <c r="B3" s="417" t="s">
        <v>46</v>
      </c>
      <c r="C3" s="417" t="s">
        <v>47</v>
      </c>
      <c r="D3" s="417" t="s">
        <v>48</v>
      </c>
      <c r="E3" s="417" t="s">
        <v>49</v>
      </c>
      <c r="F3" s="417" t="s">
        <v>50</v>
      </c>
      <c r="G3" s="409" t="s">
        <v>51</v>
      </c>
      <c r="H3" s="409" t="s">
        <v>52</v>
      </c>
      <c r="I3" s="409" t="s">
        <v>53</v>
      </c>
      <c r="J3" s="409" t="s">
        <v>54</v>
      </c>
      <c r="K3" s="409" t="s">
        <v>55</v>
      </c>
      <c r="L3" s="409" t="s">
        <v>56</v>
      </c>
      <c r="M3" s="409" t="s">
        <v>57</v>
      </c>
      <c r="N3" s="409" t="s">
        <v>58</v>
      </c>
      <c r="O3" s="409" t="s">
        <v>59</v>
      </c>
      <c r="P3" s="409" t="s">
        <v>60</v>
      </c>
      <c r="Q3" s="409" t="s">
        <v>61</v>
      </c>
      <c r="R3" s="409" t="s">
        <v>62</v>
      </c>
      <c r="S3" s="409" t="s">
        <v>63</v>
      </c>
      <c r="T3" s="410" t="s">
        <v>64</v>
      </c>
      <c r="U3" s="410"/>
      <c r="V3" s="410"/>
      <c r="W3" s="410"/>
      <c r="X3" s="410"/>
      <c r="Y3" s="410"/>
      <c r="Z3" s="410"/>
      <c r="AA3" s="410"/>
    </row>
    <row r="4" spans="1:29" s="187" customFormat="1" ht="27.75" customHeight="1">
      <c r="A4" s="417"/>
      <c r="B4" s="417"/>
      <c r="C4" s="417"/>
      <c r="D4" s="417"/>
      <c r="E4" s="417"/>
      <c r="F4" s="417"/>
      <c r="G4" s="409"/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09"/>
      <c r="S4" s="409"/>
      <c r="T4" s="411" t="s">
        <v>65</v>
      </c>
      <c r="U4" s="411"/>
      <c r="V4" s="412" t="s">
        <v>66</v>
      </c>
      <c r="W4" s="412" t="s">
        <v>67</v>
      </c>
      <c r="X4" s="412" t="s">
        <v>68</v>
      </c>
      <c r="Y4" s="412" t="s">
        <v>69</v>
      </c>
      <c r="Z4" s="412" t="s">
        <v>70</v>
      </c>
      <c r="AA4" s="412" t="s">
        <v>71</v>
      </c>
    </row>
    <row r="5" spans="1:29" s="187" customFormat="1" ht="14.25" customHeight="1">
      <c r="A5" s="417"/>
      <c r="B5" s="417"/>
      <c r="C5" s="417"/>
      <c r="D5" s="417"/>
      <c r="E5" s="417"/>
      <c r="F5" s="417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186" t="s">
        <v>72</v>
      </c>
      <c r="U5" s="186" t="s">
        <v>73</v>
      </c>
      <c r="V5" s="413"/>
      <c r="W5" s="413"/>
      <c r="X5" s="413"/>
      <c r="Y5" s="413"/>
      <c r="Z5" s="413"/>
      <c r="AA5" s="413"/>
    </row>
    <row r="6" spans="1:29" ht="15" customHeight="1">
      <c r="A6" s="188">
        <v>45870</v>
      </c>
      <c r="B6" s="189">
        <v>18560</v>
      </c>
      <c r="C6" s="190">
        <f>_xlfn.XLOOKUP($A6,'Daily KPI'!$A:$A,'Daily KPI'!AC:AC)</f>
        <v>4.8161290322580648</v>
      </c>
      <c r="D6" s="190">
        <f>_xlfn.XLOOKUP(A6,'Daily KPI'!$A:$A,'Daily KPI'!AD:AD,0)*B6/(_xlfn.XLOOKUP(A6,'Daily KPI'!$A:$A,'Daily KPI'!$AR:$AR))/1000</f>
        <v>77644.861914971712</v>
      </c>
      <c r="E6" s="191">
        <f>IFERROR(D6/(B6*C6),0)</f>
        <v>0.86863362334721628</v>
      </c>
      <c r="F6" s="191">
        <f>IFERROR(D6/(24*1*B6),0)</f>
        <v>0.17431048382491854</v>
      </c>
      <c r="G6" s="190">
        <f>IFERROR(_xlfn.XLOOKUP($A6,Input_Raw!$A:$A,Input_Raw!$DH:$DH),"")</f>
        <v>3.9998937839592048</v>
      </c>
      <c r="H6" s="192">
        <f>IFERROR(D6*(G6/C6),0)</f>
        <v>64485.647799276958</v>
      </c>
      <c r="I6" s="190">
        <f>SUM(Input_Raw!CN130:DA130)</f>
        <v>63102</v>
      </c>
      <c r="J6" s="193">
        <f>I6*0.3%</f>
        <v>189.30600000000001</v>
      </c>
      <c r="K6" s="192">
        <f>I6-J6</f>
        <v>62912.694000000003</v>
      </c>
      <c r="L6" s="192">
        <f>Z6</f>
        <v>1695</v>
      </c>
      <c r="M6" s="191">
        <f>IFERROR(I6/(B6*G6),0)</f>
        <v>0.84999563113748566</v>
      </c>
      <c r="N6" s="191">
        <f>IFERROR((I6+L6)/(B6*G6),0)</f>
        <v>0.87282759517631237</v>
      </c>
      <c r="O6" s="191">
        <f>IFERROR(I6/(24*1*B6),0)</f>
        <v>0.14166217672413794</v>
      </c>
      <c r="P6" s="191">
        <f>IFERROR((I6+L6)/(24*1*B6),0)</f>
        <v>0.14546740301724137</v>
      </c>
      <c r="Q6" s="194">
        <f>(I6+L6)-H6</f>
        <v>311.35220072304219</v>
      </c>
      <c r="R6" s="195">
        <f>N6-E6</f>
        <v>4.1939718290960881E-3</v>
      </c>
      <c r="S6" s="196"/>
      <c r="T6" s="197">
        <v>0.27013888888888887</v>
      </c>
      <c r="U6" s="197">
        <v>0.77222222222222225</v>
      </c>
      <c r="V6" s="192">
        <f>(U6-T6)*(24*60)</f>
        <v>723.00000000000011</v>
      </c>
      <c r="W6" s="198">
        <v>4</v>
      </c>
      <c r="X6" s="320">
        <f>E6</f>
        <v>0.86863362334721628</v>
      </c>
      <c r="Y6" s="192"/>
      <c r="Z6" s="192">
        <v>1695</v>
      </c>
      <c r="AA6" s="196" t="s">
        <v>1928</v>
      </c>
      <c r="AC6" s="199"/>
    </row>
    <row r="7" spans="1:29">
      <c r="A7" s="188">
        <v>45871</v>
      </c>
      <c r="B7" s="189">
        <v>18560</v>
      </c>
      <c r="C7" s="190">
        <f>_xlfn.XLOOKUP($A7,'Daily KPI'!$A:$A,'Daily KPI'!AC:AC)</f>
        <v>4.8161290322580648</v>
      </c>
      <c r="D7" s="190">
        <f>_xlfn.XLOOKUP(A7,'Daily KPI'!$A:$A,'Daily KPI'!AD:AD,0)*B7/(_xlfn.XLOOKUP(A7,'Daily KPI'!$A:$A,'Daily KPI'!$AR:$AR))/1000</f>
        <v>77644.861914971712</v>
      </c>
      <c r="E7" s="191">
        <f t="shared" ref="E7:E35" si="0">IFERROR(D7/(B7*C7),0)</f>
        <v>0.86863362334721628</v>
      </c>
      <c r="F7" s="191">
        <f t="shared" ref="F7:F35" si="1">IFERROR(D7/(24*1*B7),0)</f>
        <v>0.17431048382491854</v>
      </c>
      <c r="G7" s="190">
        <f>IFERROR(_xlfn.XLOOKUP($A7,Input_Raw!$A:$A,Input_Raw!$DH:$DH),"")</f>
        <v>5.4998053223593972</v>
      </c>
      <c r="H7" s="192">
        <f>IFERROR(D7*(G7/C7),0)</f>
        <v>88666.981709500848</v>
      </c>
      <c r="I7" s="190">
        <f>SUM(Input_Raw!CN131:DA131)</f>
        <v>82625</v>
      </c>
      <c r="J7" s="193">
        <f t="shared" ref="J7:J35" si="2">I7*0.3%</f>
        <v>247.875</v>
      </c>
      <c r="K7" s="192">
        <f t="shared" ref="K7:K35" si="3">I7-J7</f>
        <v>82377.125</v>
      </c>
      <c r="L7" s="192">
        <f t="shared" ref="L7:L35" si="4">Z7</f>
        <v>2419</v>
      </c>
      <c r="M7" s="191">
        <f t="shared" ref="M7:M35" si="5">IFERROR(I7/(B7*G7),0)</f>
        <v>0.80944283593870592</v>
      </c>
      <c r="N7" s="191">
        <f t="shared" ref="N7:N35" si="6">IFERROR((I7+L7)/(B7*G7),0)</f>
        <v>0.83314077506289019</v>
      </c>
      <c r="O7" s="191">
        <f t="shared" ref="O7:O35" si="7">IFERROR(I7/(24*1*B7),0)</f>
        <v>0.1854907507183908</v>
      </c>
      <c r="P7" s="191">
        <f t="shared" ref="P7:P35" si="8">IFERROR((I7+L7)/(24*1*B7),0)</f>
        <v>0.19092133620689655</v>
      </c>
      <c r="Q7" s="194">
        <f t="shared" ref="Q7:Q35" si="9">(I7+L7)-H7</f>
        <v>-3622.9817095008475</v>
      </c>
      <c r="R7" s="195">
        <f t="shared" ref="R7:R35" si="10">N7-E7</f>
        <v>-3.5492848284326084E-2</v>
      </c>
      <c r="S7" s="196"/>
      <c r="T7" s="197">
        <v>0.26527777777777778</v>
      </c>
      <c r="U7" s="197">
        <v>0.7729166666666667</v>
      </c>
      <c r="V7" s="192">
        <f t="shared" ref="V7:V35" si="11">(U7-T7)*(24*60)</f>
        <v>731.00000000000011</v>
      </c>
      <c r="W7" s="198">
        <v>5.51</v>
      </c>
      <c r="X7" s="320">
        <f t="shared" ref="X7:X35" si="12">E7</f>
        <v>0.86863362334721628</v>
      </c>
      <c r="Y7" s="192"/>
      <c r="Z7" s="192">
        <v>2419</v>
      </c>
      <c r="AA7" s="196" t="s">
        <v>1928</v>
      </c>
      <c r="AC7" s="199"/>
    </row>
    <row r="8" spans="1:29">
      <c r="A8" s="188">
        <v>45872</v>
      </c>
      <c r="B8" s="189">
        <v>18560</v>
      </c>
      <c r="C8" s="190">
        <f>_xlfn.XLOOKUP($A8,'Daily KPI'!$A:$A,'Daily KPI'!AC:AC)</f>
        <v>4.8161290322580648</v>
      </c>
      <c r="D8" s="190">
        <f>_xlfn.XLOOKUP(A8,'Daily KPI'!$A:$A,'Daily KPI'!AD:AD,0)*B8/(_xlfn.XLOOKUP(A8,'Daily KPI'!$A:$A,'Daily KPI'!$AR:$AR))/1000</f>
        <v>77644.861914971712</v>
      </c>
      <c r="E8" s="191">
        <f t="shared" si="0"/>
        <v>0.86863362334721628</v>
      </c>
      <c r="F8" s="191">
        <f t="shared" si="1"/>
        <v>0.17431048382491854</v>
      </c>
      <c r="G8" s="190">
        <f>IFERROR(_xlfn.XLOOKUP($A8,Input_Raw!$A:$A,Input_Raw!$DH:$DH),"")</f>
        <v>5.253549707865167</v>
      </c>
      <c r="H8" s="192">
        <f t="shared" ref="H8:H35" si="13">IFERROR(D8*(G8/C8),0)</f>
        <v>84696.888081376805</v>
      </c>
      <c r="I8" s="190">
        <f>SUM(Input_Raw!CN132:DA132)</f>
        <v>85570</v>
      </c>
      <c r="J8" s="193">
        <f t="shared" si="2"/>
        <v>256.70999999999998</v>
      </c>
      <c r="K8" s="192">
        <f t="shared" si="3"/>
        <v>85313.29</v>
      </c>
      <c r="L8" s="192">
        <f t="shared" si="4"/>
        <v>2068</v>
      </c>
      <c r="M8" s="191">
        <f t="shared" si="5"/>
        <v>0.87758807712517117</v>
      </c>
      <c r="N8" s="191">
        <f t="shared" si="6"/>
        <v>0.89879705391019926</v>
      </c>
      <c r="O8" s="191">
        <f t="shared" si="7"/>
        <v>0.19210219109195403</v>
      </c>
      <c r="P8" s="191">
        <f t="shared" si="8"/>
        <v>0.19674479166666667</v>
      </c>
      <c r="Q8" s="194">
        <f t="shared" si="9"/>
        <v>2941.1119186231954</v>
      </c>
      <c r="R8" s="195">
        <f t="shared" si="10"/>
        <v>3.0163430562982985E-2</v>
      </c>
      <c r="S8" s="196"/>
      <c r="T8" s="197">
        <v>0.27083333333333331</v>
      </c>
      <c r="U8" s="197">
        <v>0.77152777777777781</v>
      </c>
      <c r="V8" s="192">
        <f t="shared" si="11"/>
        <v>721.00000000000011</v>
      </c>
      <c r="W8" s="198">
        <v>5.26</v>
      </c>
      <c r="X8" s="320">
        <f t="shared" si="12"/>
        <v>0.86863362334721628</v>
      </c>
      <c r="Y8" s="198"/>
      <c r="Z8" s="192">
        <v>2068</v>
      </c>
      <c r="AA8" s="196" t="s">
        <v>1928</v>
      </c>
      <c r="AC8" s="199"/>
    </row>
    <row r="9" spans="1:29">
      <c r="A9" s="188">
        <v>45873</v>
      </c>
      <c r="B9" s="189">
        <v>18560</v>
      </c>
      <c r="C9" s="190">
        <f>_xlfn.XLOOKUP($A9,'Daily KPI'!$A:$A,'Daily KPI'!AC:AC)</f>
        <v>4.8161290322580648</v>
      </c>
      <c r="D9" s="190">
        <f>_xlfn.XLOOKUP(A9,'Daily KPI'!$A:$A,'Daily KPI'!AD:AD,0)*B9/(_xlfn.XLOOKUP(A9,'Daily KPI'!$A:$A,'Daily KPI'!$AR:$AR))/1000</f>
        <v>77644.861914971712</v>
      </c>
      <c r="E9" s="191">
        <f t="shared" si="0"/>
        <v>0.86863362334721628</v>
      </c>
      <c r="F9" s="191">
        <f t="shared" si="1"/>
        <v>0.17431048382491854</v>
      </c>
      <c r="G9" s="190">
        <f>IFERROR(_xlfn.XLOOKUP($A9,Input_Raw!$A:$A,Input_Raw!$DH:$DH),"")</f>
        <v>0</v>
      </c>
      <c r="H9" s="192">
        <f t="shared" si="13"/>
        <v>0</v>
      </c>
      <c r="I9" s="190">
        <f>SUM(Input_Raw!CN133:DA133)</f>
        <v>0</v>
      </c>
      <c r="J9" s="193">
        <f t="shared" si="2"/>
        <v>0</v>
      </c>
      <c r="K9" s="192">
        <f t="shared" si="3"/>
        <v>0</v>
      </c>
      <c r="L9" s="192">
        <f t="shared" si="4"/>
        <v>0</v>
      </c>
      <c r="M9" s="191">
        <f t="shared" si="5"/>
        <v>0</v>
      </c>
      <c r="N9" s="191">
        <f t="shared" si="6"/>
        <v>0</v>
      </c>
      <c r="O9" s="191">
        <f t="shared" si="7"/>
        <v>0</v>
      </c>
      <c r="P9" s="191">
        <f t="shared" si="8"/>
        <v>0</v>
      </c>
      <c r="Q9" s="194">
        <f t="shared" si="9"/>
        <v>0</v>
      </c>
      <c r="R9" s="195">
        <f t="shared" si="10"/>
        <v>-0.86863362334721628</v>
      </c>
      <c r="S9" s="196"/>
      <c r="T9" s="197"/>
      <c r="U9" s="197"/>
      <c r="V9" s="192">
        <f t="shared" si="11"/>
        <v>0</v>
      </c>
      <c r="W9" s="198"/>
      <c r="X9" s="320">
        <f t="shared" si="12"/>
        <v>0.86863362334721628</v>
      </c>
      <c r="Y9" s="198"/>
      <c r="Z9" s="192"/>
      <c r="AA9" s="196"/>
      <c r="AC9" s="199"/>
    </row>
    <row r="10" spans="1:29">
      <c r="A10" s="188">
        <v>45874</v>
      </c>
      <c r="B10" s="189">
        <v>18560</v>
      </c>
      <c r="C10" s="190">
        <f>_xlfn.XLOOKUP($A10,'Daily KPI'!$A:$A,'Daily KPI'!AC:AC)</f>
        <v>4.8161290322580648</v>
      </c>
      <c r="D10" s="190">
        <f>_xlfn.XLOOKUP(A10,'Daily KPI'!$A:$A,'Daily KPI'!AD:AD,0)*B10/(_xlfn.XLOOKUP(A10,'Daily KPI'!$A:$A,'Daily KPI'!$AR:$AR))/1000</f>
        <v>77644.861914971712</v>
      </c>
      <c r="E10" s="191">
        <f t="shared" si="0"/>
        <v>0.86863362334721628</v>
      </c>
      <c r="F10" s="191">
        <f t="shared" si="1"/>
        <v>0.17431048382491854</v>
      </c>
      <c r="G10" s="190">
        <f>IFERROR(_xlfn.XLOOKUP($A10,Input_Raw!$A:$A,Input_Raw!$DH:$DH),"")</f>
        <v>0</v>
      </c>
      <c r="H10" s="192">
        <f t="shared" si="13"/>
        <v>0</v>
      </c>
      <c r="I10" s="190">
        <f>SUM(Input_Raw!CN134:DA134)</f>
        <v>0</v>
      </c>
      <c r="J10" s="193">
        <f t="shared" si="2"/>
        <v>0</v>
      </c>
      <c r="K10" s="192">
        <f t="shared" si="3"/>
        <v>0</v>
      </c>
      <c r="L10" s="192">
        <f t="shared" si="4"/>
        <v>0</v>
      </c>
      <c r="M10" s="191">
        <f t="shared" si="5"/>
        <v>0</v>
      </c>
      <c r="N10" s="191">
        <f t="shared" si="6"/>
        <v>0</v>
      </c>
      <c r="O10" s="191">
        <f t="shared" si="7"/>
        <v>0</v>
      </c>
      <c r="P10" s="191">
        <f t="shared" si="8"/>
        <v>0</v>
      </c>
      <c r="Q10" s="194">
        <f t="shared" si="9"/>
        <v>0</v>
      </c>
      <c r="R10" s="195">
        <f t="shared" si="10"/>
        <v>-0.86863362334721628</v>
      </c>
      <c r="S10" s="196"/>
      <c r="T10" s="197"/>
      <c r="U10" s="197"/>
      <c r="V10" s="192">
        <f t="shared" si="11"/>
        <v>0</v>
      </c>
      <c r="W10" s="198"/>
      <c r="X10" s="320">
        <f t="shared" si="12"/>
        <v>0.86863362334721628</v>
      </c>
      <c r="Y10" s="198"/>
      <c r="Z10" s="192"/>
      <c r="AA10" s="196"/>
      <c r="AC10" s="199"/>
    </row>
    <row r="11" spans="1:29">
      <c r="A11" s="188">
        <v>45875</v>
      </c>
      <c r="B11" s="189">
        <v>18560</v>
      </c>
      <c r="C11" s="190">
        <f>_xlfn.XLOOKUP($A11,'Daily KPI'!$A:$A,'Daily KPI'!AC:AC)</f>
        <v>4.8161290322580648</v>
      </c>
      <c r="D11" s="190">
        <f>_xlfn.XLOOKUP(A11,'Daily KPI'!$A:$A,'Daily KPI'!AD:AD,0)*B11/(_xlfn.XLOOKUP(A11,'Daily KPI'!$A:$A,'Daily KPI'!$AR:$AR))/1000</f>
        <v>77644.861914971712</v>
      </c>
      <c r="E11" s="191">
        <f t="shared" si="0"/>
        <v>0.86863362334721628</v>
      </c>
      <c r="F11" s="191">
        <f t="shared" si="1"/>
        <v>0.17431048382491854</v>
      </c>
      <c r="G11" s="190">
        <f>IFERROR(_xlfn.XLOOKUP($A11,Input_Raw!$A:$A,Input_Raw!$DH:$DH),"")</f>
        <v>0</v>
      </c>
      <c r="H11" s="192">
        <f t="shared" si="13"/>
        <v>0</v>
      </c>
      <c r="I11" s="190">
        <f>SUM(Input_Raw!CN135:DA135)</f>
        <v>0</v>
      </c>
      <c r="J11" s="193">
        <f t="shared" si="2"/>
        <v>0</v>
      </c>
      <c r="K11" s="192">
        <f t="shared" si="3"/>
        <v>0</v>
      </c>
      <c r="L11" s="192">
        <f t="shared" si="4"/>
        <v>0</v>
      </c>
      <c r="M11" s="191">
        <f t="shared" si="5"/>
        <v>0</v>
      </c>
      <c r="N11" s="191">
        <f t="shared" si="6"/>
        <v>0</v>
      </c>
      <c r="O11" s="191">
        <f t="shared" si="7"/>
        <v>0</v>
      </c>
      <c r="P11" s="191">
        <f t="shared" si="8"/>
        <v>0</v>
      </c>
      <c r="Q11" s="194">
        <f t="shared" si="9"/>
        <v>0</v>
      </c>
      <c r="R11" s="195">
        <f t="shared" si="10"/>
        <v>-0.86863362334721628</v>
      </c>
      <c r="S11" s="196"/>
      <c r="T11" s="197"/>
      <c r="U11" s="197"/>
      <c r="V11" s="192">
        <f t="shared" si="11"/>
        <v>0</v>
      </c>
      <c r="W11" s="198"/>
      <c r="X11" s="320">
        <f t="shared" si="12"/>
        <v>0.86863362334721628</v>
      </c>
      <c r="Y11" s="198"/>
      <c r="Z11" s="192"/>
      <c r="AA11" s="196"/>
      <c r="AC11" s="199"/>
    </row>
    <row r="12" spans="1:29">
      <c r="A12" s="188">
        <v>45876</v>
      </c>
      <c r="B12" s="189">
        <v>18560</v>
      </c>
      <c r="C12" s="190">
        <f>_xlfn.XLOOKUP($A12,'Daily KPI'!$A:$A,'Daily KPI'!AC:AC)</f>
        <v>4.8161290322580648</v>
      </c>
      <c r="D12" s="190">
        <f>_xlfn.XLOOKUP(A12,'Daily KPI'!$A:$A,'Daily KPI'!AD:AD,0)*B12/(_xlfn.XLOOKUP(A12,'Daily KPI'!$A:$A,'Daily KPI'!$AR:$AR))/1000</f>
        <v>77644.861914971712</v>
      </c>
      <c r="E12" s="191">
        <f t="shared" si="0"/>
        <v>0.86863362334721628</v>
      </c>
      <c r="F12" s="191">
        <f t="shared" si="1"/>
        <v>0.17431048382491854</v>
      </c>
      <c r="G12" s="190">
        <f>IFERROR(_xlfn.XLOOKUP($A12,Input_Raw!$A:$A,Input_Raw!$DH:$DH),"")</f>
        <v>0</v>
      </c>
      <c r="H12" s="192">
        <f t="shared" si="13"/>
        <v>0</v>
      </c>
      <c r="I12" s="190">
        <f>SUM(Input_Raw!CN136:DA136)</f>
        <v>0</v>
      </c>
      <c r="J12" s="193">
        <f t="shared" si="2"/>
        <v>0</v>
      </c>
      <c r="K12" s="192">
        <f t="shared" si="3"/>
        <v>0</v>
      </c>
      <c r="L12" s="192">
        <f t="shared" si="4"/>
        <v>0</v>
      </c>
      <c r="M12" s="191">
        <f t="shared" si="5"/>
        <v>0</v>
      </c>
      <c r="N12" s="191">
        <f t="shared" si="6"/>
        <v>0</v>
      </c>
      <c r="O12" s="191">
        <f t="shared" si="7"/>
        <v>0</v>
      </c>
      <c r="P12" s="191">
        <f t="shared" si="8"/>
        <v>0</v>
      </c>
      <c r="Q12" s="194">
        <f t="shared" si="9"/>
        <v>0</v>
      </c>
      <c r="R12" s="195">
        <f t="shared" si="10"/>
        <v>-0.86863362334721628</v>
      </c>
      <c r="S12" s="196"/>
      <c r="T12" s="197"/>
      <c r="U12" s="197"/>
      <c r="V12" s="192">
        <f t="shared" si="11"/>
        <v>0</v>
      </c>
      <c r="W12" s="198"/>
      <c r="X12" s="320">
        <f t="shared" si="12"/>
        <v>0.86863362334721628</v>
      </c>
      <c r="Y12" s="198"/>
      <c r="Z12" s="192"/>
      <c r="AA12" s="196"/>
      <c r="AC12" s="199"/>
    </row>
    <row r="13" spans="1:29">
      <c r="A13" s="188">
        <v>45877</v>
      </c>
      <c r="B13" s="189">
        <v>18560</v>
      </c>
      <c r="C13" s="190">
        <f>_xlfn.XLOOKUP($A13,'Daily KPI'!$A:$A,'Daily KPI'!AC:AC)</f>
        <v>4.8161290322580648</v>
      </c>
      <c r="D13" s="190">
        <f>_xlfn.XLOOKUP(A13,'Daily KPI'!$A:$A,'Daily KPI'!AD:AD,0)*B13/(_xlfn.XLOOKUP(A13,'Daily KPI'!$A:$A,'Daily KPI'!$AR:$AR))/1000</f>
        <v>77644.861914971712</v>
      </c>
      <c r="E13" s="191">
        <f t="shared" si="0"/>
        <v>0.86863362334721628</v>
      </c>
      <c r="F13" s="191">
        <f t="shared" si="1"/>
        <v>0.17431048382491854</v>
      </c>
      <c r="G13" s="190">
        <f>IFERROR(_xlfn.XLOOKUP($A13,Input_Raw!$A:$A,Input_Raw!$DH:$DH),"")</f>
        <v>0</v>
      </c>
      <c r="H13" s="192">
        <f t="shared" si="13"/>
        <v>0</v>
      </c>
      <c r="I13" s="190">
        <f>SUM(Input_Raw!CN137:DA137)</f>
        <v>0</v>
      </c>
      <c r="J13" s="193">
        <f t="shared" si="2"/>
        <v>0</v>
      </c>
      <c r="K13" s="192">
        <f t="shared" si="3"/>
        <v>0</v>
      </c>
      <c r="L13" s="192">
        <f t="shared" si="4"/>
        <v>0</v>
      </c>
      <c r="M13" s="191">
        <f t="shared" si="5"/>
        <v>0</v>
      </c>
      <c r="N13" s="191">
        <f t="shared" si="6"/>
        <v>0</v>
      </c>
      <c r="O13" s="191">
        <f t="shared" si="7"/>
        <v>0</v>
      </c>
      <c r="P13" s="191">
        <f t="shared" si="8"/>
        <v>0</v>
      </c>
      <c r="Q13" s="194">
        <f t="shared" si="9"/>
        <v>0</v>
      </c>
      <c r="R13" s="195">
        <f t="shared" si="10"/>
        <v>-0.86863362334721628</v>
      </c>
      <c r="S13" s="196"/>
      <c r="T13" s="197"/>
      <c r="U13" s="197"/>
      <c r="V13" s="192">
        <f t="shared" si="11"/>
        <v>0</v>
      </c>
      <c r="W13" s="198"/>
      <c r="X13" s="320">
        <f t="shared" si="12"/>
        <v>0.86863362334721628</v>
      </c>
      <c r="Y13" s="198"/>
      <c r="Z13" s="192"/>
      <c r="AA13" s="196"/>
      <c r="AC13" s="199"/>
    </row>
    <row r="14" spans="1:29">
      <c r="A14" s="188">
        <v>45878</v>
      </c>
      <c r="B14" s="189">
        <v>18560</v>
      </c>
      <c r="C14" s="190">
        <f>_xlfn.XLOOKUP($A14,'Daily KPI'!$A:$A,'Daily KPI'!AC:AC)</f>
        <v>4.8161290322580648</v>
      </c>
      <c r="D14" s="190">
        <f>_xlfn.XLOOKUP(A14,'Daily KPI'!$A:$A,'Daily KPI'!AD:AD,0)*B14/(_xlfn.XLOOKUP(A14,'Daily KPI'!$A:$A,'Daily KPI'!$AR:$AR))/1000</f>
        <v>77644.861914971712</v>
      </c>
      <c r="E14" s="191">
        <f t="shared" si="0"/>
        <v>0.86863362334721628</v>
      </c>
      <c r="F14" s="191">
        <f t="shared" si="1"/>
        <v>0.17431048382491854</v>
      </c>
      <c r="G14" s="190">
        <f>IFERROR(_xlfn.XLOOKUP($A14,Input_Raw!$A:$A,Input_Raw!$DH:$DH),"")</f>
        <v>0</v>
      </c>
      <c r="H14" s="192">
        <f t="shared" si="13"/>
        <v>0</v>
      </c>
      <c r="I14" s="190">
        <f>SUM(Input_Raw!CN138:DA138)</f>
        <v>0</v>
      </c>
      <c r="J14" s="193">
        <f t="shared" si="2"/>
        <v>0</v>
      </c>
      <c r="K14" s="192">
        <f t="shared" si="3"/>
        <v>0</v>
      </c>
      <c r="L14" s="192">
        <f t="shared" si="4"/>
        <v>0</v>
      </c>
      <c r="M14" s="191">
        <f t="shared" si="5"/>
        <v>0</v>
      </c>
      <c r="N14" s="191">
        <f t="shared" si="6"/>
        <v>0</v>
      </c>
      <c r="O14" s="191">
        <f t="shared" si="7"/>
        <v>0</v>
      </c>
      <c r="P14" s="191">
        <f t="shared" si="8"/>
        <v>0</v>
      </c>
      <c r="Q14" s="194">
        <f t="shared" si="9"/>
        <v>0</v>
      </c>
      <c r="R14" s="195">
        <f t="shared" si="10"/>
        <v>-0.86863362334721628</v>
      </c>
      <c r="S14" s="196"/>
      <c r="T14" s="197"/>
      <c r="U14" s="197"/>
      <c r="V14" s="192">
        <f t="shared" si="11"/>
        <v>0</v>
      </c>
      <c r="W14" s="198"/>
      <c r="X14" s="320">
        <f t="shared" si="12"/>
        <v>0.86863362334721628</v>
      </c>
      <c r="Y14" s="198"/>
      <c r="Z14" s="192"/>
      <c r="AA14" s="196"/>
      <c r="AC14" s="199"/>
    </row>
    <row r="15" spans="1:29">
      <c r="A15" s="188">
        <v>45879</v>
      </c>
      <c r="B15" s="189">
        <v>18560</v>
      </c>
      <c r="C15" s="190">
        <f>_xlfn.XLOOKUP($A15,'Daily KPI'!$A:$A,'Daily KPI'!AC:AC)</f>
        <v>4.8161290322580648</v>
      </c>
      <c r="D15" s="190">
        <f>_xlfn.XLOOKUP(A15,'Daily KPI'!$A:$A,'Daily KPI'!AD:AD,0)*B15/(_xlfn.XLOOKUP(A15,'Daily KPI'!$A:$A,'Daily KPI'!$AR:$AR))/1000</f>
        <v>77644.861914971712</v>
      </c>
      <c r="E15" s="191">
        <f t="shared" si="0"/>
        <v>0.86863362334721628</v>
      </c>
      <c r="F15" s="191">
        <f t="shared" si="1"/>
        <v>0.17431048382491854</v>
      </c>
      <c r="G15" s="190">
        <f>IFERROR(_xlfn.XLOOKUP($A15,Input_Raw!$A:$A,Input_Raw!$DH:$DH),"")</f>
        <v>0</v>
      </c>
      <c r="H15" s="192">
        <f t="shared" si="13"/>
        <v>0</v>
      </c>
      <c r="I15" s="190">
        <f>SUM(Input_Raw!CN139:DA139)</f>
        <v>0</v>
      </c>
      <c r="J15" s="193">
        <f t="shared" si="2"/>
        <v>0</v>
      </c>
      <c r="K15" s="192">
        <f t="shared" si="3"/>
        <v>0</v>
      </c>
      <c r="L15" s="192">
        <f t="shared" si="4"/>
        <v>0</v>
      </c>
      <c r="M15" s="191">
        <f t="shared" si="5"/>
        <v>0</v>
      </c>
      <c r="N15" s="191">
        <f t="shared" si="6"/>
        <v>0</v>
      </c>
      <c r="O15" s="191">
        <f t="shared" si="7"/>
        <v>0</v>
      </c>
      <c r="P15" s="191">
        <f t="shared" si="8"/>
        <v>0</v>
      </c>
      <c r="Q15" s="194">
        <f t="shared" si="9"/>
        <v>0</v>
      </c>
      <c r="R15" s="195">
        <f t="shared" si="10"/>
        <v>-0.86863362334721628</v>
      </c>
      <c r="S15" s="196"/>
      <c r="T15" s="197"/>
      <c r="U15" s="197"/>
      <c r="V15" s="192">
        <f t="shared" si="11"/>
        <v>0</v>
      </c>
      <c r="W15" s="198"/>
      <c r="X15" s="320">
        <f t="shared" si="12"/>
        <v>0.86863362334721628</v>
      </c>
      <c r="Y15" s="198"/>
      <c r="Z15" s="192"/>
      <c r="AA15" s="196"/>
      <c r="AC15" s="199"/>
    </row>
    <row r="16" spans="1:29">
      <c r="A16" s="188">
        <v>45880</v>
      </c>
      <c r="B16" s="189">
        <v>18560</v>
      </c>
      <c r="C16" s="190">
        <f>_xlfn.XLOOKUP($A16,'Daily KPI'!$A:$A,'Daily KPI'!AC:AC)</f>
        <v>4.8161290322580648</v>
      </c>
      <c r="D16" s="190">
        <f>_xlfn.XLOOKUP(A16,'Daily KPI'!$A:$A,'Daily KPI'!AD:AD,0)*B16/(_xlfn.XLOOKUP(A16,'Daily KPI'!$A:$A,'Daily KPI'!$AR:$AR))/1000</f>
        <v>77644.861914971712</v>
      </c>
      <c r="E16" s="191">
        <f t="shared" si="0"/>
        <v>0.86863362334721628</v>
      </c>
      <c r="F16" s="191">
        <f t="shared" si="1"/>
        <v>0.17431048382491854</v>
      </c>
      <c r="G16" s="190">
        <f>IFERROR(_xlfn.XLOOKUP($A16,Input_Raw!$A:$A,Input_Raw!$DH:$DH),"")</f>
        <v>0</v>
      </c>
      <c r="H16" s="192">
        <f t="shared" si="13"/>
        <v>0</v>
      </c>
      <c r="I16" s="190">
        <f>SUM(Input_Raw!CN140:DA140)</f>
        <v>0</v>
      </c>
      <c r="J16" s="193">
        <f t="shared" si="2"/>
        <v>0</v>
      </c>
      <c r="K16" s="192">
        <f t="shared" si="3"/>
        <v>0</v>
      </c>
      <c r="L16" s="192">
        <f t="shared" si="4"/>
        <v>0</v>
      </c>
      <c r="M16" s="191">
        <f t="shared" si="5"/>
        <v>0</v>
      </c>
      <c r="N16" s="191">
        <f t="shared" si="6"/>
        <v>0</v>
      </c>
      <c r="O16" s="191">
        <f t="shared" si="7"/>
        <v>0</v>
      </c>
      <c r="P16" s="191">
        <f t="shared" si="8"/>
        <v>0</v>
      </c>
      <c r="Q16" s="194">
        <f t="shared" si="9"/>
        <v>0</v>
      </c>
      <c r="R16" s="195">
        <f t="shared" si="10"/>
        <v>-0.86863362334721628</v>
      </c>
      <c r="S16" s="196"/>
      <c r="T16" s="197"/>
      <c r="U16" s="197"/>
      <c r="V16" s="192">
        <f t="shared" si="11"/>
        <v>0</v>
      </c>
      <c r="W16" s="198"/>
      <c r="X16" s="320">
        <f t="shared" si="12"/>
        <v>0.86863362334721628</v>
      </c>
      <c r="Y16" s="198"/>
      <c r="Z16" s="192"/>
      <c r="AA16" s="196"/>
      <c r="AC16" s="199"/>
    </row>
    <row r="17" spans="1:29">
      <c r="A17" s="188">
        <v>45881</v>
      </c>
      <c r="B17" s="189">
        <v>18560</v>
      </c>
      <c r="C17" s="190">
        <f>_xlfn.XLOOKUP($A17,'Daily KPI'!$A:$A,'Daily KPI'!AC:AC)</f>
        <v>4.8161290322580648</v>
      </c>
      <c r="D17" s="190">
        <f>_xlfn.XLOOKUP(A17,'Daily KPI'!$A:$A,'Daily KPI'!AD:AD,0)*B17/(_xlfn.XLOOKUP(A17,'Daily KPI'!$A:$A,'Daily KPI'!$AR:$AR))/1000</f>
        <v>77644.861914971712</v>
      </c>
      <c r="E17" s="191">
        <f t="shared" si="0"/>
        <v>0.86863362334721628</v>
      </c>
      <c r="F17" s="191">
        <f t="shared" si="1"/>
        <v>0.17431048382491854</v>
      </c>
      <c r="G17" s="190">
        <f>IFERROR(_xlfn.XLOOKUP($A17,Input_Raw!$A:$A,Input_Raw!$DH:$DH),"")</f>
        <v>0</v>
      </c>
      <c r="H17" s="192">
        <f t="shared" si="13"/>
        <v>0</v>
      </c>
      <c r="I17" s="190">
        <f>SUM(Input_Raw!CN141:DA141)</f>
        <v>0</v>
      </c>
      <c r="J17" s="193">
        <f t="shared" si="2"/>
        <v>0</v>
      </c>
      <c r="K17" s="192">
        <f t="shared" si="3"/>
        <v>0</v>
      </c>
      <c r="L17" s="192">
        <f t="shared" si="4"/>
        <v>0</v>
      </c>
      <c r="M17" s="191">
        <f t="shared" si="5"/>
        <v>0</v>
      </c>
      <c r="N17" s="191">
        <f t="shared" si="6"/>
        <v>0</v>
      </c>
      <c r="O17" s="191">
        <f t="shared" si="7"/>
        <v>0</v>
      </c>
      <c r="P17" s="191">
        <f t="shared" si="8"/>
        <v>0</v>
      </c>
      <c r="Q17" s="194">
        <f t="shared" si="9"/>
        <v>0</v>
      </c>
      <c r="R17" s="195">
        <f t="shared" si="10"/>
        <v>-0.86863362334721628</v>
      </c>
      <c r="S17" s="196"/>
      <c r="T17" s="197"/>
      <c r="U17" s="197"/>
      <c r="V17" s="192">
        <f t="shared" si="11"/>
        <v>0</v>
      </c>
      <c r="W17" s="198"/>
      <c r="X17" s="320">
        <f t="shared" si="12"/>
        <v>0.86863362334721628</v>
      </c>
      <c r="Y17" s="198"/>
      <c r="Z17" s="192"/>
      <c r="AA17" s="196"/>
      <c r="AC17" s="199"/>
    </row>
    <row r="18" spans="1:29">
      <c r="A18" s="188">
        <v>45882</v>
      </c>
      <c r="B18" s="189">
        <v>18560</v>
      </c>
      <c r="C18" s="190">
        <f>_xlfn.XLOOKUP($A18,'Daily KPI'!$A:$A,'Daily KPI'!AC:AC)</f>
        <v>4.8161290322580648</v>
      </c>
      <c r="D18" s="190">
        <f>_xlfn.XLOOKUP(A18,'Daily KPI'!$A:$A,'Daily KPI'!AD:AD,0)*B18/(_xlfn.XLOOKUP(A18,'Daily KPI'!$A:$A,'Daily KPI'!$AR:$AR))/1000</f>
        <v>77644.861914971712</v>
      </c>
      <c r="E18" s="191">
        <f t="shared" si="0"/>
        <v>0.86863362334721628</v>
      </c>
      <c r="F18" s="191">
        <f t="shared" si="1"/>
        <v>0.17431048382491854</v>
      </c>
      <c r="G18" s="190">
        <f>IFERROR(_xlfn.XLOOKUP($A18,Input_Raw!$A:$A,Input_Raw!$DH:$DH),"")</f>
        <v>0</v>
      </c>
      <c r="H18" s="192">
        <f t="shared" si="13"/>
        <v>0</v>
      </c>
      <c r="I18" s="190">
        <f>SUM(Input_Raw!CN142:DA142)</f>
        <v>0</v>
      </c>
      <c r="J18" s="193">
        <f t="shared" si="2"/>
        <v>0</v>
      </c>
      <c r="K18" s="192">
        <f t="shared" si="3"/>
        <v>0</v>
      </c>
      <c r="L18" s="192">
        <f t="shared" si="4"/>
        <v>0</v>
      </c>
      <c r="M18" s="191">
        <f t="shared" si="5"/>
        <v>0</v>
      </c>
      <c r="N18" s="191">
        <f t="shared" si="6"/>
        <v>0</v>
      </c>
      <c r="O18" s="191">
        <f t="shared" si="7"/>
        <v>0</v>
      </c>
      <c r="P18" s="191">
        <f t="shared" si="8"/>
        <v>0</v>
      </c>
      <c r="Q18" s="194">
        <f t="shared" si="9"/>
        <v>0</v>
      </c>
      <c r="R18" s="195">
        <f t="shared" si="10"/>
        <v>-0.86863362334721628</v>
      </c>
      <c r="S18" s="196"/>
      <c r="T18" s="197"/>
      <c r="U18" s="197"/>
      <c r="V18" s="192">
        <f t="shared" si="11"/>
        <v>0</v>
      </c>
      <c r="W18" s="198"/>
      <c r="X18" s="320">
        <f t="shared" si="12"/>
        <v>0.86863362334721628</v>
      </c>
      <c r="Y18" s="198"/>
      <c r="Z18" s="192"/>
      <c r="AA18" s="196"/>
      <c r="AC18" s="199"/>
    </row>
    <row r="19" spans="1:29">
      <c r="A19" s="188">
        <v>45883</v>
      </c>
      <c r="B19" s="189">
        <v>18560</v>
      </c>
      <c r="C19" s="190">
        <f>_xlfn.XLOOKUP($A19,'Daily KPI'!$A:$A,'Daily KPI'!AC:AC)</f>
        <v>4.8161290322580648</v>
      </c>
      <c r="D19" s="190">
        <f>_xlfn.XLOOKUP(A19,'Daily KPI'!$A:$A,'Daily KPI'!AD:AD,0)*B19/(_xlfn.XLOOKUP(A19,'Daily KPI'!$A:$A,'Daily KPI'!$AR:$AR))/1000</f>
        <v>77644.861914971712</v>
      </c>
      <c r="E19" s="191">
        <f t="shared" si="0"/>
        <v>0.86863362334721628</v>
      </c>
      <c r="F19" s="191">
        <f t="shared" si="1"/>
        <v>0.17431048382491854</v>
      </c>
      <c r="G19" s="190">
        <f>IFERROR(_xlfn.XLOOKUP($A19,Input_Raw!$A:$A,Input_Raw!$DH:$DH),"")</f>
        <v>0</v>
      </c>
      <c r="H19" s="192">
        <f t="shared" si="13"/>
        <v>0</v>
      </c>
      <c r="I19" s="190">
        <f>SUM(Input_Raw!CN143:DA143)</f>
        <v>0</v>
      </c>
      <c r="J19" s="193">
        <f t="shared" si="2"/>
        <v>0</v>
      </c>
      <c r="K19" s="192">
        <f t="shared" si="3"/>
        <v>0</v>
      </c>
      <c r="L19" s="192">
        <f t="shared" si="4"/>
        <v>0</v>
      </c>
      <c r="M19" s="191">
        <f t="shared" si="5"/>
        <v>0</v>
      </c>
      <c r="N19" s="191">
        <f t="shared" si="6"/>
        <v>0</v>
      </c>
      <c r="O19" s="191">
        <f t="shared" si="7"/>
        <v>0</v>
      </c>
      <c r="P19" s="191">
        <f t="shared" si="8"/>
        <v>0</v>
      </c>
      <c r="Q19" s="194">
        <f t="shared" si="9"/>
        <v>0</v>
      </c>
      <c r="R19" s="195">
        <f t="shared" si="10"/>
        <v>-0.86863362334721628</v>
      </c>
      <c r="S19" s="196"/>
      <c r="T19" s="197"/>
      <c r="U19" s="197"/>
      <c r="V19" s="192">
        <f t="shared" si="11"/>
        <v>0</v>
      </c>
      <c r="W19" s="198"/>
      <c r="X19" s="320">
        <f t="shared" si="12"/>
        <v>0.86863362334721628</v>
      </c>
      <c r="Y19" s="198"/>
      <c r="Z19" s="192"/>
      <c r="AA19" s="196"/>
      <c r="AC19" s="199"/>
    </row>
    <row r="20" spans="1:29">
      <c r="A20" s="188">
        <v>45884</v>
      </c>
      <c r="B20" s="189">
        <v>18560</v>
      </c>
      <c r="C20" s="190">
        <f>_xlfn.XLOOKUP($A20,'Daily KPI'!$A:$A,'Daily KPI'!AC:AC)</f>
        <v>4.8161290322580648</v>
      </c>
      <c r="D20" s="190">
        <f>_xlfn.XLOOKUP(A20,'Daily KPI'!$A:$A,'Daily KPI'!AD:AD,0)*B20/(_xlfn.XLOOKUP(A20,'Daily KPI'!$A:$A,'Daily KPI'!$AR:$AR))/1000</f>
        <v>77644.861914971712</v>
      </c>
      <c r="E20" s="191">
        <f t="shared" si="0"/>
        <v>0.86863362334721628</v>
      </c>
      <c r="F20" s="191">
        <f t="shared" si="1"/>
        <v>0.17431048382491854</v>
      </c>
      <c r="G20" s="190">
        <f>IFERROR(_xlfn.XLOOKUP($A20,Input_Raw!$A:$A,Input_Raw!$DH:$DH),"")</f>
        <v>0</v>
      </c>
      <c r="H20" s="192">
        <f t="shared" si="13"/>
        <v>0</v>
      </c>
      <c r="I20" s="190">
        <f>SUM(Input_Raw!CN144:DA144)</f>
        <v>0</v>
      </c>
      <c r="J20" s="193">
        <f t="shared" si="2"/>
        <v>0</v>
      </c>
      <c r="K20" s="192">
        <f t="shared" si="3"/>
        <v>0</v>
      </c>
      <c r="L20" s="192">
        <f t="shared" si="4"/>
        <v>0</v>
      </c>
      <c r="M20" s="191">
        <f t="shared" si="5"/>
        <v>0</v>
      </c>
      <c r="N20" s="191">
        <f t="shared" si="6"/>
        <v>0</v>
      </c>
      <c r="O20" s="191">
        <f t="shared" si="7"/>
        <v>0</v>
      </c>
      <c r="P20" s="191">
        <f t="shared" si="8"/>
        <v>0</v>
      </c>
      <c r="Q20" s="194">
        <f t="shared" si="9"/>
        <v>0</v>
      </c>
      <c r="R20" s="195">
        <f t="shared" si="10"/>
        <v>-0.86863362334721628</v>
      </c>
      <c r="S20" s="196"/>
      <c r="T20" s="197"/>
      <c r="U20" s="197"/>
      <c r="V20" s="192">
        <f t="shared" si="11"/>
        <v>0</v>
      </c>
      <c r="W20" s="198"/>
      <c r="X20" s="320">
        <f t="shared" si="12"/>
        <v>0.86863362334721628</v>
      </c>
      <c r="Y20" s="198"/>
      <c r="Z20" s="192"/>
      <c r="AA20" s="196"/>
      <c r="AC20" s="199"/>
    </row>
    <row r="21" spans="1:29">
      <c r="A21" s="188">
        <v>45885</v>
      </c>
      <c r="B21" s="189">
        <v>18560</v>
      </c>
      <c r="C21" s="190">
        <f>_xlfn.XLOOKUP($A21,'Daily KPI'!$A:$A,'Daily KPI'!AC:AC)</f>
        <v>4.8161290322580648</v>
      </c>
      <c r="D21" s="190">
        <f>_xlfn.XLOOKUP(A21,'Daily KPI'!$A:$A,'Daily KPI'!AD:AD,0)*B21/(_xlfn.XLOOKUP(A21,'Daily KPI'!$A:$A,'Daily KPI'!$AR:$AR))/1000</f>
        <v>77644.861914971712</v>
      </c>
      <c r="E21" s="191">
        <f t="shared" si="0"/>
        <v>0.86863362334721628</v>
      </c>
      <c r="F21" s="191">
        <f t="shared" si="1"/>
        <v>0.17431048382491854</v>
      </c>
      <c r="G21" s="190">
        <f>IFERROR(_xlfn.XLOOKUP($A21,Input_Raw!$A:$A,Input_Raw!$DH:$DH),"")</f>
        <v>0</v>
      </c>
      <c r="H21" s="192">
        <f t="shared" si="13"/>
        <v>0</v>
      </c>
      <c r="I21" s="190">
        <f>SUM(Input_Raw!CN145:DA145)</f>
        <v>0</v>
      </c>
      <c r="J21" s="193">
        <f t="shared" si="2"/>
        <v>0</v>
      </c>
      <c r="K21" s="192">
        <f t="shared" si="3"/>
        <v>0</v>
      </c>
      <c r="L21" s="192">
        <f t="shared" si="4"/>
        <v>0</v>
      </c>
      <c r="M21" s="191">
        <f t="shared" si="5"/>
        <v>0</v>
      </c>
      <c r="N21" s="191">
        <f t="shared" si="6"/>
        <v>0</v>
      </c>
      <c r="O21" s="191">
        <f t="shared" si="7"/>
        <v>0</v>
      </c>
      <c r="P21" s="191">
        <f t="shared" si="8"/>
        <v>0</v>
      </c>
      <c r="Q21" s="194">
        <f t="shared" si="9"/>
        <v>0</v>
      </c>
      <c r="R21" s="195">
        <f t="shared" si="10"/>
        <v>-0.86863362334721628</v>
      </c>
      <c r="S21" s="196"/>
      <c r="T21" s="197"/>
      <c r="U21" s="197"/>
      <c r="V21" s="192">
        <f t="shared" si="11"/>
        <v>0</v>
      </c>
      <c r="W21" s="198"/>
      <c r="X21" s="320">
        <f t="shared" si="12"/>
        <v>0.86863362334721628</v>
      </c>
      <c r="Y21" s="198"/>
      <c r="Z21" s="192"/>
      <c r="AA21" s="196"/>
      <c r="AC21" s="199"/>
    </row>
    <row r="22" spans="1:29">
      <c r="A22" s="188">
        <v>45886</v>
      </c>
      <c r="B22" s="189">
        <v>18560</v>
      </c>
      <c r="C22" s="190">
        <f>_xlfn.XLOOKUP($A22,'Daily KPI'!$A:$A,'Daily KPI'!AC:AC)</f>
        <v>4.8161290322580648</v>
      </c>
      <c r="D22" s="190">
        <f>_xlfn.XLOOKUP(A22,'Daily KPI'!$A:$A,'Daily KPI'!AD:AD,0)*B22/(_xlfn.XLOOKUP(A22,'Daily KPI'!$A:$A,'Daily KPI'!$AR:$AR))/1000</f>
        <v>77644.861914971712</v>
      </c>
      <c r="E22" s="191">
        <f t="shared" si="0"/>
        <v>0.86863362334721628</v>
      </c>
      <c r="F22" s="191">
        <f t="shared" si="1"/>
        <v>0.17431048382491854</v>
      </c>
      <c r="G22" s="190">
        <f>IFERROR(_xlfn.XLOOKUP($A22,Input_Raw!$A:$A,Input_Raw!$DH:$DH),"")</f>
        <v>0</v>
      </c>
      <c r="H22" s="192">
        <f t="shared" si="13"/>
        <v>0</v>
      </c>
      <c r="I22" s="190">
        <f>SUM(Input_Raw!CN146:DA146)</f>
        <v>0</v>
      </c>
      <c r="J22" s="193">
        <f t="shared" si="2"/>
        <v>0</v>
      </c>
      <c r="K22" s="192">
        <f t="shared" si="3"/>
        <v>0</v>
      </c>
      <c r="L22" s="192">
        <f t="shared" si="4"/>
        <v>0</v>
      </c>
      <c r="M22" s="191">
        <f t="shared" si="5"/>
        <v>0</v>
      </c>
      <c r="N22" s="191">
        <f t="shared" si="6"/>
        <v>0</v>
      </c>
      <c r="O22" s="191">
        <f t="shared" si="7"/>
        <v>0</v>
      </c>
      <c r="P22" s="191">
        <f t="shared" si="8"/>
        <v>0</v>
      </c>
      <c r="Q22" s="194">
        <f t="shared" si="9"/>
        <v>0</v>
      </c>
      <c r="R22" s="195">
        <f t="shared" si="10"/>
        <v>-0.86863362334721628</v>
      </c>
      <c r="S22" s="200"/>
      <c r="T22" s="197"/>
      <c r="U22" s="197"/>
      <c r="V22" s="192">
        <f>(U22-T22)*(24*60)</f>
        <v>0</v>
      </c>
      <c r="W22" s="198"/>
      <c r="X22" s="320">
        <f t="shared" si="12"/>
        <v>0.86863362334721628</v>
      </c>
      <c r="Y22" s="198"/>
      <c r="Z22" s="192"/>
      <c r="AA22" s="196"/>
      <c r="AC22" s="199"/>
    </row>
    <row r="23" spans="1:29" s="201" customFormat="1">
      <c r="A23" s="188">
        <v>45887</v>
      </c>
      <c r="B23" s="189">
        <v>18560</v>
      </c>
      <c r="C23" s="190">
        <f>_xlfn.XLOOKUP($A23,'Daily KPI'!$A:$A,'Daily KPI'!AC:AC)</f>
        <v>4.8161290322580648</v>
      </c>
      <c r="D23" s="190">
        <f>_xlfn.XLOOKUP(A23,'Daily KPI'!$A:$A,'Daily KPI'!AD:AD,0)*B23/(_xlfn.XLOOKUP(A23,'Daily KPI'!$A:$A,'Daily KPI'!$AR:$AR))/1000</f>
        <v>77644.861914971712</v>
      </c>
      <c r="E23" s="191">
        <f t="shared" si="0"/>
        <v>0.86863362334721628</v>
      </c>
      <c r="F23" s="191">
        <f t="shared" si="1"/>
        <v>0.17431048382491854</v>
      </c>
      <c r="G23" s="190">
        <f>IFERROR(_xlfn.XLOOKUP($A23,Input_Raw!$A:$A,Input_Raw!$DH:$DH),"")</f>
        <v>0</v>
      </c>
      <c r="H23" s="192">
        <f t="shared" si="13"/>
        <v>0</v>
      </c>
      <c r="I23" s="190">
        <f>SUM(Input_Raw!CN147:DA147)</f>
        <v>0</v>
      </c>
      <c r="J23" s="193">
        <f t="shared" si="2"/>
        <v>0</v>
      </c>
      <c r="K23" s="192">
        <f t="shared" si="3"/>
        <v>0</v>
      </c>
      <c r="L23" s="192">
        <f t="shared" si="4"/>
        <v>0</v>
      </c>
      <c r="M23" s="191">
        <f t="shared" si="5"/>
        <v>0</v>
      </c>
      <c r="N23" s="191">
        <f t="shared" si="6"/>
        <v>0</v>
      </c>
      <c r="O23" s="191">
        <f t="shared" si="7"/>
        <v>0</v>
      </c>
      <c r="P23" s="191">
        <f t="shared" si="8"/>
        <v>0</v>
      </c>
      <c r="Q23" s="194">
        <f t="shared" si="9"/>
        <v>0</v>
      </c>
      <c r="R23" s="195">
        <f t="shared" si="10"/>
        <v>-0.86863362334721628</v>
      </c>
      <c r="S23" s="200"/>
      <c r="T23" s="197"/>
      <c r="U23" s="197"/>
      <c r="V23" s="192">
        <f t="shared" si="11"/>
        <v>0</v>
      </c>
      <c r="W23" s="198"/>
      <c r="X23" s="320">
        <f t="shared" si="12"/>
        <v>0.86863362334721628</v>
      </c>
      <c r="Y23" s="198"/>
      <c r="Z23" s="192"/>
      <c r="AA23" s="196"/>
      <c r="AC23" s="199"/>
    </row>
    <row r="24" spans="1:29" s="201" customFormat="1">
      <c r="A24" s="188">
        <v>45888</v>
      </c>
      <c r="B24" s="189">
        <v>18560</v>
      </c>
      <c r="C24" s="190">
        <f>_xlfn.XLOOKUP($A24,'Daily KPI'!$A:$A,'Daily KPI'!AC:AC)</f>
        <v>4.8161290322580648</v>
      </c>
      <c r="D24" s="190">
        <f>_xlfn.XLOOKUP(A24,'Daily KPI'!$A:$A,'Daily KPI'!AD:AD,0)*B24/(_xlfn.XLOOKUP(A24,'Daily KPI'!$A:$A,'Daily KPI'!$AR:$AR))/1000</f>
        <v>77644.861914971712</v>
      </c>
      <c r="E24" s="191">
        <f t="shared" si="0"/>
        <v>0.86863362334721628</v>
      </c>
      <c r="F24" s="191">
        <f t="shared" si="1"/>
        <v>0.17431048382491854</v>
      </c>
      <c r="G24" s="190">
        <f>IFERROR(_xlfn.XLOOKUP($A24,Input_Raw!$A:$A,Input_Raw!$DH:$DH),"")</f>
        <v>0</v>
      </c>
      <c r="H24" s="192">
        <f t="shared" si="13"/>
        <v>0</v>
      </c>
      <c r="I24" s="190">
        <f>SUM(Input_Raw!CN148:DA148)</f>
        <v>0</v>
      </c>
      <c r="J24" s="193">
        <f t="shared" si="2"/>
        <v>0</v>
      </c>
      <c r="K24" s="192">
        <f t="shared" si="3"/>
        <v>0</v>
      </c>
      <c r="L24" s="192">
        <f t="shared" si="4"/>
        <v>0</v>
      </c>
      <c r="M24" s="191">
        <f t="shared" si="5"/>
        <v>0</v>
      </c>
      <c r="N24" s="191">
        <f t="shared" si="6"/>
        <v>0</v>
      </c>
      <c r="O24" s="191">
        <f t="shared" si="7"/>
        <v>0</v>
      </c>
      <c r="P24" s="191">
        <f t="shared" si="8"/>
        <v>0</v>
      </c>
      <c r="Q24" s="194">
        <f t="shared" si="9"/>
        <v>0</v>
      </c>
      <c r="R24" s="195">
        <f t="shared" si="10"/>
        <v>-0.86863362334721628</v>
      </c>
      <c r="S24" s="200"/>
      <c r="T24" s="197"/>
      <c r="U24" s="197"/>
      <c r="V24" s="192">
        <f t="shared" si="11"/>
        <v>0</v>
      </c>
      <c r="W24" s="198"/>
      <c r="X24" s="320">
        <f t="shared" si="12"/>
        <v>0.86863362334721628</v>
      </c>
      <c r="Y24" s="198"/>
      <c r="Z24" s="192"/>
      <c r="AA24" s="196"/>
      <c r="AC24" s="199"/>
    </row>
    <row r="25" spans="1:29">
      <c r="A25" s="188">
        <v>45889</v>
      </c>
      <c r="B25" s="189">
        <v>18560</v>
      </c>
      <c r="C25" s="190">
        <f>_xlfn.XLOOKUP($A25,'Daily KPI'!$A:$A,'Daily KPI'!AC:AC)</f>
        <v>4.8161290322580648</v>
      </c>
      <c r="D25" s="190">
        <f>_xlfn.XLOOKUP(A25,'Daily KPI'!$A:$A,'Daily KPI'!AD:AD,0)*B25/(_xlfn.XLOOKUP(A25,'Daily KPI'!$A:$A,'Daily KPI'!$AR:$AR))/1000</f>
        <v>77644.861914971712</v>
      </c>
      <c r="E25" s="191">
        <f t="shared" si="0"/>
        <v>0.86863362334721628</v>
      </c>
      <c r="F25" s="191">
        <f t="shared" si="1"/>
        <v>0.17431048382491854</v>
      </c>
      <c r="G25" s="190">
        <f>IFERROR(_xlfn.XLOOKUP($A25,Input_Raw!$A:$A,Input_Raw!$DH:$DH),"")</f>
        <v>0</v>
      </c>
      <c r="H25" s="192">
        <f t="shared" si="13"/>
        <v>0</v>
      </c>
      <c r="I25" s="190">
        <f>SUM(Input_Raw!CN149:DA149)</f>
        <v>0</v>
      </c>
      <c r="J25" s="193">
        <f t="shared" si="2"/>
        <v>0</v>
      </c>
      <c r="K25" s="192">
        <f t="shared" si="3"/>
        <v>0</v>
      </c>
      <c r="L25" s="192">
        <f t="shared" si="4"/>
        <v>0</v>
      </c>
      <c r="M25" s="191">
        <f t="shared" si="5"/>
        <v>0</v>
      </c>
      <c r="N25" s="191">
        <f t="shared" si="6"/>
        <v>0</v>
      </c>
      <c r="O25" s="191">
        <f t="shared" si="7"/>
        <v>0</v>
      </c>
      <c r="P25" s="191">
        <f t="shared" si="8"/>
        <v>0</v>
      </c>
      <c r="Q25" s="194">
        <f t="shared" si="9"/>
        <v>0</v>
      </c>
      <c r="R25" s="195">
        <f t="shared" si="10"/>
        <v>-0.86863362334721628</v>
      </c>
      <c r="S25" s="200"/>
      <c r="T25" s="197"/>
      <c r="U25" s="197"/>
      <c r="V25" s="192">
        <f t="shared" si="11"/>
        <v>0</v>
      </c>
      <c r="W25" s="198"/>
      <c r="X25" s="320">
        <f t="shared" si="12"/>
        <v>0.86863362334721628</v>
      </c>
      <c r="Y25" s="198"/>
      <c r="Z25" s="192"/>
      <c r="AA25" s="196"/>
      <c r="AC25" s="199"/>
    </row>
    <row r="26" spans="1:29">
      <c r="A26" s="188">
        <v>45890</v>
      </c>
      <c r="B26" s="189">
        <v>18560</v>
      </c>
      <c r="C26" s="190">
        <f>_xlfn.XLOOKUP($A26,'Daily KPI'!$A:$A,'Daily KPI'!AC:AC)</f>
        <v>4.8161290322580648</v>
      </c>
      <c r="D26" s="190">
        <f>_xlfn.XLOOKUP(A26,'Daily KPI'!$A:$A,'Daily KPI'!AD:AD,0)*B26/(_xlfn.XLOOKUP(A26,'Daily KPI'!$A:$A,'Daily KPI'!$AR:$AR))/1000</f>
        <v>77644.861914971712</v>
      </c>
      <c r="E26" s="191">
        <f t="shared" si="0"/>
        <v>0.86863362334721628</v>
      </c>
      <c r="F26" s="191">
        <f t="shared" si="1"/>
        <v>0.17431048382491854</v>
      </c>
      <c r="G26" s="190">
        <f>IFERROR(_xlfn.XLOOKUP($A26,Input_Raw!$A:$A,Input_Raw!$DH:$DH),"")</f>
        <v>0</v>
      </c>
      <c r="H26" s="192">
        <f t="shared" si="13"/>
        <v>0</v>
      </c>
      <c r="I26" s="190">
        <f>SUM(Input_Raw!CN150:DA150)</f>
        <v>0</v>
      </c>
      <c r="J26" s="193">
        <f t="shared" si="2"/>
        <v>0</v>
      </c>
      <c r="K26" s="192">
        <f t="shared" si="3"/>
        <v>0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>
        <f t="shared" si="9"/>
        <v>0</v>
      </c>
      <c r="R26" s="195">
        <f t="shared" si="10"/>
        <v>-0.86863362334721628</v>
      </c>
      <c r="S26" s="196"/>
      <c r="T26" s="197"/>
      <c r="U26" s="197"/>
      <c r="V26" s="192">
        <f t="shared" si="11"/>
        <v>0</v>
      </c>
      <c r="W26" s="198"/>
      <c r="X26" s="320">
        <f t="shared" si="12"/>
        <v>0.86863362334721628</v>
      </c>
      <c r="Y26" s="198"/>
      <c r="Z26" s="192"/>
      <c r="AA26" s="196"/>
      <c r="AC26" s="199"/>
    </row>
    <row r="27" spans="1:29">
      <c r="A27" s="188">
        <v>45891</v>
      </c>
      <c r="B27" s="189">
        <v>18560</v>
      </c>
      <c r="C27" s="190">
        <f>_xlfn.XLOOKUP($A27,'Daily KPI'!$A:$A,'Daily KPI'!AC:AC)</f>
        <v>4.8161290322580648</v>
      </c>
      <c r="D27" s="190">
        <f>_xlfn.XLOOKUP(A27,'Daily KPI'!$A:$A,'Daily KPI'!AD:AD,0)*B27/(_xlfn.XLOOKUP(A27,'Daily KPI'!$A:$A,'Daily KPI'!$AR:$AR))/1000</f>
        <v>77644.861914971712</v>
      </c>
      <c r="E27" s="191">
        <f t="shared" si="0"/>
        <v>0.86863362334721628</v>
      </c>
      <c r="F27" s="191">
        <f t="shared" si="1"/>
        <v>0.17431048382491854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SUM(Input_Raw!CN151:DA151)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-0.86863362334721628</v>
      </c>
      <c r="S27" s="196"/>
      <c r="T27" s="197"/>
      <c r="U27" s="197"/>
      <c r="V27" s="192">
        <f t="shared" si="11"/>
        <v>0</v>
      </c>
      <c r="W27" s="198"/>
      <c r="X27" s="320">
        <f t="shared" si="12"/>
        <v>0.86863362334721628</v>
      </c>
      <c r="Y27" s="198"/>
      <c r="Z27" s="192"/>
      <c r="AA27" s="196"/>
      <c r="AC27" s="199"/>
    </row>
    <row r="28" spans="1:29">
      <c r="A28" s="188">
        <v>45892</v>
      </c>
      <c r="B28" s="189">
        <v>18560</v>
      </c>
      <c r="C28" s="190">
        <f>_xlfn.XLOOKUP($A28,'Daily KPI'!$A:$A,'Daily KPI'!AC:AC)</f>
        <v>4.8161290322580648</v>
      </c>
      <c r="D28" s="190">
        <f>_xlfn.XLOOKUP(A28,'Daily KPI'!$A:$A,'Daily KPI'!AD:AD,0)*B28/(_xlfn.XLOOKUP(A28,'Daily KPI'!$A:$A,'Daily KPI'!$AR:$AR))/1000</f>
        <v>77644.861914971712</v>
      </c>
      <c r="E28" s="191">
        <f t="shared" si="0"/>
        <v>0.86863362334721628</v>
      </c>
      <c r="F28" s="191">
        <f t="shared" si="1"/>
        <v>0.17431048382491854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SUM(Input_Raw!CN152:DA152)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-0.86863362334721628</v>
      </c>
      <c r="S28" s="196"/>
      <c r="T28" s="197"/>
      <c r="U28" s="197"/>
      <c r="V28" s="192">
        <f t="shared" si="11"/>
        <v>0</v>
      </c>
      <c r="W28" s="198"/>
      <c r="X28" s="320">
        <f t="shared" si="12"/>
        <v>0.86863362334721628</v>
      </c>
      <c r="Y28" s="198"/>
      <c r="Z28" s="192"/>
      <c r="AA28" s="196"/>
      <c r="AC28" s="199"/>
    </row>
    <row r="29" spans="1:29">
      <c r="A29" s="188">
        <v>45893</v>
      </c>
      <c r="B29" s="189">
        <v>18560</v>
      </c>
      <c r="C29" s="190">
        <f>_xlfn.XLOOKUP($A29,'Daily KPI'!$A:$A,'Daily KPI'!AC:AC)</f>
        <v>4.8161290322580648</v>
      </c>
      <c r="D29" s="190">
        <f>_xlfn.XLOOKUP(A29,'Daily KPI'!$A:$A,'Daily KPI'!AD:AD,0)*B29/(_xlfn.XLOOKUP(A29,'Daily KPI'!$A:$A,'Daily KPI'!$AR:$AR))/1000</f>
        <v>77644.861914971712</v>
      </c>
      <c r="E29" s="191">
        <f t="shared" si="0"/>
        <v>0.86863362334721628</v>
      </c>
      <c r="F29" s="191">
        <f t="shared" si="1"/>
        <v>0.17431048382491854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SUM(Input_Raw!CN153:DA153)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-0.86863362334721628</v>
      </c>
      <c r="S29" s="196"/>
      <c r="T29" s="197"/>
      <c r="U29" s="197"/>
      <c r="V29" s="192">
        <f t="shared" si="11"/>
        <v>0</v>
      </c>
      <c r="W29" s="198"/>
      <c r="X29" s="320">
        <f t="shared" si="12"/>
        <v>0.86863362334721628</v>
      </c>
      <c r="Y29" s="198"/>
      <c r="Z29" s="192"/>
      <c r="AA29" s="196"/>
      <c r="AC29" s="199"/>
    </row>
    <row r="30" spans="1:29" ht="16.5" customHeight="1">
      <c r="A30" s="188">
        <v>45894</v>
      </c>
      <c r="B30" s="189">
        <v>18560</v>
      </c>
      <c r="C30" s="190">
        <f>_xlfn.XLOOKUP($A30,'Daily KPI'!$A:$A,'Daily KPI'!AC:AC)</f>
        <v>4.8161290322580648</v>
      </c>
      <c r="D30" s="190">
        <f>_xlfn.XLOOKUP(A30,'Daily KPI'!$A:$A,'Daily KPI'!AD:AD,0)*B30/(_xlfn.XLOOKUP(A30,'Daily KPI'!$A:$A,'Daily KPI'!$AR:$AR))/1000</f>
        <v>77644.861914971712</v>
      </c>
      <c r="E30" s="191">
        <f t="shared" si="0"/>
        <v>0.86863362334721628</v>
      </c>
      <c r="F30" s="191">
        <f t="shared" si="1"/>
        <v>0.17431048382491854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SUM(Input_Raw!CN154:DA154)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-0.86863362334721628</v>
      </c>
      <c r="S30" s="196"/>
      <c r="T30" s="197"/>
      <c r="U30" s="197"/>
      <c r="V30" s="192">
        <f t="shared" si="11"/>
        <v>0</v>
      </c>
      <c r="W30" s="198"/>
      <c r="X30" s="320">
        <f t="shared" si="12"/>
        <v>0.86863362334721628</v>
      </c>
      <c r="Y30" s="198"/>
      <c r="Z30" s="192"/>
      <c r="AA30" s="196"/>
      <c r="AC30" s="199"/>
    </row>
    <row r="31" spans="1:29">
      <c r="A31" s="188">
        <v>45895</v>
      </c>
      <c r="B31" s="189">
        <v>18560</v>
      </c>
      <c r="C31" s="190">
        <f>_xlfn.XLOOKUP($A31,'Daily KPI'!$A:$A,'Daily KPI'!AC:AC)</f>
        <v>4.8161290322580648</v>
      </c>
      <c r="D31" s="190">
        <f>_xlfn.XLOOKUP(A31,'Daily KPI'!$A:$A,'Daily KPI'!AD:AD,0)*B31/(_xlfn.XLOOKUP(A31,'Daily KPI'!$A:$A,'Daily KPI'!$AR:$AR))/1000</f>
        <v>77644.861914971712</v>
      </c>
      <c r="E31" s="191">
        <f t="shared" si="0"/>
        <v>0.86863362334721628</v>
      </c>
      <c r="F31" s="191">
        <f t="shared" si="1"/>
        <v>0.17431048382491854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SUM(Input_Raw!CN155:DA155)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-0.86863362334721628</v>
      </c>
      <c r="S31" s="196"/>
      <c r="T31" s="197"/>
      <c r="U31" s="197"/>
      <c r="V31" s="192">
        <f t="shared" si="11"/>
        <v>0</v>
      </c>
      <c r="W31" s="198"/>
      <c r="X31" s="320">
        <f t="shared" si="12"/>
        <v>0.86863362334721628</v>
      </c>
      <c r="Y31" s="198"/>
      <c r="Z31" s="192"/>
      <c r="AA31" s="196"/>
      <c r="AC31" s="199"/>
    </row>
    <row r="32" spans="1:29">
      <c r="A32" s="188">
        <v>45896</v>
      </c>
      <c r="B32" s="189">
        <v>18560</v>
      </c>
      <c r="C32" s="190">
        <f>_xlfn.XLOOKUP($A32,'Daily KPI'!$A:$A,'Daily KPI'!AC:AC)</f>
        <v>4.8161290322580648</v>
      </c>
      <c r="D32" s="190">
        <f>_xlfn.XLOOKUP(A32,'Daily KPI'!$A:$A,'Daily KPI'!AD:AD,0)*B32/(_xlfn.XLOOKUP(A32,'Daily KPI'!$A:$A,'Daily KPI'!$AR:$AR))/1000</f>
        <v>77644.861914971712</v>
      </c>
      <c r="E32" s="191">
        <f t="shared" si="0"/>
        <v>0.86863362334721628</v>
      </c>
      <c r="F32" s="191">
        <f t="shared" si="1"/>
        <v>0.17431048382491854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SUM(Input_Raw!CN156:DA156)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-0.86863362334721628</v>
      </c>
      <c r="S32" s="196"/>
      <c r="T32" s="197"/>
      <c r="U32" s="197"/>
      <c r="V32" s="192">
        <f t="shared" si="11"/>
        <v>0</v>
      </c>
      <c r="W32" s="198"/>
      <c r="X32" s="320">
        <f t="shared" si="12"/>
        <v>0.86863362334721628</v>
      </c>
      <c r="Y32" s="198"/>
      <c r="Z32" s="192"/>
      <c r="AA32" s="196"/>
      <c r="AC32" s="199"/>
    </row>
    <row r="33" spans="1:29">
      <c r="A33" s="188">
        <v>45897</v>
      </c>
      <c r="B33" s="189">
        <v>18560</v>
      </c>
      <c r="C33" s="190">
        <f>_xlfn.XLOOKUP($A33,'Daily KPI'!$A:$A,'Daily KPI'!AC:AC)</f>
        <v>4.8161290322580648</v>
      </c>
      <c r="D33" s="190">
        <f>_xlfn.XLOOKUP(A33,'Daily KPI'!$A:$A,'Daily KPI'!AD:AD,0)*B33/(_xlfn.XLOOKUP(A33,'Daily KPI'!$A:$A,'Daily KPI'!$AR:$AR))/1000</f>
        <v>77644.861914971712</v>
      </c>
      <c r="E33" s="191">
        <f t="shared" si="0"/>
        <v>0.86863362334721628</v>
      </c>
      <c r="F33" s="191">
        <f t="shared" si="1"/>
        <v>0.17431048382491854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SUM(Input_Raw!CN157:DA157)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-0.86863362334721628</v>
      </c>
      <c r="S33" s="196"/>
      <c r="T33" s="197"/>
      <c r="U33" s="197"/>
      <c r="V33" s="192">
        <f t="shared" si="11"/>
        <v>0</v>
      </c>
      <c r="W33" s="198"/>
      <c r="X33" s="320">
        <f t="shared" si="12"/>
        <v>0.86863362334721628</v>
      </c>
      <c r="Y33" s="198"/>
      <c r="Z33" s="192"/>
      <c r="AA33" s="196"/>
      <c r="AC33" s="199"/>
    </row>
    <row r="34" spans="1:29">
      <c r="A34" s="188">
        <v>45898</v>
      </c>
      <c r="B34" s="189">
        <v>18560</v>
      </c>
      <c r="C34" s="190">
        <f>_xlfn.XLOOKUP($A34,'Daily KPI'!$A:$A,'Daily KPI'!AC:AC)</f>
        <v>4.8161290322580648</v>
      </c>
      <c r="D34" s="190">
        <f>_xlfn.XLOOKUP(A34,'Daily KPI'!$A:$A,'Daily KPI'!AD:AD,0)*B34/(_xlfn.XLOOKUP(A34,'Daily KPI'!$A:$A,'Daily KPI'!$AR:$AR))/1000</f>
        <v>77644.861914971712</v>
      </c>
      <c r="E34" s="191">
        <f t="shared" si="0"/>
        <v>0.86863362334721628</v>
      </c>
      <c r="F34" s="191">
        <f t="shared" si="1"/>
        <v>0.17431048382491854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SUM(Input_Raw!CN158:DA158)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-0.86863362334721628</v>
      </c>
      <c r="S34" s="196"/>
      <c r="T34" s="197"/>
      <c r="U34" s="197"/>
      <c r="V34" s="192">
        <f t="shared" si="11"/>
        <v>0</v>
      </c>
      <c r="W34" s="198"/>
      <c r="X34" s="320">
        <f t="shared" si="12"/>
        <v>0.86863362334721628</v>
      </c>
      <c r="Y34" s="198"/>
      <c r="Z34" s="192"/>
      <c r="AA34" s="196"/>
      <c r="AC34" s="199"/>
    </row>
    <row r="35" spans="1:29">
      <c r="A35" s="188">
        <v>45899</v>
      </c>
      <c r="B35" s="189">
        <v>18560</v>
      </c>
      <c r="C35" s="190">
        <f>_xlfn.XLOOKUP($A35,'Daily KPI'!$A:$A,'Daily KPI'!AC:AC)</f>
        <v>4.8161290322580648</v>
      </c>
      <c r="D35" s="190">
        <f>_xlfn.XLOOKUP(A35,'Daily KPI'!$A:$A,'Daily KPI'!AD:AD,0)*B35/(_xlfn.XLOOKUP(A35,'Daily KPI'!$A:$A,'Daily KPI'!$AR:$AR))/1000</f>
        <v>77644.861914971712</v>
      </c>
      <c r="E35" s="191">
        <f t="shared" si="0"/>
        <v>0.86863362334721628</v>
      </c>
      <c r="F35" s="191">
        <f t="shared" si="1"/>
        <v>0.17431048382491854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SUM(Input_Raw!CN159:DA159)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-0.86863362334721628</v>
      </c>
      <c r="S35" s="196"/>
      <c r="T35" s="197"/>
      <c r="U35" s="197"/>
      <c r="V35" s="192">
        <f t="shared" si="11"/>
        <v>0</v>
      </c>
      <c r="W35" s="198"/>
      <c r="X35" s="320">
        <f t="shared" si="12"/>
        <v>0.86863362334721628</v>
      </c>
      <c r="Y35" s="198"/>
      <c r="Z35" s="192"/>
      <c r="AA35" s="196"/>
      <c r="AC35" s="199"/>
    </row>
    <row r="36" spans="1:29">
      <c r="A36" s="188">
        <v>45900</v>
      </c>
      <c r="B36" s="189">
        <v>18560</v>
      </c>
      <c r="C36" s="190">
        <f>_xlfn.XLOOKUP($A36,'Daily KPI'!$A:$A,'Daily KPI'!AC:AC)</f>
        <v>4.8161290322580648</v>
      </c>
      <c r="D36" s="190">
        <f>_xlfn.XLOOKUP(A36,'Daily KPI'!$A:$A,'Daily KPI'!AD:AD,0)*B36/(_xlfn.XLOOKUP(A36,'Daily KPI'!$A:$A,'Daily KPI'!$AR:$AR))/1000</f>
        <v>77644.861914971712</v>
      </c>
      <c r="E36" s="191">
        <f t="shared" ref="E36" si="14">IFERROR(D36/(B36*C36),0)</f>
        <v>0.86863362334721628</v>
      </c>
      <c r="F36" s="191">
        <f t="shared" ref="F36" si="15">IFERROR(D36/(24*1*B36),0)</f>
        <v>0.17431048382491854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SUM(Input_Raw!CN160:DA160)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-0.86863362334721628</v>
      </c>
      <c r="S36" s="196"/>
      <c r="T36" s="197"/>
      <c r="U36" s="197"/>
      <c r="V36" s="192">
        <f t="shared" ref="V36" si="26">(U36-T36)*(24*60)</f>
        <v>0</v>
      </c>
      <c r="W36" s="198"/>
      <c r="X36" s="320">
        <f t="shared" ref="X36" si="27">E36</f>
        <v>0.86863362334721628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149.29999999999993</v>
      </c>
      <c r="D37" s="205">
        <f>SUM(D6:D36)</f>
        <v>2406990.719364122</v>
      </c>
      <c r="E37" s="206">
        <f>IFERROR(D37/(B37*C37),0)</f>
        <v>0.86863362334721628</v>
      </c>
      <c r="F37" s="206">
        <f>IFERROR(AVERAGEIF(F6:F36,"&lt;&gt;0"),0)</f>
        <v>0.17431048382491843</v>
      </c>
      <c r="G37" s="204">
        <f>SUM(G6:G36)</f>
        <v>14.753248814183769</v>
      </c>
      <c r="H37" s="207">
        <f>IFERROR(D37*(G37/C37),0)</f>
        <v>237849.51759015463</v>
      </c>
      <c r="I37" s="205">
        <f>SUM(I6:I36)</f>
        <v>231297</v>
      </c>
      <c r="J37" s="205">
        <f>SUM(J6:J36)</f>
        <v>693.89100000000008</v>
      </c>
      <c r="K37" s="205">
        <f>SUM(K6:K36)</f>
        <v>230603.109</v>
      </c>
      <c r="L37" s="205">
        <f>SUM(L6:L36)</f>
        <v>6182</v>
      </c>
      <c r="M37" s="206">
        <f>IFERROR(I37/(B37*G37),0)</f>
        <v>0.84470363116539493</v>
      </c>
      <c r="N37" s="206">
        <f>IFERROR((I37+L37)/(B37*G37),0)</f>
        <v>0.86728048191514295</v>
      </c>
      <c r="O37" s="206">
        <f>IFERROR(AVERAGEIF(O6:O36,"&lt;&gt;0"),0)</f>
        <v>0.17308503951149426</v>
      </c>
      <c r="P37" s="206">
        <f>IFERROR(AVERAGEIF(P6:P36,"&lt;&gt;0"),0)</f>
        <v>0.17771117696360153</v>
      </c>
      <c r="Q37" s="205">
        <f>(I37+L37)-H37</f>
        <v>-370.51759015463176</v>
      </c>
      <c r="R37" s="208">
        <f>N37-E37</f>
        <v>-1.3531414320733237E-3</v>
      </c>
      <c r="S37" s="209"/>
      <c r="T37" s="209"/>
      <c r="U37" s="209"/>
      <c r="V37" s="205">
        <f>SUM(V6:V36)</f>
        <v>2175.0000000000005</v>
      </c>
      <c r="W37" s="204"/>
      <c r="X37" s="210"/>
      <c r="Y37" s="211"/>
      <c r="Z37" s="205">
        <f>SUM(Z6:Z36)</f>
        <v>6182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78</v>
      </c>
      <c r="B1" s="62">
        <f>O2Summary!B5</f>
        <v>45872</v>
      </c>
      <c r="C1" s="66">
        <f>O2Summary!$B$4</f>
        <v>45870</v>
      </c>
    </row>
    <row r="2" spans="1:14" ht="21">
      <c r="A2" s="418" t="s">
        <v>79</v>
      </c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</row>
    <row r="3" spans="1:14" ht="31">
      <c r="A3" s="75" t="s">
        <v>80</v>
      </c>
      <c r="B3" s="75" t="s">
        <v>81</v>
      </c>
      <c r="C3" s="65" t="s">
        <v>82</v>
      </c>
      <c r="D3" s="65" t="s">
        <v>83</v>
      </c>
      <c r="E3" s="65" t="s">
        <v>84</v>
      </c>
      <c r="F3" s="65" t="s">
        <v>85</v>
      </c>
      <c r="G3" s="65" t="s">
        <v>86</v>
      </c>
      <c r="H3" s="65" t="s">
        <v>87</v>
      </c>
      <c r="I3" s="65" t="s">
        <v>88</v>
      </c>
      <c r="J3" s="65" t="s">
        <v>89</v>
      </c>
      <c r="K3" s="65" t="s">
        <v>90</v>
      </c>
      <c r="L3" s="65" t="s">
        <v>91</v>
      </c>
      <c r="M3" s="65" t="s">
        <v>92</v>
      </c>
      <c r="N3" s="65" t="s">
        <v>93</v>
      </c>
    </row>
    <row r="4" spans="1:14">
      <c r="A4" s="120">
        <f>YEAR(B1)+IF(MONTH(B1)&gt;=4,1,0)</f>
        <v>2026</v>
      </c>
      <c r="B4" s="67">
        <f>B1-(O2Summary!B7)+1</f>
        <v>125</v>
      </c>
      <c r="C4" s="68">
        <f>_xlfn.XLOOKUP($C$1,'Modelling New'!$D:$D,'Modelling New'!$S:$S)</f>
        <v>707.94838709677424</v>
      </c>
      <c r="D4" s="69">
        <f>SUMIFS('Daily KPI'!$I:$I,'Daily KPI'!$A:$A,"&gt;="&amp;O2Summary!$B$7,'Daily KPI'!$A:$A,"&lt;="&amp;AnnualKPI!$B$1)</f>
        <v>621.77567416882493</v>
      </c>
      <c r="E4" s="68">
        <f>_xlfn.XLOOKUP($C$1,'Modelling New'!$D:$D,'Modelling New'!V:V)</f>
        <v>106244.85030951191</v>
      </c>
      <c r="F4" s="70">
        <f>SUMIFS('Daily KPI'!$AA:$AA,'Daily KPI'!$A:$A,"&gt;="&amp;O2Summary!$B$7,'Daily KPI'!$A:$A,"&lt;="&amp;AnnualKPI!$B$1)/1000</f>
        <v>78533.999999999971</v>
      </c>
      <c r="G4" s="71">
        <f>E4/_xlfn.XLOOKUP(C1,'Modelling New'!D:D,'Modelling New'!N:N)/(24*B4)</f>
        <v>0.18217566925499298</v>
      </c>
      <c r="H4" s="72">
        <f>F4/_xlfn.XLOOKUP(C1,'Modelling New'!D:D,'Modelling New'!N:N)/(24*B4)</f>
        <v>0.13466049382716044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0.98308803541868073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0.97851437147197717</v>
      </c>
      <c r="M4" s="74">
        <f>_xlfn.XLOOKUP($C$1,'Modelling New'!$D:$D,'Modelling New'!O:O)</f>
        <v>0.86863362334721617</v>
      </c>
      <c r="N4" s="72">
        <f>F4/D4/AVERAGEIFS(Input_Raw!$GG:$GG,Input_Raw!$B:$B,"&gt;="&amp;O2Summary!$B$6,Input_Raw!$A:$A,"&lt;="&amp;AnnualKPI!$B$1)</f>
        <v>0.78768119380840862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78</v>
      </c>
      <c r="B1" s="62">
        <f>O2Summary!B5</f>
        <v>45872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418" t="s">
        <v>94</v>
      </c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</row>
    <row r="3" spans="1:15" ht="29.25" customHeight="1">
      <c r="A3" s="75" t="s">
        <v>95</v>
      </c>
      <c r="B3" s="64" t="s">
        <v>81</v>
      </c>
      <c r="C3" s="65" t="s">
        <v>96</v>
      </c>
      <c r="D3" s="65" t="s">
        <v>97</v>
      </c>
      <c r="E3" s="65" t="s">
        <v>84</v>
      </c>
      <c r="F3" s="65" t="s">
        <v>85</v>
      </c>
      <c r="G3" s="65" t="s">
        <v>86</v>
      </c>
      <c r="H3" s="65" t="s">
        <v>87</v>
      </c>
      <c r="I3" s="65" t="s">
        <v>88</v>
      </c>
      <c r="J3" s="65" t="s">
        <v>89</v>
      </c>
      <c r="K3" s="65" t="s">
        <v>90</v>
      </c>
      <c r="L3" s="65" t="s">
        <v>91</v>
      </c>
      <c r="M3" s="65" t="s">
        <v>98</v>
      </c>
      <c r="N3" s="65" t="s">
        <v>99</v>
      </c>
      <c r="O3" s="65" t="s">
        <v>100</v>
      </c>
    </row>
    <row r="4" spans="1:15" ht="29.25" customHeight="1">
      <c r="A4" s="66">
        <f>O2Summary!B4</f>
        <v>45870</v>
      </c>
      <c r="B4" s="67">
        <f>DAY(B1)</f>
        <v>3</v>
      </c>
      <c r="C4" s="68">
        <f>_xlfn.XLOOKUP($A$4,'Modelling New'!$D:$D,'Modelling New'!$R:$R)</f>
        <v>14.448387096774194</v>
      </c>
      <c r="D4" s="69">
        <f>SUMIF('Daily KPI'!$D:$D,$A$4,'Daily KPI'!$I:$I)</f>
        <v>14.881969917169155</v>
      </c>
      <c r="E4" s="67">
        <f>_xlfn.XLOOKUP($A$4,'Modelling New'!$D:$D,'Modelling New'!$U:$U)</f>
        <v>2439.7889800006196</v>
      </c>
      <c r="F4" s="70">
        <f>SUMIFS('Daily KPI'!$AA:$AA,'Daily KPI'!$D:$D,"&gt;="&amp;$A$4,'Daily KPI'!$A:$A,"&lt;="&amp;MonthlyKPI!$B$1)/1000</f>
        <v>2124.2250000000072</v>
      </c>
      <c r="G4" s="71">
        <f>E4/(24*B4)/_xlfn.XLOOKUP(A4,'Modelling New'!D:D,'Modelling New'!N:N)</f>
        <v>0.17431048382491851</v>
      </c>
      <c r="H4" s="72">
        <f>F4/(24*B4)/_xlfn.XLOOKUP(A4,'Modelling New'!D:D,'Modelling New'!N:N)</f>
        <v>0.15176504629629681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0.99605944371273303</v>
      </c>
      <c r="M4" s="71">
        <f>E4/C4/_xlfn.XLOOKUP($B$1,'Daily KPI'!$A:$A,'Daily KPI'!$AR:$AR)</f>
        <v>0.86863362334721617</v>
      </c>
      <c r="N4" s="72">
        <f>F4/D4/_xlfn.XLOOKUP($B$1,'Daily KPI'!$A:$A,'Daily KPI'!$AB:$AB)</f>
        <v>0.82741962661987922</v>
      </c>
      <c r="O4" s="72" t="str">
        <f>IFERROR(AVERAGEIF('Daily KPI'!$D:$D,$A$4,'Daily KPI'!$V:$V),"")</f>
        <v/>
      </c>
    </row>
    <row r="6" spans="1:15" ht="29.25" customHeight="1">
      <c r="A6" s="119" t="s">
        <v>101</v>
      </c>
      <c r="B6" s="62">
        <f>B7-6</f>
        <v>45866</v>
      </c>
      <c r="D6" s="25"/>
      <c r="F6" s="25"/>
    </row>
    <row r="7" spans="1:15" ht="29.25" customHeight="1">
      <c r="A7" s="119" t="s">
        <v>102</v>
      </c>
      <c r="B7" s="62">
        <f>B1</f>
        <v>45872</v>
      </c>
    </row>
    <row r="8" spans="1:15" ht="29.25" customHeight="1">
      <c r="A8" s="418" t="s">
        <v>94</v>
      </c>
      <c r="B8" s="419"/>
      <c r="C8" s="419"/>
      <c r="D8" s="419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</row>
    <row r="9" spans="1:15" ht="29.25" customHeight="1">
      <c r="A9" s="75" t="s">
        <v>95</v>
      </c>
      <c r="B9" s="64" t="s">
        <v>81</v>
      </c>
      <c r="C9" s="65" t="s">
        <v>96</v>
      </c>
      <c r="D9" s="65" t="s">
        <v>97</v>
      </c>
      <c r="E9" s="65" t="s">
        <v>84</v>
      </c>
      <c r="F9" s="65" t="s">
        <v>85</v>
      </c>
      <c r="G9" s="65" t="s">
        <v>86</v>
      </c>
      <c r="H9" s="65" t="s">
        <v>87</v>
      </c>
      <c r="I9" s="65" t="s">
        <v>88</v>
      </c>
      <c r="J9" s="65" t="s">
        <v>89</v>
      </c>
      <c r="K9" s="65" t="s">
        <v>90</v>
      </c>
      <c r="L9" s="65" t="s">
        <v>91</v>
      </c>
      <c r="M9" s="65" t="s">
        <v>98</v>
      </c>
      <c r="N9" s="65" t="s">
        <v>99</v>
      </c>
      <c r="O9" s="65" t="s">
        <v>100</v>
      </c>
    </row>
    <row r="10" spans="1:15" s="50" customFormat="1" ht="29.25" customHeight="1">
      <c r="A10" s="66">
        <f>A4</f>
        <v>45870</v>
      </c>
      <c r="B10" s="67">
        <f>(B7-B6)+1</f>
        <v>7</v>
      </c>
      <c r="C10" s="68">
        <f>SUMIFS('Daily KPI'!$AC:$AC,'Daily KPI'!$A:$A,"&gt;="&amp;$B$6,'Daily KPI'!$A:$A,"&lt;="&amp;$B$7)</f>
        <v>32.667741935483875</v>
      </c>
      <c r="D10" s="69">
        <f>SUMIFS('Daily KPI'!$I:$I,'Daily KPI'!$A:$A,"&gt;="&amp;B6,'Daily KPI'!$A:$A,"&lt;="&amp;B7)</f>
        <v>31.566217016240486</v>
      </c>
      <c r="E10" s="67">
        <f>SUMIFS('Daily KPI'!$AD:$AD,'Daily KPI'!$A:$A,"&gt;="&amp;B6,'Daily KPI'!$A:$A,"&lt;="&amp;B7)/1000</f>
        <v>5371.4555305539825</v>
      </c>
      <c r="F10" s="70">
        <f>SUMIFS('Daily KPI'!$AA:$AA,'Daily KPI'!$A:$A,"&gt;="&amp;B6,'Daily KPI'!$A:$A,"&lt;="&amp;B7)/1000</f>
        <v>4542.7500000000055</v>
      </c>
      <c r="G10" s="71">
        <f>_xlfn.XLOOKUP($A$10,'Modelling New'!$D:$D,'Modelling New'!$Y:$Y)</f>
        <v>0.18217566925499298</v>
      </c>
      <c r="H10" s="72">
        <f>F10/(24*B10)/_xlfn.XLOOKUP(A10,'Modelling New'!D:D,'Modelling New'!N:N)</f>
        <v>0.13909556878306895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0.99187668290299713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0.99619472565827671</v>
      </c>
      <c r="M10" s="71">
        <f>E10/C10/AVERAGEIFS('Daily KPI'!$AB:$AB,'Daily KPI'!$A:$A,"&gt;="&amp;B6,'Daily KPI'!$A:$A,"&lt;="&amp;B7)</f>
        <v>0.9531441645091081</v>
      </c>
      <c r="N10" s="72">
        <f>F10/D10/AVERAGEIFS('Daily KPI'!$AB:$AB,'Daily KPI'!$A:$A,"&gt;="&amp;B6,'Daily KPI'!$A:$A,"&lt;="&amp;B7)</f>
        <v>0.83422273975940109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1"/>
  <sheetViews>
    <sheetView topLeftCell="A23" workbookViewId="0">
      <selection activeCell="B42" sqref="B42"/>
    </sheetView>
  </sheetViews>
  <sheetFormatPr defaultColWidth="8.81640625" defaultRowHeight="14.5"/>
  <cols>
    <col min="1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</row>
    <row r="2" spans="1:10">
      <c r="A2" s="18" t="s">
        <v>113</v>
      </c>
      <c r="B2" s="60">
        <v>2273702</v>
      </c>
      <c r="C2" s="60">
        <v>16249298</v>
      </c>
      <c r="D2" s="60">
        <v>13248221</v>
      </c>
      <c r="E2" s="60">
        <v>2254909</v>
      </c>
      <c r="F2" s="60">
        <v>24543021</v>
      </c>
      <c r="G2" s="60">
        <v>11703722</v>
      </c>
      <c r="H2" s="60">
        <v>658730</v>
      </c>
      <c r="I2" s="60">
        <v>6313714</v>
      </c>
      <c r="J2" s="60">
        <v>5592513</v>
      </c>
    </row>
    <row r="3" spans="1:10">
      <c r="A3" s="275" t="s">
        <v>114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115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116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117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1837</v>
      </c>
      <c r="B7" s="60">
        <v>438353</v>
      </c>
      <c r="C7" s="60">
        <v>3170078</v>
      </c>
      <c r="D7" s="60">
        <v>2536772</v>
      </c>
      <c r="E7" s="60">
        <v>441643</v>
      </c>
      <c r="F7" s="60">
        <v>4821516</v>
      </c>
      <c r="G7" s="60">
        <v>2295213</v>
      </c>
      <c r="H7" s="60">
        <v>177171</v>
      </c>
      <c r="I7" s="60">
        <v>1292958</v>
      </c>
      <c r="J7" s="60">
        <v>1471121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14453</v>
      </c>
      <c r="C36" s="60">
        <v>104249</v>
      </c>
      <c r="D36" s="60">
        <v>85718</v>
      </c>
      <c r="E36" s="60">
        <v>14661</v>
      </c>
      <c r="F36" s="60">
        <v>178625</v>
      </c>
      <c r="G36" s="60">
        <v>85870</v>
      </c>
      <c r="H36" s="60">
        <v>6433</v>
      </c>
      <c r="I36" s="60">
        <v>48026</v>
      </c>
      <c r="J36" s="60">
        <v>70271</v>
      </c>
    </row>
    <row r="37" spans="1:10">
      <c r="A37" s="292">
        <v>45868</v>
      </c>
      <c r="B37" s="60">
        <v>13751</v>
      </c>
      <c r="C37" s="60">
        <v>100725</v>
      </c>
      <c r="D37" s="60">
        <v>86030</v>
      </c>
      <c r="E37" s="60">
        <v>13898</v>
      </c>
      <c r="F37" s="60">
        <v>172377</v>
      </c>
      <c r="G37" s="60">
        <v>82000</v>
      </c>
      <c r="H37" s="60">
        <v>6227</v>
      </c>
      <c r="I37" s="60">
        <v>46765</v>
      </c>
      <c r="J37" s="60">
        <v>72991</v>
      </c>
    </row>
    <row r="38" spans="1:10">
      <c r="A38" s="292">
        <v>45869</v>
      </c>
      <c r="B38" s="60">
        <v>13747</v>
      </c>
      <c r="C38" s="60">
        <v>99847</v>
      </c>
      <c r="D38" s="60">
        <v>80952</v>
      </c>
      <c r="E38" s="60">
        <v>13192</v>
      </c>
      <c r="F38" s="60">
        <v>164593</v>
      </c>
      <c r="G38" s="60">
        <v>80159</v>
      </c>
      <c r="H38" s="60">
        <v>5953</v>
      </c>
      <c r="I38" s="60">
        <v>43353</v>
      </c>
      <c r="J38" s="60">
        <v>60074</v>
      </c>
    </row>
    <row r="39" spans="1:10">
      <c r="A39" s="275" t="s">
        <v>1971</v>
      </c>
      <c r="B39" s="60">
        <v>53590</v>
      </c>
      <c r="C39" s="60">
        <v>389661</v>
      </c>
      <c r="D39" s="60">
        <v>312909</v>
      </c>
      <c r="E39" s="60">
        <v>54825</v>
      </c>
      <c r="F39" s="60">
        <v>601354</v>
      </c>
      <c r="G39" s="60">
        <v>290793</v>
      </c>
      <c r="H39" s="60">
        <v>22157</v>
      </c>
      <c r="I39" s="60">
        <v>160289</v>
      </c>
      <c r="J39" s="60">
        <v>231297</v>
      </c>
    </row>
    <row r="40" spans="1:10">
      <c r="A40" s="292">
        <v>45870</v>
      </c>
      <c r="B40" s="60">
        <v>15581</v>
      </c>
      <c r="C40" s="60">
        <v>112902</v>
      </c>
      <c r="D40" s="60">
        <v>90226</v>
      </c>
      <c r="E40" s="60">
        <v>15923</v>
      </c>
      <c r="F40" s="60">
        <v>167998</v>
      </c>
      <c r="G40" s="60">
        <v>82560</v>
      </c>
      <c r="H40" s="60">
        <v>6117</v>
      </c>
      <c r="I40" s="60">
        <v>44541</v>
      </c>
      <c r="J40" s="60">
        <v>63102</v>
      </c>
    </row>
    <row r="41" spans="1:10">
      <c r="A41" s="292">
        <v>45871</v>
      </c>
      <c r="B41" s="60">
        <v>18816</v>
      </c>
      <c r="C41" s="60">
        <v>138279</v>
      </c>
      <c r="D41" s="60">
        <v>111257</v>
      </c>
      <c r="E41" s="60">
        <v>19019</v>
      </c>
      <c r="F41" s="60">
        <v>223360</v>
      </c>
      <c r="G41" s="60">
        <v>107937</v>
      </c>
      <c r="H41" s="60">
        <v>8248</v>
      </c>
      <c r="I41" s="60">
        <v>59797</v>
      </c>
      <c r="J41" s="60">
        <v>82625</v>
      </c>
    </row>
    <row r="42" spans="1:10">
      <c r="A42" s="292">
        <v>45872</v>
      </c>
      <c r="B42" s="60">
        <v>19193</v>
      </c>
      <c r="C42" s="60">
        <v>138480</v>
      </c>
      <c r="D42" s="60">
        <v>111426</v>
      </c>
      <c r="E42" s="60">
        <v>19883</v>
      </c>
      <c r="F42" s="60">
        <v>209996</v>
      </c>
      <c r="G42" s="60">
        <v>100296</v>
      </c>
      <c r="H42" s="60">
        <v>7792</v>
      </c>
      <c r="I42" s="60">
        <v>55951</v>
      </c>
      <c r="J42" s="60">
        <v>85570</v>
      </c>
    </row>
    <row r="43" spans="1:10">
      <c r="A43" s="292">
        <v>45873</v>
      </c>
      <c r="B43" s="60">
        <v>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60">
        <v>0</v>
      </c>
      <c r="I43" s="60">
        <v>0</v>
      </c>
      <c r="J43" s="60">
        <v>0</v>
      </c>
    </row>
    <row r="44" spans="1:10">
      <c r="A44" s="292">
        <v>45874</v>
      </c>
      <c r="B44" s="60">
        <v>0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60">
        <v>0</v>
      </c>
      <c r="I44" s="60">
        <v>0</v>
      </c>
      <c r="J44" s="60">
        <v>0</v>
      </c>
    </row>
    <row r="45" spans="1:10">
      <c r="A45" s="292">
        <v>45875</v>
      </c>
      <c r="B45" s="60">
        <v>0</v>
      </c>
      <c r="C45" s="60">
        <v>0</v>
      </c>
      <c r="D45" s="60">
        <v>0</v>
      </c>
      <c r="E45" s="60">
        <v>0</v>
      </c>
      <c r="F45" s="60">
        <v>0</v>
      </c>
      <c r="G45" s="60">
        <v>0</v>
      </c>
      <c r="H45" s="60">
        <v>0</v>
      </c>
      <c r="I45" s="60">
        <v>0</v>
      </c>
      <c r="J45" s="60">
        <v>0</v>
      </c>
    </row>
    <row r="46" spans="1:10">
      <c r="A46" s="292">
        <v>45876</v>
      </c>
      <c r="B46" s="60">
        <v>0</v>
      </c>
      <c r="C46" s="60">
        <v>0</v>
      </c>
      <c r="D46" s="60">
        <v>0</v>
      </c>
      <c r="E46" s="60">
        <v>0</v>
      </c>
      <c r="F46" s="60">
        <v>0</v>
      </c>
      <c r="G46" s="60">
        <v>0</v>
      </c>
      <c r="H46" s="60">
        <v>0</v>
      </c>
      <c r="I46" s="60">
        <v>0</v>
      </c>
      <c r="J46" s="60">
        <v>0</v>
      </c>
    </row>
    <row r="47" spans="1:10">
      <c r="A47" s="292">
        <v>45877</v>
      </c>
      <c r="B47" s="60">
        <v>0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60">
        <v>0</v>
      </c>
      <c r="I47" s="60">
        <v>0</v>
      </c>
      <c r="J47" s="60">
        <v>0</v>
      </c>
    </row>
    <row r="48" spans="1:10">
      <c r="A48" s="292">
        <v>45878</v>
      </c>
      <c r="B48" s="60">
        <v>0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60">
        <v>0</v>
      </c>
      <c r="I48" s="60">
        <v>0</v>
      </c>
      <c r="J48" s="60">
        <v>0</v>
      </c>
    </row>
    <row r="49" spans="1:10">
      <c r="A49" s="292">
        <v>45879</v>
      </c>
      <c r="B49" s="60">
        <v>0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60">
        <v>0</v>
      </c>
      <c r="I49" s="60">
        <v>0</v>
      </c>
      <c r="J49" s="60">
        <v>0</v>
      </c>
    </row>
    <row r="50" spans="1:10">
      <c r="A50" s="292">
        <v>45880</v>
      </c>
      <c r="B50" s="60">
        <v>0</v>
      </c>
      <c r="C50" s="60">
        <v>0</v>
      </c>
      <c r="D50" s="60">
        <v>0</v>
      </c>
      <c r="E50" s="60">
        <v>0</v>
      </c>
      <c r="F50" s="60">
        <v>0</v>
      </c>
      <c r="G50" s="60">
        <v>0</v>
      </c>
      <c r="H50" s="60">
        <v>0</v>
      </c>
      <c r="I50" s="60">
        <v>0</v>
      </c>
      <c r="J50" s="60">
        <v>0</v>
      </c>
    </row>
    <row r="51" spans="1:10">
      <c r="A51" s="292">
        <v>45881</v>
      </c>
      <c r="B51" s="60">
        <v>0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60">
        <v>0</v>
      </c>
      <c r="I51" s="60">
        <v>0</v>
      </c>
      <c r="J51" s="60">
        <v>0</v>
      </c>
    </row>
    <row r="52" spans="1:10">
      <c r="A52" s="292">
        <v>45882</v>
      </c>
      <c r="B52" s="60">
        <v>0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60">
        <v>0</v>
      </c>
      <c r="I52" s="60">
        <v>0</v>
      </c>
      <c r="J52" s="60">
        <v>0</v>
      </c>
    </row>
    <row r="53" spans="1:10">
      <c r="A53" s="292">
        <v>45883</v>
      </c>
      <c r="B53" s="60">
        <v>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60">
        <v>0</v>
      </c>
      <c r="I53" s="60">
        <v>0</v>
      </c>
      <c r="J53" s="60">
        <v>0</v>
      </c>
    </row>
    <row r="54" spans="1:10">
      <c r="A54" s="292">
        <v>45884</v>
      </c>
      <c r="B54" s="60">
        <v>0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60">
        <v>0</v>
      </c>
      <c r="I54" s="60">
        <v>0</v>
      </c>
      <c r="J54" s="60">
        <v>0</v>
      </c>
    </row>
    <row r="55" spans="1:10">
      <c r="A55" s="292">
        <v>45885</v>
      </c>
      <c r="B55" s="60">
        <v>0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60">
        <v>0</v>
      </c>
      <c r="I55" s="60">
        <v>0</v>
      </c>
      <c r="J55" s="60">
        <v>0</v>
      </c>
    </row>
    <row r="56" spans="1:10">
      <c r="A56" s="292">
        <v>45886</v>
      </c>
      <c r="B56" s="60">
        <v>0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60">
        <v>0</v>
      </c>
      <c r="I56" s="60">
        <v>0</v>
      </c>
      <c r="J56" s="60">
        <v>0</v>
      </c>
    </row>
    <row r="57" spans="1:10">
      <c r="A57" s="292">
        <v>45887</v>
      </c>
      <c r="B57" s="60">
        <v>0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60">
        <v>0</v>
      </c>
      <c r="I57" s="60">
        <v>0</v>
      </c>
      <c r="J57" s="60">
        <v>0</v>
      </c>
    </row>
    <row r="58" spans="1:10">
      <c r="A58" s="292">
        <v>45888</v>
      </c>
      <c r="B58" s="60">
        <v>0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60">
        <v>0</v>
      </c>
      <c r="I58" s="60">
        <v>0</v>
      </c>
      <c r="J58" s="60">
        <v>0</v>
      </c>
    </row>
    <row r="59" spans="1:10">
      <c r="A59" s="292">
        <v>45889</v>
      </c>
      <c r="B59" s="60">
        <v>0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60">
        <v>0</v>
      </c>
      <c r="I59" s="60">
        <v>0</v>
      </c>
      <c r="J59" s="60">
        <v>0</v>
      </c>
    </row>
    <row r="60" spans="1:10">
      <c r="A60" s="292">
        <v>45890</v>
      </c>
      <c r="B60" s="60">
        <v>0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60">
        <v>0</v>
      </c>
      <c r="I60" s="60">
        <v>0</v>
      </c>
      <c r="J60" s="60">
        <v>0</v>
      </c>
    </row>
    <row r="61" spans="1:10">
      <c r="A61" s="292">
        <v>45891</v>
      </c>
      <c r="B61" s="60">
        <v>0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60">
        <v>0</v>
      </c>
      <c r="I61" s="60">
        <v>0</v>
      </c>
      <c r="J61" s="60">
        <v>0</v>
      </c>
    </row>
    <row r="62" spans="1:10">
      <c r="A62" s="292">
        <v>45892</v>
      </c>
      <c r="B62" s="60">
        <v>0</v>
      </c>
      <c r="C62" s="60">
        <v>0</v>
      </c>
      <c r="D62" s="60">
        <v>0</v>
      </c>
      <c r="E62" s="60">
        <v>0</v>
      </c>
      <c r="F62" s="60">
        <v>0</v>
      </c>
      <c r="G62" s="60">
        <v>0</v>
      </c>
      <c r="H62" s="60">
        <v>0</v>
      </c>
      <c r="I62" s="60">
        <v>0</v>
      </c>
      <c r="J62" s="60">
        <v>0</v>
      </c>
    </row>
    <row r="63" spans="1:10">
      <c r="A63" s="292">
        <v>45893</v>
      </c>
      <c r="B63" s="60">
        <v>0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60">
        <v>0</v>
      </c>
      <c r="I63" s="60">
        <v>0</v>
      </c>
      <c r="J63" s="60">
        <v>0</v>
      </c>
    </row>
    <row r="64" spans="1:10">
      <c r="A64" s="292">
        <v>45894</v>
      </c>
      <c r="B64" s="60">
        <v>0</v>
      </c>
      <c r="C64" s="60">
        <v>0</v>
      </c>
      <c r="D64" s="60">
        <v>0</v>
      </c>
      <c r="E64" s="60">
        <v>0</v>
      </c>
      <c r="F64" s="60">
        <v>0</v>
      </c>
      <c r="G64" s="60">
        <v>0</v>
      </c>
      <c r="H64" s="60">
        <v>0</v>
      </c>
      <c r="I64" s="60">
        <v>0</v>
      </c>
      <c r="J64" s="60">
        <v>0</v>
      </c>
    </row>
    <row r="65" spans="1:10">
      <c r="A65" s="292">
        <v>45895</v>
      </c>
      <c r="B65" s="60">
        <v>0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60">
        <v>0</v>
      </c>
      <c r="I65" s="60">
        <v>0</v>
      </c>
      <c r="J65" s="60">
        <v>0</v>
      </c>
    </row>
    <row r="66" spans="1:10">
      <c r="A66" s="292">
        <v>45896</v>
      </c>
      <c r="B66" s="60">
        <v>0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60">
        <v>0</v>
      </c>
      <c r="I66" s="60">
        <v>0</v>
      </c>
      <c r="J66" s="60">
        <v>0</v>
      </c>
    </row>
    <row r="67" spans="1:10">
      <c r="A67" s="292">
        <v>45897</v>
      </c>
      <c r="B67" s="60">
        <v>0</v>
      </c>
      <c r="C67" s="60">
        <v>0</v>
      </c>
      <c r="D67" s="60">
        <v>0</v>
      </c>
      <c r="E67" s="60">
        <v>0</v>
      </c>
      <c r="F67" s="60">
        <v>0</v>
      </c>
      <c r="G67" s="60">
        <v>0</v>
      </c>
      <c r="H67" s="60">
        <v>0</v>
      </c>
      <c r="I67" s="60">
        <v>0</v>
      </c>
      <c r="J67" s="60">
        <v>0</v>
      </c>
    </row>
    <row r="68" spans="1:10">
      <c r="A68" s="292">
        <v>45898</v>
      </c>
      <c r="B68" s="60">
        <v>0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60">
        <v>0</v>
      </c>
      <c r="I68" s="60">
        <v>0</v>
      </c>
      <c r="J68" s="60">
        <v>0</v>
      </c>
    </row>
    <row r="69" spans="1:10">
      <c r="A69" s="292">
        <v>45899</v>
      </c>
      <c r="B69" s="60">
        <v>0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60">
        <v>0</v>
      </c>
      <c r="I69" s="60">
        <v>0</v>
      </c>
      <c r="J69" s="60">
        <v>0</v>
      </c>
    </row>
    <row r="70" spans="1:10">
      <c r="A70" s="292">
        <v>45900</v>
      </c>
      <c r="B70" s="60">
        <v>0</v>
      </c>
      <c r="C70" s="60">
        <v>0</v>
      </c>
      <c r="D70" s="60">
        <v>0</v>
      </c>
      <c r="E70" s="60">
        <v>0</v>
      </c>
      <c r="F70" s="60">
        <v>0</v>
      </c>
      <c r="G70" s="60">
        <v>0</v>
      </c>
      <c r="H70" s="60">
        <v>0</v>
      </c>
      <c r="I70" s="60">
        <v>0</v>
      </c>
      <c r="J70" s="60">
        <v>0</v>
      </c>
    </row>
    <row r="71" spans="1:10">
      <c r="A71" s="18" t="s">
        <v>118</v>
      </c>
      <c r="B71" s="60">
        <v>2273702</v>
      </c>
      <c r="C71" s="60">
        <v>16249298</v>
      </c>
      <c r="D71" s="60">
        <v>13248221</v>
      </c>
      <c r="E71" s="60">
        <v>2254909</v>
      </c>
      <c r="F71" s="60">
        <v>24543021</v>
      </c>
      <c r="G71" s="60">
        <v>11703722</v>
      </c>
      <c r="H71" s="60">
        <v>658730</v>
      </c>
      <c r="I71" s="60">
        <v>6313714</v>
      </c>
      <c r="J71" s="60">
        <v>5592513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76"/>
  <sheetViews>
    <sheetView zoomScale="80" zoomScaleNormal="80" workbookViewId="0">
      <pane xSplit="7" ySplit="4" topLeftCell="BY122" activePane="bottomRight" state="frozen"/>
      <selection pane="topRight" activeCell="Z69" sqref="Z69"/>
      <selection pane="bottomLeft" activeCell="Z69" sqref="Z69"/>
      <selection pane="bottomRight" activeCell="CF132" sqref="CF132:CG132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119</v>
      </c>
      <c r="DC2" s="145" t="s">
        <v>119</v>
      </c>
      <c r="DD2" s="145" t="s">
        <v>119</v>
      </c>
      <c r="DE2" s="145" t="s">
        <v>119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120</v>
      </c>
      <c r="FF3" s="420" t="s">
        <v>121</v>
      </c>
      <c r="FG3" s="420"/>
      <c r="FH3" s="420"/>
      <c r="FI3" s="420"/>
      <c r="FJ3" s="420"/>
      <c r="FK3" s="420"/>
      <c r="FL3" s="420"/>
      <c r="FM3" s="420"/>
      <c r="FN3" s="420"/>
      <c r="FO3" s="420"/>
      <c r="FP3" s="420"/>
      <c r="FQ3" s="420"/>
      <c r="FR3" s="420"/>
      <c r="FS3" s="420"/>
      <c r="FT3" s="420"/>
      <c r="FU3" s="420"/>
      <c r="FV3" s="420"/>
      <c r="FW3" s="420"/>
      <c r="FX3" s="420"/>
      <c r="FY3" s="420"/>
    </row>
    <row r="4" spans="1:194" ht="48">
      <c r="A4" s="53" t="s">
        <v>122</v>
      </c>
      <c r="B4" s="51" t="s">
        <v>123</v>
      </c>
      <c r="C4" s="52" t="s">
        <v>124</v>
      </c>
      <c r="D4" s="52" t="s">
        <v>125</v>
      </c>
      <c r="E4" s="52" t="s">
        <v>81</v>
      </c>
      <c r="F4" s="28" t="s">
        <v>126</v>
      </c>
      <c r="G4" s="28" t="s">
        <v>127</v>
      </c>
      <c r="H4" s="54" t="s">
        <v>128</v>
      </c>
      <c r="I4" s="54" t="s">
        <v>129</v>
      </c>
      <c r="J4" s="54" t="s">
        <v>130</v>
      </c>
      <c r="K4" s="54" t="s">
        <v>131</v>
      </c>
      <c r="L4" s="54" t="s">
        <v>132</v>
      </c>
      <c r="M4" s="54" t="s">
        <v>133</v>
      </c>
      <c r="N4" s="54" t="s">
        <v>134</v>
      </c>
      <c r="O4" s="54" t="s">
        <v>135</v>
      </c>
      <c r="P4" s="54" t="s">
        <v>136</v>
      </c>
      <c r="Q4" s="54" t="s">
        <v>137</v>
      </c>
      <c r="R4" s="54" t="s">
        <v>138</v>
      </c>
      <c r="S4" s="54" t="s">
        <v>139</v>
      </c>
      <c r="T4" s="54" t="s">
        <v>140</v>
      </c>
      <c r="U4" s="54" t="s">
        <v>141</v>
      </c>
      <c r="V4" s="54" t="s">
        <v>142</v>
      </c>
      <c r="W4" s="54" t="s">
        <v>143</v>
      </c>
      <c r="X4" s="54" t="s">
        <v>144</v>
      </c>
      <c r="Y4" s="54" t="s">
        <v>145</v>
      </c>
      <c r="Z4" s="54" t="s">
        <v>146</v>
      </c>
      <c r="AA4" s="54" t="s">
        <v>147</v>
      </c>
      <c r="AB4" s="54" t="s">
        <v>148</v>
      </c>
      <c r="AC4" s="54" t="s">
        <v>149</v>
      </c>
      <c r="AD4" s="54" t="s">
        <v>150</v>
      </c>
      <c r="AE4" s="55" t="s">
        <v>151</v>
      </c>
      <c r="AF4" s="55" t="s">
        <v>152</v>
      </c>
      <c r="AG4" s="55" t="s">
        <v>153</v>
      </c>
      <c r="AH4" s="55" t="s">
        <v>154</v>
      </c>
      <c r="AI4" s="55" t="s">
        <v>155</v>
      </c>
      <c r="AJ4" s="55" t="s">
        <v>156</v>
      </c>
      <c r="AK4" s="55" t="s">
        <v>157</v>
      </c>
      <c r="AL4" s="55" t="s">
        <v>158</v>
      </c>
      <c r="AM4" s="55" t="s">
        <v>159</v>
      </c>
      <c r="AN4" s="55" t="s">
        <v>160</v>
      </c>
      <c r="AO4" s="55" t="s">
        <v>161</v>
      </c>
      <c r="AP4" s="55" t="s">
        <v>162</v>
      </c>
      <c r="AQ4" s="55" t="s">
        <v>163</v>
      </c>
      <c r="AR4" s="55" t="s">
        <v>164</v>
      </c>
      <c r="AS4" s="55" t="s">
        <v>165</v>
      </c>
      <c r="AT4" s="55" t="s">
        <v>166</v>
      </c>
      <c r="AU4" s="55" t="s">
        <v>167</v>
      </c>
      <c r="AV4" s="55" t="s">
        <v>168</v>
      </c>
      <c r="AW4" s="55" t="s">
        <v>169</v>
      </c>
      <c r="AX4" s="55" t="s">
        <v>170</v>
      </c>
      <c r="AY4" s="55" t="s">
        <v>171</v>
      </c>
      <c r="AZ4" s="55" t="s">
        <v>172</v>
      </c>
      <c r="BA4" s="55" t="s">
        <v>173</v>
      </c>
      <c r="BB4" s="55" t="s">
        <v>174</v>
      </c>
      <c r="BC4" s="55" t="s">
        <v>175</v>
      </c>
      <c r="BD4" s="55" t="s">
        <v>176</v>
      </c>
      <c r="BE4" s="55" t="s">
        <v>177</v>
      </c>
      <c r="BF4" s="55" t="s">
        <v>178</v>
      </c>
      <c r="BG4" s="55" t="s">
        <v>179</v>
      </c>
      <c r="BH4" s="55" t="s">
        <v>180</v>
      </c>
      <c r="BI4" s="55" t="s">
        <v>181</v>
      </c>
      <c r="BJ4" s="55" t="s">
        <v>182</v>
      </c>
      <c r="BK4" s="55" t="s">
        <v>183</v>
      </c>
      <c r="BL4" s="55" t="s">
        <v>184</v>
      </c>
      <c r="BM4" s="55" t="s">
        <v>185</v>
      </c>
      <c r="BN4" s="55" t="s">
        <v>186</v>
      </c>
      <c r="BO4" s="55" t="s">
        <v>187</v>
      </c>
      <c r="BP4" s="55" t="s">
        <v>188</v>
      </c>
      <c r="BQ4" s="55" t="s">
        <v>189</v>
      </c>
      <c r="BR4" s="55" t="s">
        <v>190</v>
      </c>
      <c r="BS4" s="55" t="s">
        <v>191</v>
      </c>
      <c r="BT4" s="55" t="s">
        <v>192</v>
      </c>
      <c r="BU4" s="55" t="s">
        <v>193</v>
      </c>
      <c r="BV4" s="55" t="s">
        <v>194</v>
      </c>
      <c r="BW4" s="55" t="s">
        <v>195</v>
      </c>
      <c r="BX4" s="55" t="s">
        <v>196</v>
      </c>
      <c r="BY4" s="55" t="s">
        <v>197</v>
      </c>
      <c r="BZ4" s="55" t="s">
        <v>198</v>
      </c>
      <c r="CA4" s="55" t="s">
        <v>199</v>
      </c>
      <c r="CB4" s="55" t="s">
        <v>200</v>
      </c>
      <c r="CC4" s="55" t="s">
        <v>201</v>
      </c>
      <c r="CD4" s="55" t="s">
        <v>202</v>
      </c>
      <c r="CE4" s="55" t="s">
        <v>203</v>
      </c>
      <c r="CF4" s="55" t="s">
        <v>204</v>
      </c>
      <c r="CG4" s="55" t="s">
        <v>205</v>
      </c>
      <c r="CH4" s="55" t="s">
        <v>206</v>
      </c>
      <c r="CI4" s="55" t="s">
        <v>207</v>
      </c>
      <c r="CJ4" s="55" t="s">
        <v>208</v>
      </c>
      <c r="CK4" s="55" t="s">
        <v>209</v>
      </c>
      <c r="CL4" s="55" t="s">
        <v>210</v>
      </c>
      <c r="CM4" s="55" t="s">
        <v>211</v>
      </c>
      <c r="CN4" s="55" t="s">
        <v>212</v>
      </c>
      <c r="CO4" s="55" t="s">
        <v>213</v>
      </c>
      <c r="CP4" s="55" t="s">
        <v>214</v>
      </c>
      <c r="CQ4" s="55" t="s">
        <v>215</v>
      </c>
      <c r="CR4" s="55" t="s">
        <v>216</v>
      </c>
      <c r="CS4" s="55" t="s">
        <v>217</v>
      </c>
      <c r="CT4" s="55" t="s">
        <v>218</v>
      </c>
      <c r="CU4" s="55" t="s">
        <v>219</v>
      </c>
      <c r="CV4" s="55" t="s">
        <v>220</v>
      </c>
      <c r="CW4" s="55" t="s">
        <v>221</v>
      </c>
      <c r="CX4" s="55" t="s">
        <v>1886</v>
      </c>
      <c r="CY4" s="55" t="s">
        <v>222</v>
      </c>
      <c r="CZ4" s="55" t="s">
        <v>223</v>
      </c>
      <c r="DA4" s="55" t="s">
        <v>1887</v>
      </c>
      <c r="DB4" s="55" t="s">
        <v>224</v>
      </c>
      <c r="DC4" s="55" t="s">
        <v>225</v>
      </c>
      <c r="DD4" s="55" t="s">
        <v>226</v>
      </c>
      <c r="DE4" s="55" t="s">
        <v>227</v>
      </c>
      <c r="DF4" s="55" t="s">
        <v>228</v>
      </c>
      <c r="DG4" s="55" t="s">
        <v>229</v>
      </c>
      <c r="DH4" s="55" t="s">
        <v>230</v>
      </c>
      <c r="DI4" s="55" t="s">
        <v>231</v>
      </c>
      <c r="DJ4" s="55" t="s">
        <v>232</v>
      </c>
      <c r="DK4" s="55" t="s">
        <v>233</v>
      </c>
      <c r="DL4" s="55" t="s">
        <v>234</v>
      </c>
      <c r="DM4" s="55" t="s">
        <v>235</v>
      </c>
      <c r="DN4" s="55" t="s">
        <v>236</v>
      </c>
      <c r="DO4" s="55" t="s">
        <v>237</v>
      </c>
      <c r="DP4" s="55" t="s">
        <v>238</v>
      </c>
      <c r="DQ4" s="55" t="s">
        <v>239</v>
      </c>
      <c r="DR4" s="55" t="s">
        <v>240</v>
      </c>
      <c r="DS4" s="55" t="s">
        <v>241</v>
      </c>
      <c r="DT4" s="55" t="s">
        <v>242</v>
      </c>
      <c r="DU4" s="55" t="s">
        <v>243</v>
      </c>
      <c r="DV4" s="55" t="s">
        <v>244</v>
      </c>
      <c r="DW4" s="55" t="s">
        <v>245</v>
      </c>
      <c r="DX4" s="55" t="s">
        <v>246</v>
      </c>
      <c r="DY4" s="55" t="s">
        <v>247</v>
      </c>
      <c r="DZ4" s="55" t="s">
        <v>248</v>
      </c>
      <c r="EA4" s="55" t="s">
        <v>249</v>
      </c>
      <c r="EB4" s="55" t="s">
        <v>250</v>
      </c>
      <c r="EC4" s="55" t="s">
        <v>251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119</v>
      </c>
      <c r="EN4" s="55" t="s">
        <v>252</v>
      </c>
      <c r="EO4" s="55" t="s">
        <v>253</v>
      </c>
      <c r="EP4" s="55" t="s">
        <v>254</v>
      </c>
      <c r="EQ4" s="55" t="s">
        <v>255</v>
      </c>
      <c r="ER4" s="55" t="s">
        <v>256</v>
      </c>
      <c r="ES4" s="54" t="s">
        <v>257</v>
      </c>
      <c r="ET4" s="54" t="s">
        <v>258</v>
      </c>
      <c r="EU4" s="54" t="s">
        <v>259</v>
      </c>
      <c r="EV4" s="54" t="s">
        <v>260</v>
      </c>
      <c r="EW4" s="54" t="s">
        <v>261</v>
      </c>
      <c r="EX4" s="54" t="s">
        <v>262</v>
      </c>
      <c r="EY4" s="54" t="s">
        <v>263</v>
      </c>
      <c r="EZ4" s="54" t="s">
        <v>264</v>
      </c>
      <c r="FA4" s="54" t="s">
        <v>265</v>
      </c>
      <c r="FB4" s="54" t="s">
        <v>266</v>
      </c>
      <c r="FC4" s="54" t="s">
        <v>267</v>
      </c>
      <c r="FD4" s="54" t="s">
        <v>268</v>
      </c>
      <c r="FE4" s="54" t="s">
        <v>269</v>
      </c>
      <c r="FF4" s="54" t="s">
        <v>270</v>
      </c>
      <c r="FG4" s="54" t="s">
        <v>271</v>
      </c>
      <c r="FH4" s="54" t="s">
        <v>272</v>
      </c>
      <c r="FI4" s="54" t="s">
        <v>273</v>
      </c>
      <c r="FJ4" s="54" t="s">
        <v>274</v>
      </c>
      <c r="FK4" s="54" t="s">
        <v>275</v>
      </c>
      <c r="FL4" s="54" t="s">
        <v>276</v>
      </c>
      <c r="FM4" s="54" t="s">
        <v>277</v>
      </c>
      <c r="FN4" s="54" t="s">
        <v>278</v>
      </c>
      <c r="FO4" s="54" t="s">
        <v>279</v>
      </c>
      <c r="FP4" s="54" t="s">
        <v>280</v>
      </c>
      <c r="FQ4" s="54" t="s">
        <v>281</v>
      </c>
      <c r="FR4" s="54" t="s">
        <v>282</v>
      </c>
      <c r="FS4" s="54" t="s">
        <v>283</v>
      </c>
      <c r="FT4" s="54" t="s">
        <v>284</v>
      </c>
      <c r="FU4" s="54" t="s">
        <v>285</v>
      </c>
      <c r="FV4" s="54" t="s">
        <v>286</v>
      </c>
      <c r="FW4" s="54" t="s">
        <v>287</v>
      </c>
      <c r="FX4" s="54" t="s">
        <v>288</v>
      </c>
      <c r="FY4" s="54" t="s">
        <v>289</v>
      </c>
      <c r="FZ4" s="54" t="s">
        <v>290</v>
      </c>
      <c r="GA4" s="54" t="s">
        <v>291</v>
      </c>
      <c r="GB4" s="54" t="s">
        <v>292</v>
      </c>
      <c r="GC4" s="54" t="s">
        <v>293</v>
      </c>
      <c r="GD4" s="56" t="s">
        <v>294</v>
      </c>
      <c r="GE4" s="56" t="s">
        <v>295</v>
      </c>
      <c r="GF4" s="56" t="s">
        <v>296</v>
      </c>
      <c r="GG4" s="28" t="s">
        <v>297</v>
      </c>
      <c r="GH4" s="56" t="s">
        <v>298</v>
      </c>
      <c r="GI4" s="56" t="s">
        <v>299</v>
      </c>
      <c r="GJ4" s="28" t="s">
        <v>300</v>
      </c>
      <c r="GK4" s="28" t="s">
        <v>301</v>
      </c>
      <c r="GL4" s="56" t="s">
        <v>302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131" t="str">
        <f>IF((RD[[#This Row],[33 kV_Solar_F3_Ex]]-EY7)*225000&lt;=0,"",(RD[[#This Row],[33 kV_Solar_F3_Ex]]-EY7)*225000)</f>
        <v/>
      </c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131" t="str">
        <f>IF((RD[[#This Row],[33 kV_Solar_F3_Ex]]-EY8)*225000&lt;=0,"",(RD[[#This Row],[33 kV_Solar_F3_Ex]]-EY8)*225000)</f>
        <v/>
      </c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131" t="str">
        <f>IF((RD[[#This Row],[33 kV_Solar_F3_Ex]]-EY9)*225000&lt;=0,"",(RD[[#This Row],[33 kV_Solar_F3_Ex]]-EY9)*225000)</f>
        <v/>
      </c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131" t="str">
        <f>IF((RD[[#This Row],[33 kV_Solar_F3_Ex]]-EY10)*225000&lt;=0,"",(RD[[#This Row],[33 kV_Solar_F3_Ex]]-EY10)*225000)</f>
        <v/>
      </c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131" t="str">
        <f>IF((RD[[#This Row],[33 kV_Solar_F3_Ex]]-EY11)*225000&lt;=0,"",(RD[[#This Row],[33 kV_Solar_F3_Ex]]-EY11)*225000)</f>
        <v/>
      </c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131" t="str">
        <f>IF((RD[[#This Row],[33 kV_Solar_F3_Ex]]-EY12)*225000&lt;=0,"",(RD[[#This Row],[33 kV_Solar_F3_Ex]]-EY12)*225000)</f>
        <v/>
      </c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131" t="str">
        <f>IF((RD[[#This Row],[33 kV_Solar_F3_Ex]]-EY13)*225000&lt;=0,"",(RD[[#This Row],[33 kV_Solar_F3_Ex]]-EY13)*225000)</f>
        <v/>
      </c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131" t="str">
        <f>IF((RD[[#This Row],[33 kV_Solar_F3_Ex]]-EY14)*225000&lt;=0,"",(RD[[#This Row],[33 kV_Solar_F3_Ex]]-EY14)*225000)</f>
        <v/>
      </c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131" t="str">
        <f>IF((RD[[#This Row],[33 kV_Solar_F3_Ex]]-EY15)*225000&lt;=0,"",(RD[[#This Row],[33 kV_Solar_F3_Ex]]-EY15)*225000)</f>
        <v/>
      </c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131" t="str">
        <f>IF((RD[[#This Row],[33 kV_Solar_F3_Ex]]-EY16)*225000&lt;=0,"",(RD[[#This Row],[33 kV_Solar_F3_Ex]]-EY16)*225000)</f>
        <v/>
      </c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131" t="str">
        <f>IF((RD[[#This Row],[33 kV_Solar_F3_Ex]]-EY17)*225000&lt;=0,"",(RD[[#This Row],[33 kV_Solar_F3_Ex]]-EY17)*225000)</f>
        <v/>
      </c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131" t="str">
        <f>IF((RD[[#This Row],[33 kV_Solar_F3_Ex]]-EY18)*225000&lt;=0,"",(RD[[#This Row],[33 kV_Solar_F3_Ex]]-EY18)*225000)</f>
        <v/>
      </c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131" t="str">
        <f>IF((RD[[#This Row],[33 kV_Solar_F3_Ex]]-EY19)*225000&lt;=0,"",(RD[[#This Row],[33 kV_Solar_F3_Ex]]-EY19)*225000)</f>
        <v/>
      </c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131" t="str">
        <f>IF((RD[[#This Row],[33 kV_Solar_F3_Ex]]-EY20)*225000&lt;=0,"",(RD[[#This Row],[33 kV_Solar_F3_Ex]]-EY20)*225000)</f>
        <v/>
      </c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131" t="str">
        <f>IF((RD[[#This Row],[33 kV_Solar_F3_Ex]]-EY21)*225000&lt;=0,"",(RD[[#This Row],[33 kV_Solar_F3_Ex]]-EY21)*225000)</f>
        <v/>
      </c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131" t="str">
        <f>IF((RD[[#This Row],[33 kV_Solar_F3_Ex]]-EY22)*225000&lt;=0,"",(RD[[#This Row],[33 kV_Solar_F3_Ex]]-EY22)*225000)</f>
        <v/>
      </c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131" t="str">
        <f>IF((RD[[#This Row],[33 kV_Solar_F3_Ex]]-EY23)*225000&lt;=0,"",(RD[[#This Row],[33 kV_Solar_F3_Ex]]-EY23)*225000)</f>
        <v/>
      </c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131" t="str">
        <f>IF((RD[[#This Row],[33 kV_Solar_F3_Ex]]-EY24)*225000&lt;=0,"",(RD[[#This Row],[33 kV_Solar_F3_Ex]]-EY24)*225000)</f>
        <v/>
      </c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131" t="str">
        <f>IF((RD[[#This Row],[33 kV_Solar_F3_Ex]]-EY25)*225000&lt;=0,"",(RD[[#This Row],[33 kV_Solar_F3_Ex]]-EY25)*225000)</f>
        <v/>
      </c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131" t="str">
        <f>IF((RD[[#This Row],[33 kV_Solar_F3_Ex]]-EY26)*225000&lt;=0,"",(RD[[#This Row],[33 kV_Solar_F3_Ex]]-EY26)*225000)</f>
        <v/>
      </c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131" t="str">
        <f>IF((RD[[#This Row],[33 kV_Solar_F3_Ex]]-EY27)*225000&lt;=0,"",(RD[[#This Row],[33 kV_Solar_F3_Ex]]-EY27)*225000)</f>
        <v/>
      </c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131" t="str">
        <f>IF((RD[[#This Row],[33 kV_Solar_F3_Ex]]-EY28)*225000&lt;=0,"",(RD[[#This Row],[33 kV_Solar_F3_Ex]]-EY28)*225000)</f>
        <v/>
      </c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131" t="str">
        <f>IF((RD[[#This Row],[33 kV_Solar_F3_Ex]]-EY29)*225000&lt;=0,"",(RD[[#This Row],[33 kV_Solar_F3_Ex]]-EY29)*225000)</f>
        <v/>
      </c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131" t="str">
        <f>IF((RD[[#This Row],[33 kV_Solar_F3_Ex]]-EY30)*225000&lt;=0,"",(RD[[#This Row],[33 kV_Solar_F3_Ex]]-EY30)*225000)</f>
        <v/>
      </c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131" t="str">
        <f>IF((RD[[#This Row],[33 kV_Solar_F3_Ex]]-EY31)*225000&lt;=0,"",(RD[[#This Row],[33 kV_Solar_F3_Ex]]-EY31)*225000)</f>
        <v/>
      </c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131" t="str">
        <f>IF((RD[[#This Row],[33 kV_Solar_F3_Ex]]-EY32)*225000&lt;=0,"",(RD[[#This Row],[33 kV_Solar_F3_Ex]]-EY32)*225000)</f>
        <v/>
      </c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131" t="str">
        <f>IF((RD[[#This Row],[33 kV_Solar_F3_Ex]]-EY33)*225000&lt;=0,"",(RD[[#This Row],[33 kV_Solar_F3_Ex]]-EY33)*225000)</f>
        <v/>
      </c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131" t="str">
        <f>IF((RD[[#This Row],[33 kV_Solar_F3_Ex]]-EY34)*225000&lt;=0,"",(RD[[#This Row],[33 kV_Solar_F3_Ex]]-EY34)*225000)</f>
        <v/>
      </c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131" t="str">
        <f>IF((RD[[#This Row],[33 kV_Solar_F3_Ex]]-EY35)*225000&lt;=0,"",(RD[[#This Row],[33 kV_Solar_F3_Ex]]-EY35)*225000)</f>
        <v/>
      </c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131" t="str">
        <f>IF((RD[[#This Row],[33 kV_Solar_F3_Ex]]-EY36)*225000&lt;=0,"",(RD[[#This Row],[33 kV_Solar_F3_Ex]]-EY36)*225000)</f>
        <v/>
      </c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131" t="str">
        <f>IF((RD[[#This Row],[33 kV_Solar_F3_Ex]]-EY37)*225000&lt;=0,"",(RD[[#This Row],[33 kV_Solar_F3_Ex]]-EY37)*225000)</f>
        <v/>
      </c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131" t="str">
        <f>IF((RD[[#This Row],[33 kV_Solar_F3_Ex]]-EY38)*225000&lt;=0,"",(RD[[#This Row],[33 kV_Solar_F3_Ex]]-EY38)*225000)</f>
        <v/>
      </c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131" t="str">
        <f>IF((RD[[#This Row],[33 kV_Solar_F3_Ex]]-EY39)*225000&lt;=0,"",(RD[[#This Row],[33 kV_Solar_F3_Ex]]-EY39)*225000)</f>
        <v/>
      </c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131" t="str">
        <f>IF((RD[[#This Row],[33 kV_Solar_F3_Ex]]-EY40)*225000&lt;=0,"",(RD[[#This Row],[33 kV_Solar_F3_Ex]]-EY40)*225000)</f>
        <v/>
      </c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131" t="str">
        <f>IF((RD[[#This Row],[33 kV_Solar_F3_Ex]]-EY41)*225000&lt;=0,"",(RD[[#This Row],[33 kV_Solar_F3_Ex]]-EY41)*225000)</f>
        <v/>
      </c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131" t="str">
        <f>IF((RD[[#This Row],[33 kV_Solar_F3_Ex]]-EY42)*225000&lt;=0,"",(RD[[#This Row],[33 kV_Solar_F3_Ex]]-EY42)*225000)</f>
        <v/>
      </c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131" t="str">
        <f>IF((RD[[#This Row],[33 kV_Solar_F3_Ex]]-EY43)*225000&lt;=0,"",(RD[[#This Row],[33 kV_Solar_F3_Ex]]-EY43)*225000)</f>
        <v/>
      </c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131" t="str">
        <f>IF((RD[[#This Row],[33 kV_Solar_F3_Ex]]-EY44)*225000&lt;=0,"",(RD[[#This Row],[33 kV_Solar_F3_Ex]]-EY44)*225000)</f>
        <v/>
      </c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131" t="str">
        <f>IF((RD[[#This Row],[33 kV_Solar_F3_Ex]]-EY45)*225000&lt;=0,"",(RD[[#This Row],[33 kV_Solar_F3_Ex]]-EY45)*225000)</f>
        <v/>
      </c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131" t="str">
        <f>IF((RD[[#This Row],[33 kV_Solar_F3_Ex]]-EY46)*225000&lt;=0,"",(RD[[#This Row],[33 kV_Solar_F3_Ex]]-EY46)*225000)</f>
        <v/>
      </c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131" t="str">
        <f>IF((RD[[#This Row],[33 kV_Solar_F3_Ex]]-EY47)*225000&lt;=0,"",(RD[[#This Row],[33 kV_Solar_F3_Ex]]-EY47)*225000)</f>
        <v/>
      </c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131" t="str">
        <f>IF((RD[[#This Row],[33 kV_Solar_F3_Ex]]-EY48)*225000&lt;=0,"",(RD[[#This Row],[33 kV_Solar_F3_Ex]]-EY48)*225000)</f>
        <v/>
      </c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131" t="str">
        <f>IF((RD[[#This Row],[33 kV_Solar_F3_Ex]]-EY49)*225000&lt;=0,"",(RD[[#This Row],[33 kV_Solar_F3_Ex]]-EY49)*225000)</f>
        <v/>
      </c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131" t="str">
        <f>IF((RD[[#This Row],[33 kV_Solar_F3_Ex]]-EY50)*225000&lt;=0,"",(RD[[#This Row],[33 kV_Solar_F3_Ex]]-EY50)*225000)</f>
        <v/>
      </c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131" t="str">
        <f>IF((RD[[#This Row],[33 kV_Solar_F3_Ex]]-EY51)*225000&lt;=0,"",(RD[[#This Row],[33 kV_Solar_F3_Ex]]-EY51)*225000)</f>
        <v/>
      </c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131" t="str">
        <f>IF((RD[[#This Row],[33 kV_Solar_F3_Ex]]-EY52)*225000&lt;=0,"",(RD[[#This Row],[33 kV_Solar_F3_Ex]]-EY52)*225000)</f>
        <v/>
      </c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131" t="str">
        <f>IF((RD[[#This Row],[33 kV_Solar_F3_Ex]]-EY53)*225000&lt;=0,"",(RD[[#This Row],[33 kV_Solar_F3_Ex]]-EY53)*225000)</f>
        <v/>
      </c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131" t="str">
        <f>IF((RD[[#This Row],[33 kV_Solar_F3_Ex]]-EY54)*225000&lt;=0,"",(RD[[#This Row],[33 kV_Solar_F3_Ex]]-EY54)*225000)</f>
        <v/>
      </c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131" t="str">
        <f>IF((RD[[#This Row],[33 kV_Solar_F3_Ex]]-EY55)*225000&lt;=0,"",(RD[[#This Row],[33 kV_Solar_F3_Ex]]-EY55)*225000)</f>
        <v/>
      </c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131" t="str">
        <f>IF((RD[[#This Row],[33 kV_Solar_F3_Ex]]-EY56)*225000&lt;=0,"",(RD[[#This Row],[33 kV_Solar_F3_Ex]]-EY56)*225000)</f>
        <v/>
      </c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131" t="str">
        <f>IF((RD[[#This Row],[33 kV_Solar_F3_Ex]]-EY57)*225000&lt;=0,"",(RD[[#This Row],[33 kV_Solar_F3_Ex]]-EY57)*225000)</f>
        <v/>
      </c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131" t="str">
        <f>IF((RD[[#This Row],[33 kV_Solar_F3_Ex]]-EY58)*225000&lt;=0,"",(RD[[#This Row],[33 kV_Solar_F3_Ex]]-EY58)*225000)</f>
        <v/>
      </c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131" t="str">
        <f>IF((RD[[#This Row],[33 kV_Solar_F3_Ex]]-EY59)*225000&lt;=0,"",(RD[[#This Row],[33 kV_Solar_F3_Ex]]-EY59)*225000)</f>
        <v/>
      </c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131" t="str">
        <f>IF((RD[[#This Row],[33 kV_Solar_F3_Ex]]-EY60)*225000&lt;=0,"",(RD[[#This Row],[33 kV_Solar_F3_Ex]]-EY60)*225000)</f>
        <v/>
      </c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131" t="str">
        <f>IF((RD[[#This Row],[33 kV_Solar_F3_Ex]]-EY61)*225000&lt;=0,"",(RD[[#This Row],[33 kV_Solar_F3_Ex]]-EY61)*225000)</f>
        <v/>
      </c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131" t="str">
        <f>IF((RD[[#This Row],[33 kV_Solar_F3_Ex]]-EY62)*225000&lt;=0,"",(RD[[#This Row],[33 kV_Solar_F3_Ex]]-EY62)*225000)</f>
        <v/>
      </c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131" t="str">
        <f>IF((RD[[#This Row],[33 kV_Solar_F3_Ex]]-EY63)*225000&lt;=0,"",(RD[[#This Row],[33 kV_Solar_F3_Ex]]-EY63)*225000)</f>
        <v/>
      </c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131" t="str">
        <f>IF((RD[[#This Row],[33 kV_Solar_F3_Ex]]-EY64)*225000&lt;=0,"",(RD[[#This Row],[33 kV_Solar_F3_Ex]]-EY64)*225000)</f>
        <v/>
      </c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131" t="str">
        <f>IF((RD[[#This Row],[33 kV_Solar_F3_Ex]]-EY65)*225000&lt;=0,"",(RD[[#This Row],[33 kV_Solar_F3_Ex]]-EY65)*225000)</f>
        <v/>
      </c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131" t="str">
        <f>IF((RD[[#This Row],[33 kV_Solar_F3_Ex]]-EY66)*225000&lt;=0,"",(RD[[#This Row],[33 kV_Solar_F3_Ex]]-EY66)*225000)</f>
        <v/>
      </c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131" t="str">
        <f>IF((RD[[#This Row],[33 kV_Solar_F3_Ex]]-EY67)*225000&lt;=0,"",(RD[[#This Row],[33 kV_Solar_F3_Ex]]-EY67)*225000)</f>
        <v/>
      </c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131" t="str">
        <f>IF((RD[[#This Row],[33 kV_Solar_F3_Ex]]-EY68)*225000&lt;=0,"",(RD[[#This Row],[33 kV_Solar_F3_Ex]]-EY68)*225000)</f>
        <v/>
      </c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131" t="str">
        <f>IF((RD[[#This Row],[33 kV_Solar_F3_Ex]]-EY69)*225000&lt;=0,"",(RD[[#This Row],[33 kV_Solar_F3_Ex]]-EY69)*225000)</f>
        <v/>
      </c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131" t="str">
        <f>IF((RD[[#This Row],[33 kV_Solar_F3_Ex]]-EY70)*225000&lt;=0,"",(RD[[#This Row],[33 kV_Solar_F3_Ex]]-EY70)*225000)</f>
        <v/>
      </c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131" t="str">
        <f>IF((RD[[#This Row],[33 kV_Solar_F3_Ex]]-EY71)*225000&lt;=0,"",(RD[[#This Row],[33 kV_Solar_F3_Ex]]-EY71)*225000)</f>
        <v/>
      </c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35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131" t="str">
        <f>IF((RD[[#This Row],[33 kV_Solar_F3_Ex]]-EY72)*225000&lt;=0,"",(RD[[#This Row],[33 kV_Solar_F3_Ex]]-EY72)*225000)</f>
        <v/>
      </c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131" t="str">
        <f>IF((RD[[#This Row],[33 kV_Solar_F3_Ex]]-EY73)*225000&lt;=0,"",(RD[[#This Row],[33 kV_Solar_F3_Ex]]-EY73)*225000)</f>
        <v/>
      </c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131" t="str">
        <f>IF((RD[[#This Row],[33 kV_Solar_F3_Ex]]-EY74)*225000&lt;=0,"",(RD[[#This Row],[33 kV_Solar_F3_Ex]]-EY74)*225000)</f>
        <v/>
      </c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131" t="str">
        <f>IF((RD[[#This Row],[33 kV_Solar_F3_Ex]]-EY75)*225000&lt;=0,"",(RD[[#This Row],[33 kV_Solar_F3_Ex]]-EY75)*225000)</f>
        <v/>
      </c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131" t="str">
        <f>IF((RD[[#This Row],[33 kV_Solar_F3_Ex]]-EY76)*225000&lt;=0,"",(RD[[#This Row],[33 kV_Solar_F3_Ex]]-EY76)*225000)</f>
        <v/>
      </c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131" t="str">
        <f>IF((RD[[#This Row],[33 kV_Solar_F3_Ex]]-EY77)*225000&lt;=0,"",(RD[[#This Row],[33 kV_Solar_F3_Ex]]-EY77)*225000)</f>
        <v/>
      </c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131" t="str">
        <f>IF((RD[[#This Row],[33 kV_Solar_F3_Ex]]-EY78)*225000&lt;=0,"",(RD[[#This Row],[33 kV_Solar_F3_Ex]]-EY78)*225000)</f>
        <v/>
      </c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131" t="str">
        <f>IF((RD[[#This Row],[33 kV_Solar_F3_Ex]]-EY79)*225000&lt;=0,"",(RD[[#This Row],[33 kV_Solar_F3_Ex]]-EY79)*225000)</f>
        <v/>
      </c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131" t="str">
        <f>IF((RD[[#This Row],[33 kV_Solar_F3_Ex]]-EY80)*225000&lt;=0,"",(RD[[#This Row],[33 kV_Solar_F3_Ex]]-EY80)*225000)</f>
        <v/>
      </c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131" t="str">
        <f>IF((RD[[#This Row],[33 kV_Solar_F3_Ex]]-EY81)*225000&lt;=0,"",(RD[[#This Row],[33 kV_Solar_F3_Ex]]-EY81)*225000)</f>
        <v/>
      </c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131" t="str">
        <f>IF((RD[[#This Row],[33 kV_Solar_F3_Ex]]-EY82)*225000&lt;=0,"",(RD[[#This Row],[33 kV_Solar_F3_Ex]]-EY82)*225000)</f>
        <v/>
      </c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131" t="str">
        <f>IF((RD[[#This Row],[33 kV_Solar_F3_Ex]]-EY83)*225000&lt;=0,"",(RD[[#This Row],[33 kV_Solar_F3_Ex]]-EY83)*225000)</f>
        <v/>
      </c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131" t="str">
        <f>IF((RD[[#This Row],[33 kV_Solar_F3_Ex]]-EY84)*225000&lt;=0,"",(RD[[#This Row],[33 kV_Solar_F3_Ex]]-EY84)*225000)</f>
        <v/>
      </c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131" t="str">
        <f>IF((RD[[#This Row],[33 kV_Solar_F3_Ex]]-EY85)*225000&lt;=0,"",(RD[[#This Row],[33 kV_Solar_F3_Ex]]-EY85)*225000)</f>
        <v/>
      </c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131" t="str">
        <f>IF((RD[[#This Row],[33 kV_Solar_F3_Ex]]-EY86)*225000&lt;=0,"",(RD[[#This Row],[33 kV_Solar_F3_Ex]]-EY86)*225000)</f>
        <v/>
      </c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131" t="str">
        <f>IF((RD[[#This Row],[33 kV_Solar_F3_Ex]]-EY87)*225000&lt;=0,"",(RD[[#This Row],[33 kV_Solar_F3_Ex]]-EY87)*225000)</f>
        <v/>
      </c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131" t="str">
        <f>IF((RD[[#This Row],[33 kV_Solar_F3_Ex]]-EY88)*225000&lt;=0,"",(RD[[#This Row],[33 kV_Solar_F3_Ex]]-EY88)*225000)</f>
        <v/>
      </c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131" t="str">
        <f>IF((RD[[#This Row],[33 kV_Solar_F3_Ex]]-EY89)*225000&lt;=0,"",(RD[[#This Row],[33 kV_Solar_F3_Ex]]-EY89)*225000)</f>
        <v/>
      </c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54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131" t="str">
        <f>IF((RD[[#This Row],[33 kV_Solar_F3_Ex]]-EY90)*225000&lt;=0,"",(RD[[#This Row],[33 kV_Solar_F3_Ex]]-EY90)*225000)</f>
        <v/>
      </c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131" t="str">
        <f>IF((RD[[#This Row],[33 kV_Solar_F3_Ex]]-EY91)*225000&lt;=0,"",(RD[[#This Row],[33 kV_Solar_F3_Ex]]-EY91)*225000)</f>
        <v/>
      </c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131" t="str">
        <f>IF((RD[[#This Row],[33 kV_Solar_F3_Ex]]-EY92)*225000&lt;=0,"",(RD[[#This Row],[33 kV_Solar_F3_Ex]]-EY92)*225000)</f>
        <v/>
      </c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131" t="str">
        <f>IF((RD[[#This Row],[33 kV_Solar_F3_Ex]]-EY93)*225000&lt;=0,"",(RD[[#This Row],[33 kV_Solar_F3_Ex]]-EY93)*225000)</f>
        <v/>
      </c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131" t="str">
        <f>IF((RD[[#This Row],[33 kV_Solar_F3_Ex]]-EY94)*225000&lt;=0,"",(RD[[#This Row],[33 kV_Solar_F3_Ex]]-EY94)*225000)</f>
        <v/>
      </c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131" t="str">
        <f>IF((RD[[#This Row],[33 kV_Solar_F3_Ex]]-EY95)*225000&lt;=0,"",(RD[[#This Row],[33 kV_Solar_F3_Ex]]-EY95)*225000)</f>
        <v/>
      </c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131" t="str">
        <f>IF((RD[[#This Row],[33 kV_Solar_F3_Ex]]-EY96)*225000&lt;=0,"",(RD[[#This Row],[33 kV_Solar_F3_Ex]]-EY96)*225000)</f>
        <v/>
      </c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7"/>
      <c r="GK97" s="317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131" t="str">
        <f>IF((RD[[#This Row],[33 kV_Solar_F3_Ex]]-EY97)*225000&lt;=0,"",(RD[[#This Row],[33 kV_Solar_F3_Ex]]-EY97)*225000)</f>
        <v/>
      </c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7"/>
      <c r="GK98" s="317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131" t="str">
        <f>IF((RD[[#This Row],[33 kV_Solar_F3_Ex]]-EY98)*225000&lt;=0,"",(RD[[#This Row],[33 kV_Solar_F3_Ex]]-EY98)*225000)</f>
        <v/>
      </c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60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7"/>
      <c r="GK99" s="317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131" t="str">
        <f>IF((RD[[#This Row],[33 kV_Solar_F3_Ex]]-EY99)*225000&lt;=0,"",(RD[[#This Row],[33 kV_Solar_F3_Ex]]-EY99)*225000)</f>
        <v/>
      </c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7"/>
      <c r="GK100" s="317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131" t="str">
        <f>IF((RD[[#This Row],[33 kV_Solar_F3_Ex]]-EY100)*225000&lt;=0,"",(RD[[#This Row],[33 kV_Solar_F3_Ex]]-EY100)*225000)</f>
        <v/>
      </c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7"/>
      <c r="GK101" s="317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131" t="str">
        <f>IF((RD[[#This Row],[33 kV_Solar_F3_Ex]]-EY101)*225000&lt;=0,"",(RD[[#This Row],[33 kV_Solar_F3_Ex]]-EY101)*225000)</f>
        <v/>
      </c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7"/>
      <c r="GK102" s="317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131" t="str">
        <f>IF((RD[[#This Row],[33 kV_Solar_F3_Ex]]-EY102)*225000&lt;=0,"",(RD[[#This Row],[33 kV_Solar_F3_Ex]]-EY102)*225000)</f>
        <v/>
      </c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7"/>
      <c r="GK103" s="317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131" t="str">
        <f>IF((RD[[#This Row],[33 kV_Solar_F3_Ex]]-EY103)*225000&lt;=0,"",(RD[[#This Row],[33 kV_Solar_F3_Ex]]-EY103)*225000)</f>
        <v/>
      </c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7"/>
      <c r="GK104" s="317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131" t="str">
        <f>IF((RD[[#This Row],[33 kV_Solar_F3_Ex]]-EY104)*225000&lt;=0,"",(RD[[#This Row],[33 kV_Solar_F3_Ex]]-EY104)*225000)</f>
        <v/>
      </c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7"/>
      <c r="GK105" s="317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131" t="str">
        <f>IF((RD[[#This Row],[33 kV_Solar_F3_Ex]]-EY105)*225000&lt;=0,"",(RD[[#This Row],[33 kV_Solar_F3_Ex]]-EY105)*225000)</f>
        <v/>
      </c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7"/>
      <c r="GK106" s="317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131" t="str">
        <f>IF((RD[[#This Row],[33 kV_Solar_F3_Ex]]-EY106)*225000&lt;=0,"",(RD[[#This Row],[33 kV_Solar_F3_Ex]]-EY106)*225000)</f>
        <v/>
      </c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7"/>
      <c r="GK107" s="317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131" t="str">
        <f>IF((RD[[#This Row],[33 kV_Solar_F3_Ex]]-EY107)*225000&lt;=0,"",(RD[[#This Row],[33 kV_Solar_F3_Ex]]-EY107)*225000)</f>
        <v/>
      </c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7"/>
      <c r="GK108" s="317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131" t="str">
        <f>IF((RD[[#This Row],[33 kV_Solar_F3_Ex]]-EY108)*225000&lt;=0,"",(RD[[#This Row],[33 kV_Solar_F3_Ex]]-EY108)*225000)</f>
        <v/>
      </c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7"/>
      <c r="GK109" s="317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131" t="str">
        <f>IF((RD[[#This Row],[33 kV_Solar_F3_Ex]]-EY109)*225000&lt;=0,"",(RD[[#This Row],[33 kV_Solar_F3_Ex]]-EY109)*225000)</f>
        <v/>
      </c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7"/>
      <c r="GK110" s="317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131" t="str">
        <f>IF((RD[[#This Row],[33 kV_Solar_F3_Ex]]-EY110)*225000&lt;=0,"",(RD[[#This Row],[33 kV_Solar_F3_Ex]]-EY110)*225000)</f>
        <v/>
      </c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7"/>
      <c r="GK111" s="317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131" t="str">
        <f>IF((RD[[#This Row],[33 kV_Solar_F3_Ex]]-EY111)*225000&lt;=0,"",(RD[[#This Row],[33 kV_Solar_F3_Ex]]-EY111)*225000)</f>
        <v/>
      </c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7"/>
      <c r="GK112" s="317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131" t="str">
        <f>IF((RD[[#This Row],[33 kV_Solar_F3_Ex]]-EY112)*225000&lt;=0,"",(RD[[#This Row],[33 kV_Solar_F3_Ex]]-EY112)*225000)</f>
        <v/>
      </c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7"/>
      <c r="GK113" s="317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131" t="str">
        <f>IF((RD[[#This Row],[33 kV_Solar_F3_Ex]]-EY113)*225000&lt;=0,"",(RD[[#This Row],[33 kV_Solar_F3_Ex]]-EY113)*225000)</f>
        <v/>
      </c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7"/>
      <c r="GK114" s="317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2">
        <v>0.28263888888888888</v>
      </c>
      <c r="G115" s="362">
        <v>0.77430555555555558</v>
      </c>
      <c r="H115" s="363">
        <v>6639</v>
      </c>
      <c r="I115" s="363">
        <v>6679</v>
      </c>
      <c r="J115" s="363">
        <v>6682</v>
      </c>
      <c r="K115" s="363">
        <v>6404</v>
      </c>
      <c r="L115" s="363">
        <v>6636</v>
      </c>
      <c r="M115" s="363">
        <v>6552</v>
      </c>
      <c r="N115" s="363">
        <v>6004</v>
      </c>
      <c r="O115" s="363">
        <v>6735</v>
      </c>
      <c r="P115" s="363">
        <v>6665</v>
      </c>
      <c r="Q115" s="363">
        <v>6777</v>
      </c>
      <c r="R115" s="363">
        <v>6455</v>
      </c>
      <c r="S115" s="363">
        <v>6498</v>
      </c>
      <c r="T115" s="363">
        <v>6330</v>
      </c>
      <c r="U115" s="363">
        <v>6753</v>
      </c>
      <c r="V115" s="363">
        <v>4596</v>
      </c>
      <c r="W115" s="363">
        <v>4152</v>
      </c>
      <c r="X115" s="363">
        <v>4500</v>
      </c>
      <c r="Y115" s="363">
        <v>4236</v>
      </c>
      <c r="Z115" s="363">
        <v>6652</v>
      </c>
      <c r="AA115" s="363">
        <v>6476</v>
      </c>
      <c r="AB115" s="363">
        <v>5413</v>
      </c>
      <c r="AC115" s="363">
        <v>6085</v>
      </c>
      <c r="AD115" s="363">
        <v>6493</v>
      </c>
      <c r="AE115" s="364">
        <v>6828</v>
      </c>
      <c r="AF115" s="364">
        <v>6544</v>
      </c>
      <c r="AG115" s="364">
        <v>6797</v>
      </c>
      <c r="AH115" s="364">
        <v>6179</v>
      </c>
      <c r="AI115" s="364">
        <v>6694</v>
      </c>
      <c r="AJ115" s="364">
        <v>6140</v>
      </c>
      <c r="AK115" s="364">
        <v>5987</v>
      </c>
      <c r="AL115" s="364">
        <v>5368</v>
      </c>
      <c r="AM115" s="364">
        <v>5803</v>
      </c>
      <c r="AN115" s="364">
        <v>4319</v>
      </c>
      <c r="AO115" s="364">
        <v>4325</v>
      </c>
      <c r="AP115" s="364">
        <v>3846</v>
      </c>
      <c r="AQ115" s="364">
        <v>3879</v>
      </c>
      <c r="AR115" s="364">
        <v>4072</v>
      </c>
      <c r="AS115" s="364">
        <v>4187</v>
      </c>
      <c r="AT115" s="364">
        <v>4069</v>
      </c>
      <c r="AU115" s="364">
        <v>4125</v>
      </c>
      <c r="AV115" s="364">
        <v>4392</v>
      </c>
      <c r="AW115" s="364">
        <v>4167</v>
      </c>
      <c r="AX115" s="364">
        <v>4199</v>
      </c>
      <c r="AY115" s="364">
        <v>4312</v>
      </c>
      <c r="AZ115" s="364">
        <v>4518</v>
      </c>
      <c r="BA115" s="364">
        <v>1389</v>
      </c>
      <c r="BB115" s="364">
        <v>4139</v>
      </c>
      <c r="BC115" s="364">
        <v>4179</v>
      </c>
      <c r="BD115" s="364">
        <v>3781</v>
      </c>
      <c r="BE115" s="364">
        <v>3996</v>
      </c>
      <c r="BF115" s="364">
        <v>4107</v>
      </c>
      <c r="BG115" s="364">
        <v>4020</v>
      </c>
      <c r="BH115" s="364">
        <v>4360</v>
      </c>
      <c r="BI115" s="364">
        <v>3634</v>
      </c>
      <c r="BJ115" s="364">
        <v>3892</v>
      </c>
      <c r="BK115" s="364">
        <v>3904</v>
      </c>
      <c r="BL115" s="364">
        <v>4113</v>
      </c>
      <c r="BM115" s="364">
        <v>4004</v>
      </c>
      <c r="BN115" s="364">
        <v>3600</v>
      </c>
      <c r="BO115" s="364">
        <v>3965</v>
      </c>
      <c r="BP115" s="364">
        <v>3847</v>
      </c>
      <c r="BQ115" s="364">
        <v>3830</v>
      </c>
      <c r="BR115" s="364">
        <v>3962</v>
      </c>
      <c r="BS115" s="364">
        <v>4313</v>
      </c>
      <c r="BT115" s="364">
        <v>6053</v>
      </c>
      <c r="BU115" s="364">
        <v>5590</v>
      </c>
      <c r="BV115" s="364">
        <v>6019</v>
      </c>
      <c r="BW115" s="364">
        <v>5787</v>
      </c>
      <c r="BX115" s="364">
        <v>5646</v>
      </c>
      <c r="BY115" s="364">
        <v>5124</v>
      </c>
      <c r="BZ115" s="364">
        <v>5855</v>
      </c>
      <c r="CA115" s="364">
        <v>5865</v>
      </c>
      <c r="CB115" s="364">
        <v>4382</v>
      </c>
      <c r="CC115" s="364">
        <v>3448</v>
      </c>
      <c r="CD115" s="364">
        <v>4032</v>
      </c>
      <c r="CE115" s="364">
        <v>3282</v>
      </c>
      <c r="CF115" s="364">
        <v>2397</v>
      </c>
      <c r="CG115" s="364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5">
        <f>SUM(RD[[#This Row],[IS1_Inv1_M1]:[IS1_Inv1_M2]])</f>
        <v>13318</v>
      </c>
      <c r="EE115" s="365">
        <f>SUM(RD[[#This Row],[IS2_Inv1_M1]:[IS5_Inv1_M4]])</f>
        <v>95975</v>
      </c>
      <c r="EF115" s="365">
        <f>SUM(RD[[#This Row],[IS6_Inv1_M1]:[IS6_Inv2_M2]])+SUM(RD[[#This Row],[IS8_Inv1_M1]:[IS8_Inv4_M2]])</f>
        <v>74138</v>
      </c>
      <c r="EG115" s="365">
        <f>SUM(RD[[#This Row],[IS7_Inv1_M1]:[IS7_Inv1_M2]])</f>
        <v>13321</v>
      </c>
      <c r="EH115" s="365">
        <f>SUM(RD[[#This Row],[IS9_Inv1_M1]:[IS12_Inv2_M4]])</f>
        <v>127445</v>
      </c>
      <c r="EI115" s="365">
        <f>SUM(RD[[#This Row],[IS13_Inv1_M1]:[IS14_Inv1_M4]])</f>
        <v>61083</v>
      </c>
      <c r="EJ115" s="365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5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131" t="str">
        <f>IF((RD[[#This Row],[33 kV_Solar_F3_Ex]]-EY114)*225000&lt;=0,"",(RD[[#This Row],[33 kV_Solar_F3_Ex]]-EY114)*225000)</f>
        <v/>
      </c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67"/>
      <c r="GK115" s="367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2">
        <v>0.2722222222222222</v>
      </c>
      <c r="G116" s="362">
        <v>0.74305555555555558</v>
      </c>
      <c r="H116" s="363">
        <v>5868</v>
      </c>
      <c r="I116" s="363">
        <v>5888</v>
      </c>
      <c r="J116" s="363">
        <v>5814</v>
      </c>
      <c r="K116" s="363">
        <v>5521</v>
      </c>
      <c r="L116" s="363">
        <v>5758</v>
      </c>
      <c r="M116" s="363">
        <v>5697</v>
      </c>
      <c r="N116" s="363">
        <v>5792</v>
      </c>
      <c r="O116" s="363">
        <v>5778</v>
      </c>
      <c r="P116" s="363">
        <v>5712</v>
      </c>
      <c r="Q116" s="363">
        <v>5799</v>
      </c>
      <c r="R116" s="363">
        <v>5662</v>
      </c>
      <c r="S116" s="363">
        <v>5701</v>
      </c>
      <c r="T116" s="363">
        <v>5584</v>
      </c>
      <c r="U116" s="363">
        <v>5934</v>
      </c>
      <c r="V116" s="363">
        <v>4058</v>
      </c>
      <c r="W116" s="363">
        <v>3683</v>
      </c>
      <c r="X116" s="363">
        <v>3991</v>
      </c>
      <c r="Y116" s="363">
        <v>3773</v>
      </c>
      <c r="Z116" s="363">
        <v>5910</v>
      </c>
      <c r="AA116" s="363">
        <v>5779</v>
      </c>
      <c r="AB116" s="363">
        <v>4816</v>
      </c>
      <c r="AC116" s="363">
        <v>5375</v>
      </c>
      <c r="AD116" s="363">
        <v>5922</v>
      </c>
      <c r="AE116" s="363">
        <v>6133</v>
      </c>
      <c r="AF116" s="363">
        <v>6271</v>
      </c>
      <c r="AG116" s="363">
        <v>6487</v>
      </c>
      <c r="AH116" s="363">
        <v>5797</v>
      </c>
      <c r="AI116" s="363">
        <v>6208</v>
      </c>
      <c r="AJ116" s="363">
        <v>5794</v>
      </c>
      <c r="AK116" s="363">
        <v>5675</v>
      </c>
      <c r="AL116" s="363">
        <v>5173</v>
      </c>
      <c r="AM116" s="363">
        <v>5616</v>
      </c>
      <c r="AN116" s="363">
        <v>4582</v>
      </c>
      <c r="AO116" s="363">
        <v>4582</v>
      </c>
      <c r="AP116" s="363">
        <v>4044</v>
      </c>
      <c r="AQ116" s="363">
        <v>4085</v>
      </c>
      <c r="AR116" s="363">
        <v>4309</v>
      </c>
      <c r="AS116" s="363">
        <v>4445</v>
      </c>
      <c r="AT116" s="363">
        <v>4328</v>
      </c>
      <c r="AU116" s="363">
        <v>4378</v>
      </c>
      <c r="AV116" s="363">
        <v>4689</v>
      </c>
      <c r="AW116" s="363">
        <v>4438</v>
      </c>
      <c r="AX116" s="363">
        <v>4462</v>
      </c>
      <c r="AY116" s="363">
        <v>4579</v>
      </c>
      <c r="AZ116" s="363">
        <v>4833</v>
      </c>
      <c r="BA116" s="363">
        <v>1477</v>
      </c>
      <c r="BB116" s="363">
        <v>4390</v>
      </c>
      <c r="BC116" s="363">
        <v>4442</v>
      </c>
      <c r="BD116" s="363">
        <v>4012</v>
      </c>
      <c r="BE116" s="363">
        <v>4252</v>
      </c>
      <c r="BF116" s="363">
        <v>4371</v>
      </c>
      <c r="BG116" s="363">
        <v>4261</v>
      </c>
      <c r="BH116" s="363">
        <v>4642</v>
      </c>
      <c r="BI116" s="363">
        <v>3853</v>
      </c>
      <c r="BJ116" s="363">
        <v>4123</v>
      </c>
      <c r="BK116" s="363">
        <v>4133</v>
      </c>
      <c r="BL116" s="363">
        <v>4300</v>
      </c>
      <c r="BM116" s="363">
        <v>4265</v>
      </c>
      <c r="BN116" s="363">
        <v>3799</v>
      </c>
      <c r="BO116" s="363">
        <v>4181</v>
      </c>
      <c r="BP116" s="363">
        <v>4087</v>
      </c>
      <c r="BQ116" s="363">
        <v>4069</v>
      </c>
      <c r="BR116" s="363">
        <v>4196</v>
      </c>
      <c r="BS116" s="363">
        <v>4561</v>
      </c>
      <c r="BT116" s="363">
        <v>6352</v>
      </c>
      <c r="BU116" s="363">
        <v>5952</v>
      </c>
      <c r="BV116" s="363">
        <v>6298</v>
      </c>
      <c r="BW116" s="363">
        <v>5998</v>
      </c>
      <c r="BX116" s="363">
        <v>5914</v>
      </c>
      <c r="BY116" s="363">
        <v>5345</v>
      </c>
      <c r="BZ116" s="363">
        <v>6154</v>
      </c>
      <c r="CA116" s="363">
        <v>6143</v>
      </c>
      <c r="CB116" s="363">
        <v>4620</v>
      </c>
      <c r="CC116" s="363">
        <v>3604</v>
      </c>
      <c r="CD116" s="363">
        <v>4254</v>
      </c>
      <c r="CE116" s="363">
        <v>3454</v>
      </c>
      <c r="CF116" s="363">
        <v>2535</v>
      </c>
      <c r="CG116" s="363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5">
        <f>SUM(RD[[#This Row],[IS1_Inv1_M1]:[IS1_Inv1_M2]])</f>
        <v>11756</v>
      </c>
      <c r="EE116" s="365">
        <f>SUM(RD[[#This Row],[IS2_Inv1_M1]:[IS5_Inv1_M4]])</f>
        <v>84257</v>
      </c>
      <c r="EF116" s="365">
        <f>SUM(RD[[#This Row],[IS6_Inv1_M1]:[IS6_Inv2_M2]])+SUM(RD[[#This Row],[IS8_Inv1_M1]:[IS8_Inv4_M2]])</f>
        <v>68901</v>
      </c>
      <c r="EG116" s="365">
        <f>SUM(RD[[#This Row],[IS7_Inv1_M1]:[IS7_Inv1_M2]])</f>
        <v>12055</v>
      </c>
      <c r="EH116" s="365">
        <f>SUM(RD[[#This Row],[IS9_Inv1_M1]:[IS12_Inv2_M4]])</f>
        <v>135168</v>
      </c>
      <c r="EI116" s="365">
        <f>SUM(RD[[#This Row],[IS13_Inv1_M1]:[IS14_Inv1_M4]])</f>
        <v>64088</v>
      </c>
      <c r="EJ116" s="365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5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131" t="str">
        <f>IF((RD[[#This Row],[33 kV_Solar_F3_Ex]]-EY115)*225000&lt;=0,"",(RD[[#This Row],[33 kV_Solar_F3_Ex]]-EY115)*225000)</f>
        <v/>
      </c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67"/>
      <c r="GK116" s="367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2">
        <v>0.26180555555555557</v>
      </c>
      <c r="G117" s="362">
        <v>0.77430555555555558</v>
      </c>
      <c r="H117" s="363">
        <v>8054</v>
      </c>
      <c r="I117" s="363">
        <v>8009</v>
      </c>
      <c r="J117" s="363">
        <v>8017</v>
      </c>
      <c r="K117" s="363">
        <v>7695</v>
      </c>
      <c r="L117" s="363">
        <v>7936</v>
      </c>
      <c r="M117" s="363">
        <v>7834</v>
      </c>
      <c r="N117" s="363">
        <v>8317</v>
      </c>
      <c r="O117" s="363">
        <v>8147</v>
      </c>
      <c r="P117" s="363">
        <v>8035</v>
      </c>
      <c r="Q117" s="363">
        <v>8177</v>
      </c>
      <c r="R117" s="363">
        <v>7629</v>
      </c>
      <c r="S117" s="363">
        <v>7777</v>
      </c>
      <c r="T117" s="363">
        <v>7462</v>
      </c>
      <c r="U117" s="363">
        <v>7932</v>
      </c>
      <c r="V117" s="363">
        <v>5384</v>
      </c>
      <c r="W117" s="363">
        <v>4818</v>
      </c>
      <c r="X117" s="363">
        <v>5214</v>
      </c>
      <c r="Y117" s="363">
        <v>5014</v>
      </c>
      <c r="Z117" s="363">
        <v>7817</v>
      </c>
      <c r="AA117" s="363">
        <v>7637</v>
      </c>
      <c r="AB117" s="363">
        <v>6429</v>
      </c>
      <c r="AC117" s="363">
        <v>7280</v>
      </c>
      <c r="AD117" s="363">
        <v>7902</v>
      </c>
      <c r="AE117" s="363">
        <v>8106</v>
      </c>
      <c r="AF117" s="363">
        <v>7825</v>
      </c>
      <c r="AG117" s="363">
        <v>8045</v>
      </c>
      <c r="AH117" s="363">
        <v>7249</v>
      </c>
      <c r="AI117" s="363">
        <v>7731</v>
      </c>
      <c r="AJ117" s="363">
        <v>7228</v>
      </c>
      <c r="AK117" s="363">
        <v>7072</v>
      </c>
      <c r="AL117" s="363">
        <v>6153</v>
      </c>
      <c r="AM117" s="363">
        <v>7084</v>
      </c>
      <c r="AN117" s="363">
        <v>5829</v>
      </c>
      <c r="AO117" s="363">
        <v>5832</v>
      </c>
      <c r="AP117" s="363">
        <v>5117</v>
      </c>
      <c r="AQ117" s="363">
        <v>5150</v>
      </c>
      <c r="AR117" s="363">
        <v>5460</v>
      </c>
      <c r="AS117" s="363">
        <v>5671</v>
      </c>
      <c r="AT117" s="363">
        <v>5548</v>
      </c>
      <c r="AU117" s="363">
        <v>5618</v>
      </c>
      <c r="AV117" s="363">
        <v>6099</v>
      </c>
      <c r="AW117" s="363">
        <v>5777</v>
      </c>
      <c r="AX117" s="363">
        <v>5814</v>
      </c>
      <c r="AY117" s="363">
        <v>5906</v>
      </c>
      <c r="AZ117" s="363">
        <v>6193</v>
      </c>
      <c r="BA117" s="363">
        <v>1934</v>
      </c>
      <c r="BB117" s="363">
        <v>5740</v>
      </c>
      <c r="BC117" s="363">
        <v>5820</v>
      </c>
      <c r="BD117" s="363">
        <v>5280</v>
      </c>
      <c r="BE117" s="363">
        <v>5609</v>
      </c>
      <c r="BF117" s="363">
        <v>5790</v>
      </c>
      <c r="BG117" s="363">
        <v>5587</v>
      </c>
      <c r="BH117" s="363">
        <v>6157</v>
      </c>
      <c r="BI117" s="363">
        <v>5142</v>
      </c>
      <c r="BJ117" s="363">
        <v>5490</v>
      </c>
      <c r="BK117" s="363">
        <v>5452</v>
      </c>
      <c r="BL117" s="363">
        <v>5528</v>
      </c>
      <c r="BM117" s="363">
        <v>5613</v>
      </c>
      <c r="BN117" s="363">
        <v>4995</v>
      </c>
      <c r="BO117" s="363">
        <v>5457</v>
      </c>
      <c r="BP117" s="363">
        <v>5365</v>
      </c>
      <c r="BQ117" s="363">
        <v>5338</v>
      </c>
      <c r="BR117" s="363">
        <v>5477</v>
      </c>
      <c r="BS117" s="363">
        <v>5933</v>
      </c>
      <c r="BT117" s="363">
        <v>8539</v>
      </c>
      <c r="BU117" s="363">
        <v>7749</v>
      </c>
      <c r="BV117" s="363">
        <v>8429</v>
      </c>
      <c r="BW117" s="363">
        <v>8106</v>
      </c>
      <c r="BX117" s="363">
        <v>7976</v>
      </c>
      <c r="BY117" s="363">
        <v>7185</v>
      </c>
      <c r="BZ117" s="363">
        <v>8404</v>
      </c>
      <c r="CA117" s="363">
        <v>8227</v>
      </c>
      <c r="CB117" s="363">
        <v>6274</v>
      </c>
      <c r="CC117" s="363">
        <v>4925</v>
      </c>
      <c r="CD117" s="363">
        <v>5783</v>
      </c>
      <c r="CE117" s="363">
        <v>4714</v>
      </c>
      <c r="CF117" s="363">
        <v>3310</v>
      </c>
      <c r="CG117" s="363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5">
        <f>SUM(RD[[#This Row],[IS1_Inv1_M1]:[IS1_Inv1_M2]])</f>
        <v>16063</v>
      </c>
      <c r="EE117" s="365">
        <f>SUM(RD[[#This Row],[IS2_Inv1_M1]:[IS5_Inv1_M4]])</f>
        <v>115388</v>
      </c>
      <c r="EF117" s="365">
        <f>SUM(RD[[#This Row],[IS6_Inv1_M1]:[IS6_Inv2_M2]])+SUM(RD[[#This Row],[IS8_Inv1_M1]:[IS8_Inv4_M2]])</f>
        <v>87550</v>
      </c>
      <c r="EG117" s="365">
        <f>SUM(RD[[#This Row],[IS7_Inv1_M1]:[IS7_Inv1_M2]])</f>
        <v>16008</v>
      </c>
      <c r="EH117" s="365">
        <f>SUM(RD[[#This Row],[IS9_Inv1_M1]:[IS12_Inv2_M4]])</f>
        <v>175721</v>
      </c>
      <c r="EI117" s="365">
        <f>SUM(RD[[#This Row],[IS13_Inv1_M1]:[IS14_Inv1_M4]])</f>
        <v>86311</v>
      </c>
      <c r="EJ117" s="365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5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131" t="str">
        <f>IF((RD[[#This Row],[33 kV_Solar_F3_Ex]]-EY116)*225000&lt;=0,"",(RD[[#This Row],[33 kV_Solar_F3_Ex]]-EY116)*225000)</f>
        <v/>
      </c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67"/>
      <c r="GK117" s="367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2">
        <v>0.28402777777777777</v>
      </c>
      <c r="G118" s="362">
        <v>0.77013888888888893</v>
      </c>
      <c r="H118" s="363">
        <v>7164</v>
      </c>
      <c r="I118" s="363">
        <v>7252</v>
      </c>
      <c r="J118" s="363">
        <v>7181</v>
      </c>
      <c r="K118" s="363">
        <v>6868</v>
      </c>
      <c r="L118" s="363">
        <v>7124</v>
      </c>
      <c r="M118" s="363">
        <v>7048</v>
      </c>
      <c r="N118" s="363">
        <v>7393</v>
      </c>
      <c r="O118" s="363">
        <v>7249</v>
      </c>
      <c r="P118" s="363">
        <v>7154</v>
      </c>
      <c r="Q118" s="363">
        <v>7261</v>
      </c>
      <c r="R118" s="363">
        <v>6970</v>
      </c>
      <c r="S118" s="363">
        <v>7034</v>
      </c>
      <c r="T118" s="363">
        <v>6838</v>
      </c>
      <c r="U118" s="363">
        <v>7265</v>
      </c>
      <c r="V118" s="363">
        <v>4986</v>
      </c>
      <c r="W118" s="363">
        <v>4495</v>
      </c>
      <c r="X118" s="363">
        <v>4837</v>
      </c>
      <c r="Y118" s="363">
        <v>4629</v>
      </c>
      <c r="Z118" s="363">
        <v>7001</v>
      </c>
      <c r="AA118" s="363">
        <v>6965</v>
      </c>
      <c r="AB118" s="363">
        <v>5853</v>
      </c>
      <c r="AC118" s="363">
        <v>6499</v>
      </c>
      <c r="AD118" s="363">
        <v>7039</v>
      </c>
      <c r="AE118" s="363">
        <v>7245</v>
      </c>
      <c r="AF118" s="363">
        <v>7488</v>
      </c>
      <c r="AG118" s="363">
        <v>7728</v>
      </c>
      <c r="AH118" s="363">
        <v>6960</v>
      </c>
      <c r="AI118" s="363">
        <v>7426</v>
      </c>
      <c r="AJ118" s="363">
        <v>6909</v>
      </c>
      <c r="AK118" s="363">
        <v>6741</v>
      </c>
      <c r="AL118" s="363">
        <v>5985</v>
      </c>
      <c r="AM118" s="363">
        <v>6720</v>
      </c>
      <c r="AN118" s="363">
        <v>5287</v>
      </c>
      <c r="AO118" s="363">
        <v>5267</v>
      </c>
      <c r="AP118" s="363">
        <v>4669</v>
      </c>
      <c r="AQ118" s="363">
        <v>4711</v>
      </c>
      <c r="AR118" s="363">
        <v>4958</v>
      </c>
      <c r="AS118" s="363">
        <v>5114</v>
      </c>
      <c r="AT118" s="363">
        <v>4985</v>
      </c>
      <c r="AU118" s="363">
        <v>5065</v>
      </c>
      <c r="AV118" s="363">
        <v>5415</v>
      </c>
      <c r="AW118" s="363">
        <v>5146</v>
      </c>
      <c r="AX118" s="363">
        <v>5196</v>
      </c>
      <c r="AY118" s="363">
        <v>5329</v>
      </c>
      <c r="AZ118" s="363">
        <v>5601</v>
      </c>
      <c r="BA118" s="363">
        <v>1730</v>
      </c>
      <c r="BB118" s="363">
        <v>5148</v>
      </c>
      <c r="BC118" s="363">
        <v>5161</v>
      </c>
      <c r="BD118" s="363">
        <v>4723</v>
      </c>
      <c r="BE118" s="363">
        <v>5028</v>
      </c>
      <c r="BF118" s="363">
        <v>5150</v>
      </c>
      <c r="BG118" s="363">
        <v>5058</v>
      </c>
      <c r="BH118" s="363">
        <v>5471</v>
      </c>
      <c r="BI118" s="363">
        <v>4618</v>
      </c>
      <c r="BJ118" s="363">
        <v>4960</v>
      </c>
      <c r="BK118" s="363">
        <v>4960</v>
      </c>
      <c r="BL118" s="363">
        <v>5221</v>
      </c>
      <c r="BM118" s="363">
        <v>5147</v>
      </c>
      <c r="BN118" s="363">
        <v>4645</v>
      </c>
      <c r="BO118" s="363">
        <v>5106</v>
      </c>
      <c r="BP118" s="363">
        <v>4999</v>
      </c>
      <c r="BQ118" s="363">
        <v>4982</v>
      </c>
      <c r="BR118" s="363">
        <v>5103</v>
      </c>
      <c r="BS118" s="363">
        <v>5502</v>
      </c>
      <c r="BT118" s="363">
        <v>7524</v>
      </c>
      <c r="BU118" s="363">
        <v>6999</v>
      </c>
      <c r="BV118" s="363">
        <v>7407</v>
      </c>
      <c r="BW118" s="363">
        <v>7136</v>
      </c>
      <c r="BX118" s="363">
        <v>6920</v>
      </c>
      <c r="BY118" s="363">
        <v>6287</v>
      </c>
      <c r="BZ118" s="363">
        <v>7322</v>
      </c>
      <c r="CA118" s="363">
        <v>7197</v>
      </c>
      <c r="CB118" s="363">
        <v>5395</v>
      </c>
      <c r="CC118" s="363">
        <v>4230</v>
      </c>
      <c r="CD118" s="363">
        <v>4973</v>
      </c>
      <c r="CE118" s="363">
        <v>4057</v>
      </c>
      <c r="CF118" s="363">
        <v>2958</v>
      </c>
      <c r="CG118" s="363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5">
        <f>SUM(RD[[#This Row],[IS1_Inv1_M1]:[IS1_Inv1_M2]])</f>
        <v>14416</v>
      </c>
      <c r="EE118" s="365">
        <f>SUM(RD[[#This Row],[IS2_Inv1_M1]:[IS5_Inv1_M4]])</f>
        <v>104332</v>
      </c>
      <c r="EF118" s="365">
        <f>SUM(RD[[#This Row],[IS6_Inv1_M1]:[IS6_Inv2_M2]])+SUM(RD[[#This Row],[IS8_Inv1_M1]:[IS8_Inv4_M2]])</f>
        <v>82275</v>
      </c>
      <c r="EG118" s="365">
        <f>SUM(RD[[#This Row],[IS7_Inv1_M1]:[IS7_Inv1_M2]])</f>
        <v>14284</v>
      </c>
      <c r="EH118" s="365">
        <f>SUM(RD[[#This Row],[IS9_Inv1_M1]:[IS12_Inv2_M4]])</f>
        <v>159455</v>
      </c>
      <c r="EI118" s="365">
        <f>SUM(RD[[#This Row],[IS13_Inv1_M1]:[IS14_Inv1_M4]])</f>
        <v>75447</v>
      </c>
      <c r="EJ118" s="365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5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131" t="str">
        <f>IF((RD[[#This Row],[33 kV_Solar_F3_Ex]]-EY117)*225000&lt;=0,"",(RD[[#This Row],[33 kV_Solar_F3_Ex]]-EY117)*225000)</f>
        <v/>
      </c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67"/>
      <c r="GK118" s="367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2">
        <v>0.29097222222222224</v>
      </c>
      <c r="G119" s="362">
        <v>0.76736111111111116</v>
      </c>
      <c r="H119" s="363">
        <v>4982</v>
      </c>
      <c r="I119" s="363">
        <v>4980</v>
      </c>
      <c r="J119" s="363">
        <v>4928</v>
      </c>
      <c r="K119" s="363">
        <v>4695</v>
      </c>
      <c r="L119" s="363">
        <v>4881</v>
      </c>
      <c r="M119" s="363">
        <v>4827</v>
      </c>
      <c r="N119" s="363">
        <v>5037</v>
      </c>
      <c r="O119" s="363">
        <v>4944</v>
      </c>
      <c r="P119" s="363">
        <v>4878</v>
      </c>
      <c r="Q119" s="363">
        <v>4949</v>
      </c>
      <c r="R119" s="363">
        <v>4792</v>
      </c>
      <c r="S119" s="363">
        <v>4824</v>
      </c>
      <c r="T119" s="363">
        <v>4709</v>
      </c>
      <c r="U119" s="363">
        <v>5001</v>
      </c>
      <c r="V119" s="363">
        <v>3396</v>
      </c>
      <c r="W119" s="363">
        <v>3060</v>
      </c>
      <c r="X119" s="363">
        <v>3305</v>
      </c>
      <c r="Y119" s="363">
        <v>3162</v>
      </c>
      <c r="Z119" s="363">
        <v>5009</v>
      </c>
      <c r="AA119" s="363">
        <v>4906</v>
      </c>
      <c r="AB119" s="363">
        <v>4069</v>
      </c>
      <c r="AC119" s="363">
        <v>4561</v>
      </c>
      <c r="AD119" s="363">
        <v>5031</v>
      </c>
      <c r="AE119" s="363">
        <v>5205</v>
      </c>
      <c r="AF119" s="363">
        <v>5234</v>
      </c>
      <c r="AG119" s="363">
        <v>5438</v>
      </c>
      <c r="AH119" s="363">
        <v>4883</v>
      </c>
      <c r="AI119" s="363">
        <v>5240</v>
      </c>
      <c r="AJ119" s="363">
        <v>4869</v>
      </c>
      <c r="AK119" s="363">
        <v>4761</v>
      </c>
      <c r="AL119" s="363">
        <v>4341</v>
      </c>
      <c r="AM119" s="363">
        <v>4670</v>
      </c>
      <c r="AN119" s="363">
        <v>3695</v>
      </c>
      <c r="AO119" s="363">
        <v>3706</v>
      </c>
      <c r="AP119" s="363">
        <v>3267</v>
      </c>
      <c r="AQ119" s="363">
        <v>3313</v>
      </c>
      <c r="AR119" s="363">
        <v>3494</v>
      </c>
      <c r="AS119" s="363">
        <v>3609</v>
      </c>
      <c r="AT119" s="363">
        <v>3513</v>
      </c>
      <c r="AU119" s="363">
        <v>3555</v>
      </c>
      <c r="AV119" s="363">
        <v>3839</v>
      </c>
      <c r="AW119" s="363">
        <v>3628</v>
      </c>
      <c r="AX119" s="363">
        <v>3646</v>
      </c>
      <c r="AY119" s="363">
        <v>3729</v>
      </c>
      <c r="AZ119" s="363">
        <v>3924</v>
      </c>
      <c r="BA119" s="363">
        <v>1192</v>
      </c>
      <c r="BB119" s="363">
        <v>3584</v>
      </c>
      <c r="BC119" s="363">
        <v>3639</v>
      </c>
      <c r="BD119" s="363">
        <v>3280</v>
      </c>
      <c r="BE119" s="363">
        <v>3498</v>
      </c>
      <c r="BF119" s="363">
        <v>3596</v>
      </c>
      <c r="BG119" s="363">
        <v>3500</v>
      </c>
      <c r="BH119" s="363">
        <v>3837</v>
      </c>
      <c r="BI119" s="363">
        <v>3198</v>
      </c>
      <c r="BJ119" s="363">
        <v>3440</v>
      </c>
      <c r="BK119" s="363">
        <v>3422</v>
      </c>
      <c r="BL119" s="363">
        <v>3605</v>
      </c>
      <c r="BM119" s="363">
        <v>3552</v>
      </c>
      <c r="BN119" s="363">
        <v>3176</v>
      </c>
      <c r="BO119" s="363">
        <v>3503</v>
      </c>
      <c r="BP119" s="363">
        <v>3445</v>
      </c>
      <c r="BQ119" s="363">
        <v>3414</v>
      </c>
      <c r="BR119" s="363">
        <v>3514</v>
      </c>
      <c r="BS119" s="363">
        <v>3837</v>
      </c>
      <c r="BT119" s="363">
        <v>5310</v>
      </c>
      <c r="BU119" s="363">
        <v>5004</v>
      </c>
      <c r="BV119" s="363">
        <v>5205</v>
      </c>
      <c r="BW119" s="363">
        <v>5021</v>
      </c>
      <c r="BX119" s="363">
        <v>4902</v>
      </c>
      <c r="BY119" s="363">
        <v>4419</v>
      </c>
      <c r="BZ119" s="363">
        <v>5177</v>
      </c>
      <c r="CA119" s="363">
        <v>5062</v>
      </c>
      <c r="CB119" s="363">
        <v>3813</v>
      </c>
      <c r="CC119" s="363">
        <v>2985</v>
      </c>
      <c r="CD119" s="363">
        <v>3517</v>
      </c>
      <c r="CE119" s="363">
        <v>2844</v>
      </c>
      <c r="CF119" s="363">
        <v>2049</v>
      </c>
      <c r="CG119" s="363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5">
        <f>SUM(RD[[#This Row],[IS1_Inv1_M1]:[IS1_Inv1_M2]])</f>
        <v>9962</v>
      </c>
      <c r="EE119" s="365">
        <f>SUM(RD[[#This Row],[IS2_Inv1_M1]:[IS5_Inv1_M4]])</f>
        <v>71388</v>
      </c>
      <c r="EF119" s="365">
        <f>SUM(RD[[#This Row],[IS6_Inv1_M1]:[IS6_Inv2_M2]])+SUM(RD[[#This Row],[IS8_Inv1_M1]:[IS8_Inv4_M2]])</f>
        <v>57981</v>
      </c>
      <c r="EG119" s="365">
        <f>SUM(RD[[#This Row],[IS7_Inv1_M1]:[IS7_Inv1_M2]])</f>
        <v>10236</v>
      </c>
      <c r="EH119" s="365">
        <f>SUM(RD[[#This Row],[IS9_Inv1_M1]:[IS12_Inv2_M4]])</f>
        <v>111150</v>
      </c>
      <c r="EI119" s="365">
        <f>SUM(RD[[#This Row],[IS13_Inv1_M1]:[IS14_Inv1_M4]])</f>
        <v>53259</v>
      </c>
      <c r="EJ119" s="365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5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131" t="str">
        <f>IF((RD[[#This Row],[33 kV_Solar_F3_Ex]]-EY118)*225000&lt;=0,"",(RD[[#This Row],[33 kV_Solar_F3_Ex]]-EY118)*225000)</f>
        <v/>
      </c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67"/>
      <c r="GK119" s="367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2">
        <v>0.26944444444444443</v>
      </c>
      <c r="G120" s="362">
        <v>0.75</v>
      </c>
      <c r="H120" s="363">
        <v>5244</v>
      </c>
      <c r="I120" s="363">
        <v>5259</v>
      </c>
      <c r="J120" s="363">
        <v>5204</v>
      </c>
      <c r="K120" s="363">
        <v>4954</v>
      </c>
      <c r="L120" s="363">
        <v>5155</v>
      </c>
      <c r="M120" s="363">
        <v>5095</v>
      </c>
      <c r="N120" s="363">
        <v>5313</v>
      </c>
      <c r="O120" s="363">
        <v>5217</v>
      </c>
      <c r="P120" s="363">
        <v>5147</v>
      </c>
      <c r="Q120" s="363">
        <v>5222</v>
      </c>
      <c r="R120" s="363">
        <v>5056</v>
      </c>
      <c r="S120" s="363">
        <v>5084</v>
      </c>
      <c r="T120" s="363">
        <v>4965</v>
      </c>
      <c r="U120" s="363">
        <v>5266</v>
      </c>
      <c r="V120" s="363">
        <v>3584</v>
      </c>
      <c r="W120" s="363">
        <v>3231</v>
      </c>
      <c r="X120" s="363">
        <v>3492</v>
      </c>
      <c r="Y120" s="363">
        <v>3333</v>
      </c>
      <c r="Z120" s="363">
        <v>5255</v>
      </c>
      <c r="AA120" s="363">
        <v>5160</v>
      </c>
      <c r="AB120" s="363">
        <v>4282</v>
      </c>
      <c r="AC120" s="363">
        <v>4813</v>
      </c>
      <c r="AD120" s="363">
        <v>5253</v>
      </c>
      <c r="AE120" s="363">
        <v>5435</v>
      </c>
      <c r="AF120" s="363">
        <v>5638</v>
      </c>
      <c r="AG120" s="363">
        <v>5820</v>
      </c>
      <c r="AH120" s="363">
        <v>5187</v>
      </c>
      <c r="AI120" s="363">
        <v>5569</v>
      </c>
      <c r="AJ120" s="363">
        <v>5083</v>
      </c>
      <c r="AK120" s="363">
        <v>5050</v>
      </c>
      <c r="AL120" s="363">
        <v>4651</v>
      </c>
      <c r="AM120" s="363">
        <v>5056</v>
      </c>
      <c r="AN120" s="363">
        <v>4100</v>
      </c>
      <c r="AO120" s="363">
        <v>4069</v>
      </c>
      <c r="AP120" s="363">
        <v>3584</v>
      </c>
      <c r="AQ120" s="363">
        <v>3592</v>
      </c>
      <c r="AR120" s="363">
        <v>3784</v>
      </c>
      <c r="AS120" s="363">
        <v>3922</v>
      </c>
      <c r="AT120" s="363">
        <v>3838</v>
      </c>
      <c r="AU120" s="363">
        <v>3925</v>
      </c>
      <c r="AV120" s="363">
        <v>4180</v>
      </c>
      <c r="AW120" s="363">
        <v>3971</v>
      </c>
      <c r="AX120" s="363">
        <v>4018</v>
      </c>
      <c r="AY120" s="363">
        <v>4138</v>
      </c>
      <c r="AZ120" s="363">
        <v>4326</v>
      </c>
      <c r="BA120" s="363">
        <v>1306</v>
      </c>
      <c r="BB120" s="363">
        <v>3945</v>
      </c>
      <c r="BC120" s="363">
        <v>3983</v>
      </c>
      <c r="BD120" s="363">
        <v>3619</v>
      </c>
      <c r="BE120" s="363">
        <v>3863</v>
      </c>
      <c r="BF120" s="363">
        <v>3956</v>
      </c>
      <c r="BG120" s="363">
        <v>3890</v>
      </c>
      <c r="BH120" s="363">
        <v>4229</v>
      </c>
      <c r="BI120" s="363">
        <v>3518</v>
      </c>
      <c r="BJ120" s="363">
        <v>3794</v>
      </c>
      <c r="BK120" s="363">
        <v>3794</v>
      </c>
      <c r="BL120" s="363">
        <v>4098</v>
      </c>
      <c r="BM120" s="363">
        <v>3958</v>
      </c>
      <c r="BN120" s="363">
        <v>3549</v>
      </c>
      <c r="BO120" s="363">
        <v>3946</v>
      </c>
      <c r="BP120" s="363">
        <v>3888</v>
      </c>
      <c r="BQ120" s="363">
        <v>3845</v>
      </c>
      <c r="BR120" s="363">
        <v>3972</v>
      </c>
      <c r="BS120" s="363">
        <v>4362</v>
      </c>
      <c r="BT120" s="363">
        <v>5756</v>
      </c>
      <c r="BU120" s="363">
        <v>5407</v>
      </c>
      <c r="BV120" s="363">
        <v>5627</v>
      </c>
      <c r="BW120" s="363">
        <v>5381</v>
      </c>
      <c r="BX120" s="363">
        <v>5194</v>
      </c>
      <c r="BY120" s="363">
        <v>4731</v>
      </c>
      <c r="BZ120" s="363">
        <v>5618</v>
      </c>
      <c r="CA120" s="363">
        <v>5439</v>
      </c>
      <c r="CB120" s="363">
        <v>4027</v>
      </c>
      <c r="CC120" s="363">
        <v>3165</v>
      </c>
      <c r="CD120" s="363">
        <v>3708</v>
      </c>
      <c r="CE120" s="363">
        <v>2974</v>
      </c>
      <c r="CF120" s="363">
        <v>2208</v>
      </c>
      <c r="CG120" s="363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5">
        <f>SUM(RD[[#This Row],[IS1_Inv1_M1]:[IS1_Inv1_M2]])</f>
        <v>10503</v>
      </c>
      <c r="EE120" s="365">
        <f>SUM(RD[[#This Row],[IS2_Inv1_M1]:[IS5_Inv1_M4]])</f>
        <v>75318</v>
      </c>
      <c r="EF120" s="365">
        <f>SUM(RD[[#This Row],[IS6_Inv1_M1]:[IS6_Inv2_M2]])+SUM(RD[[#This Row],[IS8_Inv1_M1]:[IS8_Inv4_M2]])</f>
        <v>61564</v>
      </c>
      <c r="EG120" s="365">
        <f>SUM(RD[[#This Row],[IS7_Inv1_M1]:[IS7_Inv1_M2]])</f>
        <v>10688</v>
      </c>
      <c r="EH120" s="365">
        <f>SUM(RD[[#This Row],[IS9_Inv1_M1]:[IS12_Inv2_M4]])</f>
        <v>122962</v>
      </c>
      <c r="EI120" s="365">
        <f>SUM(RD[[#This Row],[IS13_Inv1_M1]:[IS14_Inv1_M4]])</f>
        <v>57027</v>
      </c>
      <c r="EJ120" s="365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5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131" t="str">
        <f>IF((RD[[#This Row],[33 kV_Solar_F3_Ex]]-EY119)*225000&lt;=0,"",(RD[[#This Row],[33 kV_Solar_F3_Ex]]-EY119)*225000)</f>
        <v/>
      </c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67"/>
      <c r="GK120" s="367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2">
        <v>0.27291666666666664</v>
      </c>
      <c r="G121" s="362">
        <v>0.7729166666666667</v>
      </c>
      <c r="H121" s="363">
        <v>5826</v>
      </c>
      <c r="I121" s="363">
        <v>5915</v>
      </c>
      <c r="J121" s="363">
        <v>5895</v>
      </c>
      <c r="K121" s="363">
        <v>5647</v>
      </c>
      <c r="L121" s="363">
        <v>5888</v>
      </c>
      <c r="M121" s="363">
        <v>5787</v>
      </c>
      <c r="N121" s="363">
        <v>6059</v>
      </c>
      <c r="O121" s="363">
        <v>5856</v>
      </c>
      <c r="P121" s="363">
        <v>5913</v>
      </c>
      <c r="Q121" s="363">
        <v>5948</v>
      </c>
      <c r="R121" s="363">
        <v>5760</v>
      </c>
      <c r="S121" s="363">
        <v>5744</v>
      </c>
      <c r="T121" s="363">
        <v>5662</v>
      </c>
      <c r="U121" s="363">
        <v>6028</v>
      </c>
      <c r="V121" s="363">
        <v>4121</v>
      </c>
      <c r="W121" s="363">
        <v>3724</v>
      </c>
      <c r="X121" s="363">
        <v>3999</v>
      </c>
      <c r="Y121" s="363">
        <v>3787</v>
      </c>
      <c r="Z121" s="363">
        <v>5806</v>
      </c>
      <c r="AA121" s="363">
        <v>5764</v>
      </c>
      <c r="AB121" s="363">
        <v>4817</v>
      </c>
      <c r="AC121" s="363">
        <v>5343</v>
      </c>
      <c r="AD121" s="363">
        <v>5751</v>
      </c>
      <c r="AE121" s="363">
        <v>5958</v>
      </c>
      <c r="AF121" s="363">
        <v>3421</v>
      </c>
      <c r="AG121" s="363">
        <v>3714</v>
      </c>
      <c r="AH121" s="363">
        <v>5961</v>
      </c>
      <c r="AI121" s="363">
        <v>6380</v>
      </c>
      <c r="AJ121" s="363">
        <v>5900</v>
      </c>
      <c r="AK121" s="363">
        <v>5787</v>
      </c>
      <c r="AL121" s="363">
        <v>5316</v>
      </c>
      <c r="AM121" s="363">
        <v>5750</v>
      </c>
      <c r="AN121" s="363">
        <v>4213</v>
      </c>
      <c r="AO121" s="363">
        <v>4210</v>
      </c>
      <c r="AP121" s="363">
        <v>3726</v>
      </c>
      <c r="AQ121" s="363">
        <v>3762</v>
      </c>
      <c r="AR121" s="363">
        <v>3956</v>
      </c>
      <c r="AS121" s="363">
        <v>4082</v>
      </c>
      <c r="AT121" s="363">
        <v>3970</v>
      </c>
      <c r="AU121" s="363">
        <v>4029</v>
      </c>
      <c r="AV121" s="363">
        <v>4307</v>
      </c>
      <c r="AW121" s="363">
        <v>4081</v>
      </c>
      <c r="AX121" s="363">
        <v>4100</v>
      </c>
      <c r="AY121" s="363">
        <v>4218</v>
      </c>
      <c r="AZ121" s="363">
        <v>4446</v>
      </c>
      <c r="BA121" s="363">
        <v>1351</v>
      </c>
      <c r="BB121" s="363">
        <v>4020</v>
      </c>
      <c r="BC121" s="363">
        <v>4087</v>
      </c>
      <c r="BD121" s="363">
        <v>3670</v>
      </c>
      <c r="BE121" s="363">
        <v>3899</v>
      </c>
      <c r="BF121" s="363">
        <v>3997</v>
      </c>
      <c r="BG121" s="363">
        <v>3896</v>
      </c>
      <c r="BH121" s="363">
        <v>4266</v>
      </c>
      <c r="BI121" s="363">
        <v>3539</v>
      </c>
      <c r="BJ121" s="363">
        <v>3787</v>
      </c>
      <c r="BK121" s="363">
        <v>3790</v>
      </c>
      <c r="BL121" s="363">
        <v>3928</v>
      </c>
      <c r="BM121" s="363">
        <v>3917</v>
      </c>
      <c r="BN121" s="363">
        <v>3485</v>
      </c>
      <c r="BO121" s="363">
        <v>3822</v>
      </c>
      <c r="BP121" s="363">
        <v>3729</v>
      </c>
      <c r="BQ121" s="363">
        <v>3716</v>
      </c>
      <c r="BR121" s="363">
        <v>3819</v>
      </c>
      <c r="BS121" s="363">
        <v>4159</v>
      </c>
      <c r="BT121" s="363">
        <v>5900</v>
      </c>
      <c r="BU121" s="363">
        <v>5577</v>
      </c>
      <c r="BV121" s="363">
        <v>5806</v>
      </c>
      <c r="BW121" s="363">
        <v>5609</v>
      </c>
      <c r="BX121" s="363">
        <v>5449</v>
      </c>
      <c r="BY121" s="363">
        <v>4926</v>
      </c>
      <c r="BZ121" s="363">
        <v>5722</v>
      </c>
      <c r="CA121" s="363">
        <v>5609</v>
      </c>
      <c r="CB121" s="363">
        <v>4273</v>
      </c>
      <c r="CC121" s="363">
        <v>3470</v>
      </c>
      <c r="CD121" s="363">
        <v>4041</v>
      </c>
      <c r="CE121" s="363">
        <v>3147</v>
      </c>
      <c r="CF121" s="363">
        <v>2301</v>
      </c>
      <c r="CG121" s="363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5">
        <f>SUM(RD[[#This Row],[IS1_Inv1_M1]:[IS1_Inv1_M2]])</f>
        <v>11741</v>
      </c>
      <c r="EE121" s="365">
        <f>SUM(RD[[#This Row],[IS2_Inv1_M1]:[IS5_Inv1_M4]])</f>
        <v>85818</v>
      </c>
      <c r="EF121" s="365">
        <f>SUM(RD[[#This Row],[IS6_Inv1_M1]:[IS6_Inv2_M2]])+SUM(RD[[#This Row],[IS8_Inv1_M1]:[IS8_Inv4_M2]])</f>
        <v>63959</v>
      </c>
      <c r="EG121" s="365">
        <f>SUM(RD[[#This Row],[IS7_Inv1_M1]:[IS7_Inv1_M2]])</f>
        <v>11709</v>
      </c>
      <c r="EH121" s="365">
        <f>SUM(RD[[#This Row],[IS9_Inv1_M1]:[IS12_Inv2_M4]])</f>
        <v>123977</v>
      </c>
      <c r="EI121" s="365">
        <f>SUM(RD[[#This Row],[IS13_Inv1_M1]:[IS14_Inv1_M4]])</f>
        <v>59529</v>
      </c>
      <c r="EJ121" s="365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5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131" t="str">
        <f>IF((RD[[#This Row],[33 kV_Solar_F3_Ex]]-EY120)*225000&lt;=0,"",(RD[[#This Row],[33 kV_Solar_F3_Ex]]-EY120)*225000)</f>
        <v/>
      </c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67"/>
      <c r="GK121" s="367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2">
        <v>0.28125</v>
      </c>
      <c r="G122" s="362">
        <v>0.7715277777777777</v>
      </c>
      <c r="H122" s="363">
        <v>4074</v>
      </c>
      <c r="I122" s="363">
        <v>4095</v>
      </c>
      <c r="J122" s="363">
        <v>4079</v>
      </c>
      <c r="K122" s="363">
        <v>3897</v>
      </c>
      <c r="L122" s="363">
        <v>4050</v>
      </c>
      <c r="M122" s="363">
        <v>3993</v>
      </c>
      <c r="N122" s="363">
        <v>4180</v>
      </c>
      <c r="O122" s="363">
        <v>4086</v>
      </c>
      <c r="P122" s="363">
        <v>4058</v>
      </c>
      <c r="Q122" s="363">
        <v>4106</v>
      </c>
      <c r="R122" s="363">
        <v>3954</v>
      </c>
      <c r="S122" s="363">
        <v>3975</v>
      </c>
      <c r="T122" s="363">
        <v>3882</v>
      </c>
      <c r="U122" s="363">
        <v>4125</v>
      </c>
      <c r="V122" s="363">
        <v>2771</v>
      </c>
      <c r="W122" s="363">
        <v>2504</v>
      </c>
      <c r="X122" s="363">
        <v>2691</v>
      </c>
      <c r="Y122" s="363">
        <v>2568</v>
      </c>
      <c r="Z122" s="363">
        <v>4061</v>
      </c>
      <c r="AA122" s="363">
        <v>3996</v>
      </c>
      <c r="AB122" s="363">
        <v>3328</v>
      </c>
      <c r="AC122" s="363">
        <v>3752</v>
      </c>
      <c r="AD122" s="363">
        <v>4065</v>
      </c>
      <c r="AE122" s="363">
        <v>4203</v>
      </c>
      <c r="AF122" s="363">
        <v>3869</v>
      </c>
      <c r="AG122" s="363">
        <v>3910</v>
      </c>
      <c r="AH122" s="363">
        <v>3928</v>
      </c>
      <c r="AI122" s="363">
        <v>4237</v>
      </c>
      <c r="AJ122" s="363">
        <v>3882</v>
      </c>
      <c r="AK122" s="363">
        <v>3794</v>
      </c>
      <c r="AL122" s="363">
        <v>3490</v>
      </c>
      <c r="AM122" s="363">
        <v>3792</v>
      </c>
      <c r="AN122" s="363">
        <v>2692</v>
      </c>
      <c r="AO122" s="363">
        <v>2682</v>
      </c>
      <c r="AP122" s="363">
        <v>2368</v>
      </c>
      <c r="AQ122" s="363">
        <v>2388</v>
      </c>
      <c r="AR122" s="363">
        <v>2511</v>
      </c>
      <c r="AS122" s="363">
        <v>2592</v>
      </c>
      <c r="AT122" s="363">
        <v>2524</v>
      </c>
      <c r="AU122" s="363">
        <v>2572</v>
      </c>
      <c r="AV122" s="363">
        <v>2740</v>
      </c>
      <c r="AW122" s="363">
        <v>2599</v>
      </c>
      <c r="AX122" s="363">
        <v>2620</v>
      </c>
      <c r="AY122" s="363">
        <v>2700</v>
      </c>
      <c r="AZ122" s="363">
        <v>2843</v>
      </c>
      <c r="BA122" s="363">
        <v>830</v>
      </c>
      <c r="BB122" s="363">
        <v>2562</v>
      </c>
      <c r="BC122" s="363">
        <v>2597</v>
      </c>
      <c r="BD122" s="363">
        <v>2347</v>
      </c>
      <c r="BE122" s="363">
        <v>2506</v>
      </c>
      <c r="BF122" s="363">
        <v>2507</v>
      </c>
      <c r="BG122" s="363">
        <v>2508</v>
      </c>
      <c r="BH122" s="363">
        <v>2740</v>
      </c>
      <c r="BI122" s="363">
        <v>2269</v>
      </c>
      <c r="BJ122" s="363">
        <v>2439</v>
      </c>
      <c r="BK122" s="363">
        <v>2440</v>
      </c>
      <c r="BL122" s="363">
        <v>2587</v>
      </c>
      <c r="BM122" s="363">
        <v>2539</v>
      </c>
      <c r="BN122" s="363">
        <v>2262</v>
      </c>
      <c r="BO122" s="363">
        <v>2503</v>
      </c>
      <c r="BP122" s="363">
        <v>2438</v>
      </c>
      <c r="BQ122" s="363">
        <v>2424</v>
      </c>
      <c r="BR122" s="363">
        <v>2502</v>
      </c>
      <c r="BS122" s="363">
        <v>2743</v>
      </c>
      <c r="BT122" s="363">
        <v>3820</v>
      </c>
      <c r="BU122" s="363">
        <v>3612</v>
      </c>
      <c r="BV122" s="363">
        <v>3749</v>
      </c>
      <c r="BW122" s="363">
        <v>3618</v>
      </c>
      <c r="BX122" s="363">
        <v>3517</v>
      </c>
      <c r="BY122" s="363">
        <v>3179</v>
      </c>
      <c r="BZ122" s="363">
        <v>3658</v>
      </c>
      <c r="CA122" s="363">
        <v>3638</v>
      </c>
      <c r="CB122" s="363">
        <v>2769</v>
      </c>
      <c r="CC122" s="363">
        <v>2188</v>
      </c>
      <c r="CD122" s="363">
        <v>2744</v>
      </c>
      <c r="CE122" s="363">
        <v>1979</v>
      </c>
      <c r="CF122" s="363">
        <v>1432</v>
      </c>
      <c r="CG122" s="363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5">
        <f>SUM(RD[[#This Row],[IS1_Inv1_M1]:[IS1_Inv1_M2]])</f>
        <v>8169</v>
      </c>
      <c r="EE122" s="365">
        <f>SUM(RD[[#This Row],[IS2_Inv1_M1]:[IS5_Inv1_M4]])</f>
        <v>58919</v>
      </c>
      <c r="EF122" s="365">
        <f>SUM(RD[[#This Row],[IS6_Inv1_M1]:[IS6_Inv2_M2]])+SUM(RD[[#This Row],[IS8_Inv1_M1]:[IS8_Inv4_M2]])</f>
        <v>46039</v>
      </c>
      <c r="EG122" s="365">
        <f>SUM(RD[[#This Row],[IS7_Inv1_M1]:[IS7_Inv1_M2]])</f>
        <v>8268</v>
      </c>
      <c r="EH122" s="365">
        <f>SUM(RD[[#This Row],[IS9_Inv1_M1]:[IS12_Inv2_M4]])</f>
        <v>79574</v>
      </c>
      <c r="EI122" s="365">
        <f>SUM(RD[[#This Row],[IS13_Inv1_M1]:[IS14_Inv1_M4]])</f>
        <v>38471</v>
      </c>
      <c r="EJ122" s="365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5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131" t="str">
        <f>IF((RD[[#This Row],[33 kV_Solar_F3_Ex]]-EY121)*225000&lt;=0,"",(RD[[#This Row],[33 kV_Solar_F3_Ex]]-EY121)*225000)</f>
        <v/>
      </c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67"/>
      <c r="GK122" s="367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2">
        <v>0.27777777777777779</v>
      </c>
      <c r="G123" s="362">
        <v>0.7715277777777777</v>
      </c>
      <c r="H123" s="363">
        <v>5946</v>
      </c>
      <c r="I123" s="363">
        <v>5951</v>
      </c>
      <c r="J123" s="363">
        <v>5890</v>
      </c>
      <c r="K123" s="363">
        <v>5626</v>
      </c>
      <c r="L123" s="363">
        <v>5843</v>
      </c>
      <c r="M123" s="363">
        <v>5735</v>
      </c>
      <c r="N123" s="363">
        <v>6057</v>
      </c>
      <c r="O123" s="363">
        <v>5935</v>
      </c>
      <c r="P123" s="363">
        <v>5864</v>
      </c>
      <c r="Q123" s="363">
        <v>5947</v>
      </c>
      <c r="R123" s="363">
        <v>5694</v>
      </c>
      <c r="S123" s="363">
        <v>5746</v>
      </c>
      <c r="T123" s="363">
        <v>5591</v>
      </c>
      <c r="U123" s="363">
        <v>5941</v>
      </c>
      <c r="V123" s="363">
        <v>4046</v>
      </c>
      <c r="W123" s="363">
        <v>3707</v>
      </c>
      <c r="X123" s="363">
        <v>3942</v>
      </c>
      <c r="Y123" s="363">
        <v>3771</v>
      </c>
      <c r="Z123" s="363">
        <v>5969</v>
      </c>
      <c r="AA123" s="363">
        <v>5820</v>
      </c>
      <c r="AB123" s="363">
        <v>4836</v>
      </c>
      <c r="AC123" s="363">
        <v>5347</v>
      </c>
      <c r="AD123" s="363">
        <v>6007</v>
      </c>
      <c r="AE123" s="363">
        <v>6210</v>
      </c>
      <c r="AF123" s="363">
        <v>6160</v>
      </c>
      <c r="AG123" s="363">
        <v>6209</v>
      </c>
      <c r="AH123" s="363">
        <v>5666</v>
      </c>
      <c r="AI123" s="363">
        <v>6097</v>
      </c>
      <c r="AJ123" s="363">
        <v>5623</v>
      </c>
      <c r="AK123" s="363">
        <v>5497</v>
      </c>
      <c r="AL123" s="363">
        <v>5072</v>
      </c>
      <c r="AM123" s="363">
        <v>5513</v>
      </c>
      <c r="AN123" s="363">
        <v>4332</v>
      </c>
      <c r="AO123" s="363">
        <v>4326</v>
      </c>
      <c r="AP123" s="363">
        <v>3833</v>
      </c>
      <c r="AQ123" s="363">
        <v>3879</v>
      </c>
      <c r="AR123" s="363">
        <v>4075</v>
      </c>
      <c r="AS123" s="363">
        <v>4196</v>
      </c>
      <c r="AT123" s="363">
        <v>4081</v>
      </c>
      <c r="AU123" s="363">
        <v>4134</v>
      </c>
      <c r="AV123" s="363">
        <v>4410</v>
      </c>
      <c r="AW123" s="363">
        <v>4175</v>
      </c>
      <c r="AX123" s="363">
        <v>4189</v>
      </c>
      <c r="AY123" s="363">
        <v>4114</v>
      </c>
      <c r="AZ123" s="363">
        <v>4546</v>
      </c>
      <c r="BA123" s="363">
        <v>1384</v>
      </c>
      <c r="BB123" s="363">
        <v>4099</v>
      </c>
      <c r="BC123" s="363">
        <v>4169</v>
      </c>
      <c r="BD123" s="363">
        <v>3764</v>
      </c>
      <c r="BE123" s="363">
        <v>3996</v>
      </c>
      <c r="BF123" s="363">
        <v>4015</v>
      </c>
      <c r="BG123" s="363">
        <v>3992</v>
      </c>
      <c r="BH123" s="363">
        <v>4358</v>
      </c>
      <c r="BI123" s="363">
        <v>3623</v>
      </c>
      <c r="BJ123" s="363">
        <v>3873</v>
      </c>
      <c r="BK123" s="363">
        <v>3885</v>
      </c>
      <c r="BL123" s="363">
        <v>4123</v>
      </c>
      <c r="BM123" s="363">
        <v>4020</v>
      </c>
      <c r="BN123" s="363">
        <v>3594</v>
      </c>
      <c r="BO123" s="363">
        <v>3969</v>
      </c>
      <c r="BP123" s="363">
        <v>3845</v>
      </c>
      <c r="BQ123" s="363">
        <v>3832</v>
      </c>
      <c r="BR123" s="363">
        <v>3964</v>
      </c>
      <c r="BS123" s="363">
        <v>4346</v>
      </c>
      <c r="BT123" s="363">
        <v>6049</v>
      </c>
      <c r="BU123" s="363">
        <v>5716</v>
      </c>
      <c r="BV123" s="363">
        <v>5980</v>
      </c>
      <c r="BW123" s="363">
        <v>5821</v>
      </c>
      <c r="BX123" s="363">
        <v>5683</v>
      </c>
      <c r="BY123" s="363">
        <v>5115</v>
      </c>
      <c r="BZ123" s="363">
        <v>6004</v>
      </c>
      <c r="CA123" s="363">
        <v>5823</v>
      </c>
      <c r="CB123" s="363">
        <v>4578</v>
      </c>
      <c r="CC123" s="363">
        <v>3641</v>
      </c>
      <c r="CD123" s="363">
        <v>4550</v>
      </c>
      <c r="CE123" s="363">
        <v>3315</v>
      </c>
      <c r="CF123" s="363">
        <v>2365</v>
      </c>
      <c r="CG123" s="363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5">
        <f>SUM(RD[[#This Row],[IS1_Inv1_M1]:[IS1_Inv1_M2]])</f>
        <v>11897</v>
      </c>
      <c r="EE123" s="365">
        <f>SUM(RD[[#This Row],[IS2_Inv1_M1]:[IS5_Inv1_M4]])</f>
        <v>85335</v>
      </c>
      <c r="EF123" s="365">
        <f>SUM(RD[[#This Row],[IS6_Inv1_M1]:[IS6_Inv2_M2]])+SUM(RD[[#This Row],[IS8_Inv1_M1]:[IS8_Inv4_M2]])</f>
        <v>67809</v>
      </c>
      <c r="EG123" s="365">
        <f>SUM(RD[[#This Row],[IS7_Inv1_M1]:[IS7_Inv1_M2]])</f>
        <v>12217</v>
      </c>
      <c r="EH123" s="365">
        <f>SUM(RD[[#This Row],[IS9_Inv1_M1]:[IS12_Inv2_M4]])</f>
        <v>127141</v>
      </c>
      <c r="EI123" s="365">
        <f>SUM(RD[[#This Row],[IS13_Inv1_M1]:[IS14_Inv1_M4]])</f>
        <v>62275</v>
      </c>
      <c r="EJ123" s="365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5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131" t="str">
        <f>IF((RD[[#This Row],[33 kV_Solar_F3_Ex]]-EY122)*225000&lt;=0,"",(RD[[#This Row],[33 kV_Solar_F3_Ex]]-EY122)*225000)</f>
        <v/>
      </c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67"/>
      <c r="GK123" s="367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2">
        <v>0.2673611111111111</v>
      </c>
      <c r="G124" s="362">
        <v>0.76875000000000004</v>
      </c>
      <c r="H124" s="363">
        <v>5669</v>
      </c>
      <c r="I124" s="363">
        <v>5718</v>
      </c>
      <c r="J124" s="363">
        <v>5683</v>
      </c>
      <c r="K124" s="363">
        <v>5422</v>
      </c>
      <c r="L124" s="363">
        <v>5636</v>
      </c>
      <c r="M124" s="363">
        <v>5570</v>
      </c>
      <c r="N124" s="363">
        <v>5821</v>
      </c>
      <c r="O124" s="363">
        <v>5706</v>
      </c>
      <c r="P124" s="363">
        <v>5649</v>
      </c>
      <c r="Q124" s="363">
        <v>5719</v>
      </c>
      <c r="R124" s="363">
        <v>5515</v>
      </c>
      <c r="S124" s="363">
        <v>5551</v>
      </c>
      <c r="T124" s="363">
        <v>5412</v>
      </c>
      <c r="U124" s="363">
        <v>5746</v>
      </c>
      <c r="V124" s="363">
        <v>3924</v>
      </c>
      <c r="W124" s="363">
        <v>3655</v>
      </c>
      <c r="X124" s="363">
        <v>3813</v>
      </c>
      <c r="Y124" s="363">
        <v>3641</v>
      </c>
      <c r="Z124" s="363">
        <v>5676</v>
      </c>
      <c r="AA124" s="363">
        <v>5561</v>
      </c>
      <c r="AB124" s="363">
        <v>4646</v>
      </c>
      <c r="AC124" s="363">
        <v>5095</v>
      </c>
      <c r="AD124" s="363">
        <v>5676</v>
      </c>
      <c r="AE124" s="363">
        <v>5869</v>
      </c>
      <c r="AF124" s="363">
        <v>5929</v>
      </c>
      <c r="AG124" s="363">
        <v>6109</v>
      </c>
      <c r="AH124" s="363">
        <v>5519</v>
      </c>
      <c r="AI124" s="363">
        <v>5938</v>
      </c>
      <c r="AJ124" s="363">
        <v>5481</v>
      </c>
      <c r="AK124" s="363">
        <v>5357</v>
      </c>
      <c r="AL124" s="363">
        <v>4925</v>
      </c>
      <c r="AM124" s="363">
        <v>5306</v>
      </c>
      <c r="AN124" s="363">
        <v>4099</v>
      </c>
      <c r="AO124" s="363">
        <v>4102</v>
      </c>
      <c r="AP124" s="363">
        <v>3654</v>
      </c>
      <c r="AQ124" s="363">
        <v>3709</v>
      </c>
      <c r="AR124" s="363">
        <v>3887</v>
      </c>
      <c r="AS124" s="363">
        <v>3993</v>
      </c>
      <c r="AT124" s="363">
        <v>3878</v>
      </c>
      <c r="AU124" s="363">
        <v>3918</v>
      </c>
      <c r="AV124" s="363">
        <v>4158</v>
      </c>
      <c r="AW124" s="363">
        <v>3946</v>
      </c>
      <c r="AX124" s="363">
        <v>3961</v>
      </c>
      <c r="AY124" s="363">
        <v>4074</v>
      </c>
      <c r="AZ124" s="363">
        <v>4301</v>
      </c>
      <c r="BA124" s="363">
        <v>1309</v>
      </c>
      <c r="BB124" s="363">
        <v>3882</v>
      </c>
      <c r="BC124" s="363">
        <v>3937</v>
      </c>
      <c r="BD124" s="363">
        <v>3562</v>
      </c>
      <c r="BE124" s="363">
        <v>3773</v>
      </c>
      <c r="BF124" s="363">
        <v>3860</v>
      </c>
      <c r="BG124" s="363">
        <v>3784</v>
      </c>
      <c r="BH124" s="363">
        <v>4094</v>
      </c>
      <c r="BI124" s="363">
        <v>3420</v>
      </c>
      <c r="BJ124" s="363">
        <v>3651</v>
      </c>
      <c r="BK124" s="363">
        <v>3674</v>
      </c>
      <c r="BL124" s="363">
        <v>3898</v>
      </c>
      <c r="BM124" s="363">
        <v>3800</v>
      </c>
      <c r="BN124" s="363">
        <v>3406</v>
      </c>
      <c r="BO124" s="363">
        <v>3757</v>
      </c>
      <c r="BP124" s="363">
        <v>3659</v>
      </c>
      <c r="BQ124" s="363">
        <v>3637</v>
      </c>
      <c r="BR124" s="363">
        <v>3758</v>
      </c>
      <c r="BS124" s="363">
        <v>4097</v>
      </c>
      <c r="BT124" s="363">
        <v>5703</v>
      </c>
      <c r="BU124" s="363">
        <v>5421</v>
      </c>
      <c r="BV124" s="363">
        <v>5611</v>
      </c>
      <c r="BW124" s="363">
        <v>5436</v>
      </c>
      <c r="BX124" s="363">
        <v>5272</v>
      </c>
      <c r="BY124" s="363">
        <v>4771</v>
      </c>
      <c r="BZ124" s="363">
        <v>5651</v>
      </c>
      <c r="CA124" s="363">
        <v>5454</v>
      </c>
      <c r="CB124" s="363">
        <v>4225</v>
      </c>
      <c r="CC124" s="363">
        <v>3376</v>
      </c>
      <c r="CD124" s="363">
        <v>4215</v>
      </c>
      <c r="CE124" s="363">
        <v>3093</v>
      </c>
      <c r="CF124" s="363">
        <v>2246</v>
      </c>
      <c r="CG124" s="363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5">
        <f>SUM(RD[[#This Row],[IS1_Inv1_M1]:[IS1_Inv1_M2]])</f>
        <v>11387</v>
      </c>
      <c r="EE124" s="365">
        <f>SUM(RD[[#This Row],[IS2_Inv1_M1]:[IS5_Inv1_M4]])</f>
        <v>82463</v>
      </c>
      <c r="EF124" s="365">
        <f>SUM(RD[[#This Row],[IS6_Inv1_M1]:[IS6_Inv2_M2]])+SUM(RD[[#This Row],[IS8_Inv1_M1]:[IS8_Inv4_M2]])</f>
        <v>65542</v>
      </c>
      <c r="EG124" s="365">
        <f>SUM(RD[[#This Row],[IS7_Inv1_M1]:[IS7_Inv1_M2]])</f>
        <v>11545</v>
      </c>
      <c r="EH124" s="365">
        <f>SUM(RD[[#This Row],[IS9_Inv1_M1]:[IS12_Inv2_M4]])</f>
        <v>120638</v>
      </c>
      <c r="EI124" s="365">
        <f>SUM(RD[[#This Row],[IS13_Inv1_M1]:[IS14_Inv1_M4]])</f>
        <v>58228</v>
      </c>
      <c r="EJ124" s="365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5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131" t="str">
        <f>IF((RD[[#This Row],[33 kV_Solar_F3_Ex]]-EY123)*225000&lt;=0,"",(RD[[#This Row],[33 kV_Solar_F3_Ex]]-EY123)*225000)</f>
        <v/>
      </c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67"/>
      <c r="GK124" s="367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2">
        <v>0.28402777777777777</v>
      </c>
      <c r="G125" s="362">
        <v>0.7729166666666667</v>
      </c>
      <c r="H125" s="363">
        <v>7719</v>
      </c>
      <c r="I125" s="363">
        <v>6966</v>
      </c>
      <c r="J125" s="363">
        <v>7733</v>
      </c>
      <c r="K125" s="363">
        <v>7410</v>
      </c>
      <c r="L125" s="363">
        <v>7636</v>
      </c>
      <c r="M125" s="363">
        <v>6926</v>
      </c>
      <c r="N125" s="363">
        <v>7811</v>
      </c>
      <c r="O125" s="363">
        <v>7741</v>
      </c>
      <c r="P125" s="363">
        <v>7363</v>
      </c>
      <c r="Q125" s="363">
        <v>7706</v>
      </c>
      <c r="R125" s="363">
        <v>6865</v>
      </c>
      <c r="S125" s="363">
        <v>6882</v>
      </c>
      <c r="T125" s="363">
        <v>6746</v>
      </c>
      <c r="U125" s="363">
        <v>7160</v>
      </c>
      <c r="V125" s="363">
        <v>5407</v>
      </c>
      <c r="W125" s="363">
        <v>5206</v>
      </c>
      <c r="X125" s="363">
        <v>5241</v>
      </c>
      <c r="Y125" s="363">
        <v>5014</v>
      </c>
      <c r="Z125" s="363">
        <v>7643</v>
      </c>
      <c r="AA125" s="363">
        <v>6666</v>
      </c>
      <c r="AB125" s="363">
        <v>5742</v>
      </c>
      <c r="AC125" s="363">
        <v>6250</v>
      </c>
      <c r="AD125" s="363">
        <v>7697</v>
      </c>
      <c r="AE125" s="363">
        <v>7940</v>
      </c>
      <c r="AF125" s="363">
        <v>7849</v>
      </c>
      <c r="AG125" s="363">
        <v>7761</v>
      </c>
      <c r="AH125" s="363">
        <v>7104</v>
      </c>
      <c r="AI125" s="363">
        <v>7880</v>
      </c>
      <c r="AJ125" s="363">
        <v>7034</v>
      </c>
      <c r="AK125" s="363">
        <v>7135</v>
      </c>
      <c r="AL125" s="363">
        <v>6594</v>
      </c>
      <c r="AM125" s="363">
        <v>6944</v>
      </c>
      <c r="AN125" s="363">
        <v>5802</v>
      </c>
      <c r="AO125" s="363">
        <v>5659</v>
      </c>
      <c r="AP125" s="363">
        <v>5038</v>
      </c>
      <c r="AQ125" s="363">
        <v>5198</v>
      </c>
      <c r="AR125" s="363">
        <v>5364</v>
      </c>
      <c r="AS125" s="363">
        <v>5610</v>
      </c>
      <c r="AT125" s="363">
        <v>5448</v>
      </c>
      <c r="AU125" s="363">
        <v>5562</v>
      </c>
      <c r="AV125" s="363">
        <v>5912</v>
      </c>
      <c r="AW125" s="363">
        <v>5653</v>
      </c>
      <c r="AX125" s="363">
        <v>5708</v>
      </c>
      <c r="AY125" s="363">
        <v>5823</v>
      </c>
      <c r="AZ125" s="363">
        <v>6110</v>
      </c>
      <c r="BA125" s="363">
        <v>1911</v>
      </c>
      <c r="BB125" s="363">
        <v>5617</v>
      </c>
      <c r="BC125" s="363">
        <v>5672</v>
      </c>
      <c r="BD125" s="363">
        <v>5078</v>
      </c>
      <c r="BE125" s="363">
        <v>5501</v>
      </c>
      <c r="BF125" s="363">
        <v>5649</v>
      </c>
      <c r="BG125" s="363">
        <v>5398</v>
      </c>
      <c r="BH125" s="363">
        <v>5847</v>
      </c>
      <c r="BI125" s="363">
        <v>4940</v>
      </c>
      <c r="BJ125" s="363">
        <v>5371</v>
      </c>
      <c r="BK125" s="363">
        <v>5330</v>
      </c>
      <c r="BL125" s="363">
        <v>5729</v>
      </c>
      <c r="BM125" s="363">
        <v>5517</v>
      </c>
      <c r="BN125" s="363">
        <v>5032</v>
      </c>
      <c r="BO125" s="363">
        <v>5583</v>
      </c>
      <c r="BP125" s="363">
        <v>5542</v>
      </c>
      <c r="BQ125" s="363">
        <v>5489</v>
      </c>
      <c r="BR125" s="363">
        <v>5657</v>
      </c>
      <c r="BS125" s="363">
        <v>6147</v>
      </c>
      <c r="BT125" s="363">
        <v>8330</v>
      </c>
      <c r="BU125" s="363">
        <v>7857</v>
      </c>
      <c r="BV125" s="363">
        <v>8113</v>
      </c>
      <c r="BW125" s="363">
        <v>7775</v>
      </c>
      <c r="BX125" s="363">
        <v>7461</v>
      </c>
      <c r="BY125" s="363">
        <v>6753</v>
      </c>
      <c r="BZ125" s="363">
        <v>7994</v>
      </c>
      <c r="CA125" s="363">
        <v>7068</v>
      </c>
      <c r="CB125" s="363">
        <v>5861</v>
      </c>
      <c r="CC125" s="363">
        <v>4803</v>
      </c>
      <c r="CD125" s="363">
        <v>5875</v>
      </c>
      <c r="CE125" s="363">
        <v>4765</v>
      </c>
      <c r="CF125" s="363">
        <v>3232</v>
      </c>
      <c r="CG125" s="363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6">
        <f>SUM(RD[[#This Row],[IS1_Inv1_M1]:[IS1_Inv1_M2]])</f>
        <v>14685</v>
      </c>
      <c r="EE125" s="366">
        <f>SUM(RD[[#This Row],[IS2_Inv1_M1]:[IS5_Inv1_M4]])</f>
        <v>108847</v>
      </c>
      <c r="EF125" s="366">
        <f>SUM(RD[[#This Row],[IS6_Inv1_M1]:[IS6_Inv2_M2]])+SUM(RD[[#This Row],[IS8_Inv1_M1]:[IS8_Inv4_M2]])</f>
        <v>84602</v>
      </c>
      <c r="EG125" s="366">
        <f>SUM(RD[[#This Row],[IS7_Inv1_M1]:[IS7_Inv1_M2]])</f>
        <v>15637</v>
      </c>
      <c r="EH125" s="365">
        <f>SUM(RD[[#This Row],[IS9_Inv1_M1]:[IS12_Inv2_M4]])</f>
        <v>173897</v>
      </c>
      <c r="EI125" s="365">
        <f>SUM(RD[[#This Row],[IS13_Inv1_M1]:[IS14_Inv1_M4]])</f>
        <v>82655</v>
      </c>
      <c r="EJ125" s="365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6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131" t="str">
        <f>IF((RD[[#This Row],[33 kV_Solar_F3_Ex]]-EY124)*225000&lt;=0,"",(RD[[#This Row],[33 kV_Solar_F3_Ex]]-EY124)*225000)</f>
        <v/>
      </c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67"/>
      <c r="GK125" s="367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2">
        <v>0.26805555555555555</v>
      </c>
      <c r="G126" s="362">
        <v>0.76597222222222217</v>
      </c>
      <c r="H126" s="363">
        <v>7833</v>
      </c>
      <c r="I126" s="363">
        <v>7821</v>
      </c>
      <c r="J126" s="363">
        <v>7779</v>
      </c>
      <c r="K126" s="363">
        <v>7548</v>
      </c>
      <c r="L126" s="363">
        <v>7692</v>
      </c>
      <c r="M126" s="363">
        <v>7625</v>
      </c>
      <c r="N126" s="363">
        <v>7876</v>
      </c>
      <c r="O126" s="363">
        <v>7852</v>
      </c>
      <c r="P126" s="363">
        <v>7773</v>
      </c>
      <c r="Q126" s="363">
        <v>7867</v>
      </c>
      <c r="R126" s="363">
        <v>7579</v>
      </c>
      <c r="S126" s="363">
        <v>7626</v>
      </c>
      <c r="T126" s="363">
        <v>7461</v>
      </c>
      <c r="U126" s="363">
        <v>7811</v>
      </c>
      <c r="V126" s="363">
        <v>5430</v>
      </c>
      <c r="W126" s="363">
        <v>5189</v>
      </c>
      <c r="X126" s="363">
        <v>5361</v>
      </c>
      <c r="Y126" s="363">
        <v>5113</v>
      </c>
      <c r="Z126" s="363">
        <v>7786</v>
      </c>
      <c r="AA126" s="363">
        <v>7656</v>
      </c>
      <c r="AB126" s="363">
        <v>6649</v>
      </c>
      <c r="AC126" s="363">
        <v>7185</v>
      </c>
      <c r="AD126" s="363">
        <v>7780</v>
      </c>
      <c r="AE126" s="364">
        <v>7965</v>
      </c>
      <c r="AF126" s="364">
        <v>8052</v>
      </c>
      <c r="AG126" s="364">
        <v>8148</v>
      </c>
      <c r="AH126" s="364">
        <v>8271</v>
      </c>
      <c r="AI126" s="364">
        <v>8711</v>
      </c>
      <c r="AJ126" s="364">
        <v>7527</v>
      </c>
      <c r="AK126" s="364">
        <v>7370</v>
      </c>
      <c r="AL126" s="364">
        <v>7353</v>
      </c>
      <c r="AM126" s="364">
        <v>7881</v>
      </c>
      <c r="AN126" s="364">
        <v>5583</v>
      </c>
      <c r="AO126" s="364">
        <v>5542</v>
      </c>
      <c r="AP126" s="364">
        <v>5034</v>
      </c>
      <c r="AQ126" s="364">
        <v>5054</v>
      </c>
      <c r="AR126" s="364">
        <v>5254</v>
      </c>
      <c r="AS126" s="364">
        <v>5379</v>
      </c>
      <c r="AT126" s="364">
        <v>5276</v>
      </c>
      <c r="AU126" s="364">
        <v>5368</v>
      </c>
      <c r="AV126" s="364">
        <v>5609</v>
      </c>
      <c r="AW126" s="364">
        <v>5411</v>
      </c>
      <c r="AX126" s="364">
        <v>5460</v>
      </c>
      <c r="AY126" s="364">
        <v>5570</v>
      </c>
      <c r="AZ126" s="364">
        <v>5808</v>
      </c>
      <c r="BA126" s="364">
        <v>2031</v>
      </c>
      <c r="BB126" s="364">
        <v>5364</v>
      </c>
      <c r="BC126" s="364">
        <v>5417</v>
      </c>
      <c r="BD126" s="364">
        <v>5010</v>
      </c>
      <c r="BE126" s="364">
        <v>5247</v>
      </c>
      <c r="BF126" s="364">
        <v>5367</v>
      </c>
      <c r="BG126" s="364">
        <v>5293</v>
      </c>
      <c r="BH126" s="364">
        <v>5640</v>
      </c>
      <c r="BI126" s="364">
        <v>4860</v>
      </c>
      <c r="BJ126" s="364">
        <v>5145</v>
      </c>
      <c r="BK126" s="364">
        <v>5179</v>
      </c>
      <c r="BL126" s="364">
        <v>5427</v>
      </c>
      <c r="BM126" s="364">
        <v>5338</v>
      </c>
      <c r="BN126" s="364">
        <v>4866</v>
      </c>
      <c r="BO126" s="364">
        <v>5278</v>
      </c>
      <c r="BP126" s="364">
        <v>5188</v>
      </c>
      <c r="BQ126" s="364">
        <v>5160</v>
      </c>
      <c r="BR126" s="364">
        <v>5281</v>
      </c>
      <c r="BS126" s="364">
        <v>5676</v>
      </c>
      <c r="BT126" s="364">
        <v>7772</v>
      </c>
      <c r="BU126" s="364">
        <v>7355</v>
      </c>
      <c r="BV126" s="364">
        <v>7590</v>
      </c>
      <c r="BW126" s="364">
        <v>7358</v>
      </c>
      <c r="BX126" s="364">
        <v>7206</v>
      </c>
      <c r="BY126" s="364">
        <v>6615</v>
      </c>
      <c r="BZ126" s="364">
        <v>7538</v>
      </c>
      <c r="CA126" s="364">
        <v>7418</v>
      </c>
      <c r="CB126" s="364">
        <v>5721</v>
      </c>
      <c r="CC126" s="364">
        <v>4758</v>
      </c>
      <c r="CD126" s="364">
        <v>5676</v>
      </c>
      <c r="CE126" s="364">
        <v>4713</v>
      </c>
      <c r="CF126" s="364">
        <v>3439</v>
      </c>
      <c r="CG126" s="364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5">
        <f>SUM(RD[[#This Row],[IS1_Inv1_M1]:[IS1_Inv1_M2]])</f>
        <v>15654</v>
      </c>
      <c r="EE126" s="365">
        <f>SUM(RD[[#This Row],[IS2_Inv1_M1]:[IS5_Inv1_M4]])</f>
        <v>113582</v>
      </c>
      <c r="EF126" s="365">
        <f>SUM(RD[[#This Row],[IS6_Inv1_M1]:[IS6_Inv2_M2]])+SUM(RD[[#This Row],[IS8_Inv1_M1]:[IS8_Inv4_M2]])</f>
        <v>92589</v>
      </c>
      <c r="EG126" s="365">
        <f>SUM(RD[[#This Row],[IS7_Inv1_M1]:[IS7_Inv1_M2]])</f>
        <v>15745</v>
      </c>
      <c r="EH126" s="365">
        <f>SUM(RD[[#This Row],[IS9_Inv1_M1]:[IS12_Inv2_M4]])</f>
        <v>167115</v>
      </c>
      <c r="EI126" s="365">
        <f>SUM(RD[[#This Row],[IS13_Inv1_M1]:[IS14_Inv1_M4]])</f>
        <v>79720</v>
      </c>
      <c r="EJ126" s="365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5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131" t="str">
        <f>IF((RD[[#This Row],[33 kV_Solar_F3_Ex]]-EY125)*225000&lt;=0,"",(RD[[#This Row],[33 kV_Solar_F3_Ex]]-EY125)*225000)</f>
        <v/>
      </c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67"/>
      <c r="GK126" s="367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2">
        <v>0.27916666666666667</v>
      </c>
      <c r="G127" s="362">
        <v>0.77638888888888891</v>
      </c>
      <c r="H127" s="363">
        <v>7222</v>
      </c>
      <c r="I127" s="363">
        <v>7231</v>
      </c>
      <c r="J127" s="363">
        <v>7143</v>
      </c>
      <c r="K127" s="363">
        <v>6831</v>
      </c>
      <c r="L127" s="363">
        <v>7103</v>
      </c>
      <c r="M127" s="363">
        <v>7004</v>
      </c>
      <c r="N127" s="363">
        <v>7220</v>
      </c>
      <c r="O127" s="363">
        <v>7182</v>
      </c>
      <c r="P127" s="363">
        <v>7112</v>
      </c>
      <c r="Q127" s="363">
        <v>7203</v>
      </c>
      <c r="R127" s="363">
        <v>6965</v>
      </c>
      <c r="S127" s="363">
        <v>6989</v>
      </c>
      <c r="T127" s="363">
        <v>6853</v>
      </c>
      <c r="U127" s="363">
        <v>7272</v>
      </c>
      <c r="V127" s="363">
        <v>5014</v>
      </c>
      <c r="W127" s="363">
        <v>4680</v>
      </c>
      <c r="X127" s="363">
        <v>5025</v>
      </c>
      <c r="Y127" s="363">
        <v>4653</v>
      </c>
      <c r="Z127" s="363">
        <v>7257</v>
      </c>
      <c r="AA127" s="363">
        <v>7120</v>
      </c>
      <c r="AB127" s="363">
        <v>5908</v>
      </c>
      <c r="AC127" s="363">
        <v>6494</v>
      </c>
      <c r="AD127" s="363">
        <v>7217</v>
      </c>
      <c r="AE127" s="363">
        <v>7444</v>
      </c>
      <c r="AF127" s="363">
        <v>7963</v>
      </c>
      <c r="AG127" s="363">
        <v>8045</v>
      </c>
      <c r="AH127" s="363">
        <v>7265</v>
      </c>
      <c r="AI127" s="363">
        <v>7704</v>
      </c>
      <c r="AJ127" s="363">
        <v>7249</v>
      </c>
      <c r="AK127" s="363">
        <v>7106</v>
      </c>
      <c r="AL127" s="363">
        <v>6498</v>
      </c>
      <c r="AM127" s="363">
        <v>7109</v>
      </c>
      <c r="AN127" s="363">
        <v>5961</v>
      </c>
      <c r="AO127" s="363">
        <v>5918</v>
      </c>
      <c r="AP127" s="363">
        <v>5216</v>
      </c>
      <c r="AQ127" s="363">
        <v>5253</v>
      </c>
      <c r="AR127" s="363">
        <v>5523</v>
      </c>
      <c r="AS127" s="363">
        <v>5711</v>
      </c>
      <c r="AT127" s="363">
        <v>5597</v>
      </c>
      <c r="AU127" s="363">
        <v>5706</v>
      </c>
      <c r="AV127" s="363">
        <v>6055</v>
      </c>
      <c r="AW127" s="363">
        <v>5791</v>
      </c>
      <c r="AX127" s="363">
        <v>5861</v>
      </c>
      <c r="AY127" s="363">
        <v>6005</v>
      </c>
      <c r="AZ127" s="363">
        <v>6267</v>
      </c>
      <c r="BA127" s="363">
        <v>1941</v>
      </c>
      <c r="BB127" s="363">
        <v>5777</v>
      </c>
      <c r="BC127" s="363">
        <v>5811</v>
      </c>
      <c r="BD127" s="363">
        <v>5311</v>
      </c>
      <c r="BE127" s="363">
        <v>5651</v>
      </c>
      <c r="BF127" s="363">
        <v>5793</v>
      </c>
      <c r="BG127" s="363">
        <v>5647</v>
      </c>
      <c r="BH127" s="363">
        <v>6151</v>
      </c>
      <c r="BI127" s="363">
        <v>5156</v>
      </c>
      <c r="BJ127" s="363">
        <v>5524</v>
      </c>
      <c r="BK127" s="363">
        <v>5524</v>
      </c>
      <c r="BL127" s="363">
        <v>5901</v>
      </c>
      <c r="BM127" s="363">
        <v>5730</v>
      </c>
      <c r="BN127" s="363">
        <v>5148</v>
      </c>
      <c r="BO127" s="363">
        <v>5696</v>
      </c>
      <c r="BP127" s="363">
        <v>5605</v>
      </c>
      <c r="BQ127" s="363">
        <v>5558</v>
      </c>
      <c r="BR127" s="363">
        <v>5716</v>
      </c>
      <c r="BS127" s="363">
        <v>6121</v>
      </c>
      <c r="BT127" s="363">
        <v>8531</v>
      </c>
      <c r="BU127" s="363">
        <v>7979</v>
      </c>
      <c r="BV127" s="363">
        <v>8292</v>
      </c>
      <c r="BW127" s="363">
        <v>7913</v>
      </c>
      <c r="BX127" s="363">
        <v>7714</v>
      </c>
      <c r="BY127" s="363">
        <v>6980</v>
      </c>
      <c r="BZ127" s="363">
        <v>8239</v>
      </c>
      <c r="CA127" s="363">
        <v>8066</v>
      </c>
      <c r="CB127" s="363">
        <v>6193</v>
      </c>
      <c r="CC127" s="363">
        <v>4958</v>
      </c>
      <c r="CD127" s="363">
        <v>6102</v>
      </c>
      <c r="CE127" s="363">
        <v>4903</v>
      </c>
      <c r="CF127" s="363">
        <v>3258</v>
      </c>
      <c r="CG127" s="363">
        <v>3175</v>
      </c>
      <c r="CH127" s="126">
        <v>8249</v>
      </c>
      <c r="CI127" s="126">
        <v>8588</v>
      </c>
      <c r="CJ127" s="126">
        <v>8393</v>
      </c>
      <c r="CK127" s="126">
        <v>8535</v>
      </c>
      <c r="CL127" s="126">
        <v>8924</v>
      </c>
      <c r="CM127" s="126">
        <v>5337</v>
      </c>
      <c r="CN127" s="126">
        <v>4902</v>
      </c>
      <c r="CO127" s="126">
        <v>5231</v>
      </c>
      <c r="CP127" s="126">
        <v>4851</v>
      </c>
      <c r="CQ127" s="126">
        <v>4680</v>
      </c>
      <c r="CR127" s="126">
        <v>5000</v>
      </c>
      <c r="CS127" s="126">
        <v>4987</v>
      </c>
      <c r="CT127" s="126">
        <v>4962</v>
      </c>
      <c r="CU127" s="126">
        <v>4888</v>
      </c>
      <c r="CV127" s="126">
        <v>5931</v>
      </c>
      <c r="CW127" s="126">
        <v>3680</v>
      </c>
      <c r="CX127" s="126">
        <v>5521</v>
      </c>
      <c r="CY127" s="126">
        <v>4758</v>
      </c>
      <c r="CZ127" s="126">
        <v>4988</v>
      </c>
      <c r="DA127" s="126">
        <v>5892</v>
      </c>
      <c r="DB127" s="126">
        <v>8138</v>
      </c>
      <c r="DC127" s="126">
        <v>3848</v>
      </c>
      <c r="DD127" s="126">
        <v>2645</v>
      </c>
      <c r="DE127" s="126">
        <v>8027</v>
      </c>
      <c r="DF127" s="288">
        <v>3.8995676764295659</v>
      </c>
      <c r="DG127" s="288">
        <v>3.845962830821918</v>
      </c>
      <c r="DH127" s="288">
        <v>4.1972499677270623</v>
      </c>
      <c r="DI127" s="288"/>
      <c r="DJ127" s="288"/>
      <c r="DK127" s="288">
        <v>0.7027788020547957</v>
      </c>
      <c r="DL127" s="288"/>
      <c r="DM127" s="288"/>
      <c r="DN127" s="288">
        <v>3.8049774405309149</v>
      </c>
      <c r="DO127" s="288">
        <v>3.7861279089041098</v>
      </c>
      <c r="DP127" s="288">
        <v>0.80790738772663995</v>
      </c>
      <c r="DQ127" s="288">
        <v>0.55806664315068499</v>
      </c>
      <c r="DR127" s="288">
        <v>25.560401106500748</v>
      </c>
      <c r="DS127" s="288"/>
      <c r="DT127" s="288">
        <v>36.642617112970683</v>
      </c>
      <c r="DU127" s="288"/>
      <c r="DV127" s="288">
        <v>71.194686648501275</v>
      </c>
      <c r="DW127" s="288"/>
      <c r="DX127" s="288">
        <v>0</v>
      </c>
      <c r="DY127" s="288"/>
      <c r="DZ127" s="288">
        <v>7.5</v>
      </c>
      <c r="EA127" s="288"/>
      <c r="EB127" s="288">
        <v>14</v>
      </c>
      <c r="EC127" s="288"/>
      <c r="ED127" s="365">
        <f>SUM(RD[[#This Row],[IS1_Inv1_M1]:[IS1_Inv1_M2]])</f>
        <v>14453</v>
      </c>
      <c r="EE127" s="365">
        <f>SUM(RD[[#This Row],[IS2_Inv1_M1]:[IS5_Inv1_M4]])</f>
        <v>104249</v>
      </c>
      <c r="EF127" s="365">
        <f>SUM(RD[[#This Row],[IS6_Inv1_M1]:[IS6_Inv2_M2]])+SUM(RD[[#This Row],[IS8_Inv1_M1]:[IS8_Inv4_M2]])</f>
        <v>85718</v>
      </c>
      <c r="EG127" s="365">
        <f>SUM(RD[[#This Row],[IS7_Inv1_M1]:[IS7_Inv1_M2]])</f>
        <v>14661</v>
      </c>
      <c r="EH127" s="365">
        <f>SUM(RD[[#This Row],[IS9_Inv1_M1]:[IS12_Inv2_M4]])</f>
        <v>178625</v>
      </c>
      <c r="EI127" s="365">
        <f>SUM(RD[[#This Row],[IS13_Inv1_M1]:[IS14_Inv1_M4]])</f>
        <v>85870</v>
      </c>
      <c r="EJ127" s="365">
        <f>SUM(RD[[#This Row],[IS15_Inv1_M1]:[IS15_Inv2_M1]])</f>
        <v>6433</v>
      </c>
      <c r="EK127" s="127">
        <f>SUM(RD[[#This Row],[IS16_Inv1_M1]:[IS17_Inv2_M2]])</f>
        <v>48026</v>
      </c>
      <c r="EL127" s="127">
        <f>SUM(RD[[#This Row],[IS18_Inv1_M1]:[IS19_Inv2_M3]])</f>
        <v>70271</v>
      </c>
      <c r="EM127" s="127">
        <f>SUM(RD[[#This Row],[IS20_Inv1_M1]:[IS20_Inv2_M2]])</f>
        <v>22658</v>
      </c>
      <c r="EN127" s="365">
        <f>SUM(RD[[#This Row],[O2R4_P1]:[O2R22_P3]])</f>
        <v>630964</v>
      </c>
      <c r="EO127" s="127">
        <f>IFERROR(AVERAGEIF(RD[[#This Row],[POA_UP_MCR (KWh/m2)]:[POA_UP_Ph3 (KWh/m2)2]],"&lt;&gt;0",RD[[#This Row],[POA_UP_MCR (KWh/m2)]:[POA_UP_Ph3 (KWh/m2)2]]),"")</f>
        <v>3.9809268249928489</v>
      </c>
      <c r="EP127" s="127">
        <f>IFERROR(AVERAGEIF(RD[[#This Row],[POA_Down_MCR (KWh/m2)]:[POA_Down_Ph3 (KWh/m2)22]],"&lt;&gt;0",RD[[#This Row],[POA_Down_MCR (KWh/m2)]:[POA_Down_Ph3 (KWh/m2)22]]),"")</f>
        <v>0.7027788020547957</v>
      </c>
      <c r="EQ127" s="127">
        <f>IFERROR(AVERAGEIF(RD[[#This Row],[GHI_UP_MCR (KWh/m2)]:[GHI_UP_IS1 (KWh/m2)]],"&lt;&gt;0",RD[[#This Row],[GHI_UP_MCR (KWh/m2)]:[GHI_UP_IS1 (KWh/m2)]]),"")</f>
        <v>3.7955526747175123</v>
      </c>
      <c r="ER127" s="127">
        <f>IFERROR(AVERAGEIF(RD[[#This Row],[GHI_Down_MCR (KWh/m2)]:[GHI_Down_IS1 (KWh/m2)]],"&lt;&gt;0",RD[[#This Row],[GHI_Down_MCR (KWh/m2)]:[GHI_Down_IS1 (KWh/m2)]]),"")</f>
        <v>0.68298701543866247</v>
      </c>
      <c r="ES127" s="128">
        <v>717.50900000000001</v>
      </c>
      <c r="ET127" s="128">
        <v>988.41</v>
      </c>
      <c r="EU127" s="128">
        <v>128.90199999999999</v>
      </c>
      <c r="EV127" s="128">
        <v>398.11599999999999</v>
      </c>
      <c r="EW127" s="128">
        <v>238.369</v>
      </c>
      <c r="EX127" s="128">
        <v>338.53</v>
      </c>
      <c r="EY127" s="128"/>
      <c r="EZ127" s="128">
        <v>130.066</v>
      </c>
      <c r="FA127" s="128">
        <v>227444</v>
      </c>
      <c r="FB127" s="128">
        <v>323694</v>
      </c>
      <c r="FC127" s="128">
        <v>169.17099999999999</v>
      </c>
      <c r="FD127" s="128">
        <v>162.76400000000001</v>
      </c>
      <c r="FE127" s="128">
        <v>341.81099999999998</v>
      </c>
      <c r="FF127" s="128">
        <v>166.96</v>
      </c>
      <c r="FG127" s="128">
        <v>0.123</v>
      </c>
      <c r="FH127" s="128">
        <v>0</v>
      </c>
      <c r="FI127" s="128">
        <v>253.90899999999999</v>
      </c>
      <c r="FJ127" s="291">
        <f>IF((RD[[#This Row],[33 kV_Wind_F1_Ex]]-ES126)*165000&lt;=0,"",(RD[[#This Row],[33 kV_Wind_F1_Ex]]-ES126)*165000)</f>
        <v>520409.99999999942</v>
      </c>
      <c r="FK127" s="291" t="str">
        <f>IF((RD[[#This Row],[33 kV_Wind_F2_Ex]]-ET126)*165000&lt;=0,"",(RD[[#This Row],[33 kV_Wind_F2_Ex]]-ET126)*165000)</f>
        <v/>
      </c>
      <c r="FL127" s="131">
        <f>IF((RD[[#This Row],[33 kV_Wind_F3_Ex]]-EU126)*225000&lt;=0,"",(RD[[#This Row],[33 kV_Wind_F3_Ex]]-EU126)*225000)</f>
        <v>171450.00000000012</v>
      </c>
      <c r="FM127" s="131">
        <f>IF((RD[[#This Row],[33 kV_Wind_F4_Ex]]-EV126)*165000&lt;=0,"",(RD[[#This Row],[33 kV_Wind_F4_Ex]]-EV126)*165000)</f>
        <v>511004.99999999668</v>
      </c>
      <c r="FN127" s="227">
        <f>IF((RD[[#This Row],[33 kV_Solar_F1_Ex]]-EW126)*225000&lt;=0,"",(RD[[#This Row],[33 kV_Solar_F1_Ex]]-EW126)*225000)</f>
        <v>166275.00000000096</v>
      </c>
      <c r="FO127" s="132">
        <f>IF((RD[[#This Row],[33kV_Solar_F2_Ex]]-EX126)*225000&lt;=0,"",(RD[[#This Row],[33kV_Solar_F2_Ex]]-EX126)*225000)</f>
        <v>117449.99999999805</v>
      </c>
      <c r="FP127" s="131" t="str">
        <f>IF((RD[[#This Row],[33 kV_Solar_F3_Ex]]-EY126)*225000&lt;=0,"",(RD[[#This Row],[33 kV_Solar_F3_Ex]]-EY126)*225000)</f>
        <v/>
      </c>
      <c r="FQ127" s="131">
        <f>IF((RD[[#This Row],[33kV_Solar_F4_Ex]]-EZ126)*225000&lt;=0,"",(RD[[#This Row],[33kV_Solar_F4_Ex]]-EZ126)*225000)</f>
        <v>157275.00000000276</v>
      </c>
      <c r="FR127" s="291">
        <f>IF((RD[[#This Row],[33kV_OG1_Ex]]-FA126)*1000&lt;=0,0,(RD[[#This Row],[33kV_OG1_Ex]]-FA126)*1000)</f>
        <v>442000</v>
      </c>
      <c r="FS127" s="227">
        <f>IFERROR(IF((RD[[#This Row],[33kV_OG2_Ex]]-FB126)*1000&lt;=0,0,(RD[[#This Row],[33kV_OG2_Ex]]-FB126)*1000),0)</f>
        <v>1202000</v>
      </c>
      <c r="FT127" s="132">
        <f>IF((RD[[#This Row],[220kV_TX1_Ex]]-FC126)*800000&lt;=0,0,(RD[[#This Row],[220kV_TX1_Ex]]-FC126)*800000)</f>
        <v>436799.99999999383</v>
      </c>
      <c r="FU127" s="227">
        <f>IF((RD[[#This Row],[220kV_Tx2_Ex]]-FD126)*800000&lt;=0,0,(RD[[#This Row],[220kV_Tx2_Ex]]-FD126)*800000)</f>
        <v>1188000.0000000109</v>
      </c>
      <c r="FV127" s="291">
        <f>IF((RD[[#This Row],[220kV_TL_TVM_Ex]]-FE126)*1600000&lt;=0,0,(RD[[#This Row],[220kV_TL_TVM_Ex]]-FE126)*1600000)</f>
        <v>1633599.9999999329</v>
      </c>
      <c r="FW127" s="291">
        <f>IF((RD[[#This Row],[220kV_C&amp;R_PQM_Ex]]-FF126)*1600000&lt;=0,"",(RD[[#This Row],[220kV_C&amp;R_PQM_Ex]]-FF126)*1600000)</f>
        <v>1633600.000000024</v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>
        <f>IF((RD[[#This Row],[33kV_Aux2_Im]]-FI126)*1000&lt;=0,"",(RD[[#This Row],[33kV_Aux2_Im]]-FI126)*1000)</f>
        <v>370.00000000000455</v>
      </c>
      <c r="GA127" s="291">
        <f>IFERROR(RD[[#This Row],[33kV_OG1_Energy (MWh)]]+RD[[#This Row],[33kV_OG2_Energy (MWh)]],"")</f>
        <v>1644000</v>
      </c>
      <c r="GB127" s="291">
        <f>IFERROR(RD[[#This Row],[220kV_TL_TVM Energy (MWh)]]-RD[[#This Row],[220KV_C&amp;R_PQM_im (MWh)]],"")</f>
        <v>1633599.9999999329</v>
      </c>
      <c r="GC127" s="228">
        <f>IFERROR(RD[[#This Row],[33 kV Total Export (MWH)]]/RD[[#This Row],[220 KV Net Export (MWh)]]-1,"")</f>
        <v>6.3663075416671155E-3</v>
      </c>
      <c r="GD127" s="229">
        <f>IFERROR((RD[[#This Row],[Sunset Time (POA&lt;20 W/m2)]]-RD[[#This Row],[Sunrise Time (POA&gt;20 W/m2)]])*24,0)</f>
        <v>11.933333333333334</v>
      </c>
      <c r="GE127" s="230">
        <f>IFERROR(SUM(RD[[#This Row],[33 kV_Solar_F1_Energy (kWh)]:[33 kV_Solar_F4_Energy (MWh)]])+(RD[[#This Row],[33 kV_Wind_F3_Energy (MWh)]])-(RD[[#This Row],[33 kV Line Loss (%)]]*RD[[#This Row],[220 KV Net Export (MWh)]]),"")</f>
        <v>602049.99999993492</v>
      </c>
      <c r="GF127" s="57">
        <f t="shared" si="200"/>
        <v>612450.00000000186</v>
      </c>
      <c r="GG127" s="143">
        <v>172.51</v>
      </c>
      <c r="GH127" s="57">
        <f t="shared" si="206"/>
        <v>1031414.999999996</v>
      </c>
      <c r="GI127" s="8">
        <f>IFERROR(RD[[#This Row],[Wind Export (33 kV)]]*(1-RD[[#This Row],[33 kV Line Loss (%)]]),RD[[#This Row],[Wind Export (33 kV)]])</f>
        <v>1024848.6949069075</v>
      </c>
      <c r="GJ127" s="367"/>
      <c r="GK127" s="367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2">
        <v>0.27361111111111114</v>
      </c>
      <c r="G128" s="362">
        <v>0.77430555555555558</v>
      </c>
      <c r="H128" s="363">
        <v>6845</v>
      </c>
      <c r="I128" s="363">
        <v>6906</v>
      </c>
      <c r="J128" s="363">
        <v>6897</v>
      </c>
      <c r="K128" s="363">
        <v>6656</v>
      </c>
      <c r="L128" s="363">
        <v>6862</v>
      </c>
      <c r="M128" s="363">
        <v>6775</v>
      </c>
      <c r="N128" s="363">
        <v>6979</v>
      </c>
      <c r="O128" s="363">
        <v>6908</v>
      </c>
      <c r="P128" s="363">
        <v>6898</v>
      </c>
      <c r="Q128" s="363">
        <v>6969</v>
      </c>
      <c r="R128" s="363">
        <v>6781</v>
      </c>
      <c r="S128" s="363">
        <v>6763</v>
      </c>
      <c r="T128" s="363">
        <v>6684</v>
      </c>
      <c r="U128" s="363">
        <v>7043</v>
      </c>
      <c r="V128" s="363">
        <v>4886</v>
      </c>
      <c r="W128" s="363">
        <v>4164</v>
      </c>
      <c r="X128" s="363">
        <v>4901</v>
      </c>
      <c r="Y128" s="363">
        <v>4559</v>
      </c>
      <c r="Z128" s="363">
        <v>6833</v>
      </c>
      <c r="AA128" s="363">
        <v>6828</v>
      </c>
      <c r="AB128" s="363">
        <v>5836</v>
      </c>
      <c r="AC128" s="363">
        <v>6260</v>
      </c>
      <c r="AD128" s="363">
        <v>6887</v>
      </c>
      <c r="AE128" s="363">
        <v>7011</v>
      </c>
      <c r="AF128" s="363">
        <v>7632</v>
      </c>
      <c r="AG128" s="363">
        <v>7781</v>
      </c>
      <c r="AH128" s="363">
        <v>7856</v>
      </c>
      <c r="AI128" s="363">
        <v>8288</v>
      </c>
      <c r="AJ128" s="363">
        <v>7132</v>
      </c>
      <c r="AK128" s="363">
        <v>6999</v>
      </c>
      <c r="AL128" s="363">
        <v>7039</v>
      </c>
      <c r="AM128" s="363">
        <v>7546</v>
      </c>
      <c r="AN128" s="363">
        <v>5717</v>
      </c>
      <c r="AO128" s="363">
        <v>5668</v>
      </c>
      <c r="AP128" s="363">
        <v>4953</v>
      </c>
      <c r="AQ128" s="363">
        <v>5070</v>
      </c>
      <c r="AR128" s="363">
        <v>5310</v>
      </c>
      <c r="AS128" s="363">
        <v>5469</v>
      </c>
      <c r="AT128" s="363">
        <v>5368</v>
      </c>
      <c r="AU128" s="363">
        <v>5482</v>
      </c>
      <c r="AV128" s="363">
        <v>5765</v>
      </c>
      <c r="AW128" s="363">
        <v>5538</v>
      </c>
      <c r="AX128" s="363">
        <v>5611</v>
      </c>
      <c r="AY128" s="363">
        <v>5735</v>
      </c>
      <c r="AZ128" s="363">
        <v>5973</v>
      </c>
      <c r="BA128" s="363">
        <v>1895</v>
      </c>
      <c r="BB128" s="363">
        <v>5529</v>
      </c>
      <c r="BC128" s="363">
        <v>5552</v>
      </c>
      <c r="BD128" s="363">
        <v>5190</v>
      </c>
      <c r="BE128" s="363">
        <v>5518</v>
      </c>
      <c r="BF128" s="363">
        <v>5648</v>
      </c>
      <c r="BG128" s="363">
        <v>5537</v>
      </c>
      <c r="BH128" s="363">
        <v>5894</v>
      </c>
      <c r="BI128" s="363">
        <v>5003</v>
      </c>
      <c r="BJ128" s="363">
        <v>5356</v>
      </c>
      <c r="BK128" s="363">
        <v>5349</v>
      </c>
      <c r="BL128" s="363">
        <v>5650</v>
      </c>
      <c r="BM128" s="363">
        <v>5541</v>
      </c>
      <c r="BN128" s="363">
        <v>5007</v>
      </c>
      <c r="BO128" s="363">
        <v>5503</v>
      </c>
      <c r="BP128" s="363">
        <v>5514</v>
      </c>
      <c r="BQ128" s="363">
        <v>5467</v>
      </c>
      <c r="BR128" s="363">
        <v>5613</v>
      </c>
      <c r="BS128" s="363">
        <v>5952</v>
      </c>
      <c r="BT128" s="363">
        <v>8136</v>
      </c>
      <c r="BU128" s="363">
        <v>7632</v>
      </c>
      <c r="BV128" s="363">
        <v>7886</v>
      </c>
      <c r="BW128" s="363">
        <v>7558</v>
      </c>
      <c r="BX128" s="363">
        <v>7396</v>
      </c>
      <c r="BY128" s="363">
        <v>6692</v>
      </c>
      <c r="BZ128" s="363">
        <v>7844</v>
      </c>
      <c r="CA128" s="363">
        <v>7675</v>
      </c>
      <c r="CB128" s="363">
        <v>5892</v>
      </c>
      <c r="CC128" s="363">
        <v>4769</v>
      </c>
      <c r="CD128" s="363">
        <v>5817</v>
      </c>
      <c r="CE128" s="363">
        <v>4703</v>
      </c>
      <c r="CF128" s="363">
        <v>3149</v>
      </c>
      <c r="CG128" s="363">
        <v>3078</v>
      </c>
      <c r="CH128" s="126">
        <v>8235</v>
      </c>
      <c r="CI128" s="126">
        <v>8582</v>
      </c>
      <c r="CJ128" s="126">
        <v>7989</v>
      </c>
      <c r="CK128" s="126">
        <v>8322</v>
      </c>
      <c r="CL128" s="126">
        <v>8546</v>
      </c>
      <c r="CM128" s="126">
        <v>5091</v>
      </c>
      <c r="CN128" s="126">
        <v>5100</v>
      </c>
      <c r="CO128" s="126">
        <v>5438</v>
      </c>
      <c r="CP128" s="126">
        <v>5028</v>
      </c>
      <c r="CQ128" s="126">
        <v>4833</v>
      </c>
      <c r="CR128" s="126">
        <v>5170</v>
      </c>
      <c r="CS128" s="126">
        <v>5156</v>
      </c>
      <c r="CT128" s="126">
        <v>5147</v>
      </c>
      <c r="CU128" s="126">
        <v>5077</v>
      </c>
      <c r="CV128" s="126">
        <v>6083</v>
      </c>
      <c r="CW128" s="126">
        <v>3892</v>
      </c>
      <c r="CX128" s="126">
        <v>5776</v>
      </c>
      <c r="CY128" s="126">
        <v>4946</v>
      </c>
      <c r="CZ128" s="126">
        <v>5237</v>
      </c>
      <c r="DA128" s="126">
        <v>6108</v>
      </c>
      <c r="DB128" s="126">
        <v>7816</v>
      </c>
      <c r="DC128" s="126">
        <v>3697</v>
      </c>
      <c r="DD128" s="126">
        <v>2555</v>
      </c>
      <c r="DE128" s="126">
        <v>7729</v>
      </c>
      <c r="DF128" s="288">
        <v>3.9980002566943691</v>
      </c>
      <c r="DG128" s="288">
        <v>4.0075869602954741</v>
      </c>
      <c r="DH128" s="288">
        <v>4.1246772899449011</v>
      </c>
      <c r="DI128" s="288"/>
      <c r="DJ128" s="288"/>
      <c r="DK128" s="288">
        <v>0.72557382294552197</v>
      </c>
      <c r="DL128" s="288"/>
      <c r="DM128" s="288"/>
      <c r="DN128" s="288">
        <v>3.9021073538928892</v>
      </c>
      <c r="DO128" s="288">
        <v>3.9256123227146804</v>
      </c>
      <c r="DP128" s="288">
        <v>0.8369158623730385</v>
      </c>
      <c r="DQ128" s="288">
        <v>0.59188873915050777</v>
      </c>
      <c r="DR128" s="288">
        <v>25.183215796897009</v>
      </c>
      <c r="DS128" s="288"/>
      <c r="DT128" s="288">
        <v>38.013425609418285</v>
      </c>
      <c r="DU128" s="288"/>
      <c r="DV128" s="288">
        <v>77.193306010928936</v>
      </c>
      <c r="DW128" s="288"/>
      <c r="DX128" s="288">
        <v>0</v>
      </c>
      <c r="DY128" s="288"/>
      <c r="DZ128" s="288">
        <v>6.7</v>
      </c>
      <c r="EA128" s="288"/>
      <c r="EB128" s="288">
        <v>12.7</v>
      </c>
      <c r="EC128" s="288"/>
      <c r="ED128" s="365">
        <f>SUM(RD[[#This Row],[IS1_Inv1_M1]:[IS1_Inv1_M2]])</f>
        <v>13751</v>
      </c>
      <c r="EE128" s="365">
        <f>SUM(RD[[#This Row],[IS2_Inv1_M1]:[IS5_Inv1_M4]])</f>
        <v>100725</v>
      </c>
      <c r="EF128" s="365">
        <f>SUM(RD[[#This Row],[IS6_Inv1_M1]:[IS6_Inv2_M2]])+SUM(RD[[#This Row],[IS8_Inv1_M1]:[IS8_Inv4_M2]])</f>
        <v>86030</v>
      </c>
      <c r="EG128" s="365">
        <f>SUM(RD[[#This Row],[IS7_Inv1_M1]:[IS7_Inv1_M2]])</f>
        <v>13898</v>
      </c>
      <c r="EH128" s="365">
        <f>SUM(RD[[#This Row],[IS9_Inv1_M1]:[IS12_Inv2_M4]])</f>
        <v>172377</v>
      </c>
      <c r="EI128" s="365">
        <f>SUM(RD[[#This Row],[IS13_Inv1_M1]:[IS14_Inv1_M4]])</f>
        <v>82000</v>
      </c>
      <c r="EJ128" s="365">
        <f>SUM(RD[[#This Row],[IS15_Inv1_M1]:[IS15_Inv2_M1]])</f>
        <v>6227</v>
      </c>
      <c r="EK128" s="127">
        <f>SUM(RD[[#This Row],[IS16_Inv1_M1]:[IS17_Inv2_M2]])</f>
        <v>46765</v>
      </c>
      <c r="EL128" s="127">
        <f>SUM(RD[[#This Row],[IS18_Inv1_M1]:[IS19_Inv2_M3]])</f>
        <v>72991</v>
      </c>
      <c r="EM128" s="127">
        <f>SUM(RD[[#This Row],[IS20_Inv1_M1]:[IS20_Inv2_M2]])</f>
        <v>21797</v>
      </c>
      <c r="EN128" s="365">
        <f>SUM(RD[[#This Row],[O2R4_P1]:[O2R22_P3]])</f>
        <v>616561</v>
      </c>
      <c r="EO128" s="127">
        <f>IFERROR(AVERAGEIF(RD[[#This Row],[POA_UP_MCR (KWh/m2)]:[POA_UP_Ph3 (KWh/m2)2]],"&lt;&gt;0",RD[[#This Row],[POA_UP_MCR (KWh/m2)]:[POA_UP_Ph3 (KWh/m2)2]]),"")</f>
        <v>4.0434215023115812</v>
      </c>
      <c r="EP128" s="127">
        <f>IFERROR(AVERAGEIF(RD[[#This Row],[POA_Down_MCR (KWh/m2)]:[POA_Down_Ph3 (KWh/m2)22]],"&lt;&gt;0",RD[[#This Row],[POA_Down_MCR (KWh/m2)]:[POA_Down_Ph3 (KWh/m2)22]]),"")</f>
        <v>0.72557382294552197</v>
      </c>
      <c r="EQ128" s="127">
        <f>IFERROR(AVERAGEIF(RD[[#This Row],[GHI_UP_MCR (KWh/m2)]:[GHI_UP_IS1 (KWh/m2)]],"&lt;&gt;0",RD[[#This Row],[GHI_UP_MCR (KWh/m2)]:[GHI_UP_IS1 (KWh/m2)]]),"")</f>
        <v>3.913859838303785</v>
      </c>
      <c r="ER128" s="127">
        <f>IFERROR(AVERAGEIF(RD[[#This Row],[GHI_Down_MCR (KWh/m2)]:[GHI_Down_IS1 (KWh/m2)]],"&lt;&gt;0",RD[[#This Row],[GHI_Down_MCR (KWh/m2)]:[GHI_Down_IS1 (KWh/m2)]]),"")</f>
        <v>0.71440230076177313</v>
      </c>
      <c r="ES128" s="128">
        <v>720.14800000000002</v>
      </c>
      <c r="ET128" s="128">
        <v>988.41</v>
      </c>
      <c r="EU128" s="128">
        <v>129.63800000000001</v>
      </c>
      <c r="EV128" s="128">
        <v>400.995</v>
      </c>
      <c r="EW128" s="128">
        <v>239.119</v>
      </c>
      <c r="EX128" s="128">
        <v>339.03300000000002</v>
      </c>
      <c r="EY128" s="128"/>
      <c r="EZ128" s="128">
        <v>130.74</v>
      </c>
      <c r="FA128" s="128">
        <v>227878</v>
      </c>
      <c r="FB128" s="128">
        <v>324775</v>
      </c>
      <c r="FC128" s="128">
        <v>169.70699999999999</v>
      </c>
      <c r="FD128" s="128">
        <v>164.09700000000001</v>
      </c>
      <c r="FE128" s="128">
        <v>342.74799999999999</v>
      </c>
      <c r="FF128" s="128">
        <v>167.9</v>
      </c>
      <c r="FG128" s="128">
        <v>0.123</v>
      </c>
      <c r="FH128" s="128">
        <v>0</v>
      </c>
      <c r="FI128" s="128">
        <v>254.26900000000001</v>
      </c>
      <c r="FJ128" s="291">
        <f>IF((RD[[#This Row],[33 kV_Wind_F1_Ex]]-ES127)*165000&lt;=0,"",(RD[[#This Row],[33 kV_Wind_F1_Ex]]-ES127)*165000)</f>
        <v>435435.00000000163</v>
      </c>
      <c r="FK128" s="291" t="str">
        <f>IF((RD[[#This Row],[33 kV_Wind_F2_Ex]]-ET127)*165000&lt;=0,"",(RD[[#This Row],[33 kV_Wind_F2_Ex]]-ET127)*165000)</f>
        <v/>
      </c>
      <c r="FL128" s="131">
        <f>IF((RD[[#This Row],[33 kV_Wind_F3_Ex]]-EU127)*225000&lt;=0,"",(RD[[#This Row],[33 kV_Wind_F3_Ex]]-EU127)*225000)</f>
        <v>165600.00000000413</v>
      </c>
      <c r="FM128" s="131">
        <f>IF((RD[[#This Row],[33 kV_Wind_F4_Ex]]-EV127)*165000&lt;=0,"",(RD[[#This Row],[33 kV_Wind_F4_Ex]]-EV127)*165000)</f>
        <v>475035.00000000314</v>
      </c>
      <c r="FN128" s="227">
        <f>IF((RD[[#This Row],[33 kV_Solar_F1_Ex]]-EW127)*225000&lt;=0,"",(RD[[#This Row],[33 kV_Solar_F1_Ex]]-EW127)*225000)</f>
        <v>168750</v>
      </c>
      <c r="FO128" s="132">
        <f>IF((RD[[#This Row],[33kV_Solar_F2_Ex]]-EX127)*225000&lt;=0,"",(RD[[#This Row],[33kV_Solar_F2_Ex]]-EX127)*225000)</f>
        <v>113175.00000000962</v>
      </c>
      <c r="FP128" s="131" t="str">
        <f>IF((RD[[#This Row],[33 kV_Solar_F3_Ex]]-EY127)*225000&lt;=0,"",(RD[[#This Row],[33 kV_Solar_F3_Ex]]-EY127)*225000)</f>
        <v/>
      </c>
      <c r="FQ128" s="131">
        <f>IF((RD[[#This Row],[33kV_Solar_F4_Ex]]-EZ127)*225000&lt;=0,"",(RD[[#This Row],[33kV_Solar_F4_Ex]]-EZ127)*225000)</f>
        <v>151650.00000000148</v>
      </c>
      <c r="FR128" s="291">
        <f>IF((RD[[#This Row],[33kV_OG1_Ex]]-FA127)*1000&lt;=0,0,(RD[[#This Row],[33kV_OG1_Ex]]-FA127)*1000)</f>
        <v>434000</v>
      </c>
      <c r="FS128" s="227">
        <f>IFERROR(IF((RD[[#This Row],[33kV_OG2_Ex]]-FB127)*1000&lt;=0,0,(RD[[#This Row],[33kV_OG2_Ex]]-FB127)*1000),0)</f>
        <v>1081000</v>
      </c>
      <c r="FT128" s="132">
        <f>IF((RD[[#This Row],[220kV_TX1_Ex]]-FC127)*800000&lt;=0,0,(RD[[#This Row],[220kV_TX1_Ex]]-FC127)*800000)</f>
        <v>428800.00000000111</v>
      </c>
      <c r="FU128" s="227">
        <f>IF((RD[[#This Row],[220kV_Tx2_Ex]]-FD127)*800000&lt;=0,0,(RD[[#This Row],[220kV_Tx2_Ex]]-FD127)*800000)</f>
        <v>1066399.9999999988</v>
      </c>
      <c r="FV128" s="291">
        <f>IF((RD[[#This Row],[220kV_TL_TVM_Ex]]-FE127)*1600000&lt;=0,0,(RD[[#This Row],[220kV_TL_TVM_Ex]]-FE127)*1600000)</f>
        <v>1499200.0000000189</v>
      </c>
      <c r="FW128" s="291">
        <f>IF((RD[[#This Row],[220kV_C&amp;R_PQM_Ex]]-FF127)*1600000&lt;=0,"",(RD[[#This Row],[220kV_C&amp;R_PQM_Ex]]-FF127)*1600000)</f>
        <v>1503999.9999999963</v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>
        <f>IF((RD[[#This Row],[33kV_Aux2_Im]]-FI127)*1000&lt;=0,"",(RD[[#This Row],[33kV_Aux2_Im]]-FI127)*1000)</f>
        <v>360.00000000001364</v>
      </c>
      <c r="GA128" s="291">
        <f>IFERROR(RD[[#This Row],[33kV_OG1_Energy (MWh)]]+RD[[#This Row],[33kV_OG2_Energy (MWh)]],"")</f>
        <v>1515000</v>
      </c>
      <c r="GB128" s="291">
        <f>IFERROR(RD[[#This Row],[220kV_TL_TVM Energy (MWh)]]-RD[[#This Row],[220KV_C&amp;R_PQM_im (MWh)]],"")</f>
        <v>1499200.0000000189</v>
      </c>
      <c r="GC128" s="228">
        <f>IFERROR(RD[[#This Row],[33 kV Total Export (MWH)]]/RD[[#This Row],[220 KV Net Export (MWh)]]-1,"")</f>
        <v>1.0538954108845422E-2</v>
      </c>
      <c r="GD128" s="229">
        <f>IFERROR((RD[[#This Row],[Sunset Time (POA&lt;20 W/m2)]]-RD[[#This Row],[Sunrise Time (POA&gt;20 W/m2)]])*24,0)</f>
        <v>12.016666666666666</v>
      </c>
      <c r="GE128" s="230">
        <f>IFERROR(SUM(RD[[#This Row],[33 kV_Solar_F1_Energy (kWh)]:[33 kV_Solar_F4_Energy (MWh)]])+(RD[[#This Row],[33 kV_Wind_F3_Energy (MWh)]])-(RD[[#This Row],[33 kV Line Loss (%)]]*RD[[#This Row],[220 KV Net Export (MWh)]]),"")</f>
        <v>583375.00000003388</v>
      </c>
      <c r="GF128" s="57">
        <f t="shared" si="200"/>
        <v>599175.00000001525</v>
      </c>
      <c r="GG128" s="143">
        <v>172.51</v>
      </c>
      <c r="GH128" s="57">
        <f t="shared" si="206"/>
        <v>910470.00000000477</v>
      </c>
      <c r="GI128" s="8">
        <f>IFERROR(RD[[#This Row],[Wind Export (33 kV)]]*(1-RD[[#This Row],[33 kV Line Loss (%)]]),RD[[#This Row],[Wind Export (33 kV)]])</f>
        <v>900874.59845252428</v>
      </c>
      <c r="GJ128" s="367"/>
      <c r="GK128" s="367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2">
        <v>0.27500000000000002</v>
      </c>
      <c r="G129" s="362">
        <v>0.76388888888888884</v>
      </c>
      <c r="H129" s="363">
        <v>6873</v>
      </c>
      <c r="I129" s="363">
        <v>6874</v>
      </c>
      <c r="J129" s="363">
        <v>6832</v>
      </c>
      <c r="K129" s="363">
        <v>6572</v>
      </c>
      <c r="L129" s="363">
        <v>6807</v>
      </c>
      <c r="M129" s="363">
        <v>6692</v>
      </c>
      <c r="N129" s="363">
        <v>7004</v>
      </c>
      <c r="O129" s="363">
        <v>6892</v>
      </c>
      <c r="P129" s="363">
        <v>6872</v>
      </c>
      <c r="Q129" s="363">
        <v>6952</v>
      </c>
      <c r="R129" s="363">
        <v>6644</v>
      </c>
      <c r="S129" s="363">
        <v>6651</v>
      </c>
      <c r="T129" s="363">
        <v>6514</v>
      </c>
      <c r="U129" s="363">
        <v>6941</v>
      </c>
      <c r="V129" s="363">
        <v>4783</v>
      </c>
      <c r="W129" s="363">
        <v>4474</v>
      </c>
      <c r="X129" s="363">
        <v>4818</v>
      </c>
      <c r="Y129" s="363">
        <v>4399</v>
      </c>
      <c r="Z129" s="363">
        <v>6866</v>
      </c>
      <c r="AA129" s="363">
        <v>6742</v>
      </c>
      <c r="AB129" s="363">
        <v>5595</v>
      </c>
      <c r="AC129" s="363">
        <v>6184</v>
      </c>
      <c r="AD129" s="363">
        <v>6528</v>
      </c>
      <c r="AE129" s="363">
        <v>6664</v>
      </c>
      <c r="AF129" s="363">
        <v>7543</v>
      </c>
      <c r="AG129" s="363">
        <v>7622</v>
      </c>
      <c r="AH129" s="363">
        <v>6844</v>
      </c>
      <c r="AI129" s="363">
        <v>7248</v>
      </c>
      <c r="AJ129" s="363">
        <v>6841</v>
      </c>
      <c r="AK129" s="363">
        <v>6664</v>
      </c>
      <c r="AL129" s="363">
        <v>6122</v>
      </c>
      <c r="AM129" s="363">
        <v>6681</v>
      </c>
      <c r="AN129" s="363">
        <v>5497</v>
      </c>
      <c r="AO129" s="363">
        <v>5473</v>
      </c>
      <c r="AP129" s="363">
        <v>4765</v>
      </c>
      <c r="AQ129" s="363">
        <v>4853</v>
      </c>
      <c r="AR129" s="363">
        <v>5112</v>
      </c>
      <c r="AS129" s="363">
        <v>5295</v>
      </c>
      <c r="AT129" s="363">
        <v>5179</v>
      </c>
      <c r="AU129" s="363">
        <v>5268</v>
      </c>
      <c r="AV129" s="363">
        <v>5645</v>
      </c>
      <c r="AW129" s="363">
        <v>5361</v>
      </c>
      <c r="AX129" s="363">
        <v>5409</v>
      </c>
      <c r="AY129" s="363">
        <v>5527</v>
      </c>
      <c r="AZ129" s="363">
        <v>5783</v>
      </c>
      <c r="BA129" s="363">
        <v>1794</v>
      </c>
      <c r="BB129" s="363">
        <v>5294</v>
      </c>
      <c r="BC129" s="363">
        <v>5388</v>
      </c>
      <c r="BD129" s="363">
        <v>4898</v>
      </c>
      <c r="BE129" s="363">
        <v>5231</v>
      </c>
      <c r="BF129" s="363">
        <v>5375</v>
      </c>
      <c r="BG129" s="363">
        <v>5192</v>
      </c>
      <c r="BH129" s="363">
        <v>5737</v>
      </c>
      <c r="BI129" s="363">
        <v>4794</v>
      </c>
      <c r="BJ129" s="363">
        <v>5138</v>
      </c>
      <c r="BK129" s="363">
        <v>5108</v>
      </c>
      <c r="BL129" s="363">
        <v>5345</v>
      </c>
      <c r="BM129" s="363">
        <v>5295</v>
      </c>
      <c r="BN129" s="363">
        <v>4713</v>
      </c>
      <c r="BO129" s="363">
        <v>5186</v>
      </c>
      <c r="BP129" s="363">
        <v>5111</v>
      </c>
      <c r="BQ129" s="363">
        <v>5065</v>
      </c>
      <c r="BR129" s="363">
        <v>5195</v>
      </c>
      <c r="BS129" s="363">
        <v>5567</v>
      </c>
      <c r="BT129" s="363">
        <v>7957</v>
      </c>
      <c r="BU129" s="363">
        <v>7444</v>
      </c>
      <c r="BV129" s="363">
        <v>7714</v>
      </c>
      <c r="BW129" s="363">
        <v>7389</v>
      </c>
      <c r="BX129" s="363">
        <v>7203</v>
      </c>
      <c r="BY129" s="363">
        <v>6503</v>
      </c>
      <c r="BZ129" s="363">
        <v>7714</v>
      </c>
      <c r="CA129" s="363">
        <v>7517</v>
      </c>
      <c r="CB129" s="363">
        <v>5819</v>
      </c>
      <c r="CC129" s="363">
        <v>4613</v>
      </c>
      <c r="CD129" s="363">
        <v>5731</v>
      </c>
      <c r="CE129" s="363">
        <v>4555</v>
      </c>
      <c r="CF129" s="363">
        <v>3005</v>
      </c>
      <c r="CG129" s="363">
        <v>2948</v>
      </c>
      <c r="CH129" s="126">
        <v>7258</v>
      </c>
      <c r="CI129" s="126">
        <v>7904</v>
      </c>
      <c r="CJ129" s="126">
        <v>7510</v>
      </c>
      <c r="CK129" s="126">
        <v>7832</v>
      </c>
      <c r="CL129" s="126">
        <v>8066</v>
      </c>
      <c r="CM129" s="126">
        <v>4783</v>
      </c>
      <c r="CN129" s="126">
        <v>4066</v>
      </c>
      <c r="CO129" s="126">
        <v>4583</v>
      </c>
      <c r="CP129" s="126">
        <v>4240</v>
      </c>
      <c r="CQ129" s="126">
        <v>4078</v>
      </c>
      <c r="CR129" s="126">
        <v>4294</v>
      </c>
      <c r="CS129" s="126">
        <v>3969</v>
      </c>
      <c r="CT129" s="126">
        <v>3943</v>
      </c>
      <c r="CU129" s="126">
        <v>3727</v>
      </c>
      <c r="CV129" s="126">
        <v>5237</v>
      </c>
      <c r="CW129" s="126">
        <v>3283</v>
      </c>
      <c r="CX129" s="126">
        <v>4866</v>
      </c>
      <c r="CY129" s="126">
        <v>4185</v>
      </c>
      <c r="CZ129" s="126">
        <v>4396</v>
      </c>
      <c r="DA129" s="126">
        <v>5207</v>
      </c>
      <c r="DB129" s="126">
        <v>7270</v>
      </c>
      <c r="DC129" s="126">
        <v>3402</v>
      </c>
      <c r="DD129" s="126">
        <v>2373</v>
      </c>
      <c r="DE129" s="126">
        <v>7245</v>
      </c>
      <c r="DF129" s="288">
        <v>3.620639213</v>
      </c>
      <c r="DG129" s="288">
        <v>3.6006292245042468</v>
      </c>
      <c r="DH129" s="288">
        <v>3.816347529301451</v>
      </c>
      <c r="DI129" s="288"/>
      <c r="DJ129" s="288"/>
      <c r="DK129" s="288">
        <v>0.64480654745042387</v>
      </c>
      <c r="DL129" s="288"/>
      <c r="DM129" s="288"/>
      <c r="DN129" s="288">
        <v>3.564869581</v>
      </c>
      <c r="DO129" s="288">
        <v>3.5567985623229497</v>
      </c>
      <c r="DP129" s="288">
        <v>0.75570575399999995</v>
      </c>
      <c r="DQ129" s="288">
        <v>0.52518372521246404</v>
      </c>
      <c r="DR129" s="288">
        <v>24.966886657101888</v>
      </c>
      <c r="DS129" s="288"/>
      <c r="DT129" s="288">
        <v>37.778162279999997</v>
      </c>
      <c r="DU129" s="288"/>
      <c r="DV129" s="288">
        <v>80.394550810014735</v>
      </c>
      <c r="DW129" s="288"/>
      <c r="DX129" s="288">
        <v>0</v>
      </c>
      <c r="DY129" s="288"/>
      <c r="DZ129" s="288">
        <v>5.6</v>
      </c>
      <c r="EA129" s="288"/>
      <c r="EB129" s="288">
        <v>11.7</v>
      </c>
      <c r="EC129" s="288"/>
      <c r="ED129" s="366">
        <f>SUM(RD[[#This Row],[IS1_Inv1_M1]:[IS1_Inv1_M2]])</f>
        <v>13747</v>
      </c>
      <c r="EE129" s="366">
        <f>SUM(RD[[#This Row],[IS2_Inv1_M1]:[IS5_Inv1_M4]])</f>
        <v>99847</v>
      </c>
      <c r="EF129" s="366">
        <f>SUM(RD[[#This Row],[IS6_Inv1_M1]:[IS6_Inv2_M2]])+SUM(RD[[#This Row],[IS8_Inv1_M1]:[IS8_Inv4_M2]])</f>
        <v>80952</v>
      </c>
      <c r="EG129" s="366">
        <f>SUM(RD[[#This Row],[IS7_Inv1_M1]:[IS7_Inv1_M2]])</f>
        <v>13192</v>
      </c>
      <c r="EH129" s="365">
        <f>SUM(RD[[#This Row],[IS9_Inv1_M1]:[IS12_Inv2_M4]])</f>
        <v>164593</v>
      </c>
      <c r="EI129" s="365">
        <f>SUM(RD[[#This Row],[IS13_Inv1_M1]:[IS14_Inv1_M4]])</f>
        <v>80159</v>
      </c>
      <c r="EJ129" s="365">
        <f>SUM(RD[[#This Row],[IS15_Inv1_M1]:[IS15_Inv2_M1]])</f>
        <v>5953</v>
      </c>
      <c r="EK129" s="127">
        <f>SUM(RD[[#This Row],[IS16_Inv1_M1]:[IS17_Inv2_M2]])</f>
        <v>43353</v>
      </c>
      <c r="EL129" s="127">
        <f>SUM(RD[[#This Row],[IS18_Inv1_M1]:[IS19_Inv2_M3]])</f>
        <v>60074</v>
      </c>
      <c r="EM129" s="127">
        <f>SUM(RD[[#This Row],[IS20_Inv1_M1]:[IS20_Inv2_M2]])</f>
        <v>20290</v>
      </c>
      <c r="EN129" s="366">
        <f>SUM(RD[[#This Row],[O2R4_P1]:[O2R22_P3]])</f>
        <v>582160</v>
      </c>
      <c r="EO129" s="127">
        <f>IFERROR(AVERAGEIF(RD[[#This Row],[POA_UP_MCR (KWh/m2)]:[POA_UP_Ph3 (KWh/m2)2]],"&lt;&gt;0",RD[[#This Row],[POA_UP_MCR (KWh/m2)]:[POA_UP_Ph3 (KWh/m2)2]]),"")</f>
        <v>3.6792053222685657</v>
      </c>
      <c r="EP129" s="127">
        <f>IFERROR(AVERAGEIF(RD[[#This Row],[POA_Down_MCR (KWh/m2)]:[POA_Down_Ph3 (KWh/m2)22]],"&lt;&gt;0",RD[[#This Row],[POA_Down_MCR (KWh/m2)]:[POA_Down_Ph3 (KWh/m2)22]]),"")</f>
        <v>0.64480654745042387</v>
      </c>
      <c r="EQ129" s="127">
        <f>IFERROR(AVERAGEIF(RD[[#This Row],[GHI_UP_MCR (KWh/m2)]:[GHI_UP_IS1 (KWh/m2)]],"&lt;&gt;0",RD[[#This Row],[GHI_UP_MCR (KWh/m2)]:[GHI_UP_IS1 (KWh/m2)]]),"")</f>
        <v>3.5608340716614748</v>
      </c>
      <c r="ER129" s="127">
        <f>IFERROR(AVERAGEIF(RD[[#This Row],[GHI_Down_MCR (KWh/m2)]:[GHI_Down_IS1 (KWh/m2)]],"&lt;&gt;0",RD[[#This Row],[GHI_Down_MCR (KWh/m2)]:[GHI_Down_IS1 (KWh/m2)]]),"")</f>
        <v>0.64044473960623205</v>
      </c>
      <c r="ES129" s="128">
        <v>722.23900000000003</v>
      </c>
      <c r="ET129" s="128">
        <v>988.41</v>
      </c>
      <c r="EU129" s="128">
        <v>130.34399999999999</v>
      </c>
      <c r="EV129" s="128">
        <v>403.34300000000002</v>
      </c>
      <c r="EW129" s="128">
        <v>239.79300000000001</v>
      </c>
      <c r="EX129" s="128">
        <v>339.53</v>
      </c>
      <c r="EY129" s="128"/>
      <c r="EZ129" s="128">
        <v>131.38499999999999</v>
      </c>
      <c r="FA129" s="128">
        <v>228287</v>
      </c>
      <c r="FB129" s="128">
        <v>325665</v>
      </c>
      <c r="FC129" s="128">
        <v>170.21299999999999</v>
      </c>
      <c r="FD129" s="128">
        <v>165.197</v>
      </c>
      <c r="FE129" s="128">
        <v>343.55399999999997</v>
      </c>
      <c r="FF129" s="128">
        <v>168.708</v>
      </c>
      <c r="FG129" s="128">
        <v>0.123</v>
      </c>
      <c r="FH129" s="128">
        <v>0</v>
      </c>
      <c r="FI129" s="128">
        <v>254.62899999999999</v>
      </c>
      <c r="FJ129" s="291">
        <f>IF((RD[[#This Row],[33 kV_Wind_F1_Ex]]-ES128)*165000&lt;=0,"",(RD[[#This Row],[33 kV_Wind_F1_Ex]]-ES128)*165000)</f>
        <v>345015.00000000134</v>
      </c>
      <c r="FK129" s="291" t="str">
        <f>IF((RD[[#This Row],[33 kV_Wind_F2_Ex]]-ET128)*165000&lt;=0,"",(RD[[#This Row],[33 kV_Wind_F2_Ex]]-ET128)*165000)</f>
        <v/>
      </c>
      <c r="FL129" s="131">
        <f>IF((RD[[#This Row],[33 kV_Wind_F3_Ex]]-EU128)*225000&lt;=0,"",(RD[[#This Row],[33 kV_Wind_F3_Ex]]-EU128)*225000)</f>
        <v>158849.9999999975</v>
      </c>
      <c r="FM129" s="131">
        <f>IF((RD[[#This Row],[33 kV_Wind_F4_Ex]]-EV128)*165000&lt;=0,"",(RD[[#This Row],[33 kV_Wind_F4_Ex]]-EV128)*165000)</f>
        <v>387420.00000000215</v>
      </c>
      <c r="FN129" s="227">
        <f>IF((RD[[#This Row],[33 kV_Solar_F1_Ex]]-EW128)*225000&lt;=0,"",(RD[[#This Row],[33 kV_Solar_F1_Ex]]-EW128)*225000)</f>
        <v>151650.00000000148</v>
      </c>
      <c r="FO129" s="132">
        <f>IF((RD[[#This Row],[33kV_Solar_F2_Ex]]-EX128)*225000&lt;=0,"",(RD[[#This Row],[33kV_Solar_F2_Ex]]-EX128)*225000)</f>
        <v>111824.99999999038</v>
      </c>
      <c r="FP129" s="131" t="str">
        <f>IF((RD[[#This Row],[33 kV_Solar_F3_Ex]]-EY128)*225000&lt;=0,"",(RD[[#This Row],[33 kV_Solar_F3_Ex]]-EY128)*225000)</f>
        <v/>
      </c>
      <c r="FQ129" s="131">
        <f>IF((RD[[#This Row],[33kV_Solar_F4_Ex]]-EZ128)*225000&lt;=0,"",(RD[[#This Row],[33kV_Solar_F4_Ex]]-EZ128)*225000)</f>
        <v>145124.9999999959</v>
      </c>
      <c r="FR129" s="291">
        <f>IF((RD[[#This Row],[33kV_OG1_Ex]]-FA128)*1000&lt;=0,0,(RD[[#This Row],[33kV_OG1_Ex]]-FA128)*1000)</f>
        <v>409000</v>
      </c>
      <c r="FS129" s="227">
        <f>IFERROR(IF((RD[[#This Row],[33kV_OG2_Ex]]-FB128)*1000&lt;=0,0,(RD[[#This Row],[33kV_OG2_Ex]]-FB128)*1000),0)</f>
        <v>890000</v>
      </c>
      <c r="FT129" s="132">
        <f>IF((RD[[#This Row],[220kV_TX1_Ex]]-FC128)*800000&lt;=0,0,(RD[[#This Row],[220kV_TX1_Ex]]-FC128)*800000)</f>
        <v>404800.00000000017</v>
      </c>
      <c r="FU129" s="227">
        <f>IF((RD[[#This Row],[220kV_Tx2_Ex]]-FD128)*800000&lt;=0,0,(RD[[#This Row],[220kV_Tx2_Ex]]-FD128)*800000)</f>
        <v>879999.99999999546</v>
      </c>
      <c r="FV129" s="291">
        <f>IF((RD[[#This Row],[220kV_TL_TVM_Ex]]-FE128)*1600000&lt;=0,0,(RD[[#This Row],[220kV_TL_TVM_Ex]]-FE128)*1600000)</f>
        <v>1289599.999999973</v>
      </c>
      <c r="FW129" s="291">
        <f>IF((RD[[#This Row],[220kV_C&amp;R_PQM_Ex]]-FF128)*1600000&lt;=0,"",(RD[[#This Row],[220kV_C&amp;R_PQM_Ex]]-FF128)*1600000)</f>
        <v>1292799.9999999884</v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>
        <f>IF((RD[[#This Row],[33kV_Aux2_Im]]-FI128)*1000&lt;=0,"",(RD[[#This Row],[33kV_Aux2_Im]]-FI128)*1000)</f>
        <v>359.99999999998522</v>
      </c>
      <c r="GA129" s="291">
        <f>IFERROR(RD[[#This Row],[33kV_OG1_Energy (MWh)]]+RD[[#This Row],[33kV_OG2_Energy (MWh)]],"")</f>
        <v>1299000</v>
      </c>
      <c r="GB129" s="291">
        <f>IFERROR(RD[[#This Row],[220kV_TL_TVM Energy (MWh)]]-RD[[#This Row],[220KV_C&amp;R_PQM_im (MWh)]],"")</f>
        <v>1289599.999999973</v>
      </c>
      <c r="GC129" s="228">
        <f>IFERROR(RD[[#This Row],[33 kV Total Export (MWH)]]/RD[[#This Row],[220 KV Net Export (MWh)]]-1,"")</f>
        <v>7.289081885877069E-3</v>
      </c>
      <c r="GD129" s="229">
        <f>IFERROR((RD[[#This Row],[Sunset Time (POA&lt;20 W/m2)]]-RD[[#This Row],[Sunrise Time (POA&gt;20 W/m2)]])*24,0)</f>
        <v>11.733333333333331</v>
      </c>
      <c r="GE129" s="230">
        <f>IFERROR(SUM(RD[[#This Row],[33 kV_Solar_F1_Energy (kWh)]:[33 kV_Solar_F4_Energy (MWh)]])+(RD[[#This Row],[33 kV_Wind_F3_Energy (MWh)]])-(RD[[#This Row],[33 kV Line Loss (%)]]*RD[[#This Row],[220 KV Net Export (MWh)]]),"")</f>
        <v>558049.99999995844</v>
      </c>
      <c r="GF129" s="57">
        <f t="shared" si="200"/>
        <v>567449.99999998522</v>
      </c>
      <c r="GG129" s="143">
        <v>172.51</v>
      </c>
      <c r="GH129" s="57">
        <f t="shared" si="206"/>
        <v>732435.00000000349</v>
      </c>
      <c r="GI129" s="8">
        <f>IFERROR(RD[[#This Row],[Wind Export (33 kV)]]*(1-RD[[#This Row],[33 kV Line Loss (%)]]),RD[[#This Row],[Wind Export (33 kV)]])</f>
        <v>727096.22130892111</v>
      </c>
      <c r="GJ129" s="367"/>
      <c r="GK129" s="367"/>
      <c r="GL129" t="str">
        <f>IFERROR(RD[[#This Row],[E_AC (WPR)]]/RD[[#This Row],[E_DC (WPR)]],"")</f>
        <v/>
      </c>
    </row>
    <row r="130" spans="1:194">
      <c r="A130" s="124">
        <f t="shared" si="203"/>
        <v>45870</v>
      </c>
      <c r="B130" s="129">
        <f>YEAR(RD[[#This Row],[Date]])+IF(MONTH(RD[[#This Row],[Date]])&gt;=4,1,0)</f>
        <v>2026</v>
      </c>
      <c r="C130" s="129">
        <f>YEAR(RD[[#This Row],[Date]])</f>
        <v>2025</v>
      </c>
      <c r="D130" s="130">
        <f t="shared" ref="D130:D153" si="209">A130-DAY(A130)+1</f>
        <v>45870</v>
      </c>
      <c r="E130" s="129">
        <f>DAY(EOMONTH(RD[[#This Row],[Date]],0))</f>
        <v>31</v>
      </c>
      <c r="F130" s="393">
        <v>0.27013888888888887</v>
      </c>
      <c r="G130" s="393">
        <v>0.77222222222222225</v>
      </c>
      <c r="H130" s="394">
        <v>7799</v>
      </c>
      <c r="I130" s="394">
        <v>7782</v>
      </c>
      <c r="J130" s="394">
        <v>7736</v>
      </c>
      <c r="K130" s="394">
        <v>7404</v>
      </c>
      <c r="L130" s="394">
        <v>7676</v>
      </c>
      <c r="M130" s="394">
        <v>7579</v>
      </c>
      <c r="N130" s="394">
        <v>7971</v>
      </c>
      <c r="O130" s="394">
        <v>7818</v>
      </c>
      <c r="P130" s="394">
        <v>7696</v>
      </c>
      <c r="Q130" s="394">
        <v>7838</v>
      </c>
      <c r="R130" s="394">
        <v>7516</v>
      </c>
      <c r="S130" s="394">
        <v>7549</v>
      </c>
      <c r="T130" s="394">
        <v>7364</v>
      </c>
      <c r="U130" s="394">
        <v>7827</v>
      </c>
      <c r="V130" s="394">
        <v>5384</v>
      </c>
      <c r="W130" s="394">
        <v>5062</v>
      </c>
      <c r="X130" s="394">
        <v>5455</v>
      </c>
      <c r="Y130" s="394">
        <v>5027</v>
      </c>
      <c r="Z130" s="394">
        <v>7790</v>
      </c>
      <c r="AA130" s="394">
        <v>7696</v>
      </c>
      <c r="AB130" s="394">
        <v>6386</v>
      </c>
      <c r="AC130" s="394">
        <v>7012</v>
      </c>
      <c r="AD130" s="394">
        <v>7893</v>
      </c>
      <c r="AE130" s="395">
        <v>8030</v>
      </c>
      <c r="AF130" s="395">
        <v>8240</v>
      </c>
      <c r="AG130" s="395">
        <v>8383</v>
      </c>
      <c r="AH130" s="395">
        <v>7594</v>
      </c>
      <c r="AI130" s="395">
        <v>8091</v>
      </c>
      <c r="AJ130" s="395">
        <v>7641</v>
      </c>
      <c r="AK130" s="395">
        <v>7415</v>
      </c>
      <c r="AL130" s="395">
        <v>6709</v>
      </c>
      <c r="AM130" s="395">
        <v>7269</v>
      </c>
      <c r="AN130" s="395">
        <v>5626</v>
      </c>
      <c r="AO130" s="395">
        <v>5594</v>
      </c>
      <c r="AP130" s="395">
        <v>4939</v>
      </c>
      <c r="AQ130" s="395">
        <v>4971</v>
      </c>
      <c r="AR130" s="395">
        <v>5225</v>
      </c>
      <c r="AS130" s="395">
        <v>5405</v>
      </c>
      <c r="AT130" s="395">
        <v>5297</v>
      </c>
      <c r="AU130" s="395">
        <v>5393</v>
      </c>
      <c r="AV130" s="395">
        <v>5768</v>
      </c>
      <c r="AW130" s="395">
        <v>5480</v>
      </c>
      <c r="AX130" s="395">
        <v>5518</v>
      </c>
      <c r="AY130" s="395">
        <v>5658</v>
      </c>
      <c r="AZ130" s="395">
        <v>5916</v>
      </c>
      <c r="BA130" s="395">
        <v>1835</v>
      </c>
      <c r="BB130" s="395">
        <v>5379</v>
      </c>
      <c r="BC130" s="395">
        <v>5494</v>
      </c>
      <c r="BD130" s="395">
        <v>4985</v>
      </c>
      <c r="BE130" s="395">
        <v>5318</v>
      </c>
      <c r="BF130" s="395">
        <v>5454</v>
      </c>
      <c r="BG130" s="395">
        <v>5299</v>
      </c>
      <c r="BH130" s="395">
        <v>5819</v>
      </c>
      <c r="BI130" s="395">
        <v>4867</v>
      </c>
      <c r="BJ130" s="395">
        <v>5120</v>
      </c>
      <c r="BK130" s="395">
        <v>5202</v>
      </c>
      <c r="BL130" s="395">
        <v>5486</v>
      </c>
      <c r="BM130" s="395">
        <v>5405</v>
      </c>
      <c r="BN130" s="395">
        <v>4826</v>
      </c>
      <c r="BO130" s="395">
        <v>5328</v>
      </c>
      <c r="BP130" s="395">
        <v>5213</v>
      </c>
      <c r="BQ130" s="395">
        <v>5169</v>
      </c>
      <c r="BR130" s="395">
        <v>5308</v>
      </c>
      <c r="BS130" s="395">
        <v>5701</v>
      </c>
      <c r="BT130" s="395">
        <v>8135</v>
      </c>
      <c r="BU130" s="395">
        <v>7641</v>
      </c>
      <c r="BV130" s="395">
        <v>7943</v>
      </c>
      <c r="BW130" s="395">
        <v>7605</v>
      </c>
      <c r="BX130" s="395">
        <v>7432</v>
      </c>
      <c r="BY130" s="395">
        <v>6695</v>
      </c>
      <c r="BZ130" s="395">
        <v>7863</v>
      </c>
      <c r="CA130" s="395">
        <v>7684</v>
      </c>
      <c r="CB130" s="395">
        <v>6023</v>
      </c>
      <c r="CC130" s="395">
        <v>4830</v>
      </c>
      <c r="CD130" s="395">
        <v>5984</v>
      </c>
      <c r="CE130" s="395">
        <v>4725</v>
      </c>
      <c r="CF130" s="395">
        <v>3090</v>
      </c>
      <c r="CG130" s="395">
        <v>3027</v>
      </c>
      <c r="CH130" s="135">
        <v>7711</v>
      </c>
      <c r="CI130" s="135">
        <v>8003</v>
      </c>
      <c r="CJ130" s="135">
        <v>7663</v>
      </c>
      <c r="CK130" s="135">
        <v>7971</v>
      </c>
      <c r="CL130" s="135">
        <v>8305</v>
      </c>
      <c r="CM130" s="135">
        <v>4888</v>
      </c>
      <c r="CN130" s="135">
        <v>4305</v>
      </c>
      <c r="CO130" s="135">
        <v>4734</v>
      </c>
      <c r="CP130" s="396">
        <v>4361</v>
      </c>
      <c r="CQ130" s="396">
        <v>4184</v>
      </c>
      <c r="CR130" s="135">
        <v>4465</v>
      </c>
      <c r="CS130" s="135">
        <v>4345</v>
      </c>
      <c r="CT130" s="396">
        <v>4304</v>
      </c>
      <c r="CU130" s="396">
        <v>3946</v>
      </c>
      <c r="CV130" s="135">
        <v>5411</v>
      </c>
      <c r="CW130" s="135">
        <v>3410</v>
      </c>
      <c r="CX130" s="126">
        <v>5091</v>
      </c>
      <c r="CY130" s="135">
        <v>4382</v>
      </c>
      <c r="CZ130" s="135">
        <v>4682</v>
      </c>
      <c r="DA130" s="126">
        <v>5482</v>
      </c>
      <c r="DB130" s="126">
        <v>7476</v>
      </c>
      <c r="DC130" s="126">
        <v>3516</v>
      </c>
      <c r="DD130" s="126">
        <v>2446</v>
      </c>
      <c r="DE130" s="126">
        <v>7430</v>
      </c>
      <c r="DF130" s="288">
        <v>4.24612856975138</v>
      </c>
      <c r="DG130" s="288">
        <v>4.19077709958506</v>
      </c>
      <c r="DH130" s="288">
        <v>3.9998937839592048</v>
      </c>
      <c r="DI130" s="288"/>
      <c r="DJ130" s="288"/>
      <c r="DK130" s="288">
        <v>0.7499143374827113</v>
      </c>
      <c r="DL130" s="288"/>
      <c r="DM130" s="288"/>
      <c r="DN130" s="288">
        <v>4.1744456589060794</v>
      </c>
      <c r="DO130" s="288">
        <v>4.079523357307516</v>
      </c>
      <c r="DP130" s="288">
        <v>0.88213401429558091</v>
      </c>
      <c r="DQ130" s="288">
        <v>0.63213247026279384</v>
      </c>
      <c r="DR130" s="288">
        <v>26.02038043478257</v>
      </c>
      <c r="DS130" s="288"/>
      <c r="DT130" s="288">
        <v>40.240172997237615</v>
      </c>
      <c r="DU130" s="288"/>
      <c r="DV130" s="288">
        <v>77.47975543478249</v>
      </c>
      <c r="DW130" s="288"/>
      <c r="DX130" s="288">
        <v>0</v>
      </c>
      <c r="DY130" s="288"/>
      <c r="DZ130" s="288">
        <v>4.3</v>
      </c>
      <c r="EA130" s="288"/>
      <c r="EB130" s="288">
        <v>8.1999999999999993</v>
      </c>
      <c r="EC130" s="288"/>
      <c r="ED130" s="397">
        <f>SUM(RD[[#This Row],[IS1_Inv1_M1]:[IS1_Inv1_M2]])</f>
        <v>15581</v>
      </c>
      <c r="EE130" s="397">
        <f>SUM(RD[[#This Row],[IS2_Inv1_M1]:[IS5_Inv1_M4]])</f>
        <v>112902</v>
      </c>
      <c r="EF130" s="397">
        <f>SUM(RD[[#This Row],[IS6_Inv1_M1]:[IS6_Inv2_M2]])+SUM(RD[[#This Row],[IS8_Inv1_M1]:[IS8_Inv4_M2]])</f>
        <v>90226</v>
      </c>
      <c r="EG130" s="397">
        <f>SUM(RD[[#This Row],[IS7_Inv1_M1]:[IS7_Inv1_M2]])</f>
        <v>15923</v>
      </c>
      <c r="EH130" s="397">
        <f>SUM(RD[[#This Row],[IS9_Inv1_M1]:[IS12_Inv2_M4]])</f>
        <v>167998</v>
      </c>
      <c r="EI130" s="397">
        <f>SUM(RD[[#This Row],[IS13_Inv1_M1]:[IS14_Inv1_M4]])</f>
        <v>82560</v>
      </c>
      <c r="EJ130" s="397">
        <f>SUM(RD[[#This Row],[IS15_Inv1_M1]:[IS15_Inv2_M1]])</f>
        <v>6117</v>
      </c>
      <c r="EK130" s="127">
        <f>SUM(RD[[#This Row],[IS16_Inv1_M1]:[IS17_Inv2_M2]])</f>
        <v>44541</v>
      </c>
      <c r="EL130" s="127">
        <f>SUM(RD[[#This Row],[IS18_Inv1_M1]:[IS19_Inv2_M3]])</f>
        <v>63102</v>
      </c>
      <c r="EM130" s="127">
        <f>SUM(RD[[#This Row],[IS20_Inv1_M1]:[IS20_Inv2_M2]])</f>
        <v>20868</v>
      </c>
      <c r="EN130" s="397">
        <f>SUM(RD[[#This Row],[O2R4_P1]:[O2R22_P3]])</f>
        <v>619818</v>
      </c>
      <c r="EO130" s="127">
        <f>IFERROR(AVERAGEIF(RD[[#This Row],[POA_UP_MCR (KWh/m2)]:[POA_UP_Ph3 (KWh/m2)2]],"&lt;&gt;0",RD[[#This Row],[POA_UP_MCR (KWh/m2)]:[POA_UP_Ph3 (KWh/m2)2]]),"")</f>
        <v>4.1455998177652154</v>
      </c>
      <c r="EP130" s="127">
        <f>IFERROR(AVERAGEIF(RD[[#This Row],[POA_Down_MCR (KWh/m2)]:[POA_Down_Ph3 (KWh/m2)22]],"&lt;&gt;0",RD[[#This Row],[POA_Down_MCR (KWh/m2)]:[POA_Down_Ph3 (KWh/m2)22]]),"")</f>
        <v>0.7499143374827113</v>
      </c>
      <c r="EQ130" s="127">
        <f>IFERROR(AVERAGEIF(RD[[#This Row],[GHI_UP_MCR (KWh/m2)]:[GHI_UP_IS1 (KWh/m2)]],"&lt;&gt;0",RD[[#This Row],[GHI_UP_MCR (KWh/m2)]:[GHI_UP_IS1 (KWh/m2)]]),"")</f>
        <v>4.1269845081067977</v>
      </c>
      <c r="ER130" s="127">
        <f>IFERROR(AVERAGEIF(RD[[#This Row],[GHI_Down_MCR (KWh/m2)]:[GHI_Down_IS1 (KWh/m2)]],"&lt;&gt;0",RD[[#This Row],[GHI_Down_MCR (KWh/m2)]:[GHI_Down_IS1 (KWh/m2)]]),"")</f>
        <v>0.75713324227918744</v>
      </c>
      <c r="ES130" s="128">
        <v>723.44899999999996</v>
      </c>
      <c r="ET130" s="128">
        <v>988.41</v>
      </c>
      <c r="EU130" s="128">
        <v>131.065</v>
      </c>
      <c r="EV130" s="128">
        <v>404.69200000000001</v>
      </c>
      <c r="EW130" s="128">
        <v>240.53</v>
      </c>
      <c r="EX130" s="128">
        <v>340.09699999999998</v>
      </c>
      <c r="EY130" s="128"/>
      <c r="EZ130" s="128">
        <v>132.05000000000001</v>
      </c>
      <c r="FA130" s="128">
        <v>228730</v>
      </c>
      <c r="FB130" s="128">
        <v>326246</v>
      </c>
      <c r="FC130" s="128">
        <v>170.76</v>
      </c>
      <c r="FD130" s="128">
        <v>165.916</v>
      </c>
      <c r="FE130" s="128">
        <v>344.19099999999997</v>
      </c>
      <c r="FF130" s="128">
        <v>169.346</v>
      </c>
      <c r="FG130" s="128">
        <v>0.123</v>
      </c>
      <c r="FH130" s="128">
        <v>0</v>
      </c>
      <c r="FI130" s="128">
        <v>254.989</v>
      </c>
      <c r="FJ130" s="291">
        <f>IF((RD[[#This Row],[33 kV_Wind_F1_Ex]]-ES129)*165000&lt;=0,"",(RD[[#This Row],[33 kV_Wind_F1_Ex]]-ES129)*165000)</f>
        <v>199649.99999998725</v>
      </c>
      <c r="FK130" s="291" t="str">
        <f>IF((RD[[#This Row],[33 kV_Wind_F2_Ex]]-ET129)*165000&lt;=0,"",(RD[[#This Row],[33 kV_Wind_F2_Ex]]-ET129)*165000)</f>
        <v/>
      </c>
      <c r="FL130" s="131">
        <f>IF((RD[[#This Row],[33 kV_Wind_F3_Ex]]-EU129)*225000&lt;=0,"",(RD[[#This Row],[33 kV_Wind_F3_Ex]]-EU129)*225000)</f>
        <v>162225.00000000081</v>
      </c>
      <c r="FM130" s="131">
        <f>IF((RD[[#This Row],[33 kV_Wind_F4_Ex]]-EV129)*165000&lt;=0,"",(RD[[#This Row],[33 kV_Wind_F4_Ex]]-EV129)*165000)</f>
        <v>222584.99999999828</v>
      </c>
      <c r="FN130" s="227">
        <f>IF((RD[[#This Row],[33 kV_Solar_F1_Ex]]-EW129)*225000&lt;=0,"",(RD[[#This Row],[33 kV_Solar_F1_Ex]]-EW129)*225000)</f>
        <v>165824.99999999884</v>
      </c>
      <c r="FO130" s="132">
        <f>IF((RD[[#This Row],[33kV_Solar_F2_Ex]]-EX129)*225000&lt;=0,"",(RD[[#This Row],[33kV_Solar_F2_Ex]]-EX129)*225000)</f>
        <v>127575.00000000163</v>
      </c>
      <c r="FP130" s="131" t="str">
        <f>IF((RD[[#This Row],[33 kV_Solar_F3_Ex]]-EY129)*225000&lt;=0,"",(RD[[#This Row],[33 kV_Solar_F3_Ex]]-EY129)*225000)</f>
        <v/>
      </c>
      <c r="FQ130" s="131">
        <f>IF((RD[[#This Row],[33kV_Solar_F4_Ex]]-EZ129)*225000&lt;=0,"",(RD[[#This Row],[33kV_Solar_F4_Ex]]-EZ129)*225000)</f>
        <v>149625.0000000046</v>
      </c>
      <c r="FR130" s="291">
        <f>IF((RD[[#This Row],[33kV_OG1_Ex]]-FA129)*1000&lt;=0,0,(RD[[#This Row],[33kV_OG1_Ex]]-FA129)*1000)</f>
        <v>443000</v>
      </c>
      <c r="FS130" s="227">
        <f>IFERROR(IF((RD[[#This Row],[33kV_OG2_Ex]]-FB129)*1000&lt;=0,0,(RD[[#This Row],[33kV_OG2_Ex]]-FB129)*1000),0)</f>
        <v>581000</v>
      </c>
      <c r="FT130" s="132">
        <f>IF((RD[[#This Row],[220kV_TX1_Ex]]-FC129)*800000&lt;=0,0,(RD[[#This Row],[220kV_TX1_Ex]]-FC129)*800000)</f>
        <v>437599.99999999761</v>
      </c>
      <c r="FU130" s="227">
        <f>IF((RD[[#This Row],[220kV_Tx2_Ex]]-FD129)*800000&lt;=0,0,(RD[[#This Row],[220kV_Tx2_Ex]]-FD129)*800000)</f>
        <v>575199.99999999523</v>
      </c>
      <c r="FV130" s="291">
        <f>IF((RD[[#This Row],[220kV_TL_TVM_Ex]]-FE129)*1600000&lt;=0,0,(RD[[#This Row],[220kV_TL_TVM_Ex]]-FE129)*1600000)</f>
        <v>1019200.0000000007</v>
      </c>
      <c r="FW130" s="291">
        <f>IF((RD[[#This Row],[220kV_C&amp;R_PQM_Ex]]-FF129)*1600000&lt;=0,"",(RD[[#This Row],[220kV_C&amp;R_PQM_Ex]]-FF129)*1600000)</f>
        <v>1020800.0000000084</v>
      </c>
      <c r="FX130" s="227">
        <f>IFERROR(IF((RD[[#This Row],[220KV_C&amp;R_PQM_Im]]-FG129)*1600000&lt;=0,0,(RD[[#This Row],[220KV_C&amp;R_PQM_Im]]-FG129)*1600000),"")</f>
        <v>0</v>
      </c>
      <c r="FY130" s="227" t="str">
        <f>IFERROR(IF((RD[[#This Row],[33kV_Aux1_Im]]-FH129)*1000&lt;=0,"",(RD[[#This Row],[33kV_Aux1_Im]]-FH129)*1000),"")</f>
        <v/>
      </c>
      <c r="FZ130" s="227">
        <f>IF((RD[[#This Row],[33kV_Aux2_Im]]-FI129)*1000&lt;=0,"",(RD[[#This Row],[33kV_Aux2_Im]]-FI129)*1000)</f>
        <v>360.00000000001364</v>
      </c>
      <c r="GA130" s="291">
        <f>IFERROR(RD[[#This Row],[33kV_OG1_Energy (MWh)]]+RD[[#This Row],[33kV_OG2_Energy (MWh)]],"")</f>
        <v>1024000</v>
      </c>
      <c r="GB130" s="291">
        <f>IFERROR(RD[[#This Row],[220kV_TL_TVM Energy (MWh)]]-RD[[#This Row],[220KV_C&amp;R_PQM_im (MWh)]],"")</f>
        <v>1019200.0000000007</v>
      </c>
      <c r="GC130" s="228">
        <f>IFERROR(RD[[#This Row],[33 kV Total Export (MWH)]]/RD[[#This Row],[220 KV Net Export (MWh)]]-1,"")</f>
        <v>4.7095761381468204E-3</v>
      </c>
      <c r="GD130" s="229">
        <f>IFERROR((RD[[#This Row],[Sunset Time (POA&lt;20 W/m2)]]-RD[[#This Row],[Sunrise Time (POA&gt;20 W/m2)]])*24,0)</f>
        <v>12.050000000000002</v>
      </c>
      <c r="GE130" s="230">
        <f>IFERROR(SUM(RD[[#This Row],[33 kV_Solar_F1_Energy (kWh)]:[33 kV_Solar_F4_Energy (MWh)]])+(RD[[#This Row],[33 kV_Wind_F3_Energy (MWh)]])-(RD[[#This Row],[33 kV Line Loss (%)]]*RD[[#This Row],[220 KV Net Export (MWh)]]),"")</f>
        <v>600450.00000000664</v>
      </c>
      <c r="GF130" s="57">
        <f t="shared" si="200"/>
        <v>605250.00000000582</v>
      </c>
      <c r="GG130" s="143">
        <v>172.51</v>
      </c>
      <c r="GH130" s="57">
        <f t="shared" si="206"/>
        <v>422234.99999998556</v>
      </c>
      <c r="GI130" s="8">
        <f>IFERROR(RD[[#This Row],[Wind Export (33 kV)]]*(1-RD[[#This Row],[33 kV Line Loss (%)]]),RD[[#This Row],[Wind Export (33 kV)]])</f>
        <v>420246.45211929519</v>
      </c>
      <c r="GJ130" s="399"/>
      <c r="GK130" s="399"/>
      <c r="GL130" t="str">
        <f>IFERROR(RD[[#This Row],[E_AC (WPR)]]/RD[[#This Row],[E_DC (WPR)]],"")</f>
        <v/>
      </c>
    </row>
    <row r="131" spans="1:194">
      <c r="A131" s="124">
        <f t="shared" si="203"/>
        <v>45871</v>
      </c>
      <c r="B131" s="129">
        <f>YEAR(RD[[#This Row],[Date]])+IF(MONTH(RD[[#This Row],[Date]])&gt;=4,1,0)</f>
        <v>2026</v>
      </c>
      <c r="C131" s="129">
        <f>YEAR(RD[[#This Row],[Date]])</f>
        <v>2025</v>
      </c>
      <c r="D131" s="130">
        <f t="shared" si="209"/>
        <v>45870</v>
      </c>
      <c r="E131" s="129">
        <f>DAY(EOMONTH(RD[[#This Row],[Date]],0))</f>
        <v>31</v>
      </c>
      <c r="F131" s="393">
        <v>0.26527777777777778</v>
      </c>
      <c r="G131" s="393">
        <v>0.7729166666666667</v>
      </c>
      <c r="H131" s="394">
        <v>9415</v>
      </c>
      <c r="I131" s="394">
        <v>9401</v>
      </c>
      <c r="J131" s="394">
        <v>9372</v>
      </c>
      <c r="K131" s="394">
        <v>9054</v>
      </c>
      <c r="L131" s="394">
        <v>9376</v>
      </c>
      <c r="M131" s="394">
        <v>9200</v>
      </c>
      <c r="N131" s="394">
        <v>9710</v>
      </c>
      <c r="O131" s="394">
        <v>9489</v>
      </c>
      <c r="P131" s="394">
        <v>9429</v>
      </c>
      <c r="Q131" s="394">
        <v>9547</v>
      </c>
      <c r="R131" s="394">
        <v>9199</v>
      </c>
      <c r="S131" s="394">
        <v>9144</v>
      </c>
      <c r="T131" s="394">
        <v>9053</v>
      </c>
      <c r="U131" s="394">
        <v>9629</v>
      </c>
      <c r="V131" s="394">
        <v>6668</v>
      </c>
      <c r="W131" s="394">
        <v>6495</v>
      </c>
      <c r="X131" s="394">
        <v>6744</v>
      </c>
      <c r="Y131" s="394">
        <v>6170</v>
      </c>
      <c r="Z131" s="394">
        <v>9388</v>
      </c>
      <c r="AA131" s="394">
        <v>9289</v>
      </c>
      <c r="AB131" s="394">
        <v>7722</v>
      </c>
      <c r="AC131" s="394">
        <v>8409</v>
      </c>
      <c r="AD131" s="394">
        <v>9433</v>
      </c>
      <c r="AE131" s="394">
        <v>9586</v>
      </c>
      <c r="AF131" s="394">
        <v>10326</v>
      </c>
      <c r="AG131" s="394">
        <v>10463</v>
      </c>
      <c r="AH131" s="394">
        <v>9423</v>
      </c>
      <c r="AI131" s="394">
        <v>10003</v>
      </c>
      <c r="AJ131" s="394">
        <v>9438</v>
      </c>
      <c r="AK131" s="394">
        <v>9137</v>
      </c>
      <c r="AL131" s="394">
        <v>8467</v>
      </c>
      <c r="AM131" s="394">
        <v>9192</v>
      </c>
      <c r="AN131" s="394">
        <v>7442</v>
      </c>
      <c r="AO131" s="394">
        <v>7443</v>
      </c>
      <c r="AP131" s="394">
        <v>6631</v>
      </c>
      <c r="AQ131" s="394">
        <v>6665</v>
      </c>
      <c r="AR131" s="394">
        <v>7016</v>
      </c>
      <c r="AS131" s="394">
        <v>7232</v>
      </c>
      <c r="AT131" s="394">
        <v>7077</v>
      </c>
      <c r="AU131" s="394">
        <v>7159</v>
      </c>
      <c r="AV131" s="394">
        <v>7632</v>
      </c>
      <c r="AW131" s="394">
        <v>7278</v>
      </c>
      <c r="AX131" s="394">
        <v>7305</v>
      </c>
      <c r="AY131" s="394">
        <v>7456</v>
      </c>
      <c r="AZ131" s="394">
        <v>7805</v>
      </c>
      <c r="BA131" s="394">
        <v>2480</v>
      </c>
      <c r="BB131" s="394">
        <v>7144</v>
      </c>
      <c r="BC131" s="394">
        <v>7285</v>
      </c>
      <c r="BD131" s="394">
        <v>6638</v>
      </c>
      <c r="BE131" s="394">
        <v>7052</v>
      </c>
      <c r="BF131" s="394">
        <v>7240</v>
      </c>
      <c r="BG131" s="394">
        <v>7009</v>
      </c>
      <c r="BH131" s="394">
        <v>7670</v>
      </c>
      <c r="BI131" s="394">
        <v>6481</v>
      </c>
      <c r="BJ131" s="394">
        <v>6797</v>
      </c>
      <c r="BK131" s="394">
        <v>6911</v>
      </c>
      <c r="BL131" s="394">
        <v>7291</v>
      </c>
      <c r="BM131" s="394">
        <v>7154</v>
      </c>
      <c r="BN131" s="394">
        <v>6404</v>
      </c>
      <c r="BO131" s="394">
        <v>7074</v>
      </c>
      <c r="BP131" s="394">
        <v>6970</v>
      </c>
      <c r="BQ131" s="394">
        <v>6914</v>
      </c>
      <c r="BR131" s="394">
        <v>7126</v>
      </c>
      <c r="BS131" s="394">
        <v>7579</v>
      </c>
      <c r="BT131" s="394">
        <v>10689</v>
      </c>
      <c r="BU131" s="394">
        <v>10091</v>
      </c>
      <c r="BV131" s="394">
        <v>10440</v>
      </c>
      <c r="BW131" s="394">
        <v>10002</v>
      </c>
      <c r="BX131" s="394">
        <v>9705</v>
      </c>
      <c r="BY131" s="394">
        <v>8822</v>
      </c>
      <c r="BZ131" s="394">
        <v>10220</v>
      </c>
      <c r="CA131" s="394">
        <v>9950</v>
      </c>
      <c r="CB131" s="394">
        <v>7798</v>
      </c>
      <c r="CC131" s="394">
        <v>6282</v>
      </c>
      <c r="CD131" s="394">
        <v>7744</v>
      </c>
      <c r="CE131" s="394">
        <v>6194</v>
      </c>
      <c r="CF131" s="394">
        <v>4177</v>
      </c>
      <c r="CG131" s="394">
        <v>4071</v>
      </c>
      <c r="CH131" s="126">
        <v>10450</v>
      </c>
      <c r="CI131" s="126">
        <v>10685</v>
      </c>
      <c r="CJ131" s="126">
        <v>10157</v>
      </c>
      <c r="CK131" s="126">
        <v>10710</v>
      </c>
      <c r="CL131" s="126">
        <v>11152</v>
      </c>
      <c r="CM131" s="126">
        <v>6643</v>
      </c>
      <c r="CN131" s="126">
        <v>5830</v>
      </c>
      <c r="CO131" s="126">
        <v>6192</v>
      </c>
      <c r="CP131" s="126">
        <v>5723</v>
      </c>
      <c r="CQ131" s="126">
        <v>5519</v>
      </c>
      <c r="CR131" s="126">
        <v>5909</v>
      </c>
      <c r="CS131" s="126">
        <v>5754</v>
      </c>
      <c r="CT131" s="126">
        <v>5454</v>
      </c>
      <c r="CU131" s="126">
        <v>5490</v>
      </c>
      <c r="CV131" s="126">
        <v>6889</v>
      </c>
      <c r="CW131" s="126">
        <v>4421</v>
      </c>
      <c r="CX131" s="126">
        <v>6578</v>
      </c>
      <c r="CY131" s="126">
        <v>5695</v>
      </c>
      <c r="CZ131" s="126">
        <v>6212</v>
      </c>
      <c r="DA131" s="126">
        <v>6959</v>
      </c>
      <c r="DB131" s="126">
        <v>9873</v>
      </c>
      <c r="DC131" s="126">
        <v>5659</v>
      </c>
      <c r="DD131" s="126">
        <v>3237</v>
      </c>
      <c r="DE131" s="126">
        <v>9825</v>
      </c>
      <c r="DF131" s="288">
        <v>5.2821808677140289</v>
      </c>
      <c r="DG131" s="288">
        <v>5.2077805457025903</v>
      </c>
      <c r="DH131" s="288">
        <v>5.4998053223593972</v>
      </c>
      <c r="DI131" s="288"/>
      <c r="DJ131" s="288"/>
      <c r="DK131" s="288">
        <v>0.93109384720327448</v>
      </c>
      <c r="DL131" s="288"/>
      <c r="DM131" s="288"/>
      <c r="DN131" s="288">
        <v>5.1971154199822411</v>
      </c>
      <c r="DO131" s="288">
        <v>5.1113186575716227</v>
      </c>
      <c r="DP131" s="288">
        <v>1.0949577930555552</v>
      </c>
      <c r="DQ131" s="288">
        <v>0.75886080491132379</v>
      </c>
      <c r="DR131" s="288">
        <v>27.999986522911037</v>
      </c>
      <c r="DS131" s="288"/>
      <c r="DT131" s="288">
        <v>43.600264057377046</v>
      </c>
      <c r="DU131" s="288"/>
      <c r="DV131" s="288">
        <v>71.194686648501275</v>
      </c>
      <c r="DW131" s="288"/>
      <c r="DX131" s="288">
        <v>0</v>
      </c>
      <c r="DY131" s="288"/>
      <c r="DZ131" s="288">
        <v>3.9</v>
      </c>
      <c r="EA131" s="288"/>
      <c r="EB131" s="288">
        <v>7.3</v>
      </c>
      <c r="EC131" s="288"/>
      <c r="ED131" s="397">
        <f>SUM(RD[[#This Row],[IS1_Inv1_M1]:[IS1_Inv1_M2]])</f>
        <v>18816</v>
      </c>
      <c r="EE131" s="397">
        <f>SUM(RD[[#This Row],[IS2_Inv1_M1]:[IS5_Inv1_M4]])</f>
        <v>138279</v>
      </c>
      <c r="EF131" s="397">
        <f>SUM(RD[[#This Row],[IS6_Inv1_M1]:[IS6_Inv2_M2]])+SUM(RD[[#This Row],[IS8_Inv1_M1]:[IS8_Inv4_M2]])</f>
        <v>111257</v>
      </c>
      <c r="EG131" s="397">
        <f>SUM(RD[[#This Row],[IS7_Inv1_M1]:[IS7_Inv1_M2]])</f>
        <v>19019</v>
      </c>
      <c r="EH131" s="397">
        <f>SUM(RD[[#This Row],[IS9_Inv1_M1]:[IS12_Inv2_M4]])</f>
        <v>223360</v>
      </c>
      <c r="EI131" s="397">
        <f>SUM(RD[[#This Row],[IS13_Inv1_M1]:[IS14_Inv1_M4]])</f>
        <v>107937</v>
      </c>
      <c r="EJ131" s="397">
        <f>SUM(RD[[#This Row],[IS15_Inv1_M1]:[IS15_Inv2_M1]])</f>
        <v>8248</v>
      </c>
      <c r="EK131" s="127">
        <f>SUM(RD[[#This Row],[IS16_Inv1_M1]:[IS17_Inv2_M2]])</f>
        <v>59797</v>
      </c>
      <c r="EL131" s="127">
        <f>SUM(RD[[#This Row],[IS18_Inv1_M1]:[IS19_Inv2_M3]])</f>
        <v>82625</v>
      </c>
      <c r="EM131" s="127">
        <f>SUM(RD[[#This Row],[IS20_Inv1_M1]:[IS20_Inv2_M2]])</f>
        <v>28594</v>
      </c>
      <c r="EN131" s="397">
        <f>SUM(RD[[#This Row],[O2R4_P1]:[O2R22_P3]])</f>
        <v>797932</v>
      </c>
      <c r="EO131" s="127">
        <f>IFERROR(AVERAGEIF(RD[[#This Row],[POA_UP_MCR (KWh/m2)]:[POA_UP_Ph3 (KWh/m2)2]],"&lt;&gt;0",RD[[#This Row],[POA_UP_MCR (KWh/m2)]:[POA_UP_Ph3 (KWh/m2)2]]),"")</f>
        <v>5.3299222452586719</v>
      </c>
      <c r="EP131" s="127">
        <f>IFERROR(AVERAGEIF(RD[[#This Row],[POA_Down_MCR (KWh/m2)]:[POA_Down_Ph3 (KWh/m2)22]],"&lt;&gt;0",RD[[#This Row],[POA_Down_MCR (KWh/m2)]:[POA_Down_Ph3 (KWh/m2)22]]),"")</f>
        <v>0.93109384720327448</v>
      </c>
      <c r="EQ131" s="127">
        <f>IFERROR(AVERAGEIF(RD[[#This Row],[GHI_UP_MCR (KWh/m2)]:[GHI_UP_IS1 (KWh/m2)]],"&lt;&gt;0",RD[[#This Row],[GHI_UP_MCR (KWh/m2)]:[GHI_UP_IS1 (KWh/m2)]]),"")</f>
        <v>5.1542170387769319</v>
      </c>
      <c r="ER131" s="127">
        <f>IFERROR(AVERAGEIF(RD[[#This Row],[GHI_Down_MCR (KWh/m2)]:[GHI_Down_IS1 (KWh/m2)]],"&lt;&gt;0",RD[[#This Row],[GHI_Down_MCR (KWh/m2)]:[GHI_Down_IS1 (KWh/m2)]]),"")</f>
        <v>0.92690929898343954</v>
      </c>
      <c r="ES131" s="128">
        <v>724.226</v>
      </c>
      <c r="ET131" s="128">
        <v>988.41</v>
      </c>
      <c r="EU131" s="128">
        <v>132.01</v>
      </c>
      <c r="EV131" s="128">
        <v>405.56400000000002</v>
      </c>
      <c r="EW131" s="128">
        <v>241.45</v>
      </c>
      <c r="EX131" s="128">
        <v>340.786</v>
      </c>
      <c r="EY131" s="128"/>
      <c r="EZ131" s="128">
        <v>132.91999999999999</v>
      </c>
      <c r="FA131" s="128">
        <v>229288</v>
      </c>
      <c r="FB131" s="128">
        <v>326732</v>
      </c>
      <c r="FC131" s="128">
        <v>171.45099999999999</v>
      </c>
      <c r="FD131" s="128">
        <v>166.512</v>
      </c>
      <c r="FE131" s="128">
        <v>344.83699999999999</v>
      </c>
      <c r="FF131" s="128">
        <v>169.99299999999999</v>
      </c>
      <c r="FG131" s="128">
        <v>0.123</v>
      </c>
      <c r="FH131" s="128">
        <v>0</v>
      </c>
      <c r="FI131" s="128">
        <v>255.35900000000001</v>
      </c>
      <c r="FJ131" s="291">
        <f>IF((RD[[#This Row],[33 kV_Wind_F1_Ex]]-ES130)*165000&lt;=0,"",(RD[[#This Row],[33 kV_Wind_F1_Ex]]-ES130)*165000)</f>
        <v>128205.0000000072</v>
      </c>
      <c r="FK131" s="291" t="str">
        <f>IF((RD[[#This Row],[33 kV_Wind_F2_Ex]]-ET130)*165000&lt;=0,"",(RD[[#This Row],[33 kV_Wind_F2_Ex]]-ET130)*165000)</f>
        <v/>
      </c>
      <c r="FL131" s="131">
        <f>IF((RD[[#This Row],[33 kV_Wind_F3_Ex]]-EU130)*225000&lt;=0,"",(RD[[#This Row],[33 kV_Wind_F3_Ex]]-EU130)*225000)</f>
        <v>212624.99999999846</v>
      </c>
      <c r="FM131" s="131">
        <f>IF((RD[[#This Row],[33 kV_Wind_F4_Ex]]-EV130)*165000&lt;=0,"",(RD[[#This Row],[33 kV_Wind_F4_Ex]]-EV130)*165000)</f>
        <v>143880.00000000233</v>
      </c>
      <c r="FN131" s="227">
        <f>IF((RD[[#This Row],[33 kV_Solar_F1_Ex]]-EW130)*225000&lt;=0,"",(RD[[#This Row],[33 kV_Solar_F1_Ex]]-EW130)*225000)</f>
        <v>206999.99999999718</v>
      </c>
      <c r="FO131" s="132">
        <f>IF((RD[[#This Row],[33kV_Solar_F2_Ex]]-EX130)*225000&lt;=0,"",(RD[[#This Row],[33kV_Solar_F2_Ex]]-EX130)*225000)</f>
        <v>155025.0000000048</v>
      </c>
      <c r="FP131" s="131" t="str">
        <f>IF((RD[[#This Row],[33 kV_Solar_F3_Ex]]-EY130)*225000&lt;=0,"",(RD[[#This Row],[33 kV_Solar_F3_Ex]]-EY130)*225000)</f>
        <v/>
      </c>
      <c r="FQ131" s="131">
        <f>IF((RD[[#This Row],[33kV_Solar_F4_Ex]]-EZ130)*225000&lt;=0,"",(RD[[#This Row],[33kV_Solar_F4_Ex]]-EZ130)*225000)</f>
        <v>195749.99999999462</v>
      </c>
      <c r="FR131" s="291">
        <f>IF((RD[[#This Row],[33kV_OG1_Ex]]-FA130)*1000&lt;=0,0,(RD[[#This Row],[33kV_OG1_Ex]]-FA130)*1000)</f>
        <v>558000</v>
      </c>
      <c r="FS131" s="227">
        <f>IFERROR(IF((RD[[#This Row],[33kV_OG2_Ex]]-FB130)*1000&lt;=0,0,(RD[[#This Row],[33kV_OG2_Ex]]-FB130)*1000),0)</f>
        <v>486000</v>
      </c>
      <c r="FT131" s="132">
        <f>IF((RD[[#This Row],[220kV_TX1_Ex]]-FC130)*800000&lt;=0,0,(RD[[#This Row],[220kV_TX1_Ex]]-FC130)*800000)</f>
        <v>552800.00000000198</v>
      </c>
      <c r="FU131" s="227">
        <f>IF((RD[[#This Row],[220kV_Tx2_Ex]]-FD130)*800000&lt;=0,0,(RD[[#This Row],[220kV_Tx2_Ex]]-FD130)*800000)</f>
        <v>476800.00000000291</v>
      </c>
      <c r="FV131" s="291">
        <f>IF((RD[[#This Row],[220kV_TL_TVM_Ex]]-FE130)*1600000&lt;=0,0,(RD[[#This Row],[220kV_TL_TVM_Ex]]-FE130)*1600000)</f>
        <v>1033600.000000024</v>
      </c>
      <c r="FW131" s="291">
        <f>IF((RD[[#This Row],[220kV_C&amp;R_PQM_Ex]]-FF130)*1600000&lt;=0,"",(RD[[#This Row],[220kV_C&amp;R_PQM_Ex]]-FF130)*1600000)</f>
        <v>1035199.9999999861</v>
      </c>
      <c r="FX131" s="227">
        <f>IFERROR(IF((RD[[#This Row],[220KV_C&amp;R_PQM_Im]]-FG130)*1600000&lt;=0,0,(RD[[#This Row],[220KV_C&amp;R_PQM_Im]]-FG130)*1600000),"")</f>
        <v>0</v>
      </c>
      <c r="FY131" s="227" t="str">
        <f>IFERROR(IF((RD[[#This Row],[33kV_Aux1_Im]]-FH130)*1000&lt;=0,"",(RD[[#This Row],[33kV_Aux1_Im]]-FH130)*1000),"")</f>
        <v/>
      </c>
      <c r="FZ131" s="227">
        <f>IF((RD[[#This Row],[33kV_Aux2_Im]]-FI130)*1000&lt;=0,"",(RD[[#This Row],[33kV_Aux2_Im]]-FI130)*1000)</f>
        <v>370.00000000000455</v>
      </c>
      <c r="GA131" s="291">
        <f>IFERROR(RD[[#This Row],[33kV_OG1_Energy (MWh)]]+RD[[#This Row],[33kV_OG2_Energy (MWh)]],"")</f>
        <v>1044000</v>
      </c>
      <c r="GB131" s="291">
        <f>IFERROR(RD[[#This Row],[220kV_TL_TVM Energy (MWh)]]-RD[[#This Row],[220KV_C&amp;R_PQM_im (MWh)]],"")</f>
        <v>1033600.000000024</v>
      </c>
      <c r="GC131" s="228">
        <f>IFERROR(RD[[#This Row],[33 kV Total Export (MWH)]]/RD[[#This Row],[220 KV Net Export (MWh)]]-1,"")</f>
        <v>1.0061919504620542E-2</v>
      </c>
      <c r="GD131" s="229">
        <f>IFERROR((RD[[#This Row],[Sunset Time (POA&lt;20 W/m2)]]-RD[[#This Row],[Sunrise Time (POA&gt;20 W/m2)]])*24,0)</f>
        <v>12.183333333333335</v>
      </c>
      <c r="GE131" s="230">
        <f>IFERROR(SUM(RD[[#This Row],[33 kV_Solar_F1_Energy (kWh)]:[33 kV_Solar_F4_Energy (MWh)]])+(RD[[#This Row],[33 kV_Wind_F3_Energy (MWh)]])-(RD[[#This Row],[33 kV Line Loss (%)]]*RD[[#This Row],[220 KV Net Export (MWh)]]),"")</f>
        <v>760000.00000001909</v>
      </c>
      <c r="GF131" s="57">
        <f t="shared" si="200"/>
        <v>770399.99999999511</v>
      </c>
      <c r="GG131" s="143">
        <v>172.51</v>
      </c>
      <c r="GH131" s="57">
        <f t="shared" si="206"/>
        <v>272085.00000000955</v>
      </c>
      <c r="GI131" s="8">
        <f>IFERROR(RD[[#This Row],[Wind Export (33 kV)]]*(1-RD[[#This Row],[33 kV Line Loss (%)]]),RD[[#This Row],[Wind Export (33 kV)]])</f>
        <v>269347.30263159476</v>
      </c>
      <c r="GJ131" s="399"/>
      <c r="GK131" s="399"/>
      <c r="GL131" t="str">
        <f>IFERROR(RD[[#This Row],[E_AC (WPR)]]/RD[[#This Row],[E_DC (WPR)]],"")</f>
        <v/>
      </c>
    </row>
    <row r="132" spans="1:194">
      <c r="A132" s="124">
        <f t="shared" si="203"/>
        <v>45872</v>
      </c>
      <c r="B132" s="129">
        <f>YEAR(RD[[#This Row],[Date]])+IF(MONTH(RD[[#This Row],[Date]])&gt;=4,1,0)</f>
        <v>2026</v>
      </c>
      <c r="C132" s="129">
        <f>YEAR(RD[[#This Row],[Date]])</f>
        <v>2025</v>
      </c>
      <c r="D132" s="130">
        <f t="shared" si="209"/>
        <v>45870</v>
      </c>
      <c r="E132" s="129">
        <f>DAY(EOMONTH(RD[[#This Row],[Date]],0))</f>
        <v>31</v>
      </c>
      <c r="F132" s="393">
        <v>0.27083333333333331</v>
      </c>
      <c r="G132" s="393">
        <v>0.77152777777777781</v>
      </c>
      <c r="H132" s="394">
        <v>9616</v>
      </c>
      <c r="I132" s="394">
        <v>9577</v>
      </c>
      <c r="J132" s="394">
        <v>9470</v>
      </c>
      <c r="K132" s="394">
        <v>9151</v>
      </c>
      <c r="L132" s="394">
        <v>9426</v>
      </c>
      <c r="M132" s="394">
        <v>9337</v>
      </c>
      <c r="N132" s="394">
        <v>9888</v>
      </c>
      <c r="O132" s="394">
        <v>9532</v>
      </c>
      <c r="P132" s="394">
        <v>9534</v>
      </c>
      <c r="Q132" s="394">
        <v>9722</v>
      </c>
      <c r="R132" s="394">
        <v>9185</v>
      </c>
      <c r="S132" s="394">
        <v>9264</v>
      </c>
      <c r="T132" s="394">
        <v>8944</v>
      </c>
      <c r="U132" s="394">
        <v>9504</v>
      </c>
      <c r="V132" s="394">
        <v>6529</v>
      </c>
      <c r="W132" s="394">
        <v>6312</v>
      </c>
      <c r="X132" s="394">
        <v>6549</v>
      </c>
      <c r="Y132" s="394">
        <v>6133</v>
      </c>
      <c r="Z132" s="394">
        <v>9711</v>
      </c>
      <c r="AA132" s="394">
        <v>9478</v>
      </c>
      <c r="AB132" s="394">
        <v>7812</v>
      </c>
      <c r="AC132" s="394">
        <v>8594</v>
      </c>
      <c r="AD132" s="394">
        <v>9870</v>
      </c>
      <c r="AE132" s="394">
        <v>10013</v>
      </c>
      <c r="AF132" s="394">
        <v>9981</v>
      </c>
      <c r="AG132" s="394">
        <v>10169</v>
      </c>
      <c r="AH132" s="394">
        <v>9581</v>
      </c>
      <c r="AI132" s="394">
        <v>10052</v>
      </c>
      <c r="AJ132" s="394">
        <v>9631</v>
      </c>
      <c r="AK132" s="394">
        <v>9315</v>
      </c>
      <c r="AL132" s="394">
        <v>8284</v>
      </c>
      <c r="AM132" s="394">
        <v>8818</v>
      </c>
      <c r="AN132" s="394">
        <v>7077</v>
      </c>
      <c r="AO132" s="394">
        <v>7024</v>
      </c>
      <c r="AP132" s="394">
        <v>6196</v>
      </c>
      <c r="AQ132" s="394">
        <v>6298</v>
      </c>
      <c r="AR132" s="394">
        <v>6589</v>
      </c>
      <c r="AS132" s="394">
        <v>6768</v>
      </c>
      <c r="AT132" s="394">
        <v>6672</v>
      </c>
      <c r="AU132" s="394">
        <v>6823</v>
      </c>
      <c r="AV132" s="394">
        <v>7111</v>
      </c>
      <c r="AW132" s="394">
        <v>6804</v>
      </c>
      <c r="AX132" s="394">
        <v>6841</v>
      </c>
      <c r="AY132" s="394">
        <v>7072</v>
      </c>
      <c r="AZ132" s="394">
        <v>7367</v>
      </c>
      <c r="BA132" s="394">
        <v>2316</v>
      </c>
      <c r="BB132" s="394">
        <v>6665</v>
      </c>
      <c r="BC132" s="394">
        <v>6809</v>
      </c>
      <c r="BD132" s="394">
        <v>6222</v>
      </c>
      <c r="BE132" s="394">
        <v>6649</v>
      </c>
      <c r="BF132" s="394">
        <v>6802</v>
      </c>
      <c r="BG132" s="394">
        <v>6661</v>
      </c>
      <c r="BH132" s="394">
        <v>7209</v>
      </c>
      <c r="BI132" s="394">
        <v>6095</v>
      </c>
      <c r="BJ132" s="394">
        <v>6483</v>
      </c>
      <c r="BK132" s="394">
        <v>6582</v>
      </c>
      <c r="BL132" s="394">
        <v>6864</v>
      </c>
      <c r="BM132" s="394">
        <v>6775</v>
      </c>
      <c r="BN132" s="394">
        <v>6058</v>
      </c>
      <c r="BO132" s="394">
        <v>6642</v>
      </c>
      <c r="BP132" s="394">
        <v>6408</v>
      </c>
      <c r="BQ132" s="394">
        <v>6386</v>
      </c>
      <c r="BR132" s="394">
        <v>6654</v>
      </c>
      <c r="BS132" s="394">
        <v>7074</v>
      </c>
      <c r="BT132" s="394">
        <v>10021</v>
      </c>
      <c r="BU132" s="394">
        <v>9358</v>
      </c>
      <c r="BV132" s="394">
        <v>9725</v>
      </c>
      <c r="BW132" s="394">
        <v>9350</v>
      </c>
      <c r="BX132" s="394">
        <v>9090</v>
      </c>
      <c r="BY132" s="394">
        <v>8258</v>
      </c>
      <c r="BZ132" s="394">
        <v>9083</v>
      </c>
      <c r="CA132" s="394">
        <v>9299</v>
      </c>
      <c r="CB132" s="394">
        <v>7266</v>
      </c>
      <c r="CC132" s="394">
        <v>5861</v>
      </c>
      <c r="CD132" s="394">
        <v>7197</v>
      </c>
      <c r="CE132" s="394">
        <v>5788</v>
      </c>
      <c r="CF132" s="394">
        <v>3987</v>
      </c>
      <c r="CG132" s="394">
        <v>3805</v>
      </c>
      <c r="CH132" s="126">
        <v>9944</v>
      </c>
      <c r="CI132" s="126">
        <v>10137</v>
      </c>
      <c r="CJ132" s="126">
        <v>9426</v>
      </c>
      <c r="CK132" s="126">
        <v>9990</v>
      </c>
      <c r="CL132" s="126">
        <v>10283</v>
      </c>
      <c r="CM132" s="126">
        <v>6171</v>
      </c>
      <c r="CN132" s="126">
        <v>6010</v>
      </c>
      <c r="CO132" s="126">
        <v>6513</v>
      </c>
      <c r="CP132" s="126">
        <v>5960</v>
      </c>
      <c r="CQ132" s="126">
        <v>5674</v>
      </c>
      <c r="CR132" s="126">
        <v>5996</v>
      </c>
      <c r="CS132" s="126">
        <v>5876</v>
      </c>
      <c r="CT132" s="126">
        <v>5625</v>
      </c>
      <c r="CU132" s="126">
        <v>5779</v>
      </c>
      <c r="CV132" s="126">
        <v>7334</v>
      </c>
      <c r="CW132" s="126">
        <v>4722</v>
      </c>
      <c r="CX132" s="126">
        <v>6665</v>
      </c>
      <c r="CY132" s="126">
        <v>6055</v>
      </c>
      <c r="CZ132" s="126">
        <v>6408</v>
      </c>
      <c r="DA132" s="126">
        <v>6953</v>
      </c>
      <c r="DB132" s="126">
        <v>9367</v>
      </c>
      <c r="DC132" s="126">
        <v>4414</v>
      </c>
      <c r="DD132" s="126">
        <v>3088</v>
      </c>
      <c r="DE132" s="126">
        <v>8496</v>
      </c>
      <c r="DF132" s="288">
        <v>5.5481657352262257</v>
      </c>
      <c r="DG132" s="288">
        <v>5.4176281193444105</v>
      </c>
      <c r="DH132" s="288">
        <v>5.253549707865167</v>
      </c>
      <c r="DI132" s="288"/>
      <c r="DJ132" s="288"/>
      <c r="DK132" s="288">
        <v>0.96376063342566831</v>
      </c>
      <c r="DL132" s="288"/>
      <c r="DM132" s="288"/>
      <c r="DN132" s="288">
        <v>5.4183017001131129</v>
      </c>
      <c r="DO132" s="288">
        <v>5.2444265101569671</v>
      </c>
      <c r="DP132" s="288">
        <v>1.1377267156509698</v>
      </c>
      <c r="DQ132" s="288">
        <v>0.79615160087719272</v>
      </c>
      <c r="DR132" s="288">
        <v>27.947322623828683</v>
      </c>
      <c r="DS132" s="288"/>
      <c r="DT132" s="288">
        <v>46.26162390581721</v>
      </c>
      <c r="DU132" s="288"/>
      <c r="DV132" s="288">
        <v>69.566035182679215</v>
      </c>
      <c r="DW132" s="288"/>
      <c r="DX132" s="288">
        <v>0</v>
      </c>
      <c r="DY132" s="288"/>
      <c r="DZ132" s="288">
        <v>2.6</v>
      </c>
      <c r="EA132" s="288"/>
      <c r="EB132" s="288">
        <v>5.5</v>
      </c>
      <c r="EC132" s="288"/>
      <c r="ED132" s="397">
        <f>SUM(RD[[#This Row],[IS1_Inv1_M1]:[IS1_Inv1_M2]])</f>
        <v>19193</v>
      </c>
      <c r="EE132" s="397">
        <f>SUM(RD[[#This Row],[IS2_Inv1_M1]:[IS5_Inv1_M4]])</f>
        <v>138480</v>
      </c>
      <c r="EF132" s="397">
        <f>SUM(RD[[#This Row],[IS6_Inv1_M1]:[IS6_Inv2_M2]])+SUM(RD[[#This Row],[IS8_Inv1_M1]:[IS8_Inv4_M2]])</f>
        <v>111426</v>
      </c>
      <c r="EG132" s="397">
        <f>SUM(RD[[#This Row],[IS7_Inv1_M1]:[IS7_Inv1_M2]])</f>
        <v>19883</v>
      </c>
      <c r="EH132" s="397">
        <f>SUM(RD[[#This Row],[IS9_Inv1_M1]:[IS12_Inv2_M4]])</f>
        <v>209996</v>
      </c>
      <c r="EI132" s="397">
        <f>SUM(RD[[#This Row],[IS13_Inv1_M1]:[IS14_Inv1_M4]])</f>
        <v>100296</v>
      </c>
      <c r="EJ132" s="397">
        <f>SUM(RD[[#This Row],[IS15_Inv1_M1]:[IS15_Inv2_M1]])</f>
        <v>7792</v>
      </c>
      <c r="EK132" s="127">
        <f>SUM(RD[[#This Row],[IS16_Inv1_M1]:[IS17_Inv2_M2]])</f>
        <v>55951</v>
      </c>
      <c r="EL132" s="127">
        <f>SUM(RD[[#This Row],[IS18_Inv1_M1]:[IS19_Inv2_M3]])</f>
        <v>85570</v>
      </c>
      <c r="EM132" s="127">
        <f>SUM(RD[[#This Row],[IS20_Inv1_M1]:[IS20_Inv2_M2]])</f>
        <v>25365</v>
      </c>
      <c r="EN132" s="397">
        <f>SUM(RD[[#This Row],[O2R4_P1]:[O2R22_P3]])</f>
        <v>773952</v>
      </c>
      <c r="EO132" s="127">
        <f>IFERROR(AVERAGEIF(RD[[#This Row],[POA_UP_MCR (KWh/m2)]:[POA_UP_Ph3 (KWh/m2)2]],"&lt;&gt;0",RD[[#This Row],[POA_UP_MCR (KWh/m2)]:[POA_UP_Ph3 (KWh/m2)2]]),"")</f>
        <v>5.4064478541452674</v>
      </c>
      <c r="EP132" s="127">
        <f>IFERROR(AVERAGEIF(RD[[#This Row],[POA_Down_MCR (KWh/m2)]:[POA_Down_Ph3 (KWh/m2)22]],"&lt;&gt;0",RD[[#This Row],[POA_Down_MCR (KWh/m2)]:[POA_Down_Ph3 (KWh/m2)22]]),"")</f>
        <v>0.96376063342566831</v>
      </c>
      <c r="EQ132" s="127">
        <f>IFERROR(AVERAGEIF(RD[[#This Row],[GHI_UP_MCR (KWh/m2)]:[GHI_UP_IS1 (KWh/m2)]],"&lt;&gt;0",RD[[#This Row],[GHI_UP_MCR (KWh/m2)]:[GHI_UP_IS1 (KWh/m2)]]),"")</f>
        <v>5.33136410513504</v>
      </c>
      <c r="ER132" s="127">
        <f>IFERROR(AVERAGEIF(RD[[#This Row],[GHI_Down_MCR (KWh/m2)]:[GHI_Down_IS1 (KWh/m2)]],"&lt;&gt;0",RD[[#This Row],[GHI_Down_MCR (KWh/m2)]:[GHI_Down_IS1 (KWh/m2)]]),"")</f>
        <v>0.96693915826408128</v>
      </c>
      <c r="ES132" s="128">
        <v>724.81799999999998</v>
      </c>
      <c r="ET132" s="128">
        <v>988.41</v>
      </c>
      <c r="EU132" s="128">
        <v>132.9</v>
      </c>
      <c r="EV132" s="128">
        <v>406.25</v>
      </c>
      <c r="EW132" s="128">
        <v>242.38399999999999</v>
      </c>
      <c r="EX132" s="128">
        <v>341.47800000000001</v>
      </c>
      <c r="EY132" s="128"/>
      <c r="EZ132" s="128">
        <v>133.73099999999999</v>
      </c>
      <c r="FA132" s="128">
        <v>229837</v>
      </c>
      <c r="FB132" s="128">
        <v>327142</v>
      </c>
      <c r="FC132" s="128">
        <v>172.12899999999999</v>
      </c>
      <c r="FD132" s="128">
        <v>167.01499999999999</v>
      </c>
      <c r="FE132" s="128">
        <v>345.43200000000002</v>
      </c>
      <c r="FF132" s="128">
        <v>170.58699999999999</v>
      </c>
      <c r="FG132" s="128">
        <v>0.123</v>
      </c>
      <c r="FH132" s="128">
        <v>0</v>
      </c>
      <c r="FI132" s="128">
        <v>255.739</v>
      </c>
      <c r="FJ132" s="291">
        <f>IF((RD[[#This Row],[33 kV_Wind_F1_Ex]]-ES131)*165000&lt;=0,"",(RD[[#This Row],[33 kV_Wind_F1_Ex]]-ES131)*165000)</f>
        <v>97679.999999997453</v>
      </c>
      <c r="FK132" s="291" t="str">
        <f>IF((RD[[#This Row],[33 kV_Wind_F2_Ex]]-ET131)*165000&lt;=0,"",(RD[[#This Row],[33 kV_Wind_F2_Ex]]-ET131)*165000)</f>
        <v/>
      </c>
      <c r="FL132" s="131">
        <f>IF((RD[[#This Row],[33 kV_Wind_F3_Ex]]-EU131)*225000&lt;=0,"",(RD[[#This Row],[33 kV_Wind_F3_Ex]]-EU131)*225000)</f>
        <v>200250.00000000332</v>
      </c>
      <c r="FM132" s="131">
        <f>IF((RD[[#This Row],[33 kV_Wind_F4_Ex]]-EV131)*165000&lt;=0,"",(RD[[#This Row],[33 kV_Wind_F4_Ex]]-EV131)*165000)</f>
        <v>113189.99999999648</v>
      </c>
      <c r="FN132" s="227">
        <f>IF((RD[[#This Row],[33 kV_Solar_F1_Ex]]-EW131)*225000&lt;=0,"",(RD[[#This Row],[33 kV_Solar_F1_Ex]]-EW131)*225000)</f>
        <v>210149.99999999945</v>
      </c>
      <c r="FO132" s="132">
        <f>IF((RD[[#This Row],[33kV_Solar_F2_Ex]]-EX131)*225000&lt;=0,"",(RD[[#This Row],[33kV_Solar_F2_Ex]]-EX131)*225000)</f>
        <v>155700.00000000163</v>
      </c>
      <c r="FP132" s="131" t="str">
        <f>IF((RD[[#This Row],[33 kV_Solar_F3_Ex]]-EY131)*225000&lt;=0,"",(RD[[#This Row],[33 kV_Solar_F3_Ex]]-EY131)*225000)</f>
        <v/>
      </c>
      <c r="FQ132" s="131">
        <f>IF((RD[[#This Row],[33kV_Solar_F4_Ex]]-EZ131)*225000&lt;=0,"",(RD[[#This Row],[33kV_Solar_F4_Ex]]-EZ131)*225000)</f>
        <v>182475.00000000157</v>
      </c>
      <c r="FR132" s="291">
        <f>IF((RD[[#This Row],[33kV_OG1_Ex]]-FA131)*1000&lt;=0,0,(RD[[#This Row],[33kV_OG1_Ex]]-FA131)*1000)</f>
        <v>549000</v>
      </c>
      <c r="FS132" s="227">
        <f>IFERROR(IF((RD[[#This Row],[33kV_OG2_Ex]]-FB131)*1000&lt;=0,0,(RD[[#This Row],[33kV_OG2_Ex]]-FB131)*1000),0)</f>
        <v>410000</v>
      </c>
      <c r="FT132" s="132">
        <f>IF((RD[[#This Row],[220kV_TX1_Ex]]-FC131)*800000&lt;=0,0,(RD[[#This Row],[220kV_TX1_Ex]]-FC131)*800000)</f>
        <v>542399.99999999779</v>
      </c>
      <c r="FU132" s="227">
        <f>IF((RD[[#This Row],[220kV_Tx2_Ex]]-FD131)*800000&lt;=0,0,(RD[[#This Row],[220kV_Tx2_Ex]]-FD131)*800000)</f>
        <v>402399.99999998871</v>
      </c>
      <c r="FV132" s="291">
        <f>IF((RD[[#This Row],[220kV_TL_TVM_Ex]]-FE131)*1600000&lt;=0,0,(RD[[#This Row],[220kV_TL_TVM_Ex]]-FE131)*1600000)</f>
        <v>952000.00000004366</v>
      </c>
      <c r="FW132" s="291">
        <f>IF((RD[[#This Row],[220kV_C&amp;R_PQM_Ex]]-FF131)*1600000&lt;=0,"",(RD[[#This Row],[220kV_C&amp;R_PQM_Ex]]-FF131)*1600000)</f>
        <v>950399.99999999057</v>
      </c>
      <c r="FX132" s="227">
        <f>IFERROR(IF((RD[[#This Row],[220KV_C&amp;R_PQM_Im]]-FG131)*1600000&lt;=0,0,(RD[[#This Row],[220KV_C&amp;R_PQM_Im]]-FG131)*1600000),"")</f>
        <v>0</v>
      </c>
      <c r="FY132" s="227" t="str">
        <f>IFERROR(IF((RD[[#This Row],[33kV_Aux1_Im]]-FH131)*1000&lt;=0,"",(RD[[#This Row],[33kV_Aux1_Im]]-FH131)*1000),"")</f>
        <v/>
      </c>
      <c r="FZ132" s="227">
        <f>IF((RD[[#This Row],[33kV_Aux2_Im]]-FI131)*1000&lt;=0,"",(RD[[#This Row],[33kV_Aux2_Im]]-FI131)*1000)</f>
        <v>379.99999999999545</v>
      </c>
      <c r="GA132" s="291">
        <f>IFERROR(RD[[#This Row],[33kV_OG1_Energy (MWh)]]+RD[[#This Row],[33kV_OG2_Energy (MWh)]],"")</f>
        <v>959000</v>
      </c>
      <c r="GB132" s="291">
        <f>IFERROR(RD[[#This Row],[220kV_TL_TVM Energy (MWh)]]-RD[[#This Row],[220KV_C&amp;R_PQM_im (MWh)]],"")</f>
        <v>952000.00000004366</v>
      </c>
      <c r="GC132" s="228">
        <f>IFERROR(RD[[#This Row],[33 kV Total Export (MWH)]]/RD[[#This Row],[220 KV Net Export (MWh)]]-1,"")</f>
        <v>7.3529411764243768E-3</v>
      </c>
      <c r="GD132" s="229">
        <f>IFERROR((RD[[#This Row],[Sunset Time (POA&lt;20 W/m2)]]-RD[[#This Row],[Sunrise Time (POA&gt;20 W/m2)]])*24,0)</f>
        <v>12.016666666666669</v>
      </c>
      <c r="GE132" s="230">
        <f>IFERROR(SUM(RD[[#This Row],[33 kV_Solar_F1_Energy (kWh)]:[33 kV_Solar_F4_Energy (MWh)]])+(RD[[#This Row],[33 kV_Wind_F3_Energy (MWh)]])-(RD[[#This Row],[33 kV Line Loss (%)]]*RD[[#This Row],[220 KV Net Export (MWh)]]),"")</f>
        <v>741575.00000004948</v>
      </c>
      <c r="GF132" s="57">
        <f t="shared" si="200"/>
        <v>748575.00000000605</v>
      </c>
      <c r="GG132" s="143">
        <v>172.51</v>
      </c>
      <c r="GH132" s="57">
        <f t="shared" si="206"/>
        <v>210869.99999999395</v>
      </c>
      <c r="GI132" s="8">
        <f>IFERROR(RD[[#This Row],[Wind Export (33 kV)]]*(1-RD[[#This Row],[33 kV Line Loss (%)]]),RD[[#This Row],[Wind Export (33 kV)]])</f>
        <v>209319.48529412138</v>
      </c>
      <c r="GJ132" s="399"/>
      <c r="GK132" s="399"/>
      <c r="GL132" t="str">
        <f>IFERROR(RD[[#This Row],[E_AC (WPR)]]/RD[[#This Row],[E_DC (WPR)]],"")</f>
        <v/>
      </c>
    </row>
    <row r="133" spans="1:194">
      <c r="A133" s="124">
        <f t="shared" si="203"/>
        <v>45873</v>
      </c>
      <c r="B133" s="129">
        <f>YEAR(RD[[#This Row],[Date]])+IF(MONTH(RD[[#This Row],[Date]])&gt;=4,1,0)</f>
        <v>2026</v>
      </c>
      <c r="C133" s="129">
        <f>YEAR(RD[[#This Row],[Date]])</f>
        <v>2025</v>
      </c>
      <c r="D133" s="130">
        <f t="shared" si="209"/>
        <v>45870</v>
      </c>
      <c r="E133" s="129">
        <f>DAY(EOMONTH(RD[[#This Row],[Date]],0))</f>
        <v>31</v>
      </c>
      <c r="F133" s="393"/>
      <c r="G133" s="393"/>
      <c r="H133" s="394"/>
      <c r="I133" s="394"/>
      <c r="J133" s="394"/>
      <c r="K133" s="394"/>
      <c r="L133" s="394"/>
      <c r="M133" s="394"/>
      <c r="N133" s="394"/>
      <c r="O133" s="394"/>
      <c r="P133" s="394"/>
      <c r="Q133" s="394"/>
      <c r="R133" s="394"/>
      <c r="S133" s="394"/>
      <c r="T133" s="394"/>
      <c r="U133" s="394"/>
      <c r="V133" s="394"/>
      <c r="W133" s="394"/>
      <c r="X133" s="394"/>
      <c r="Y133" s="394"/>
      <c r="Z133" s="394"/>
      <c r="AA133" s="394"/>
      <c r="AB133" s="394"/>
      <c r="AC133" s="394"/>
      <c r="AD133" s="394"/>
      <c r="AE133" s="394"/>
      <c r="AF133" s="394"/>
      <c r="AG133" s="394"/>
      <c r="AH133" s="394"/>
      <c r="AI133" s="394"/>
      <c r="AJ133" s="394"/>
      <c r="AK133" s="394"/>
      <c r="AL133" s="394"/>
      <c r="AM133" s="394"/>
      <c r="AN133" s="394"/>
      <c r="AO133" s="394"/>
      <c r="AP133" s="394"/>
      <c r="AQ133" s="394"/>
      <c r="AR133" s="394"/>
      <c r="AS133" s="394"/>
      <c r="AT133" s="394"/>
      <c r="AU133" s="394"/>
      <c r="AV133" s="394"/>
      <c r="AW133" s="394"/>
      <c r="AX133" s="394"/>
      <c r="AY133" s="394"/>
      <c r="AZ133" s="394"/>
      <c r="BA133" s="394"/>
      <c r="BB133" s="394"/>
      <c r="BC133" s="394"/>
      <c r="BD133" s="394"/>
      <c r="BE133" s="394"/>
      <c r="BF133" s="394"/>
      <c r="BG133" s="394"/>
      <c r="BH133" s="394"/>
      <c r="BI133" s="394"/>
      <c r="BJ133" s="394"/>
      <c r="BK133" s="394"/>
      <c r="BL133" s="394"/>
      <c r="BM133" s="394"/>
      <c r="BN133" s="394"/>
      <c r="BO133" s="394"/>
      <c r="BP133" s="394"/>
      <c r="BQ133" s="394"/>
      <c r="BR133" s="394"/>
      <c r="BS133" s="394"/>
      <c r="BT133" s="394"/>
      <c r="BU133" s="394"/>
      <c r="BV133" s="394"/>
      <c r="BW133" s="394"/>
      <c r="BX133" s="394"/>
      <c r="BY133" s="394"/>
      <c r="BZ133" s="394"/>
      <c r="CA133" s="394"/>
      <c r="CB133" s="394"/>
      <c r="CC133" s="394"/>
      <c r="CD133" s="394"/>
      <c r="CE133" s="394"/>
      <c r="CF133" s="394"/>
      <c r="CG133" s="394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DF133" s="288"/>
      <c r="DG133" s="288"/>
      <c r="DH133" s="288"/>
      <c r="DI133" s="288"/>
      <c r="DJ133" s="288"/>
      <c r="DK133" s="288"/>
      <c r="DL133" s="288"/>
      <c r="DM133" s="288"/>
      <c r="DN133" s="288"/>
      <c r="DO133" s="288"/>
      <c r="DP133" s="288"/>
      <c r="DQ133" s="288"/>
      <c r="DR133" s="288"/>
      <c r="DS133" s="288"/>
      <c r="DT133" s="288"/>
      <c r="DU133" s="288"/>
      <c r="DV133" s="288"/>
      <c r="DW133" s="288"/>
      <c r="DX133" s="288"/>
      <c r="DY133" s="288"/>
      <c r="DZ133" s="288"/>
      <c r="EA133" s="288"/>
      <c r="EB133" s="288"/>
      <c r="EC133" s="288"/>
      <c r="ED133" s="397">
        <f>SUM(RD[[#This Row],[IS1_Inv1_M1]:[IS1_Inv1_M2]])</f>
        <v>0</v>
      </c>
      <c r="EE133" s="397">
        <f>SUM(RD[[#This Row],[IS2_Inv1_M1]:[IS5_Inv1_M4]])</f>
        <v>0</v>
      </c>
      <c r="EF133" s="397">
        <f>SUM(RD[[#This Row],[IS6_Inv1_M1]:[IS6_Inv2_M2]])+SUM(RD[[#This Row],[IS8_Inv1_M1]:[IS8_Inv4_M2]])</f>
        <v>0</v>
      </c>
      <c r="EG133" s="397">
        <f>SUM(RD[[#This Row],[IS7_Inv1_M1]:[IS7_Inv1_M2]])</f>
        <v>0</v>
      </c>
      <c r="EH133" s="397">
        <f>SUM(RD[[#This Row],[IS9_Inv1_M1]:[IS12_Inv2_M4]])</f>
        <v>0</v>
      </c>
      <c r="EI133" s="397">
        <f>SUM(RD[[#This Row],[IS13_Inv1_M1]:[IS14_Inv1_M4]])</f>
        <v>0</v>
      </c>
      <c r="EJ133" s="397">
        <f>SUM(RD[[#This Row],[IS15_Inv1_M1]:[IS15_Inv2_M1]])</f>
        <v>0</v>
      </c>
      <c r="EK133" s="127">
        <f>SUM(RD[[#This Row],[IS16_Inv1_M1]:[IS17_Inv2_M2]])</f>
        <v>0</v>
      </c>
      <c r="EL133" s="127">
        <f>SUM(RD[[#This Row],[IS18_Inv1_M1]:[IS19_Inv2_M3]])</f>
        <v>0</v>
      </c>
      <c r="EM133" s="127">
        <f>SUM(RD[[#This Row],[IS20_Inv1_M1]:[IS20_Inv2_M2]])</f>
        <v>0</v>
      </c>
      <c r="EN133" s="397">
        <f>SUM(RD[[#This Row],[O2R4_P1]:[O2R22_P3]])</f>
        <v>0</v>
      </c>
      <c r="EO133" s="127" t="str">
        <f>IFERROR(AVERAGEIF(RD[[#This Row],[POA_UP_MCR (KWh/m2)]:[POA_UP_Ph3 (KWh/m2)2]],"&lt;&gt;0",RD[[#This Row],[POA_UP_MCR (KWh/m2)]:[POA_UP_Ph3 (KWh/m2)2]]),"")</f>
        <v/>
      </c>
      <c r="EP133" s="127" t="str">
        <f>IFERROR(AVERAGEIF(RD[[#This Row],[POA_Down_MCR (KWh/m2)]:[POA_Down_Ph3 (KWh/m2)22]],"&lt;&gt;0",RD[[#This Row],[POA_Down_MCR (KWh/m2)]:[POA_Down_Ph3 (KWh/m2)22]]),"")</f>
        <v/>
      </c>
      <c r="EQ133" s="127" t="str">
        <f>IFERROR(AVERAGEIF(RD[[#This Row],[GHI_UP_MCR (KWh/m2)]:[GHI_UP_IS1 (KWh/m2)]],"&lt;&gt;0",RD[[#This Row],[GHI_UP_MCR (KWh/m2)]:[GHI_UP_IS1 (KWh/m2)]]),"")</f>
        <v/>
      </c>
      <c r="ER133" s="127" t="str">
        <f>IFERROR(AVERAGEIF(RD[[#This Row],[GHI_Down_MCR (KWh/m2)]:[GHI_Down_IS1 (KWh/m2)]],"&lt;&gt;0",RD[[#This Row],[GHI_Down_MCR (KWh/m2)]:[GHI_Down_IS1 (KWh/m2)]]),"")</f>
        <v/>
      </c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291" t="str">
        <f>IF((RD[[#This Row],[33 kV_Wind_F1_Ex]]-ES132)*165000&lt;=0,"",(RD[[#This Row],[33 kV_Wind_F1_Ex]]-ES132)*165000)</f>
        <v/>
      </c>
      <c r="FK133" s="291" t="str">
        <f>IF((RD[[#This Row],[33 kV_Wind_F2_Ex]]-ET132)*165000&lt;=0,"",(RD[[#This Row],[33 kV_Wind_F2_Ex]]-ET132)*165000)</f>
        <v/>
      </c>
      <c r="FL133" s="131" t="str">
        <f>IF((RD[[#This Row],[33 kV_Wind_F3_Ex]]-EU132)*225000&lt;=0,"",(RD[[#This Row],[33 kV_Wind_F3_Ex]]-EU132)*225000)</f>
        <v/>
      </c>
      <c r="FM133" s="131" t="str">
        <f>IF((RD[[#This Row],[33 kV_Wind_F4_Ex]]-EV132)*165000&lt;=0,"",(RD[[#This Row],[33 kV_Wind_F4_Ex]]-EV132)*165000)</f>
        <v/>
      </c>
      <c r="FN133" s="227" t="str">
        <f>IF((RD[[#This Row],[33 kV_Solar_F1_Ex]]-EW132)*225000&lt;=0,"",(RD[[#This Row],[33 kV_Solar_F1_Ex]]-EW132)*225000)</f>
        <v/>
      </c>
      <c r="FO133" s="132" t="str">
        <f>IF((RD[[#This Row],[33kV_Solar_F2_Ex]]-EX132)*225000&lt;=0,"",(RD[[#This Row],[33kV_Solar_F2_Ex]]-EX132)*225000)</f>
        <v/>
      </c>
      <c r="FP133" s="131" t="str">
        <f>IF((RD[[#This Row],[33 kV_Solar_F3_Ex]]-EY132)*225000&lt;=0,"",(RD[[#This Row],[33 kV_Solar_F3_Ex]]-EY132)*225000)</f>
        <v/>
      </c>
      <c r="FQ133" s="131" t="str">
        <f>IF((RD[[#This Row],[33kV_Solar_F4_Ex]]-EZ132)*225000&lt;=0,"",(RD[[#This Row],[33kV_Solar_F4_Ex]]-EZ132)*225000)</f>
        <v/>
      </c>
      <c r="FR133" s="291">
        <f>IF((RD[[#This Row],[33kV_OG1_Ex]]-FA132)*1000&lt;=0,0,(RD[[#This Row],[33kV_OG1_Ex]]-FA132)*1000)</f>
        <v>0</v>
      </c>
      <c r="FS133" s="227">
        <f>IFERROR(IF((RD[[#This Row],[33kV_OG2_Ex]]-FB132)*1000&lt;=0,0,(RD[[#This Row],[33kV_OG2_Ex]]-FB132)*1000),0)</f>
        <v>0</v>
      </c>
      <c r="FT133" s="132">
        <f>IF((RD[[#This Row],[220kV_TX1_Ex]]-FC132)*800000&lt;=0,0,(RD[[#This Row],[220kV_TX1_Ex]]-FC132)*800000)</f>
        <v>0</v>
      </c>
      <c r="FU133" s="227">
        <f>IF((RD[[#This Row],[220kV_Tx2_Ex]]-FD132)*800000&lt;=0,0,(RD[[#This Row],[220kV_Tx2_Ex]]-FD132)*800000)</f>
        <v>0</v>
      </c>
      <c r="FV133" s="291">
        <f>IF((RD[[#This Row],[220kV_TL_TVM_Ex]]-FE132)*1600000&lt;=0,0,(RD[[#This Row],[220kV_TL_TVM_Ex]]-FE132)*1600000)</f>
        <v>0</v>
      </c>
      <c r="FW133" s="291" t="str">
        <f>IF((RD[[#This Row],[220kV_C&amp;R_PQM_Ex]]-FF132)*1600000&lt;=0,"",(RD[[#This Row],[220kV_C&amp;R_PQM_Ex]]-FF132)*1600000)</f>
        <v/>
      </c>
      <c r="FX133" s="227">
        <f>IFERROR(IF((RD[[#This Row],[220KV_C&amp;R_PQM_Im]]-FG132)*1600000&lt;=0,0,(RD[[#This Row],[220KV_C&amp;R_PQM_Im]]-FG132)*1600000),"")</f>
        <v>0</v>
      </c>
      <c r="FY133" s="227" t="str">
        <f>IFERROR(IF((RD[[#This Row],[33kV_Aux1_Im]]-FH132)*1000&lt;=0,"",(RD[[#This Row],[33kV_Aux1_Im]]-FH132)*1000),"")</f>
        <v/>
      </c>
      <c r="FZ133" s="227" t="str">
        <f>IF((RD[[#This Row],[33kV_Aux2_Im]]-FI132)*1000&lt;=0,"",(RD[[#This Row],[33kV_Aux2_Im]]-FI132)*1000)</f>
        <v/>
      </c>
      <c r="GA133" s="291">
        <f>IFERROR(RD[[#This Row],[33kV_OG1_Energy (MWh)]]+RD[[#This Row],[33kV_OG2_Energy (MWh)]],"")</f>
        <v>0</v>
      </c>
      <c r="GB133" s="291">
        <f>IFERROR(RD[[#This Row],[220kV_TL_TVM Energy (MWh)]]-RD[[#This Row],[220KV_C&amp;R_PQM_im (MWh)]],"")</f>
        <v>0</v>
      </c>
      <c r="GC133" s="228" t="str">
        <f>IFERROR(RD[[#This Row],[33 kV Total Export (MWH)]]/RD[[#This Row],[220 KV Net Export (MWh)]]-1,"")</f>
        <v/>
      </c>
      <c r="GD133" s="229">
        <f>IFERROR((RD[[#This Row],[Sunset Time (POA&lt;20 W/m2)]]-RD[[#This Row],[Sunrise Time (POA&gt;20 W/m2)]])*24,0)</f>
        <v>0</v>
      </c>
      <c r="GE13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3" s="57">
        <f t="shared" si="200"/>
        <v>0</v>
      </c>
      <c r="GG133" s="143">
        <v>172.51</v>
      </c>
      <c r="GH133" s="57">
        <f t="shared" si="206"/>
        <v>0</v>
      </c>
      <c r="GI133" s="8">
        <f>IFERROR(RD[[#This Row],[Wind Export (33 kV)]]*(1-RD[[#This Row],[33 kV Line Loss (%)]]),RD[[#This Row],[Wind Export (33 kV)]])</f>
        <v>0</v>
      </c>
      <c r="GJ133" s="399"/>
      <c r="GK133" s="399"/>
      <c r="GL133" t="str">
        <f>IFERROR(RD[[#This Row],[E_AC (WPR)]]/RD[[#This Row],[E_DC (WPR)]],"")</f>
        <v/>
      </c>
    </row>
    <row r="134" spans="1:194">
      <c r="A134" s="124">
        <f t="shared" si="203"/>
        <v>45874</v>
      </c>
      <c r="B134" s="129">
        <f>YEAR(RD[[#This Row],[Date]])+IF(MONTH(RD[[#This Row],[Date]])&gt;=4,1,0)</f>
        <v>2026</v>
      </c>
      <c r="C134" s="129">
        <f>YEAR(RD[[#This Row],[Date]])</f>
        <v>2025</v>
      </c>
      <c r="D134" s="130">
        <f t="shared" si="209"/>
        <v>45870</v>
      </c>
      <c r="E134" s="129">
        <f>DAY(EOMONTH(RD[[#This Row],[Date]],0))</f>
        <v>31</v>
      </c>
      <c r="F134" s="393"/>
      <c r="G134" s="393"/>
      <c r="H134" s="394"/>
      <c r="I134" s="394"/>
      <c r="J134" s="394"/>
      <c r="K134" s="394"/>
      <c r="L134" s="394"/>
      <c r="M134" s="394"/>
      <c r="N134" s="394"/>
      <c r="O134" s="394"/>
      <c r="P134" s="394"/>
      <c r="Q134" s="394"/>
      <c r="R134" s="394"/>
      <c r="S134" s="394"/>
      <c r="T134" s="394"/>
      <c r="U134" s="394"/>
      <c r="V134" s="394"/>
      <c r="W134" s="394"/>
      <c r="X134" s="394"/>
      <c r="Y134" s="394"/>
      <c r="Z134" s="394"/>
      <c r="AA134" s="394"/>
      <c r="AB134" s="394"/>
      <c r="AC134" s="394"/>
      <c r="AD134" s="394"/>
      <c r="AE134" s="394"/>
      <c r="AF134" s="394"/>
      <c r="AG134" s="394"/>
      <c r="AH134" s="394"/>
      <c r="AI134" s="394"/>
      <c r="AJ134" s="394"/>
      <c r="AK134" s="394"/>
      <c r="AL134" s="394"/>
      <c r="AM134" s="394"/>
      <c r="AN134" s="394"/>
      <c r="AO134" s="394"/>
      <c r="AP134" s="394"/>
      <c r="AQ134" s="394"/>
      <c r="AR134" s="394"/>
      <c r="AS134" s="394"/>
      <c r="AT134" s="394"/>
      <c r="AU134" s="394"/>
      <c r="AV134" s="394"/>
      <c r="AW134" s="394"/>
      <c r="AX134" s="394"/>
      <c r="AY134" s="394"/>
      <c r="AZ134" s="394"/>
      <c r="BA134" s="394"/>
      <c r="BB134" s="394"/>
      <c r="BC134" s="394"/>
      <c r="BD134" s="394"/>
      <c r="BE134" s="394"/>
      <c r="BF134" s="394"/>
      <c r="BG134" s="394"/>
      <c r="BH134" s="394"/>
      <c r="BI134" s="394"/>
      <c r="BJ134" s="394"/>
      <c r="BK134" s="394"/>
      <c r="BL134" s="394"/>
      <c r="BM134" s="394"/>
      <c r="BN134" s="394"/>
      <c r="BO134" s="394"/>
      <c r="BP134" s="394"/>
      <c r="BQ134" s="394"/>
      <c r="BR134" s="394"/>
      <c r="BS134" s="394"/>
      <c r="BT134" s="394"/>
      <c r="BU134" s="394"/>
      <c r="BV134" s="394"/>
      <c r="BW134" s="394"/>
      <c r="BX134" s="394"/>
      <c r="BY134" s="394"/>
      <c r="BZ134" s="394"/>
      <c r="CA134" s="394"/>
      <c r="CB134" s="394"/>
      <c r="CC134" s="394"/>
      <c r="CD134" s="394"/>
      <c r="CE134" s="394"/>
      <c r="CF134" s="394"/>
      <c r="CG134" s="394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DF134" s="288"/>
      <c r="DG134" s="288"/>
      <c r="DH134" s="288"/>
      <c r="DI134" s="288"/>
      <c r="DJ134" s="288"/>
      <c r="DK134" s="288"/>
      <c r="DL134" s="288"/>
      <c r="DM134" s="288"/>
      <c r="DN134" s="288"/>
      <c r="DO134" s="288"/>
      <c r="DP134" s="288"/>
      <c r="DQ134" s="288"/>
      <c r="DR134" s="288"/>
      <c r="DS134" s="288"/>
      <c r="DT134" s="288"/>
      <c r="DU134" s="288"/>
      <c r="DV134" s="288"/>
      <c r="DW134" s="288"/>
      <c r="DX134" s="288"/>
      <c r="DY134" s="288"/>
      <c r="DZ134" s="288"/>
      <c r="EA134" s="288"/>
      <c r="EB134" s="288"/>
      <c r="EC134" s="288"/>
      <c r="ED134" s="397">
        <f>SUM(RD[[#This Row],[IS1_Inv1_M1]:[IS1_Inv1_M2]])</f>
        <v>0</v>
      </c>
      <c r="EE134" s="397">
        <f>SUM(RD[[#This Row],[IS2_Inv1_M1]:[IS5_Inv1_M4]])</f>
        <v>0</v>
      </c>
      <c r="EF134" s="397">
        <f>SUM(RD[[#This Row],[IS6_Inv1_M1]:[IS6_Inv2_M2]])+SUM(RD[[#This Row],[IS8_Inv1_M1]:[IS8_Inv4_M2]])</f>
        <v>0</v>
      </c>
      <c r="EG134" s="397">
        <f>SUM(RD[[#This Row],[IS7_Inv1_M1]:[IS7_Inv1_M2]])</f>
        <v>0</v>
      </c>
      <c r="EH134" s="397">
        <f>SUM(RD[[#This Row],[IS9_Inv1_M1]:[IS12_Inv2_M4]])</f>
        <v>0</v>
      </c>
      <c r="EI134" s="397">
        <f>SUM(RD[[#This Row],[IS13_Inv1_M1]:[IS14_Inv1_M4]])</f>
        <v>0</v>
      </c>
      <c r="EJ134" s="397">
        <f>SUM(RD[[#This Row],[IS15_Inv1_M1]:[IS15_Inv2_M1]])</f>
        <v>0</v>
      </c>
      <c r="EK134" s="127">
        <f>SUM(RD[[#This Row],[IS16_Inv1_M1]:[IS17_Inv2_M2]])</f>
        <v>0</v>
      </c>
      <c r="EL134" s="127">
        <f>SUM(RD[[#This Row],[IS18_Inv1_M1]:[IS19_Inv2_M3]])</f>
        <v>0</v>
      </c>
      <c r="EM134" s="127">
        <f>SUM(RD[[#This Row],[IS20_Inv1_M1]:[IS20_Inv2_M2]])</f>
        <v>0</v>
      </c>
      <c r="EN134" s="397">
        <f>SUM(RD[[#This Row],[O2R4_P1]:[O2R22_P3]])</f>
        <v>0</v>
      </c>
      <c r="EO134" s="127" t="str">
        <f>IFERROR(AVERAGEIF(RD[[#This Row],[POA_UP_MCR (KWh/m2)]:[POA_UP_Ph3 (KWh/m2)2]],"&lt;&gt;0",RD[[#This Row],[POA_UP_MCR (KWh/m2)]:[POA_UP_Ph3 (KWh/m2)2]]),"")</f>
        <v/>
      </c>
      <c r="EP134" s="127" t="str">
        <f>IFERROR(AVERAGEIF(RD[[#This Row],[POA_Down_MCR (KWh/m2)]:[POA_Down_Ph3 (KWh/m2)22]],"&lt;&gt;0",RD[[#This Row],[POA_Down_MCR (KWh/m2)]:[POA_Down_Ph3 (KWh/m2)22]]),"")</f>
        <v/>
      </c>
      <c r="EQ134" s="127" t="str">
        <f>IFERROR(AVERAGEIF(RD[[#This Row],[GHI_UP_MCR (KWh/m2)]:[GHI_UP_IS1 (KWh/m2)]],"&lt;&gt;0",RD[[#This Row],[GHI_UP_MCR (KWh/m2)]:[GHI_UP_IS1 (KWh/m2)]]),"")</f>
        <v/>
      </c>
      <c r="ER134" s="127" t="str">
        <f>IFERROR(AVERAGEIF(RD[[#This Row],[GHI_Down_MCR (KWh/m2)]:[GHI_Down_IS1 (KWh/m2)]],"&lt;&gt;0",RD[[#This Row],[GHI_Down_MCR (KWh/m2)]:[GHI_Down_IS1 (KWh/m2)]]),"")</f>
        <v/>
      </c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291" t="str">
        <f>IF((RD[[#This Row],[33 kV_Wind_F1_Ex]]-ES133)*165000&lt;=0,"",(RD[[#This Row],[33 kV_Wind_F1_Ex]]-ES133)*165000)</f>
        <v/>
      </c>
      <c r="FK134" s="291" t="str">
        <f>IF((RD[[#This Row],[33 kV_Wind_F2_Ex]]-ET133)*165000&lt;=0,"",(RD[[#This Row],[33 kV_Wind_F2_Ex]]-ET133)*165000)</f>
        <v/>
      </c>
      <c r="FL134" s="131" t="str">
        <f>IF((RD[[#This Row],[33 kV_Wind_F3_Ex]]-EU133)*225000&lt;=0,"",(RD[[#This Row],[33 kV_Wind_F3_Ex]]-EU133)*225000)</f>
        <v/>
      </c>
      <c r="FM134" s="131" t="str">
        <f>IF((RD[[#This Row],[33 kV_Wind_F4_Ex]]-EV133)*165000&lt;=0,"",(RD[[#This Row],[33 kV_Wind_F4_Ex]]-EV133)*165000)</f>
        <v/>
      </c>
      <c r="FN134" s="227" t="str">
        <f>IF((RD[[#This Row],[33 kV_Solar_F1_Ex]]-EW133)*225000&lt;=0,"",(RD[[#This Row],[33 kV_Solar_F1_Ex]]-EW133)*225000)</f>
        <v/>
      </c>
      <c r="FO134" s="132" t="str">
        <f>IF((RD[[#This Row],[33kV_Solar_F2_Ex]]-EX133)*225000&lt;=0,"",(RD[[#This Row],[33kV_Solar_F2_Ex]]-EX133)*225000)</f>
        <v/>
      </c>
      <c r="FP134" s="131" t="str">
        <f>IF((RD[[#This Row],[33 kV_Solar_F3_Ex]]-EY133)*225000&lt;=0,"",(RD[[#This Row],[33 kV_Solar_F3_Ex]]-EY133)*225000)</f>
        <v/>
      </c>
      <c r="FQ134" s="131" t="str">
        <f>IF((RD[[#This Row],[33kV_Solar_F4_Ex]]-EZ133)*225000&lt;=0,"",(RD[[#This Row],[33kV_Solar_F4_Ex]]-EZ133)*225000)</f>
        <v/>
      </c>
      <c r="FR134" s="291">
        <f>IF((RD[[#This Row],[33kV_OG1_Ex]]-FA133)*1000&lt;=0,0,(RD[[#This Row],[33kV_OG1_Ex]]-FA133)*1000)</f>
        <v>0</v>
      </c>
      <c r="FS134" s="227">
        <f>IFERROR(IF((RD[[#This Row],[33kV_OG2_Ex]]-FB133)*1000&lt;=0,0,(RD[[#This Row],[33kV_OG2_Ex]]-FB133)*1000),0)</f>
        <v>0</v>
      </c>
      <c r="FT134" s="132">
        <f>IF((RD[[#This Row],[220kV_TX1_Ex]]-FC133)*800000&lt;=0,0,(RD[[#This Row],[220kV_TX1_Ex]]-FC133)*800000)</f>
        <v>0</v>
      </c>
      <c r="FU134" s="227">
        <f>IF((RD[[#This Row],[220kV_Tx2_Ex]]-FD133)*800000&lt;=0,0,(RD[[#This Row],[220kV_Tx2_Ex]]-FD133)*800000)</f>
        <v>0</v>
      </c>
      <c r="FV134" s="291">
        <f>IF((RD[[#This Row],[220kV_TL_TVM_Ex]]-FE133)*1600000&lt;=0,0,(RD[[#This Row],[220kV_TL_TVM_Ex]]-FE133)*1600000)</f>
        <v>0</v>
      </c>
      <c r="FW134" s="291" t="str">
        <f>IF((RD[[#This Row],[220kV_C&amp;R_PQM_Ex]]-FF133)*1600000&lt;=0,"",(RD[[#This Row],[220kV_C&amp;R_PQM_Ex]]-FF133)*1600000)</f>
        <v/>
      </c>
      <c r="FX134" s="227">
        <f>IFERROR(IF((RD[[#This Row],[220KV_C&amp;R_PQM_Im]]-FG133)*1600000&lt;=0,0,(RD[[#This Row],[220KV_C&amp;R_PQM_Im]]-FG133)*1600000),"")</f>
        <v>0</v>
      </c>
      <c r="FY134" s="227" t="str">
        <f>IFERROR(IF((RD[[#This Row],[33kV_Aux1_Im]]-FH133)*1000&lt;=0,"",(RD[[#This Row],[33kV_Aux1_Im]]-FH133)*1000),"")</f>
        <v/>
      </c>
      <c r="FZ134" s="227" t="str">
        <f>IF((RD[[#This Row],[33kV_Aux2_Im]]-FI133)*1000&lt;=0,"",(RD[[#This Row],[33kV_Aux2_Im]]-FI133)*1000)</f>
        <v/>
      </c>
      <c r="GA134" s="291">
        <f>IFERROR(RD[[#This Row],[33kV_OG1_Energy (MWh)]]+RD[[#This Row],[33kV_OG2_Energy (MWh)]],"")</f>
        <v>0</v>
      </c>
      <c r="GB134" s="291">
        <f>IFERROR(RD[[#This Row],[220kV_TL_TVM Energy (MWh)]]-RD[[#This Row],[220KV_C&amp;R_PQM_im (MWh)]],"")</f>
        <v>0</v>
      </c>
      <c r="GC134" s="228" t="str">
        <f>IFERROR(RD[[#This Row],[33 kV Total Export (MWH)]]/RD[[#This Row],[220 KV Net Export (MWh)]]-1,"")</f>
        <v/>
      </c>
      <c r="GD134" s="229">
        <f>IFERROR((RD[[#This Row],[Sunset Time (POA&lt;20 W/m2)]]-RD[[#This Row],[Sunrise Time (POA&gt;20 W/m2)]])*24,0)</f>
        <v>0</v>
      </c>
      <c r="GE13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4" s="57">
        <f t="shared" si="200"/>
        <v>0</v>
      </c>
      <c r="GG134" s="143">
        <v>172.51</v>
      </c>
      <c r="GH134" s="57">
        <f t="shared" si="206"/>
        <v>0</v>
      </c>
      <c r="GI134" s="8">
        <f>IFERROR(RD[[#This Row],[Wind Export (33 kV)]]*(1-RD[[#This Row],[33 kV Line Loss (%)]]),RD[[#This Row],[Wind Export (33 kV)]])</f>
        <v>0</v>
      </c>
      <c r="GJ134" s="399"/>
      <c r="GK134" s="399"/>
      <c r="GL134" t="str">
        <f>IFERROR(RD[[#This Row],[E_AC (WPR)]]/RD[[#This Row],[E_DC (WPR)]],"")</f>
        <v/>
      </c>
    </row>
    <row r="135" spans="1:194">
      <c r="A135" s="124">
        <f t="shared" si="203"/>
        <v>45875</v>
      </c>
      <c r="B135" s="129">
        <f>YEAR(RD[[#This Row],[Date]])+IF(MONTH(RD[[#This Row],[Date]])&gt;=4,1,0)</f>
        <v>2026</v>
      </c>
      <c r="C135" s="129">
        <f>YEAR(RD[[#This Row],[Date]])</f>
        <v>2025</v>
      </c>
      <c r="D135" s="130">
        <f t="shared" si="209"/>
        <v>45870</v>
      </c>
      <c r="E135" s="129">
        <f>DAY(EOMONTH(RD[[#This Row],[Date]],0))</f>
        <v>31</v>
      </c>
      <c r="F135" s="393"/>
      <c r="G135" s="393"/>
      <c r="H135" s="394"/>
      <c r="I135" s="394"/>
      <c r="J135" s="394"/>
      <c r="K135" s="394"/>
      <c r="L135" s="394"/>
      <c r="M135" s="394"/>
      <c r="N135" s="394"/>
      <c r="O135" s="394"/>
      <c r="P135" s="394"/>
      <c r="Q135" s="394"/>
      <c r="R135" s="394"/>
      <c r="S135" s="394"/>
      <c r="T135" s="394"/>
      <c r="U135" s="394"/>
      <c r="V135" s="394"/>
      <c r="W135" s="394"/>
      <c r="X135" s="394"/>
      <c r="Y135" s="394"/>
      <c r="Z135" s="394"/>
      <c r="AA135" s="394"/>
      <c r="AB135" s="394"/>
      <c r="AC135" s="394"/>
      <c r="AD135" s="394"/>
      <c r="AE135" s="394"/>
      <c r="AF135" s="394"/>
      <c r="AG135" s="394"/>
      <c r="AH135" s="394"/>
      <c r="AI135" s="394"/>
      <c r="AJ135" s="394"/>
      <c r="AK135" s="394"/>
      <c r="AL135" s="394"/>
      <c r="AM135" s="394"/>
      <c r="AN135" s="394"/>
      <c r="AO135" s="394"/>
      <c r="AP135" s="394"/>
      <c r="AQ135" s="394"/>
      <c r="AR135" s="394"/>
      <c r="AS135" s="394"/>
      <c r="AT135" s="394"/>
      <c r="AU135" s="394"/>
      <c r="AV135" s="394"/>
      <c r="AW135" s="394"/>
      <c r="AX135" s="394"/>
      <c r="AY135" s="394"/>
      <c r="AZ135" s="394"/>
      <c r="BA135" s="394"/>
      <c r="BB135" s="394"/>
      <c r="BC135" s="394"/>
      <c r="BD135" s="394"/>
      <c r="BE135" s="394"/>
      <c r="BF135" s="394"/>
      <c r="BG135" s="394"/>
      <c r="BH135" s="394"/>
      <c r="BI135" s="394"/>
      <c r="BJ135" s="394"/>
      <c r="BK135" s="394"/>
      <c r="BL135" s="394"/>
      <c r="BM135" s="394"/>
      <c r="BN135" s="394"/>
      <c r="BO135" s="394"/>
      <c r="BP135" s="394"/>
      <c r="BQ135" s="394"/>
      <c r="BR135" s="394"/>
      <c r="BS135" s="394"/>
      <c r="BT135" s="394"/>
      <c r="BU135" s="394"/>
      <c r="BV135" s="394"/>
      <c r="BW135" s="394"/>
      <c r="BX135" s="394"/>
      <c r="BY135" s="394"/>
      <c r="BZ135" s="394"/>
      <c r="CA135" s="394"/>
      <c r="CB135" s="394"/>
      <c r="CC135" s="394"/>
      <c r="CD135" s="394"/>
      <c r="CE135" s="394"/>
      <c r="CF135" s="394"/>
      <c r="CG135" s="394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DF135" s="288"/>
      <c r="DG135" s="288"/>
      <c r="DH135" s="288"/>
      <c r="DI135" s="288"/>
      <c r="DJ135" s="288"/>
      <c r="DK135" s="288"/>
      <c r="DL135" s="288"/>
      <c r="DM135" s="288"/>
      <c r="DN135" s="288"/>
      <c r="DO135" s="288"/>
      <c r="DP135" s="288"/>
      <c r="DQ135" s="288"/>
      <c r="DR135" s="288"/>
      <c r="DS135" s="288"/>
      <c r="DT135" s="288"/>
      <c r="DU135" s="288"/>
      <c r="DV135" s="288"/>
      <c r="DW135" s="288"/>
      <c r="DX135" s="288"/>
      <c r="DY135" s="288"/>
      <c r="DZ135" s="288"/>
      <c r="EA135" s="288"/>
      <c r="EB135" s="288"/>
      <c r="EC135" s="288"/>
      <c r="ED135" s="397">
        <f>SUM(RD[[#This Row],[IS1_Inv1_M1]:[IS1_Inv1_M2]])</f>
        <v>0</v>
      </c>
      <c r="EE135" s="397">
        <f>SUM(RD[[#This Row],[IS2_Inv1_M1]:[IS5_Inv1_M4]])</f>
        <v>0</v>
      </c>
      <c r="EF135" s="397">
        <f>SUM(RD[[#This Row],[IS6_Inv1_M1]:[IS6_Inv2_M2]])+SUM(RD[[#This Row],[IS8_Inv1_M1]:[IS8_Inv4_M2]])</f>
        <v>0</v>
      </c>
      <c r="EG135" s="397">
        <f>SUM(RD[[#This Row],[IS7_Inv1_M1]:[IS7_Inv1_M2]])</f>
        <v>0</v>
      </c>
      <c r="EH135" s="397">
        <f>SUM(RD[[#This Row],[IS9_Inv1_M1]:[IS12_Inv2_M4]])</f>
        <v>0</v>
      </c>
      <c r="EI135" s="397">
        <f>SUM(RD[[#This Row],[IS13_Inv1_M1]:[IS14_Inv1_M4]])</f>
        <v>0</v>
      </c>
      <c r="EJ135" s="397">
        <f>SUM(RD[[#This Row],[IS15_Inv1_M1]:[IS15_Inv2_M1]])</f>
        <v>0</v>
      </c>
      <c r="EK135" s="127">
        <f>SUM(RD[[#This Row],[IS16_Inv1_M1]:[IS17_Inv2_M2]])</f>
        <v>0</v>
      </c>
      <c r="EL135" s="127">
        <f>SUM(RD[[#This Row],[IS18_Inv1_M1]:[IS19_Inv2_M3]])</f>
        <v>0</v>
      </c>
      <c r="EM135" s="127">
        <f>SUM(RD[[#This Row],[IS20_Inv1_M1]:[IS20_Inv2_M2]])</f>
        <v>0</v>
      </c>
      <c r="EN135" s="397">
        <f>SUM(RD[[#This Row],[O2R4_P1]:[O2R22_P3]])</f>
        <v>0</v>
      </c>
      <c r="EO135" s="127" t="str">
        <f>IFERROR(AVERAGEIF(RD[[#This Row],[POA_UP_MCR (KWh/m2)]:[POA_UP_Ph3 (KWh/m2)2]],"&lt;&gt;0",RD[[#This Row],[POA_UP_MCR (KWh/m2)]:[POA_UP_Ph3 (KWh/m2)2]]),"")</f>
        <v/>
      </c>
      <c r="EP135" s="127" t="str">
        <f>IFERROR(AVERAGEIF(RD[[#This Row],[POA_Down_MCR (KWh/m2)]:[POA_Down_Ph3 (KWh/m2)22]],"&lt;&gt;0",RD[[#This Row],[POA_Down_MCR (KWh/m2)]:[POA_Down_Ph3 (KWh/m2)22]]),"")</f>
        <v/>
      </c>
      <c r="EQ135" s="127" t="str">
        <f>IFERROR(AVERAGEIF(RD[[#This Row],[GHI_UP_MCR (KWh/m2)]:[GHI_UP_IS1 (KWh/m2)]],"&lt;&gt;0",RD[[#This Row],[GHI_UP_MCR (KWh/m2)]:[GHI_UP_IS1 (KWh/m2)]]),"")</f>
        <v/>
      </c>
      <c r="ER135" s="127" t="str">
        <f>IFERROR(AVERAGEIF(RD[[#This Row],[GHI_Down_MCR (KWh/m2)]:[GHI_Down_IS1 (KWh/m2)]],"&lt;&gt;0",RD[[#This Row],[GHI_Down_MCR (KWh/m2)]:[GHI_Down_IS1 (KWh/m2)]]),"")</f>
        <v/>
      </c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291" t="str">
        <f>IF((RD[[#This Row],[33 kV_Wind_F1_Ex]]-ES134)*165000&lt;=0,"",(RD[[#This Row],[33 kV_Wind_F1_Ex]]-ES134)*165000)</f>
        <v/>
      </c>
      <c r="FK135" s="291" t="str">
        <f>IF((RD[[#This Row],[33 kV_Wind_F2_Ex]]-ET134)*165000&lt;=0,"",(RD[[#This Row],[33 kV_Wind_F2_Ex]]-ET134)*165000)</f>
        <v/>
      </c>
      <c r="FL135" s="131" t="str">
        <f>IF((RD[[#This Row],[33 kV_Wind_F3_Ex]]-EU134)*225000&lt;=0,"",(RD[[#This Row],[33 kV_Wind_F3_Ex]]-EU134)*225000)</f>
        <v/>
      </c>
      <c r="FM135" s="131" t="str">
        <f>IF((RD[[#This Row],[33 kV_Wind_F4_Ex]]-EV134)*165000&lt;=0,"",(RD[[#This Row],[33 kV_Wind_F4_Ex]]-EV134)*165000)</f>
        <v/>
      </c>
      <c r="FN135" s="227" t="str">
        <f>IF((RD[[#This Row],[33 kV_Solar_F1_Ex]]-EW134)*225000&lt;=0,"",(RD[[#This Row],[33 kV_Solar_F1_Ex]]-EW134)*225000)</f>
        <v/>
      </c>
      <c r="FO135" s="132" t="str">
        <f>IF((RD[[#This Row],[33kV_Solar_F2_Ex]]-EX134)*225000&lt;=0,"",(RD[[#This Row],[33kV_Solar_F2_Ex]]-EX134)*225000)</f>
        <v/>
      </c>
      <c r="FP135" s="131" t="str">
        <f>IF((RD[[#This Row],[33 kV_Solar_F3_Ex]]-EY134)*225000&lt;=0,"",(RD[[#This Row],[33 kV_Solar_F3_Ex]]-EY134)*225000)</f>
        <v/>
      </c>
      <c r="FQ135" s="131" t="str">
        <f>IF((RD[[#This Row],[33kV_Solar_F4_Ex]]-EZ134)*225000&lt;=0,"",(RD[[#This Row],[33kV_Solar_F4_Ex]]-EZ134)*225000)</f>
        <v/>
      </c>
      <c r="FR135" s="291">
        <f>IF((RD[[#This Row],[33kV_OG1_Ex]]-FA134)*1000&lt;=0,0,(RD[[#This Row],[33kV_OG1_Ex]]-FA134)*1000)</f>
        <v>0</v>
      </c>
      <c r="FS135" s="227">
        <f>IFERROR(IF((RD[[#This Row],[33kV_OG2_Ex]]-FB134)*1000&lt;=0,0,(RD[[#This Row],[33kV_OG2_Ex]]-FB134)*1000),0)</f>
        <v>0</v>
      </c>
      <c r="FT135" s="132">
        <f>IF((RD[[#This Row],[220kV_TX1_Ex]]-FC134)*800000&lt;=0,0,(RD[[#This Row],[220kV_TX1_Ex]]-FC134)*800000)</f>
        <v>0</v>
      </c>
      <c r="FU135" s="227">
        <f>IF((RD[[#This Row],[220kV_Tx2_Ex]]-FD134)*800000&lt;=0,0,(RD[[#This Row],[220kV_Tx2_Ex]]-FD134)*800000)</f>
        <v>0</v>
      </c>
      <c r="FV135" s="291">
        <f>IF((RD[[#This Row],[220kV_TL_TVM_Ex]]-FE134)*1600000&lt;=0,0,(RD[[#This Row],[220kV_TL_TVM_Ex]]-FE134)*1600000)</f>
        <v>0</v>
      </c>
      <c r="FW135" s="291" t="str">
        <f>IF((RD[[#This Row],[220kV_C&amp;R_PQM_Ex]]-FF134)*1600000&lt;=0,"",(RD[[#This Row],[220kV_C&amp;R_PQM_Ex]]-FF134)*1600000)</f>
        <v/>
      </c>
      <c r="FX135" s="227">
        <f>IFERROR(IF((RD[[#This Row],[220KV_C&amp;R_PQM_Im]]-FG134)*1600000&lt;=0,0,(RD[[#This Row],[220KV_C&amp;R_PQM_Im]]-FG134)*1600000),"")</f>
        <v>0</v>
      </c>
      <c r="FY135" s="227" t="str">
        <f>IFERROR(IF((RD[[#This Row],[33kV_Aux1_Im]]-FH134)*1000&lt;=0,"",(RD[[#This Row],[33kV_Aux1_Im]]-FH134)*1000),"")</f>
        <v/>
      </c>
      <c r="FZ135" s="227" t="str">
        <f>IF((RD[[#This Row],[33kV_Aux2_Im]]-FI134)*1000&lt;=0,"",(RD[[#This Row],[33kV_Aux2_Im]]-FI134)*1000)</f>
        <v/>
      </c>
      <c r="GA135" s="291">
        <f>IFERROR(RD[[#This Row],[33kV_OG1_Energy (MWh)]]+RD[[#This Row],[33kV_OG2_Energy (MWh)]],"")</f>
        <v>0</v>
      </c>
      <c r="GB135" s="291">
        <f>IFERROR(RD[[#This Row],[220kV_TL_TVM Energy (MWh)]]-RD[[#This Row],[220KV_C&amp;R_PQM_im (MWh)]],"")</f>
        <v>0</v>
      </c>
      <c r="GC135" s="228" t="str">
        <f>IFERROR(RD[[#This Row],[33 kV Total Export (MWH)]]/RD[[#This Row],[220 KV Net Export (MWh)]]-1,"")</f>
        <v/>
      </c>
      <c r="GD135" s="229">
        <f>IFERROR((RD[[#This Row],[Sunset Time (POA&lt;20 W/m2)]]-RD[[#This Row],[Sunrise Time (POA&gt;20 W/m2)]])*24,0)</f>
        <v>0</v>
      </c>
      <c r="GE13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5" s="57">
        <f t="shared" si="200"/>
        <v>0</v>
      </c>
      <c r="GG135" s="143">
        <v>172.51</v>
      </c>
      <c r="GH135" s="57">
        <f t="shared" si="206"/>
        <v>0</v>
      </c>
      <c r="GI135" s="8">
        <f>IFERROR(RD[[#This Row],[Wind Export (33 kV)]]*(1-RD[[#This Row],[33 kV Line Loss (%)]]),RD[[#This Row],[Wind Export (33 kV)]])</f>
        <v>0</v>
      </c>
      <c r="GJ135" s="399"/>
      <c r="GK135" s="399"/>
      <c r="GL135" t="str">
        <f>IFERROR(RD[[#This Row],[E_AC (WPR)]]/RD[[#This Row],[E_DC (WPR)]],"")</f>
        <v/>
      </c>
    </row>
    <row r="136" spans="1:194">
      <c r="A136" s="124">
        <f t="shared" si="203"/>
        <v>45876</v>
      </c>
      <c r="B136" s="129">
        <f>YEAR(RD[[#This Row],[Date]])+IF(MONTH(RD[[#This Row],[Date]])&gt;=4,1,0)</f>
        <v>2026</v>
      </c>
      <c r="C136" s="129">
        <f>YEAR(RD[[#This Row],[Date]])</f>
        <v>2025</v>
      </c>
      <c r="D136" s="130">
        <f t="shared" si="209"/>
        <v>45870</v>
      </c>
      <c r="E136" s="129">
        <f>DAY(EOMONTH(RD[[#This Row],[Date]],0))</f>
        <v>31</v>
      </c>
      <c r="F136" s="393"/>
      <c r="G136" s="393"/>
      <c r="H136" s="394"/>
      <c r="I136" s="394"/>
      <c r="J136" s="394"/>
      <c r="K136" s="394"/>
      <c r="L136" s="394"/>
      <c r="M136" s="394"/>
      <c r="N136" s="394"/>
      <c r="O136" s="394"/>
      <c r="P136" s="394"/>
      <c r="Q136" s="394"/>
      <c r="R136" s="394"/>
      <c r="S136" s="394"/>
      <c r="T136" s="394"/>
      <c r="U136" s="394"/>
      <c r="V136" s="394"/>
      <c r="W136" s="394"/>
      <c r="X136" s="394"/>
      <c r="Y136" s="394"/>
      <c r="Z136" s="394"/>
      <c r="AA136" s="394"/>
      <c r="AB136" s="394"/>
      <c r="AC136" s="394"/>
      <c r="AD136" s="394"/>
      <c r="AE136" s="394"/>
      <c r="AF136" s="394"/>
      <c r="AG136" s="394"/>
      <c r="AH136" s="394"/>
      <c r="AI136" s="394"/>
      <c r="AJ136" s="394"/>
      <c r="AK136" s="394"/>
      <c r="AL136" s="394"/>
      <c r="AM136" s="394"/>
      <c r="AN136" s="394"/>
      <c r="AO136" s="394"/>
      <c r="AP136" s="394"/>
      <c r="AQ136" s="394"/>
      <c r="AR136" s="394"/>
      <c r="AS136" s="394"/>
      <c r="AT136" s="394"/>
      <c r="AU136" s="394"/>
      <c r="AV136" s="394"/>
      <c r="AW136" s="394"/>
      <c r="AX136" s="394"/>
      <c r="AY136" s="394"/>
      <c r="AZ136" s="394"/>
      <c r="BA136" s="394"/>
      <c r="BB136" s="394"/>
      <c r="BC136" s="394"/>
      <c r="BD136" s="394"/>
      <c r="BE136" s="394"/>
      <c r="BF136" s="394"/>
      <c r="BG136" s="394"/>
      <c r="BH136" s="394"/>
      <c r="BI136" s="394"/>
      <c r="BJ136" s="394"/>
      <c r="BK136" s="394"/>
      <c r="BL136" s="394"/>
      <c r="BM136" s="394"/>
      <c r="BN136" s="394"/>
      <c r="BO136" s="394"/>
      <c r="BP136" s="394"/>
      <c r="BQ136" s="394"/>
      <c r="BR136" s="394"/>
      <c r="BS136" s="394"/>
      <c r="BT136" s="394"/>
      <c r="BU136" s="394"/>
      <c r="BV136" s="394"/>
      <c r="BW136" s="394"/>
      <c r="BX136" s="394"/>
      <c r="BY136" s="394"/>
      <c r="BZ136" s="394"/>
      <c r="CA136" s="394"/>
      <c r="CB136" s="394"/>
      <c r="CC136" s="394"/>
      <c r="CD136" s="394"/>
      <c r="CE136" s="394"/>
      <c r="CF136" s="394"/>
      <c r="CG136" s="394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DF136" s="288"/>
      <c r="DG136" s="288"/>
      <c r="DH136" s="288"/>
      <c r="DI136" s="288"/>
      <c r="DJ136" s="288"/>
      <c r="DK136" s="288"/>
      <c r="DL136" s="288"/>
      <c r="DM136" s="288"/>
      <c r="DN136" s="288"/>
      <c r="DO136" s="288"/>
      <c r="DP136" s="288"/>
      <c r="DQ136" s="288"/>
      <c r="DR136" s="288"/>
      <c r="DS136" s="288"/>
      <c r="DT136" s="288"/>
      <c r="DU136" s="288"/>
      <c r="DV136" s="288"/>
      <c r="DW136" s="288"/>
      <c r="DX136" s="288"/>
      <c r="DY136" s="288"/>
      <c r="DZ136" s="288"/>
      <c r="EA136" s="288"/>
      <c r="EB136" s="288"/>
      <c r="EC136" s="288"/>
      <c r="ED136" s="397">
        <f>SUM(RD[[#This Row],[IS1_Inv1_M1]:[IS1_Inv1_M2]])</f>
        <v>0</v>
      </c>
      <c r="EE136" s="397">
        <f>SUM(RD[[#This Row],[IS2_Inv1_M1]:[IS5_Inv1_M4]])</f>
        <v>0</v>
      </c>
      <c r="EF136" s="397">
        <f>SUM(RD[[#This Row],[IS6_Inv1_M1]:[IS6_Inv2_M2]])+SUM(RD[[#This Row],[IS8_Inv1_M1]:[IS8_Inv4_M2]])</f>
        <v>0</v>
      </c>
      <c r="EG136" s="397">
        <f>SUM(RD[[#This Row],[IS7_Inv1_M1]:[IS7_Inv1_M2]])</f>
        <v>0</v>
      </c>
      <c r="EH136" s="397">
        <f>SUM(RD[[#This Row],[IS9_Inv1_M1]:[IS12_Inv2_M4]])</f>
        <v>0</v>
      </c>
      <c r="EI136" s="397">
        <f>SUM(RD[[#This Row],[IS13_Inv1_M1]:[IS14_Inv1_M4]])</f>
        <v>0</v>
      </c>
      <c r="EJ136" s="397">
        <f>SUM(RD[[#This Row],[IS15_Inv1_M1]:[IS15_Inv2_M1]])</f>
        <v>0</v>
      </c>
      <c r="EK136" s="127">
        <f>SUM(RD[[#This Row],[IS16_Inv1_M1]:[IS17_Inv2_M2]])</f>
        <v>0</v>
      </c>
      <c r="EL136" s="127">
        <f>SUM(RD[[#This Row],[IS18_Inv1_M1]:[IS19_Inv2_M3]])</f>
        <v>0</v>
      </c>
      <c r="EM136" s="127">
        <f>SUM(RD[[#This Row],[IS20_Inv1_M1]:[IS20_Inv2_M2]])</f>
        <v>0</v>
      </c>
      <c r="EN136" s="397">
        <f>SUM(RD[[#This Row],[O2R4_P1]:[O2R22_P3]])</f>
        <v>0</v>
      </c>
      <c r="EO136" s="127" t="str">
        <f>IFERROR(AVERAGEIF(RD[[#This Row],[POA_UP_MCR (KWh/m2)]:[POA_UP_Ph3 (KWh/m2)2]],"&lt;&gt;0",RD[[#This Row],[POA_UP_MCR (KWh/m2)]:[POA_UP_Ph3 (KWh/m2)2]]),"")</f>
        <v/>
      </c>
      <c r="EP136" s="127" t="str">
        <f>IFERROR(AVERAGEIF(RD[[#This Row],[POA_Down_MCR (KWh/m2)]:[POA_Down_Ph3 (KWh/m2)22]],"&lt;&gt;0",RD[[#This Row],[POA_Down_MCR (KWh/m2)]:[POA_Down_Ph3 (KWh/m2)22]]),"")</f>
        <v/>
      </c>
      <c r="EQ136" s="127" t="str">
        <f>IFERROR(AVERAGEIF(RD[[#This Row],[GHI_UP_MCR (KWh/m2)]:[GHI_UP_IS1 (KWh/m2)]],"&lt;&gt;0",RD[[#This Row],[GHI_UP_MCR (KWh/m2)]:[GHI_UP_IS1 (KWh/m2)]]),"")</f>
        <v/>
      </c>
      <c r="ER136" s="127" t="str">
        <f>IFERROR(AVERAGEIF(RD[[#This Row],[GHI_Down_MCR (KWh/m2)]:[GHI_Down_IS1 (KWh/m2)]],"&lt;&gt;0",RD[[#This Row],[GHI_Down_MCR (KWh/m2)]:[GHI_Down_IS1 (KWh/m2)]]),"")</f>
        <v/>
      </c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291" t="str">
        <f>IF((RD[[#This Row],[33 kV_Wind_F1_Ex]]-ES135)*165000&lt;=0,"",(RD[[#This Row],[33 kV_Wind_F1_Ex]]-ES135)*165000)</f>
        <v/>
      </c>
      <c r="FK136" s="291" t="str">
        <f>IF((RD[[#This Row],[33 kV_Wind_F2_Ex]]-ET135)*165000&lt;=0,"",(RD[[#This Row],[33 kV_Wind_F2_Ex]]-ET135)*165000)</f>
        <v/>
      </c>
      <c r="FL136" s="131" t="str">
        <f>IF((RD[[#This Row],[33 kV_Wind_F3_Ex]]-EU135)*225000&lt;=0,"",(RD[[#This Row],[33 kV_Wind_F3_Ex]]-EU135)*225000)</f>
        <v/>
      </c>
      <c r="FM136" s="131" t="str">
        <f>IF((RD[[#This Row],[33 kV_Wind_F4_Ex]]-EV135)*165000&lt;=0,"",(RD[[#This Row],[33 kV_Wind_F4_Ex]]-EV135)*165000)</f>
        <v/>
      </c>
      <c r="FN136" s="227" t="str">
        <f>IF((RD[[#This Row],[33 kV_Solar_F1_Ex]]-EW135)*225000&lt;=0,"",(RD[[#This Row],[33 kV_Solar_F1_Ex]]-EW135)*225000)</f>
        <v/>
      </c>
      <c r="FO136" s="132" t="str">
        <f>IF((RD[[#This Row],[33kV_Solar_F2_Ex]]-EX135)*225000&lt;=0,"",(RD[[#This Row],[33kV_Solar_F2_Ex]]-EX135)*225000)</f>
        <v/>
      </c>
      <c r="FP136" s="131" t="str">
        <f>IF((RD[[#This Row],[33 kV_Solar_F3_Ex]]-EY135)*225000&lt;=0,"",(RD[[#This Row],[33 kV_Solar_F3_Ex]]-EY135)*225000)</f>
        <v/>
      </c>
      <c r="FQ136" s="131" t="str">
        <f>IF((RD[[#This Row],[33kV_Solar_F4_Ex]]-EZ135)*225000&lt;=0,"",(RD[[#This Row],[33kV_Solar_F4_Ex]]-EZ135)*225000)</f>
        <v/>
      </c>
      <c r="FR136" s="291">
        <f>IF((RD[[#This Row],[33kV_OG1_Ex]]-FA135)*1000&lt;=0,0,(RD[[#This Row],[33kV_OG1_Ex]]-FA135)*1000)</f>
        <v>0</v>
      </c>
      <c r="FS136" s="227">
        <f>IFERROR(IF((RD[[#This Row],[33kV_OG2_Ex]]-FB135)*1000&lt;=0,0,(RD[[#This Row],[33kV_OG2_Ex]]-FB135)*1000),0)</f>
        <v>0</v>
      </c>
      <c r="FT136" s="132">
        <f>IF((RD[[#This Row],[220kV_TX1_Ex]]-FC135)*800000&lt;=0,0,(RD[[#This Row],[220kV_TX1_Ex]]-FC135)*800000)</f>
        <v>0</v>
      </c>
      <c r="FU136" s="227">
        <f>IF((RD[[#This Row],[220kV_Tx2_Ex]]-FD135)*800000&lt;=0,0,(RD[[#This Row],[220kV_Tx2_Ex]]-FD135)*800000)</f>
        <v>0</v>
      </c>
      <c r="FV136" s="291">
        <f>IF((RD[[#This Row],[220kV_TL_TVM_Ex]]-FE135)*1600000&lt;=0,0,(RD[[#This Row],[220kV_TL_TVM_Ex]]-FE135)*1600000)</f>
        <v>0</v>
      </c>
      <c r="FW136" s="291" t="str">
        <f>IF((RD[[#This Row],[220kV_C&amp;R_PQM_Ex]]-FF135)*1600000&lt;=0,"",(RD[[#This Row],[220kV_C&amp;R_PQM_Ex]]-FF135)*1600000)</f>
        <v/>
      </c>
      <c r="FX136" s="227">
        <f>IFERROR(IF((RD[[#This Row],[220KV_C&amp;R_PQM_Im]]-FG135)*1600000&lt;=0,0,(RD[[#This Row],[220KV_C&amp;R_PQM_Im]]-FG135)*1600000),"")</f>
        <v>0</v>
      </c>
      <c r="FY136" s="227" t="str">
        <f>IFERROR(IF((RD[[#This Row],[33kV_Aux1_Im]]-FH135)*1000&lt;=0,"",(RD[[#This Row],[33kV_Aux1_Im]]-FH135)*1000),"")</f>
        <v/>
      </c>
      <c r="FZ136" s="227" t="str">
        <f>IF((RD[[#This Row],[33kV_Aux2_Im]]-FI135)*1000&lt;=0,"",(RD[[#This Row],[33kV_Aux2_Im]]-FI135)*1000)</f>
        <v/>
      </c>
      <c r="GA136" s="291">
        <f>IFERROR(RD[[#This Row],[33kV_OG1_Energy (MWh)]]+RD[[#This Row],[33kV_OG2_Energy (MWh)]],"")</f>
        <v>0</v>
      </c>
      <c r="GB136" s="291">
        <f>IFERROR(RD[[#This Row],[220kV_TL_TVM Energy (MWh)]]-RD[[#This Row],[220KV_C&amp;R_PQM_im (MWh)]],"")</f>
        <v>0</v>
      </c>
      <c r="GC136" s="228" t="str">
        <f>IFERROR(RD[[#This Row],[33 kV Total Export (MWH)]]/RD[[#This Row],[220 KV Net Export (MWh)]]-1,"")</f>
        <v/>
      </c>
      <c r="GD136" s="229">
        <f>IFERROR((RD[[#This Row],[Sunset Time (POA&lt;20 W/m2)]]-RD[[#This Row],[Sunrise Time (POA&gt;20 W/m2)]])*24,0)</f>
        <v>0</v>
      </c>
      <c r="GE13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6" s="57">
        <f t="shared" ref="GF136:GF160" si="210">SUM(FL136,FN136,FO136,FP136,FQ136)</f>
        <v>0</v>
      </c>
      <c r="GG136" s="143">
        <v>172.51</v>
      </c>
      <c r="GH136" s="57">
        <f t="shared" si="206"/>
        <v>0</v>
      </c>
      <c r="GI136" s="8">
        <f>IFERROR(RD[[#This Row],[Wind Export (33 kV)]]*(1-RD[[#This Row],[33 kV Line Loss (%)]]),RD[[#This Row],[Wind Export (33 kV)]])</f>
        <v>0</v>
      </c>
      <c r="GJ136" s="399"/>
      <c r="GK136" s="399"/>
      <c r="GL136" t="str">
        <f>IFERROR(RD[[#This Row],[E_AC (WPR)]]/RD[[#This Row],[E_DC (WPR)]],"")</f>
        <v/>
      </c>
    </row>
    <row r="137" spans="1:194">
      <c r="A137" s="124">
        <f t="shared" si="203"/>
        <v>45877</v>
      </c>
      <c r="B137" s="129">
        <f>YEAR(RD[[#This Row],[Date]])+IF(MONTH(RD[[#This Row],[Date]])&gt;=4,1,0)</f>
        <v>2026</v>
      </c>
      <c r="C137" s="129">
        <f>YEAR(RD[[#This Row],[Date]])</f>
        <v>2025</v>
      </c>
      <c r="D137" s="130">
        <f t="shared" si="209"/>
        <v>45870</v>
      </c>
      <c r="E137" s="129">
        <f>DAY(EOMONTH(RD[[#This Row],[Date]],0))</f>
        <v>31</v>
      </c>
      <c r="F137" s="393"/>
      <c r="G137" s="393"/>
      <c r="H137" s="394"/>
      <c r="I137" s="394"/>
      <c r="J137" s="394"/>
      <c r="K137" s="394"/>
      <c r="L137" s="394"/>
      <c r="M137" s="394"/>
      <c r="N137" s="394"/>
      <c r="O137" s="394"/>
      <c r="P137" s="394"/>
      <c r="Q137" s="394"/>
      <c r="R137" s="394"/>
      <c r="S137" s="394"/>
      <c r="T137" s="394"/>
      <c r="U137" s="394"/>
      <c r="V137" s="394"/>
      <c r="W137" s="394"/>
      <c r="X137" s="394"/>
      <c r="Y137" s="394"/>
      <c r="Z137" s="394"/>
      <c r="AA137" s="394"/>
      <c r="AB137" s="394"/>
      <c r="AC137" s="394"/>
      <c r="AD137" s="394"/>
      <c r="AE137" s="394"/>
      <c r="AF137" s="394"/>
      <c r="AG137" s="394"/>
      <c r="AH137" s="394"/>
      <c r="AI137" s="394"/>
      <c r="AJ137" s="394"/>
      <c r="AK137" s="394"/>
      <c r="AL137" s="394"/>
      <c r="AM137" s="394"/>
      <c r="AN137" s="394"/>
      <c r="AO137" s="394"/>
      <c r="AP137" s="394"/>
      <c r="AQ137" s="394"/>
      <c r="AR137" s="394"/>
      <c r="AS137" s="394"/>
      <c r="AT137" s="394"/>
      <c r="AU137" s="394"/>
      <c r="AV137" s="394"/>
      <c r="AW137" s="394"/>
      <c r="AX137" s="394"/>
      <c r="AY137" s="394"/>
      <c r="AZ137" s="394"/>
      <c r="BA137" s="394"/>
      <c r="BB137" s="394"/>
      <c r="BC137" s="394"/>
      <c r="BD137" s="394"/>
      <c r="BE137" s="394"/>
      <c r="BF137" s="394"/>
      <c r="BG137" s="394"/>
      <c r="BH137" s="394"/>
      <c r="BI137" s="394"/>
      <c r="BJ137" s="394"/>
      <c r="BK137" s="394"/>
      <c r="BL137" s="394"/>
      <c r="BM137" s="394"/>
      <c r="BN137" s="394"/>
      <c r="BO137" s="394"/>
      <c r="BP137" s="394"/>
      <c r="BQ137" s="394"/>
      <c r="BR137" s="394"/>
      <c r="BS137" s="394"/>
      <c r="BT137" s="394"/>
      <c r="BU137" s="394"/>
      <c r="BV137" s="394"/>
      <c r="BW137" s="394"/>
      <c r="BX137" s="394"/>
      <c r="BY137" s="394"/>
      <c r="BZ137" s="394"/>
      <c r="CA137" s="394"/>
      <c r="CB137" s="394"/>
      <c r="CC137" s="394"/>
      <c r="CD137" s="394"/>
      <c r="CE137" s="394"/>
      <c r="CF137" s="394"/>
      <c r="CG137" s="394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DF137" s="288"/>
      <c r="DG137" s="288"/>
      <c r="DH137" s="288"/>
      <c r="DI137" s="288"/>
      <c r="DJ137" s="288"/>
      <c r="DK137" s="288"/>
      <c r="DL137" s="288"/>
      <c r="DM137" s="288"/>
      <c r="DN137" s="288"/>
      <c r="DO137" s="288"/>
      <c r="DP137" s="288"/>
      <c r="DQ137" s="288"/>
      <c r="DR137" s="288"/>
      <c r="DS137" s="288"/>
      <c r="DT137" s="288"/>
      <c r="DU137" s="288"/>
      <c r="DV137" s="288"/>
      <c r="DW137" s="288"/>
      <c r="DX137" s="288"/>
      <c r="DY137" s="288"/>
      <c r="DZ137" s="288"/>
      <c r="EA137" s="288"/>
      <c r="EB137" s="288"/>
      <c r="EC137" s="288"/>
      <c r="ED137" s="397">
        <f>SUM(RD[[#This Row],[IS1_Inv1_M1]:[IS1_Inv1_M2]])</f>
        <v>0</v>
      </c>
      <c r="EE137" s="397">
        <f>SUM(RD[[#This Row],[IS2_Inv1_M1]:[IS5_Inv1_M4]])</f>
        <v>0</v>
      </c>
      <c r="EF137" s="397">
        <f>SUM(RD[[#This Row],[IS6_Inv1_M1]:[IS6_Inv2_M2]])+SUM(RD[[#This Row],[IS8_Inv1_M1]:[IS8_Inv4_M2]])</f>
        <v>0</v>
      </c>
      <c r="EG137" s="397">
        <f>SUM(RD[[#This Row],[IS7_Inv1_M1]:[IS7_Inv1_M2]])</f>
        <v>0</v>
      </c>
      <c r="EH137" s="397">
        <f>SUM(RD[[#This Row],[IS9_Inv1_M1]:[IS12_Inv2_M4]])</f>
        <v>0</v>
      </c>
      <c r="EI137" s="397">
        <f>SUM(RD[[#This Row],[IS13_Inv1_M1]:[IS14_Inv1_M4]])</f>
        <v>0</v>
      </c>
      <c r="EJ137" s="397">
        <f>SUM(RD[[#This Row],[IS15_Inv1_M1]:[IS15_Inv2_M1]])</f>
        <v>0</v>
      </c>
      <c r="EK137" s="127">
        <f>SUM(RD[[#This Row],[IS16_Inv1_M1]:[IS17_Inv2_M2]])</f>
        <v>0</v>
      </c>
      <c r="EL137" s="127">
        <f>SUM(RD[[#This Row],[IS18_Inv1_M1]:[IS19_Inv2_M3]])</f>
        <v>0</v>
      </c>
      <c r="EM137" s="127">
        <f>SUM(RD[[#This Row],[IS20_Inv1_M1]:[IS20_Inv2_M2]])</f>
        <v>0</v>
      </c>
      <c r="EN137" s="397">
        <f>SUM(RD[[#This Row],[O2R4_P1]:[O2R22_P3]])</f>
        <v>0</v>
      </c>
      <c r="EO137" s="127" t="str">
        <f>IFERROR(AVERAGEIF(RD[[#This Row],[POA_UP_MCR (KWh/m2)]:[POA_UP_Ph3 (KWh/m2)2]],"&lt;&gt;0",RD[[#This Row],[POA_UP_MCR (KWh/m2)]:[POA_UP_Ph3 (KWh/m2)2]]),"")</f>
        <v/>
      </c>
      <c r="EP137" s="127" t="str">
        <f>IFERROR(AVERAGEIF(RD[[#This Row],[POA_Down_MCR (KWh/m2)]:[POA_Down_Ph3 (KWh/m2)22]],"&lt;&gt;0",RD[[#This Row],[POA_Down_MCR (KWh/m2)]:[POA_Down_Ph3 (KWh/m2)22]]),"")</f>
        <v/>
      </c>
      <c r="EQ137" s="127" t="str">
        <f>IFERROR(AVERAGEIF(RD[[#This Row],[GHI_UP_MCR (KWh/m2)]:[GHI_UP_IS1 (KWh/m2)]],"&lt;&gt;0",RD[[#This Row],[GHI_UP_MCR (KWh/m2)]:[GHI_UP_IS1 (KWh/m2)]]),"")</f>
        <v/>
      </c>
      <c r="ER137" s="127" t="str">
        <f>IFERROR(AVERAGEIF(RD[[#This Row],[GHI_Down_MCR (KWh/m2)]:[GHI_Down_IS1 (KWh/m2)]],"&lt;&gt;0",RD[[#This Row],[GHI_Down_MCR (KWh/m2)]:[GHI_Down_IS1 (KWh/m2)]]),"")</f>
        <v/>
      </c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  <c r="FJ137" s="291" t="str">
        <f>IF((RD[[#This Row],[33 kV_Wind_F1_Ex]]-ES136)*165000&lt;=0,"",(RD[[#This Row],[33 kV_Wind_F1_Ex]]-ES136)*165000)</f>
        <v/>
      </c>
      <c r="FK137" s="291" t="str">
        <f>IF((RD[[#This Row],[33 kV_Wind_F2_Ex]]-ET136)*165000&lt;=0,"",(RD[[#This Row],[33 kV_Wind_F2_Ex]]-ET136)*165000)</f>
        <v/>
      </c>
      <c r="FL137" s="131" t="str">
        <f>IF((RD[[#This Row],[33 kV_Wind_F3_Ex]]-EU136)*225000&lt;=0,"",(RD[[#This Row],[33 kV_Wind_F3_Ex]]-EU136)*225000)</f>
        <v/>
      </c>
      <c r="FM137" s="131" t="str">
        <f>IF((RD[[#This Row],[33 kV_Wind_F4_Ex]]-EV136)*165000&lt;=0,"",(RD[[#This Row],[33 kV_Wind_F4_Ex]]-EV136)*165000)</f>
        <v/>
      </c>
      <c r="FN137" s="227" t="str">
        <f>IF((RD[[#This Row],[33 kV_Solar_F1_Ex]]-EW136)*225000&lt;=0,"",(RD[[#This Row],[33 kV_Solar_F1_Ex]]-EW136)*225000)</f>
        <v/>
      </c>
      <c r="FO137" s="132" t="str">
        <f>IF((RD[[#This Row],[33kV_Solar_F2_Ex]]-EX136)*225000&lt;=0,"",(RD[[#This Row],[33kV_Solar_F2_Ex]]-EX136)*225000)</f>
        <v/>
      </c>
      <c r="FP137" s="131" t="str">
        <f>IF((RD[[#This Row],[33 kV_Solar_F3_Ex]]-EY136)*225000&lt;=0,"",(RD[[#This Row],[33 kV_Solar_F3_Ex]]-EY136)*225000)</f>
        <v/>
      </c>
      <c r="FQ137" s="131" t="str">
        <f>IF((RD[[#This Row],[33kV_Solar_F4_Ex]]-EZ136)*225000&lt;=0,"",(RD[[#This Row],[33kV_Solar_F4_Ex]]-EZ136)*225000)</f>
        <v/>
      </c>
      <c r="FR137" s="291">
        <f>IF((RD[[#This Row],[33kV_OG1_Ex]]-FA136)*1000&lt;=0,0,(RD[[#This Row],[33kV_OG1_Ex]]-FA136)*1000)</f>
        <v>0</v>
      </c>
      <c r="FS137" s="227">
        <f>IFERROR(IF((RD[[#This Row],[33kV_OG2_Ex]]-FB136)*1000&lt;=0,0,(RD[[#This Row],[33kV_OG2_Ex]]-FB136)*1000),0)</f>
        <v>0</v>
      </c>
      <c r="FT137" s="132">
        <f>IF((RD[[#This Row],[220kV_TX1_Ex]]-FC136)*800000&lt;=0,0,(RD[[#This Row],[220kV_TX1_Ex]]-FC136)*800000)</f>
        <v>0</v>
      </c>
      <c r="FU137" s="227">
        <f>IF((RD[[#This Row],[220kV_Tx2_Ex]]-FD136)*800000&lt;=0,0,(RD[[#This Row],[220kV_Tx2_Ex]]-FD136)*800000)</f>
        <v>0</v>
      </c>
      <c r="FV137" s="291">
        <f>IF((RD[[#This Row],[220kV_TL_TVM_Ex]]-FE136)*1600000&lt;=0,0,(RD[[#This Row],[220kV_TL_TVM_Ex]]-FE136)*1600000)</f>
        <v>0</v>
      </c>
      <c r="FW137" s="291" t="str">
        <f>IF((RD[[#This Row],[220kV_C&amp;R_PQM_Ex]]-FF136)*1600000&lt;=0,"",(RD[[#This Row],[220kV_C&amp;R_PQM_Ex]]-FF136)*1600000)</f>
        <v/>
      </c>
      <c r="FX137" s="227">
        <f>IFERROR(IF((RD[[#This Row],[220KV_C&amp;R_PQM_Im]]-FG136)*1600000&lt;=0,0,(RD[[#This Row],[220KV_C&amp;R_PQM_Im]]-FG136)*1600000),"")</f>
        <v>0</v>
      </c>
      <c r="FY137" s="227" t="str">
        <f>IFERROR(IF((RD[[#This Row],[33kV_Aux1_Im]]-FH136)*1000&lt;=0,"",(RD[[#This Row],[33kV_Aux1_Im]]-FH136)*1000),"")</f>
        <v/>
      </c>
      <c r="FZ137" s="227" t="str">
        <f>IF((RD[[#This Row],[33kV_Aux2_Im]]-FI136)*1000&lt;=0,"",(RD[[#This Row],[33kV_Aux2_Im]]-FI136)*1000)</f>
        <v/>
      </c>
      <c r="GA137" s="291">
        <f>IFERROR(RD[[#This Row],[33kV_OG1_Energy (MWh)]]+RD[[#This Row],[33kV_OG2_Energy (MWh)]],"")</f>
        <v>0</v>
      </c>
      <c r="GB137" s="291">
        <f>IFERROR(RD[[#This Row],[220kV_TL_TVM Energy (MWh)]]-RD[[#This Row],[220KV_C&amp;R_PQM_im (MWh)]],"")</f>
        <v>0</v>
      </c>
      <c r="GC137" s="228" t="str">
        <f>IFERROR(RD[[#This Row],[33 kV Total Export (MWH)]]/RD[[#This Row],[220 KV Net Export (MWh)]]-1,"")</f>
        <v/>
      </c>
      <c r="GD137" s="229">
        <f>IFERROR((RD[[#This Row],[Sunset Time (POA&lt;20 W/m2)]]-RD[[#This Row],[Sunrise Time (POA&gt;20 W/m2)]])*24,0)</f>
        <v>0</v>
      </c>
      <c r="GE13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7" s="57">
        <f t="shared" si="210"/>
        <v>0</v>
      </c>
      <c r="GG137" s="143">
        <v>172.51</v>
      </c>
      <c r="GH137" s="57">
        <f t="shared" si="206"/>
        <v>0</v>
      </c>
      <c r="GI137" s="8">
        <f>IFERROR(RD[[#This Row],[Wind Export (33 kV)]]*(1-RD[[#This Row],[33 kV Line Loss (%)]]),RD[[#This Row],[Wind Export (33 kV)]])</f>
        <v>0</v>
      </c>
      <c r="GJ137" s="399"/>
      <c r="GK137" s="399"/>
      <c r="GL137" t="str">
        <f>IFERROR(RD[[#This Row],[E_AC (WPR)]]/RD[[#This Row],[E_DC (WPR)]],"")</f>
        <v/>
      </c>
    </row>
    <row r="138" spans="1:194">
      <c r="A138" s="124">
        <f t="shared" si="203"/>
        <v>45878</v>
      </c>
      <c r="B138" s="129">
        <f>YEAR(RD[[#This Row],[Date]])+IF(MONTH(RD[[#This Row],[Date]])&gt;=4,1,0)</f>
        <v>2026</v>
      </c>
      <c r="C138" s="129">
        <f>YEAR(RD[[#This Row],[Date]])</f>
        <v>2025</v>
      </c>
      <c r="D138" s="130">
        <f t="shared" si="209"/>
        <v>45870</v>
      </c>
      <c r="E138" s="129">
        <f>DAY(EOMONTH(RD[[#This Row],[Date]],0))</f>
        <v>31</v>
      </c>
      <c r="F138" s="393"/>
      <c r="G138" s="393"/>
      <c r="H138" s="394"/>
      <c r="I138" s="394"/>
      <c r="J138" s="394"/>
      <c r="K138" s="394"/>
      <c r="L138" s="394"/>
      <c r="M138" s="394"/>
      <c r="N138" s="394"/>
      <c r="O138" s="394"/>
      <c r="P138" s="394"/>
      <c r="Q138" s="394"/>
      <c r="R138" s="394"/>
      <c r="S138" s="394"/>
      <c r="T138" s="394"/>
      <c r="U138" s="394"/>
      <c r="V138" s="394"/>
      <c r="W138" s="394"/>
      <c r="X138" s="394"/>
      <c r="Y138" s="394"/>
      <c r="Z138" s="394"/>
      <c r="AA138" s="394"/>
      <c r="AB138" s="394"/>
      <c r="AC138" s="394"/>
      <c r="AD138" s="394"/>
      <c r="AE138" s="394"/>
      <c r="AF138" s="394"/>
      <c r="AG138" s="394"/>
      <c r="AH138" s="394"/>
      <c r="AI138" s="394"/>
      <c r="AJ138" s="394"/>
      <c r="AK138" s="394"/>
      <c r="AL138" s="394"/>
      <c r="AM138" s="394"/>
      <c r="AN138" s="394"/>
      <c r="AO138" s="394"/>
      <c r="AP138" s="394"/>
      <c r="AQ138" s="394"/>
      <c r="AR138" s="394"/>
      <c r="AS138" s="394"/>
      <c r="AT138" s="394"/>
      <c r="AU138" s="394"/>
      <c r="AV138" s="394"/>
      <c r="AW138" s="394"/>
      <c r="AX138" s="394"/>
      <c r="AY138" s="394"/>
      <c r="AZ138" s="394"/>
      <c r="BA138" s="394"/>
      <c r="BB138" s="394"/>
      <c r="BC138" s="394"/>
      <c r="BD138" s="394"/>
      <c r="BE138" s="394"/>
      <c r="BF138" s="394"/>
      <c r="BG138" s="394"/>
      <c r="BH138" s="394"/>
      <c r="BI138" s="394"/>
      <c r="BJ138" s="394"/>
      <c r="BK138" s="394"/>
      <c r="BL138" s="394"/>
      <c r="BM138" s="394"/>
      <c r="BN138" s="394"/>
      <c r="BO138" s="394"/>
      <c r="BP138" s="394"/>
      <c r="BQ138" s="394"/>
      <c r="BR138" s="394"/>
      <c r="BS138" s="394"/>
      <c r="BT138" s="394"/>
      <c r="BU138" s="394"/>
      <c r="BV138" s="394"/>
      <c r="BW138" s="394"/>
      <c r="BX138" s="394"/>
      <c r="BY138" s="394"/>
      <c r="BZ138" s="394"/>
      <c r="CA138" s="394"/>
      <c r="CB138" s="394"/>
      <c r="CC138" s="394"/>
      <c r="CD138" s="394"/>
      <c r="CE138" s="394"/>
      <c r="CF138" s="394"/>
      <c r="CG138" s="394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DF138" s="288"/>
      <c r="DG138" s="288"/>
      <c r="DH138" s="288"/>
      <c r="DI138" s="288"/>
      <c r="DJ138" s="288"/>
      <c r="DK138" s="288"/>
      <c r="DL138" s="288"/>
      <c r="DM138" s="288"/>
      <c r="DN138" s="288"/>
      <c r="DO138" s="288"/>
      <c r="DP138" s="288"/>
      <c r="DQ138" s="288"/>
      <c r="DR138" s="288"/>
      <c r="DS138" s="288"/>
      <c r="DT138" s="288"/>
      <c r="DU138" s="288"/>
      <c r="DV138" s="288"/>
      <c r="DW138" s="288"/>
      <c r="DX138" s="288"/>
      <c r="DY138" s="288"/>
      <c r="DZ138" s="288"/>
      <c r="EA138" s="288"/>
      <c r="EB138" s="288"/>
      <c r="EC138" s="288"/>
      <c r="ED138" s="397">
        <f>SUM(RD[[#This Row],[IS1_Inv1_M1]:[IS1_Inv1_M2]])</f>
        <v>0</v>
      </c>
      <c r="EE138" s="397">
        <f>SUM(RD[[#This Row],[IS2_Inv1_M1]:[IS5_Inv1_M4]])</f>
        <v>0</v>
      </c>
      <c r="EF138" s="397">
        <f>SUM(RD[[#This Row],[IS6_Inv1_M1]:[IS6_Inv2_M2]])+SUM(RD[[#This Row],[IS8_Inv1_M1]:[IS8_Inv4_M2]])</f>
        <v>0</v>
      </c>
      <c r="EG138" s="397">
        <f>SUM(RD[[#This Row],[IS7_Inv1_M1]:[IS7_Inv1_M2]])</f>
        <v>0</v>
      </c>
      <c r="EH138" s="397">
        <f>SUM(RD[[#This Row],[IS9_Inv1_M1]:[IS12_Inv2_M4]])</f>
        <v>0</v>
      </c>
      <c r="EI138" s="397">
        <f>SUM(RD[[#This Row],[IS13_Inv1_M1]:[IS14_Inv1_M4]])</f>
        <v>0</v>
      </c>
      <c r="EJ138" s="397">
        <f>SUM(RD[[#This Row],[IS15_Inv1_M1]:[IS15_Inv2_M1]])</f>
        <v>0</v>
      </c>
      <c r="EK138" s="127">
        <f>SUM(RD[[#This Row],[IS16_Inv1_M1]:[IS17_Inv2_M2]])</f>
        <v>0</v>
      </c>
      <c r="EL138" s="127">
        <f>SUM(RD[[#This Row],[IS18_Inv1_M1]:[IS19_Inv2_M3]])</f>
        <v>0</v>
      </c>
      <c r="EM138" s="127">
        <f>SUM(RD[[#This Row],[IS20_Inv1_M1]:[IS20_Inv2_M2]])</f>
        <v>0</v>
      </c>
      <c r="EN138" s="397">
        <f>SUM(RD[[#This Row],[O2R4_P1]:[O2R22_P3]])</f>
        <v>0</v>
      </c>
      <c r="EO138" s="127" t="str">
        <f>IFERROR(AVERAGEIF(RD[[#This Row],[POA_UP_MCR (KWh/m2)]:[POA_UP_Ph3 (KWh/m2)2]],"&lt;&gt;0",RD[[#This Row],[POA_UP_MCR (KWh/m2)]:[POA_UP_Ph3 (KWh/m2)2]]),"")</f>
        <v/>
      </c>
      <c r="EP138" s="127" t="str">
        <f>IFERROR(AVERAGEIF(RD[[#This Row],[POA_Down_MCR (KWh/m2)]:[POA_Down_Ph3 (KWh/m2)22]],"&lt;&gt;0",RD[[#This Row],[POA_Down_MCR (KWh/m2)]:[POA_Down_Ph3 (KWh/m2)22]]),"")</f>
        <v/>
      </c>
      <c r="EQ138" s="127" t="str">
        <f>IFERROR(AVERAGEIF(RD[[#This Row],[GHI_UP_MCR (KWh/m2)]:[GHI_UP_IS1 (KWh/m2)]],"&lt;&gt;0",RD[[#This Row],[GHI_UP_MCR (KWh/m2)]:[GHI_UP_IS1 (KWh/m2)]]),"")</f>
        <v/>
      </c>
      <c r="ER138" s="127" t="str">
        <f>IFERROR(AVERAGEIF(RD[[#This Row],[GHI_Down_MCR (KWh/m2)]:[GHI_Down_IS1 (KWh/m2)]],"&lt;&gt;0",RD[[#This Row],[GHI_Down_MCR (KWh/m2)]:[GHI_Down_IS1 (KWh/m2)]]),"")</f>
        <v/>
      </c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  <c r="FJ138" s="291" t="str">
        <f>IF((RD[[#This Row],[33 kV_Wind_F1_Ex]]-ES137)*165000&lt;=0,"",(RD[[#This Row],[33 kV_Wind_F1_Ex]]-ES137)*165000)</f>
        <v/>
      </c>
      <c r="FK138" s="291" t="str">
        <f>IF((RD[[#This Row],[33 kV_Wind_F2_Ex]]-ET137)*165000&lt;=0,"",(RD[[#This Row],[33 kV_Wind_F2_Ex]]-ET137)*165000)</f>
        <v/>
      </c>
      <c r="FL138" s="131" t="str">
        <f>IF((RD[[#This Row],[33 kV_Wind_F3_Ex]]-EU137)*225000&lt;=0,"",(RD[[#This Row],[33 kV_Wind_F3_Ex]]-EU137)*225000)</f>
        <v/>
      </c>
      <c r="FM138" s="131" t="str">
        <f>IF((RD[[#This Row],[33 kV_Wind_F4_Ex]]-EV137)*165000&lt;=0,"",(RD[[#This Row],[33 kV_Wind_F4_Ex]]-EV137)*165000)</f>
        <v/>
      </c>
      <c r="FN138" s="227" t="str">
        <f>IF((RD[[#This Row],[33 kV_Solar_F1_Ex]]-EW137)*225000&lt;=0,"",(RD[[#This Row],[33 kV_Solar_F1_Ex]]-EW137)*225000)</f>
        <v/>
      </c>
      <c r="FO138" s="132" t="str">
        <f>IF((RD[[#This Row],[33kV_Solar_F2_Ex]]-EX137)*225000&lt;=0,"",(RD[[#This Row],[33kV_Solar_F2_Ex]]-EX137)*225000)</f>
        <v/>
      </c>
      <c r="FP138" s="131" t="str">
        <f>IF((RD[[#This Row],[33 kV_Solar_F3_Ex]]-EY137)*225000&lt;=0,"",(RD[[#This Row],[33 kV_Solar_F3_Ex]]-EY137)*225000)</f>
        <v/>
      </c>
      <c r="FQ138" s="131" t="str">
        <f>IF((RD[[#This Row],[33kV_Solar_F4_Ex]]-EZ137)*225000&lt;=0,"",(RD[[#This Row],[33kV_Solar_F4_Ex]]-EZ137)*225000)</f>
        <v/>
      </c>
      <c r="FR138" s="291">
        <f>IF((RD[[#This Row],[33kV_OG1_Ex]]-FA137)*1000&lt;=0,0,(RD[[#This Row],[33kV_OG1_Ex]]-FA137)*1000)</f>
        <v>0</v>
      </c>
      <c r="FS138" s="227">
        <f>IFERROR(IF((RD[[#This Row],[33kV_OG2_Ex]]-FB137)*1000&lt;=0,0,(RD[[#This Row],[33kV_OG2_Ex]]-FB137)*1000),0)</f>
        <v>0</v>
      </c>
      <c r="FT138" s="132">
        <f>IF((RD[[#This Row],[220kV_TX1_Ex]]-FC137)*800000&lt;=0,0,(RD[[#This Row],[220kV_TX1_Ex]]-FC137)*800000)</f>
        <v>0</v>
      </c>
      <c r="FU138" s="227">
        <f>IF((RD[[#This Row],[220kV_Tx2_Ex]]-FD137)*800000&lt;=0,0,(RD[[#This Row],[220kV_Tx2_Ex]]-FD137)*800000)</f>
        <v>0</v>
      </c>
      <c r="FV138" s="291">
        <f>IF((RD[[#This Row],[220kV_TL_TVM_Ex]]-FE137)*1600000&lt;=0,0,(RD[[#This Row],[220kV_TL_TVM_Ex]]-FE137)*1600000)</f>
        <v>0</v>
      </c>
      <c r="FW138" s="291" t="str">
        <f>IF((RD[[#This Row],[220kV_C&amp;R_PQM_Ex]]-FF137)*1600000&lt;=0,"",(RD[[#This Row],[220kV_C&amp;R_PQM_Ex]]-FF137)*1600000)</f>
        <v/>
      </c>
      <c r="FX138" s="227">
        <f>IFERROR(IF((RD[[#This Row],[220KV_C&amp;R_PQM_Im]]-FG137)*1600000&lt;=0,0,(RD[[#This Row],[220KV_C&amp;R_PQM_Im]]-FG137)*1600000),"")</f>
        <v>0</v>
      </c>
      <c r="FY138" s="227" t="str">
        <f>IFERROR(IF((RD[[#This Row],[33kV_Aux1_Im]]-FH137)*1000&lt;=0,"",(RD[[#This Row],[33kV_Aux1_Im]]-FH137)*1000),"")</f>
        <v/>
      </c>
      <c r="FZ138" s="227" t="str">
        <f>IF((RD[[#This Row],[33kV_Aux2_Im]]-FI137)*1000&lt;=0,"",(RD[[#This Row],[33kV_Aux2_Im]]-FI137)*1000)</f>
        <v/>
      </c>
      <c r="GA138" s="291">
        <f>IFERROR(RD[[#This Row],[33kV_OG1_Energy (MWh)]]+RD[[#This Row],[33kV_OG2_Energy (MWh)]],"")</f>
        <v>0</v>
      </c>
      <c r="GB138" s="291">
        <f>IFERROR(RD[[#This Row],[220kV_TL_TVM Energy (MWh)]]-RD[[#This Row],[220KV_C&amp;R_PQM_im (MWh)]],"")</f>
        <v>0</v>
      </c>
      <c r="GC138" s="228" t="str">
        <f>IFERROR(RD[[#This Row],[33 kV Total Export (MWH)]]/RD[[#This Row],[220 KV Net Export (MWh)]]-1,"")</f>
        <v/>
      </c>
      <c r="GD138" s="229">
        <f>IFERROR((RD[[#This Row],[Sunset Time (POA&lt;20 W/m2)]]-RD[[#This Row],[Sunrise Time (POA&gt;20 W/m2)]])*24,0)</f>
        <v>0</v>
      </c>
      <c r="GE13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8" s="57">
        <f t="shared" si="210"/>
        <v>0</v>
      </c>
      <c r="GG138" s="143">
        <v>172.51</v>
      </c>
      <c r="GH138" s="57">
        <f t="shared" si="206"/>
        <v>0</v>
      </c>
      <c r="GI138" s="8">
        <f>IFERROR(RD[[#This Row],[Wind Export (33 kV)]]*(1-RD[[#This Row],[33 kV Line Loss (%)]]),RD[[#This Row],[Wind Export (33 kV)]])</f>
        <v>0</v>
      </c>
      <c r="GJ138" s="399"/>
      <c r="GK138" s="399"/>
      <c r="GL138" t="str">
        <f>IFERROR(RD[[#This Row],[E_AC (WPR)]]/RD[[#This Row],[E_DC (WPR)]],"")</f>
        <v/>
      </c>
    </row>
    <row r="139" spans="1:194">
      <c r="A139" s="124">
        <f t="shared" si="203"/>
        <v>45879</v>
      </c>
      <c r="B139" s="129">
        <f>YEAR(RD[[#This Row],[Date]])+IF(MONTH(RD[[#This Row],[Date]])&gt;=4,1,0)</f>
        <v>2026</v>
      </c>
      <c r="C139" s="129">
        <f>YEAR(RD[[#This Row],[Date]])</f>
        <v>2025</v>
      </c>
      <c r="D139" s="130">
        <f t="shared" si="209"/>
        <v>45870</v>
      </c>
      <c r="E139" s="129">
        <f>DAY(EOMONTH(RD[[#This Row],[Date]],0))</f>
        <v>31</v>
      </c>
      <c r="F139" s="393"/>
      <c r="G139" s="393"/>
      <c r="H139" s="394"/>
      <c r="I139" s="394"/>
      <c r="J139" s="394"/>
      <c r="K139" s="394"/>
      <c r="L139" s="394"/>
      <c r="M139" s="394"/>
      <c r="N139" s="394"/>
      <c r="O139" s="394"/>
      <c r="P139" s="394"/>
      <c r="Q139" s="394"/>
      <c r="R139" s="394"/>
      <c r="S139" s="394"/>
      <c r="T139" s="394"/>
      <c r="U139" s="394"/>
      <c r="V139" s="394"/>
      <c r="W139" s="394"/>
      <c r="X139" s="394"/>
      <c r="Y139" s="394"/>
      <c r="Z139" s="394"/>
      <c r="AA139" s="394"/>
      <c r="AB139" s="394"/>
      <c r="AC139" s="394"/>
      <c r="AD139" s="394"/>
      <c r="AE139" s="394"/>
      <c r="AF139" s="394"/>
      <c r="AG139" s="394"/>
      <c r="AH139" s="394"/>
      <c r="AI139" s="394"/>
      <c r="AJ139" s="394"/>
      <c r="AK139" s="394"/>
      <c r="AL139" s="394"/>
      <c r="AM139" s="394"/>
      <c r="AN139" s="394"/>
      <c r="AO139" s="394"/>
      <c r="AP139" s="394"/>
      <c r="AQ139" s="394"/>
      <c r="AR139" s="394"/>
      <c r="AS139" s="394"/>
      <c r="AT139" s="394"/>
      <c r="AU139" s="394"/>
      <c r="AV139" s="394"/>
      <c r="AW139" s="394"/>
      <c r="AX139" s="394"/>
      <c r="AY139" s="394"/>
      <c r="AZ139" s="394"/>
      <c r="BA139" s="394"/>
      <c r="BB139" s="394"/>
      <c r="BC139" s="394"/>
      <c r="BD139" s="394"/>
      <c r="BE139" s="394"/>
      <c r="BF139" s="394"/>
      <c r="BG139" s="394"/>
      <c r="BH139" s="394"/>
      <c r="BI139" s="394"/>
      <c r="BJ139" s="394"/>
      <c r="BK139" s="394"/>
      <c r="BL139" s="394"/>
      <c r="BM139" s="394"/>
      <c r="BN139" s="394"/>
      <c r="BO139" s="394"/>
      <c r="BP139" s="394"/>
      <c r="BQ139" s="394"/>
      <c r="BR139" s="394"/>
      <c r="BS139" s="394"/>
      <c r="BT139" s="394"/>
      <c r="BU139" s="394"/>
      <c r="BV139" s="394"/>
      <c r="BW139" s="394"/>
      <c r="BX139" s="394"/>
      <c r="BY139" s="394"/>
      <c r="BZ139" s="394"/>
      <c r="CA139" s="394"/>
      <c r="CB139" s="394"/>
      <c r="CC139" s="394"/>
      <c r="CD139" s="394"/>
      <c r="CE139" s="394"/>
      <c r="CF139" s="394"/>
      <c r="CG139" s="394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288"/>
      <c r="DG139" s="288"/>
      <c r="DH139" s="288"/>
      <c r="DI139" s="288"/>
      <c r="DJ139" s="288"/>
      <c r="DK139" s="288"/>
      <c r="DL139" s="288"/>
      <c r="DM139" s="288"/>
      <c r="DN139" s="288"/>
      <c r="DO139" s="288"/>
      <c r="DP139" s="288"/>
      <c r="DQ139" s="288"/>
      <c r="DR139" s="288"/>
      <c r="DS139" s="288"/>
      <c r="DT139" s="288"/>
      <c r="DU139" s="288"/>
      <c r="DV139" s="288"/>
      <c r="DW139" s="288"/>
      <c r="DX139" s="288"/>
      <c r="DY139" s="288"/>
      <c r="DZ139" s="288"/>
      <c r="EA139" s="288"/>
      <c r="EB139" s="288"/>
      <c r="EC139" s="288"/>
      <c r="ED139" s="397">
        <f>SUM(RD[[#This Row],[IS1_Inv1_M1]:[IS1_Inv1_M2]])</f>
        <v>0</v>
      </c>
      <c r="EE139" s="397">
        <f>SUM(RD[[#This Row],[IS2_Inv1_M1]:[IS5_Inv1_M4]])</f>
        <v>0</v>
      </c>
      <c r="EF139" s="397">
        <f>SUM(RD[[#This Row],[IS6_Inv1_M1]:[IS6_Inv2_M2]])+SUM(RD[[#This Row],[IS8_Inv1_M1]:[IS8_Inv4_M2]])</f>
        <v>0</v>
      </c>
      <c r="EG139" s="397">
        <f>SUM(RD[[#This Row],[IS7_Inv1_M1]:[IS7_Inv1_M2]])</f>
        <v>0</v>
      </c>
      <c r="EH139" s="397">
        <f>SUM(RD[[#This Row],[IS9_Inv1_M1]:[IS12_Inv2_M4]])</f>
        <v>0</v>
      </c>
      <c r="EI139" s="397">
        <f>SUM(RD[[#This Row],[IS13_Inv1_M1]:[IS14_Inv1_M4]])</f>
        <v>0</v>
      </c>
      <c r="EJ139" s="397">
        <f>SUM(RD[[#This Row],[IS15_Inv1_M1]:[IS15_Inv2_M1]])</f>
        <v>0</v>
      </c>
      <c r="EK139" s="127">
        <f>SUM(RD[[#This Row],[IS16_Inv1_M1]:[IS17_Inv2_M2]])</f>
        <v>0</v>
      </c>
      <c r="EL139" s="127">
        <f>SUM(RD[[#This Row],[IS18_Inv1_M1]:[IS19_Inv2_M3]])</f>
        <v>0</v>
      </c>
      <c r="EM139" s="127">
        <f>SUM(RD[[#This Row],[IS20_Inv1_M1]:[IS20_Inv2_M2]])</f>
        <v>0</v>
      </c>
      <c r="EN139" s="397">
        <f>SUM(RD[[#This Row],[O2R4_P1]:[O2R22_P3]])</f>
        <v>0</v>
      </c>
      <c r="EO139" s="127" t="str">
        <f>IFERROR(AVERAGEIF(RD[[#This Row],[POA_UP_MCR (KWh/m2)]:[POA_UP_Ph3 (KWh/m2)2]],"&lt;&gt;0",RD[[#This Row],[POA_UP_MCR (KWh/m2)]:[POA_UP_Ph3 (KWh/m2)2]]),"")</f>
        <v/>
      </c>
      <c r="EP139" s="127" t="str">
        <f>IFERROR(AVERAGEIF(RD[[#This Row],[POA_Down_MCR (KWh/m2)]:[POA_Down_Ph3 (KWh/m2)22]],"&lt;&gt;0",RD[[#This Row],[POA_Down_MCR (KWh/m2)]:[POA_Down_Ph3 (KWh/m2)22]]),"")</f>
        <v/>
      </c>
      <c r="EQ139" s="127" t="str">
        <f>IFERROR(AVERAGEIF(RD[[#This Row],[GHI_UP_MCR (KWh/m2)]:[GHI_UP_IS1 (KWh/m2)]],"&lt;&gt;0",RD[[#This Row],[GHI_UP_MCR (KWh/m2)]:[GHI_UP_IS1 (KWh/m2)]]),"")</f>
        <v/>
      </c>
      <c r="ER139" s="127" t="str">
        <f>IFERROR(AVERAGEIF(RD[[#This Row],[GHI_Down_MCR (KWh/m2)]:[GHI_Down_IS1 (KWh/m2)]],"&lt;&gt;0",RD[[#This Row],[GHI_Down_MCR (KWh/m2)]:[GHI_Down_IS1 (KWh/m2)]]),"")</f>
        <v/>
      </c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  <c r="FJ139" s="291" t="str">
        <f>IF((RD[[#This Row],[33 kV_Wind_F1_Ex]]-ES138)*165000&lt;=0,"",(RD[[#This Row],[33 kV_Wind_F1_Ex]]-ES138)*165000)</f>
        <v/>
      </c>
      <c r="FK139" s="291" t="str">
        <f>IF((RD[[#This Row],[33 kV_Wind_F2_Ex]]-ET138)*165000&lt;=0,"",(RD[[#This Row],[33 kV_Wind_F2_Ex]]-ET138)*165000)</f>
        <v/>
      </c>
      <c r="FL139" s="131" t="str">
        <f>IF((RD[[#This Row],[33 kV_Wind_F3_Ex]]-EU138)*225000&lt;=0,"",(RD[[#This Row],[33 kV_Wind_F3_Ex]]-EU138)*225000)</f>
        <v/>
      </c>
      <c r="FM139" s="131" t="str">
        <f>IF((RD[[#This Row],[33 kV_Wind_F4_Ex]]-EV138)*165000&lt;=0,"",(RD[[#This Row],[33 kV_Wind_F4_Ex]]-EV138)*165000)</f>
        <v/>
      </c>
      <c r="FN139" s="227" t="str">
        <f>IF((RD[[#This Row],[33 kV_Solar_F1_Ex]]-EW138)*225000&lt;=0,"",(RD[[#This Row],[33 kV_Solar_F1_Ex]]-EW138)*225000)</f>
        <v/>
      </c>
      <c r="FO139" s="132" t="str">
        <f>IF((RD[[#This Row],[33kV_Solar_F2_Ex]]-EX138)*225000&lt;=0,"",(RD[[#This Row],[33kV_Solar_F2_Ex]]-EX138)*225000)</f>
        <v/>
      </c>
      <c r="FP139" s="131" t="str">
        <f>IF((RD[[#This Row],[33 kV_Solar_F3_Ex]]-EY138)*225000&lt;=0,"",(RD[[#This Row],[33 kV_Solar_F3_Ex]]-EY138)*225000)</f>
        <v/>
      </c>
      <c r="FQ139" s="131" t="str">
        <f>IF((RD[[#This Row],[33kV_Solar_F4_Ex]]-EZ138)*225000&lt;=0,"",(RD[[#This Row],[33kV_Solar_F4_Ex]]-EZ138)*225000)</f>
        <v/>
      </c>
      <c r="FR139" s="291">
        <f>IF((RD[[#This Row],[33kV_OG1_Ex]]-FA138)*1000&lt;=0,0,(RD[[#This Row],[33kV_OG1_Ex]]-FA138)*1000)</f>
        <v>0</v>
      </c>
      <c r="FS139" s="227">
        <f>IFERROR(IF((RD[[#This Row],[33kV_OG2_Ex]]-FB138)*1000&lt;=0,0,(RD[[#This Row],[33kV_OG2_Ex]]-FB138)*1000),0)</f>
        <v>0</v>
      </c>
      <c r="FT139" s="132">
        <f>IF((RD[[#This Row],[220kV_TX1_Ex]]-FC138)*800000&lt;=0,0,(RD[[#This Row],[220kV_TX1_Ex]]-FC138)*800000)</f>
        <v>0</v>
      </c>
      <c r="FU139" s="227">
        <f>IF((RD[[#This Row],[220kV_Tx2_Ex]]-FD138)*800000&lt;=0,0,(RD[[#This Row],[220kV_Tx2_Ex]]-FD138)*800000)</f>
        <v>0</v>
      </c>
      <c r="FV139" s="291">
        <f>IF((RD[[#This Row],[220kV_TL_TVM_Ex]]-FE138)*1600000&lt;=0,0,(RD[[#This Row],[220kV_TL_TVM_Ex]]-FE138)*1600000)</f>
        <v>0</v>
      </c>
      <c r="FW139" s="291" t="str">
        <f>IF((RD[[#This Row],[220kV_C&amp;R_PQM_Ex]]-FF138)*1600000&lt;=0,"",(RD[[#This Row],[220kV_C&amp;R_PQM_Ex]]-FF138)*1600000)</f>
        <v/>
      </c>
      <c r="FX139" s="227">
        <f>IFERROR(IF((RD[[#This Row],[220KV_C&amp;R_PQM_Im]]-FG138)*1600000&lt;=0,0,(RD[[#This Row],[220KV_C&amp;R_PQM_Im]]-FG138)*1600000),"")</f>
        <v>0</v>
      </c>
      <c r="FY139" s="227" t="str">
        <f>IFERROR(IF((RD[[#This Row],[33kV_Aux1_Im]]-FH138)*1000&lt;=0,"",(RD[[#This Row],[33kV_Aux1_Im]]-FH138)*1000),"")</f>
        <v/>
      </c>
      <c r="FZ139" s="227" t="str">
        <f>IF((RD[[#This Row],[33kV_Aux2_Im]]-FI138)*1000&lt;=0,"",(RD[[#This Row],[33kV_Aux2_Im]]-FI138)*1000)</f>
        <v/>
      </c>
      <c r="GA139" s="291">
        <f>IFERROR(RD[[#This Row],[33kV_OG1_Energy (MWh)]]+RD[[#This Row],[33kV_OG2_Energy (MWh)]],"")</f>
        <v>0</v>
      </c>
      <c r="GB139" s="291">
        <f>IFERROR(RD[[#This Row],[220kV_TL_TVM Energy (MWh)]]-RD[[#This Row],[220KV_C&amp;R_PQM_im (MWh)]],"")</f>
        <v>0</v>
      </c>
      <c r="GC139" s="228" t="str">
        <f>IFERROR(RD[[#This Row],[33 kV Total Export (MWH)]]/RD[[#This Row],[220 KV Net Export (MWh)]]-1,"")</f>
        <v/>
      </c>
      <c r="GD139" s="229">
        <f>IFERROR((RD[[#This Row],[Sunset Time (POA&lt;20 W/m2)]]-RD[[#This Row],[Sunrise Time (POA&gt;20 W/m2)]])*24,0)</f>
        <v>0</v>
      </c>
      <c r="GE13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39" s="57">
        <f t="shared" si="210"/>
        <v>0</v>
      </c>
      <c r="GG139" s="143">
        <v>172.51</v>
      </c>
      <c r="GH139" s="57">
        <f t="shared" si="206"/>
        <v>0</v>
      </c>
      <c r="GI139" s="8">
        <f>IFERROR(RD[[#This Row],[Wind Export (33 kV)]]*(1-RD[[#This Row],[33 kV Line Loss (%)]]),RD[[#This Row],[Wind Export (33 kV)]])</f>
        <v>0</v>
      </c>
      <c r="GJ139" s="399"/>
      <c r="GK139" s="399"/>
      <c r="GL139" t="str">
        <f>IFERROR(RD[[#This Row],[E_AC (WPR)]]/RD[[#This Row],[E_DC (WPR)]],"")</f>
        <v/>
      </c>
    </row>
    <row r="140" spans="1:194">
      <c r="A140" s="124">
        <f t="shared" si="203"/>
        <v>45880</v>
      </c>
      <c r="B140" s="129">
        <f>YEAR(RD[[#This Row],[Date]])+IF(MONTH(RD[[#This Row],[Date]])&gt;=4,1,0)</f>
        <v>2026</v>
      </c>
      <c r="C140" s="129">
        <f>YEAR(RD[[#This Row],[Date]])</f>
        <v>2025</v>
      </c>
      <c r="D140" s="130">
        <f t="shared" si="209"/>
        <v>45870</v>
      </c>
      <c r="E140" s="129">
        <f>DAY(EOMONTH(RD[[#This Row],[Date]],0))</f>
        <v>31</v>
      </c>
      <c r="F140" s="393"/>
      <c r="G140" s="393"/>
      <c r="H140" s="394"/>
      <c r="I140" s="394"/>
      <c r="J140" s="394"/>
      <c r="K140" s="394"/>
      <c r="L140" s="394"/>
      <c r="M140" s="394"/>
      <c r="N140" s="394"/>
      <c r="O140" s="394"/>
      <c r="P140" s="394"/>
      <c r="Q140" s="394"/>
      <c r="R140" s="394"/>
      <c r="S140" s="394"/>
      <c r="T140" s="394"/>
      <c r="U140" s="394"/>
      <c r="V140" s="394"/>
      <c r="W140" s="394"/>
      <c r="X140" s="394"/>
      <c r="Y140" s="394"/>
      <c r="Z140" s="394"/>
      <c r="AA140" s="394"/>
      <c r="AB140" s="394"/>
      <c r="AC140" s="394"/>
      <c r="AD140" s="394"/>
      <c r="AE140" s="394"/>
      <c r="AF140" s="394"/>
      <c r="AG140" s="394"/>
      <c r="AH140" s="394"/>
      <c r="AI140" s="394"/>
      <c r="AJ140" s="394"/>
      <c r="AK140" s="394"/>
      <c r="AL140" s="394"/>
      <c r="AM140" s="394"/>
      <c r="AN140" s="394"/>
      <c r="AO140" s="394"/>
      <c r="AP140" s="394"/>
      <c r="AQ140" s="394"/>
      <c r="AR140" s="394"/>
      <c r="AS140" s="394"/>
      <c r="AT140" s="394"/>
      <c r="AU140" s="394"/>
      <c r="AV140" s="394"/>
      <c r="AW140" s="394"/>
      <c r="AX140" s="394"/>
      <c r="AY140" s="394"/>
      <c r="AZ140" s="394"/>
      <c r="BA140" s="394"/>
      <c r="BB140" s="394"/>
      <c r="BC140" s="394"/>
      <c r="BD140" s="394"/>
      <c r="BE140" s="394"/>
      <c r="BF140" s="394"/>
      <c r="BG140" s="394"/>
      <c r="BH140" s="394"/>
      <c r="BI140" s="394"/>
      <c r="BJ140" s="394"/>
      <c r="BK140" s="394"/>
      <c r="BL140" s="394"/>
      <c r="BM140" s="394"/>
      <c r="BN140" s="394"/>
      <c r="BO140" s="394"/>
      <c r="BP140" s="394"/>
      <c r="BQ140" s="394"/>
      <c r="BR140" s="394"/>
      <c r="BS140" s="394"/>
      <c r="BT140" s="394"/>
      <c r="BU140" s="394"/>
      <c r="BV140" s="394"/>
      <c r="BW140" s="394"/>
      <c r="BX140" s="394"/>
      <c r="BY140" s="394"/>
      <c r="BZ140" s="394"/>
      <c r="CA140" s="394"/>
      <c r="CB140" s="394"/>
      <c r="CC140" s="394"/>
      <c r="CD140" s="394"/>
      <c r="CE140" s="394"/>
      <c r="CF140" s="394"/>
      <c r="CG140" s="394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DF140" s="288"/>
      <c r="DG140" s="288"/>
      <c r="DH140" s="288"/>
      <c r="DI140" s="288"/>
      <c r="DJ140" s="288"/>
      <c r="DK140" s="288"/>
      <c r="DL140" s="288"/>
      <c r="DM140" s="288"/>
      <c r="DN140" s="288"/>
      <c r="DO140" s="288"/>
      <c r="DP140" s="288"/>
      <c r="DQ140" s="288"/>
      <c r="DR140" s="288"/>
      <c r="DS140" s="288"/>
      <c r="DT140" s="288"/>
      <c r="DU140" s="288"/>
      <c r="DV140" s="288"/>
      <c r="DW140" s="288"/>
      <c r="DX140" s="288"/>
      <c r="DY140" s="288"/>
      <c r="DZ140" s="288"/>
      <c r="EA140" s="288"/>
      <c r="EB140" s="288"/>
      <c r="EC140" s="288"/>
      <c r="ED140" s="397">
        <f>SUM(RD[[#This Row],[IS1_Inv1_M1]:[IS1_Inv1_M2]])</f>
        <v>0</v>
      </c>
      <c r="EE140" s="397">
        <f>SUM(RD[[#This Row],[IS2_Inv1_M1]:[IS5_Inv1_M4]])</f>
        <v>0</v>
      </c>
      <c r="EF140" s="397">
        <f>SUM(RD[[#This Row],[IS6_Inv1_M1]:[IS6_Inv2_M2]])+SUM(RD[[#This Row],[IS8_Inv1_M1]:[IS8_Inv4_M2]])</f>
        <v>0</v>
      </c>
      <c r="EG140" s="397">
        <f>SUM(RD[[#This Row],[IS7_Inv1_M1]:[IS7_Inv1_M2]])</f>
        <v>0</v>
      </c>
      <c r="EH140" s="397">
        <f>SUM(RD[[#This Row],[IS9_Inv1_M1]:[IS12_Inv2_M4]])</f>
        <v>0</v>
      </c>
      <c r="EI140" s="397">
        <f>SUM(RD[[#This Row],[IS13_Inv1_M1]:[IS14_Inv1_M4]])</f>
        <v>0</v>
      </c>
      <c r="EJ140" s="397">
        <f>SUM(RD[[#This Row],[IS15_Inv1_M1]:[IS15_Inv2_M1]])</f>
        <v>0</v>
      </c>
      <c r="EK140" s="127">
        <f>SUM(RD[[#This Row],[IS16_Inv1_M1]:[IS17_Inv2_M2]])</f>
        <v>0</v>
      </c>
      <c r="EL140" s="127">
        <f>SUM(RD[[#This Row],[IS18_Inv1_M1]:[IS19_Inv2_M3]])</f>
        <v>0</v>
      </c>
      <c r="EM140" s="127">
        <f>SUM(RD[[#This Row],[IS20_Inv1_M1]:[IS20_Inv2_M2]])</f>
        <v>0</v>
      </c>
      <c r="EN140" s="397">
        <f>SUM(RD[[#This Row],[O2R4_P1]:[O2R22_P3]])</f>
        <v>0</v>
      </c>
      <c r="EO140" s="127" t="str">
        <f>IFERROR(AVERAGEIF(RD[[#This Row],[POA_UP_MCR (KWh/m2)]:[POA_UP_Ph3 (KWh/m2)2]],"&lt;&gt;0",RD[[#This Row],[POA_UP_MCR (KWh/m2)]:[POA_UP_Ph3 (KWh/m2)2]]),"")</f>
        <v/>
      </c>
      <c r="EP140" s="127" t="str">
        <f>IFERROR(AVERAGEIF(RD[[#This Row],[POA_Down_MCR (KWh/m2)]:[POA_Down_Ph3 (KWh/m2)22]],"&lt;&gt;0",RD[[#This Row],[POA_Down_MCR (KWh/m2)]:[POA_Down_Ph3 (KWh/m2)22]]),"")</f>
        <v/>
      </c>
      <c r="EQ140" s="127" t="str">
        <f>IFERROR(AVERAGEIF(RD[[#This Row],[GHI_UP_MCR (KWh/m2)]:[GHI_UP_IS1 (KWh/m2)]],"&lt;&gt;0",RD[[#This Row],[GHI_UP_MCR (KWh/m2)]:[GHI_UP_IS1 (KWh/m2)]]),"")</f>
        <v/>
      </c>
      <c r="ER140" s="127" t="str">
        <f>IFERROR(AVERAGEIF(RD[[#This Row],[GHI_Down_MCR (KWh/m2)]:[GHI_Down_IS1 (KWh/m2)]],"&lt;&gt;0",RD[[#This Row],[GHI_Down_MCR (KWh/m2)]:[GHI_Down_IS1 (KWh/m2)]]),"")</f>
        <v/>
      </c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  <c r="FJ140" s="291" t="str">
        <f>IF((RD[[#This Row],[33 kV_Wind_F1_Ex]]-ES139)*165000&lt;=0,"",(RD[[#This Row],[33 kV_Wind_F1_Ex]]-ES139)*165000)</f>
        <v/>
      </c>
      <c r="FK140" s="291" t="str">
        <f>IF((RD[[#This Row],[33 kV_Wind_F2_Ex]]-ET139)*165000&lt;=0,"",(RD[[#This Row],[33 kV_Wind_F2_Ex]]-ET139)*165000)</f>
        <v/>
      </c>
      <c r="FL140" s="131" t="str">
        <f>IF((RD[[#This Row],[33 kV_Wind_F3_Ex]]-EU139)*225000&lt;=0,"",(RD[[#This Row],[33 kV_Wind_F3_Ex]]-EU139)*225000)</f>
        <v/>
      </c>
      <c r="FM140" s="131" t="str">
        <f>IF((RD[[#This Row],[33 kV_Wind_F4_Ex]]-EV139)*165000&lt;=0,"",(RD[[#This Row],[33 kV_Wind_F4_Ex]]-EV139)*165000)</f>
        <v/>
      </c>
      <c r="FN140" s="227" t="str">
        <f>IF((RD[[#This Row],[33 kV_Solar_F1_Ex]]-EW139)*225000&lt;=0,"",(RD[[#This Row],[33 kV_Solar_F1_Ex]]-EW139)*225000)</f>
        <v/>
      </c>
      <c r="FO140" s="132" t="str">
        <f>IF((RD[[#This Row],[33kV_Solar_F2_Ex]]-EX139)*225000&lt;=0,"",(RD[[#This Row],[33kV_Solar_F2_Ex]]-EX139)*225000)</f>
        <v/>
      </c>
      <c r="FP140" s="131" t="str">
        <f>IF((RD[[#This Row],[33 kV_Solar_F3_Ex]]-EY139)*225000&lt;=0,"",(RD[[#This Row],[33 kV_Solar_F3_Ex]]-EY139)*225000)</f>
        <v/>
      </c>
      <c r="FQ140" s="131" t="str">
        <f>IF((RD[[#This Row],[33kV_Solar_F4_Ex]]-EZ139)*225000&lt;=0,"",(RD[[#This Row],[33kV_Solar_F4_Ex]]-EZ139)*225000)</f>
        <v/>
      </c>
      <c r="FR140" s="291">
        <f>IF((RD[[#This Row],[33kV_OG1_Ex]]-FA139)*1000&lt;=0,0,(RD[[#This Row],[33kV_OG1_Ex]]-FA139)*1000)</f>
        <v>0</v>
      </c>
      <c r="FS140" s="227">
        <f>IFERROR(IF((RD[[#This Row],[33kV_OG2_Ex]]-FB139)*1000&lt;=0,0,(RD[[#This Row],[33kV_OG2_Ex]]-FB139)*1000),0)</f>
        <v>0</v>
      </c>
      <c r="FT140" s="132">
        <f>IF((RD[[#This Row],[220kV_TX1_Ex]]-FC139)*800000&lt;=0,0,(RD[[#This Row],[220kV_TX1_Ex]]-FC139)*800000)</f>
        <v>0</v>
      </c>
      <c r="FU140" s="227">
        <f>IF((RD[[#This Row],[220kV_Tx2_Ex]]-FD139)*800000&lt;=0,0,(RD[[#This Row],[220kV_Tx2_Ex]]-FD139)*800000)</f>
        <v>0</v>
      </c>
      <c r="FV140" s="291">
        <f>IF((RD[[#This Row],[220kV_TL_TVM_Ex]]-FE139)*1600000&lt;=0,0,(RD[[#This Row],[220kV_TL_TVM_Ex]]-FE139)*1600000)</f>
        <v>0</v>
      </c>
      <c r="FW140" s="291" t="str">
        <f>IF((RD[[#This Row],[220kV_C&amp;R_PQM_Ex]]-FF139)*1600000&lt;=0,"",(RD[[#This Row],[220kV_C&amp;R_PQM_Ex]]-FF139)*1600000)</f>
        <v/>
      </c>
      <c r="FX140" s="227">
        <f>IFERROR(IF((RD[[#This Row],[220KV_C&amp;R_PQM_Im]]-FG139)*1600000&lt;=0,0,(RD[[#This Row],[220KV_C&amp;R_PQM_Im]]-FG139)*1600000),"")</f>
        <v>0</v>
      </c>
      <c r="FY140" s="227" t="str">
        <f>IFERROR(IF((RD[[#This Row],[33kV_Aux1_Im]]-FH139)*1000&lt;=0,"",(RD[[#This Row],[33kV_Aux1_Im]]-FH139)*1000),"")</f>
        <v/>
      </c>
      <c r="FZ140" s="227" t="str">
        <f>IF((RD[[#This Row],[33kV_Aux2_Im]]-FI139)*1000&lt;=0,"",(RD[[#This Row],[33kV_Aux2_Im]]-FI139)*1000)</f>
        <v/>
      </c>
      <c r="GA140" s="291">
        <f>IFERROR(RD[[#This Row],[33kV_OG1_Energy (MWh)]]+RD[[#This Row],[33kV_OG2_Energy (MWh)]],"")</f>
        <v>0</v>
      </c>
      <c r="GB140" s="291">
        <f>IFERROR(RD[[#This Row],[220kV_TL_TVM Energy (MWh)]]-RD[[#This Row],[220KV_C&amp;R_PQM_im (MWh)]],"")</f>
        <v>0</v>
      </c>
      <c r="GC140" s="228" t="str">
        <f>IFERROR(RD[[#This Row],[33 kV Total Export (MWH)]]/RD[[#This Row],[220 KV Net Export (MWh)]]-1,"")</f>
        <v/>
      </c>
      <c r="GD140" s="229">
        <f>IFERROR((RD[[#This Row],[Sunset Time (POA&lt;20 W/m2)]]-RD[[#This Row],[Sunrise Time (POA&gt;20 W/m2)]])*24,0)</f>
        <v>0</v>
      </c>
      <c r="GE14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0" s="57">
        <f t="shared" si="210"/>
        <v>0</v>
      </c>
      <c r="GG140" s="143">
        <v>172.51</v>
      </c>
      <c r="GH140" s="57">
        <f t="shared" si="206"/>
        <v>0</v>
      </c>
      <c r="GI140" s="8">
        <f>IFERROR(RD[[#This Row],[Wind Export (33 kV)]]*(1-RD[[#This Row],[33 kV Line Loss (%)]]),RD[[#This Row],[Wind Export (33 kV)]])</f>
        <v>0</v>
      </c>
      <c r="GJ140" s="399"/>
      <c r="GK140" s="399"/>
      <c r="GL140" t="str">
        <f>IFERROR(RD[[#This Row],[E_AC (WPR)]]/RD[[#This Row],[E_DC (WPR)]],"")</f>
        <v/>
      </c>
    </row>
    <row r="141" spans="1:194">
      <c r="A141" s="124">
        <f t="shared" si="203"/>
        <v>45881</v>
      </c>
      <c r="B141" s="129">
        <f>YEAR(RD[[#This Row],[Date]])+IF(MONTH(RD[[#This Row],[Date]])&gt;=4,1,0)</f>
        <v>2026</v>
      </c>
      <c r="C141" s="129">
        <f>YEAR(RD[[#This Row],[Date]])</f>
        <v>2025</v>
      </c>
      <c r="D141" s="130">
        <f t="shared" si="209"/>
        <v>45870</v>
      </c>
      <c r="E141" s="129">
        <f>DAY(EOMONTH(RD[[#This Row],[Date]],0))</f>
        <v>31</v>
      </c>
      <c r="F141" s="393"/>
      <c r="G141" s="393"/>
      <c r="H141" s="394"/>
      <c r="I141" s="394"/>
      <c r="J141" s="394"/>
      <c r="K141" s="394"/>
      <c r="L141" s="394"/>
      <c r="M141" s="394"/>
      <c r="N141" s="394"/>
      <c r="O141" s="394"/>
      <c r="P141" s="394"/>
      <c r="Q141" s="394"/>
      <c r="R141" s="394"/>
      <c r="S141" s="394"/>
      <c r="T141" s="394"/>
      <c r="U141" s="394"/>
      <c r="V141" s="394"/>
      <c r="W141" s="394"/>
      <c r="X141" s="394"/>
      <c r="Y141" s="394"/>
      <c r="Z141" s="394"/>
      <c r="AA141" s="394"/>
      <c r="AB141" s="394"/>
      <c r="AC141" s="394"/>
      <c r="AD141" s="394"/>
      <c r="AE141" s="394"/>
      <c r="AF141" s="394"/>
      <c r="AG141" s="394"/>
      <c r="AH141" s="394"/>
      <c r="AI141" s="394"/>
      <c r="AJ141" s="394"/>
      <c r="AK141" s="394"/>
      <c r="AL141" s="394"/>
      <c r="AM141" s="394"/>
      <c r="AN141" s="394"/>
      <c r="AO141" s="394"/>
      <c r="AP141" s="394"/>
      <c r="AQ141" s="394"/>
      <c r="AR141" s="394"/>
      <c r="AS141" s="394"/>
      <c r="AT141" s="394"/>
      <c r="AU141" s="394"/>
      <c r="AV141" s="394"/>
      <c r="AW141" s="394"/>
      <c r="AX141" s="394"/>
      <c r="AY141" s="394"/>
      <c r="AZ141" s="394"/>
      <c r="BA141" s="394"/>
      <c r="BB141" s="394"/>
      <c r="BC141" s="394"/>
      <c r="BD141" s="394"/>
      <c r="BE141" s="394"/>
      <c r="BF141" s="394"/>
      <c r="BG141" s="394"/>
      <c r="BH141" s="394"/>
      <c r="BI141" s="394"/>
      <c r="BJ141" s="394"/>
      <c r="BK141" s="394"/>
      <c r="BL141" s="394"/>
      <c r="BM141" s="394"/>
      <c r="BN141" s="394"/>
      <c r="BO141" s="394"/>
      <c r="BP141" s="394"/>
      <c r="BQ141" s="394"/>
      <c r="BR141" s="394"/>
      <c r="BS141" s="394"/>
      <c r="BT141" s="394"/>
      <c r="BU141" s="394"/>
      <c r="BV141" s="394"/>
      <c r="BW141" s="394"/>
      <c r="BX141" s="394"/>
      <c r="BY141" s="394"/>
      <c r="BZ141" s="394"/>
      <c r="CA141" s="394"/>
      <c r="CB141" s="394"/>
      <c r="CC141" s="394"/>
      <c r="CD141" s="394"/>
      <c r="CE141" s="394"/>
      <c r="CF141" s="394"/>
      <c r="CG141" s="394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DF141" s="288"/>
      <c r="DG141" s="288"/>
      <c r="DH141" s="288"/>
      <c r="DI141" s="288"/>
      <c r="DJ141" s="288"/>
      <c r="DK141" s="288"/>
      <c r="DL141" s="288"/>
      <c r="DM141" s="288"/>
      <c r="DN141" s="288"/>
      <c r="DO141" s="288"/>
      <c r="DP141" s="288"/>
      <c r="DQ141" s="288"/>
      <c r="DR141" s="288"/>
      <c r="DS141" s="288"/>
      <c r="DT141" s="288"/>
      <c r="DU141" s="288"/>
      <c r="DV141" s="288"/>
      <c r="DW141" s="288"/>
      <c r="DX141" s="288"/>
      <c r="DY141" s="288"/>
      <c r="DZ141" s="288"/>
      <c r="EA141" s="288"/>
      <c r="EB141" s="288"/>
      <c r="EC141" s="288"/>
      <c r="ED141" s="397">
        <f>SUM(RD[[#This Row],[IS1_Inv1_M1]:[IS1_Inv1_M2]])</f>
        <v>0</v>
      </c>
      <c r="EE141" s="397">
        <f>SUM(RD[[#This Row],[IS2_Inv1_M1]:[IS5_Inv1_M4]])</f>
        <v>0</v>
      </c>
      <c r="EF141" s="397">
        <f>SUM(RD[[#This Row],[IS6_Inv1_M1]:[IS6_Inv2_M2]])+SUM(RD[[#This Row],[IS8_Inv1_M1]:[IS8_Inv4_M2]])</f>
        <v>0</v>
      </c>
      <c r="EG141" s="397">
        <f>SUM(RD[[#This Row],[IS7_Inv1_M1]:[IS7_Inv1_M2]])</f>
        <v>0</v>
      </c>
      <c r="EH141" s="397">
        <f>SUM(RD[[#This Row],[IS9_Inv1_M1]:[IS12_Inv2_M4]])</f>
        <v>0</v>
      </c>
      <c r="EI141" s="397">
        <f>SUM(RD[[#This Row],[IS13_Inv1_M1]:[IS14_Inv1_M4]])</f>
        <v>0</v>
      </c>
      <c r="EJ141" s="397">
        <f>SUM(RD[[#This Row],[IS15_Inv1_M1]:[IS15_Inv2_M1]])</f>
        <v>0</v>
      </c>
      <c r="EK141" s="127">
        <f>SUM(RD[[#This Row],[IS16_Inv1_M1]:[IS17_Inv2_M2]])</f>
        <v>0</v>
      </c>
      <c r="EL141" s="127">
        <f>SUM(RD[[#This Row],[IS18_Inv1_M1]:[IS19_Inv2_M3]])</f>
        <v>0</v>
      </c>
      <c r="EM141" s="127">
        <f>SUM(RD[[#This Row],[IS20_Inv1_M1]:[IS20_Inv2_M2]])</f>
        <v>0</v>
      </c>
      <c r="EN141" s="397">
        <f>SUM(RD[[#This Row],[O2R4_P1]:[O2R22_P3]])</f>
        <v>0</v>
      </c>
      <c r="EO141" s="127" t="str">
        <f>IFERROR(AVERAGEIF(RD[[#This Row],[POA_UP_MCR (KWh/m2)]:[POA_UP_Ph3 (KWh/m2)2]],"&lt;&gt;0",RD[[#This Row],[POA_UP_MCR (KWh/m2)]:[POA_UP_Ph3 (KWh/m2)2]]),"")</f>
        <v/>
      </c>
      <c r="EP141" s="127" t="str">
        <f>IFERROR(AVERAGEIF(RD[[#This Row],[POA_Down_MCR (KWh/m2)]:[POA_Down_Ph3 (KWh/m2)22]],"&lt;&gt;0",RD[[#This Row],[POA_Down_MCR (KWh/m2)]:[POA_Down_Ph3 (KWh/m2)22]]),"")</f>
        <v/>
      </c>
      <c r="EQ141" s="127" t="str">
        <f>IFERROR(AVERAGEIF(RD[[#This Row],[GHI_UP_MCR (KWh/m2)]:[GHI_UP_IS1 (KWh/m2)]],"&lt;&gt;0",RD[[#This Row],[GHI_UP_MCR (KWh/m2)]:[GHI_UP_IS1 (KWh/m2)]]),"")</f>
        <v/>
      </c>
      <c r="ER141" s="127" t="str">
        <f>IFERROR(AVERAGEIF(RD[[#This Row],[GHI_Down_MCR (KWh/m2)]:[GHI_Down_IS1 (KWh/m2)]],"&lt;&gt;0",RD[[#This Row],[GHI_Down_MCR (KWh/m2)]:[GHI_Down_IS1 (KWh/m2)]]),"")</f>
        <v/>
      </c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291" t="str">
        <f>IF((RD[[#This Row],[33 kV_Wind_F1_Ex]]-ES140)*165000&lt;=0,"",(RD[[#This Row],[33 kV_Wind_F1_Ex]]-ES140)*165000)</f>
        <v/>
      </c>
      <c r="FK141" s="291" t="str">
        <f>IF((RD[[#This Row],[33 kV_Wind_F2_Ex]]-ET140)*165000&lt;=0,"",(RD[[#This Row],[33 kV_Wind_F2_Ex]]-ET140)*165000)</f>
        <v/>
      </c>
      <c r="FL141" s="131" t="str">
        <f>IF((RD[[#This Row],[33 kV_Wind_F3_Ex]]-EU140)*225000&lt;=0,"",(RD[[#This Row],[33 kV_Wind_F3_Ex]]-EU140)*225000)</f>
        <v/>
      </c>
      <c r="FM141" s="131" t="str">
        <f>IF((RD[[#This Row],[33 kV_Wind_F4_Ex]]-EV140)*165000&lt;=0,"",(RD[[#This Row],[33 kV_Wind_F4_Ex]]-EV140)*165000)</f>
        <v/>
      </c>
      <c r="FN141" s="227" t="str">
        <f>IF((RD[[#This Row],[33 kV_Solar_F1_Ex]]-EW140)*225000&lt;=0,"",(RD[[#This Row],[33 kV_Solar_F1_Ex]]-EW140)*225000)</f>
        <v/>
      </c>
      <c r="FO141" s="132" t="str">
        <f>IF((RD[[#This Row],[33kV_Solar_F2_Ex]]-EX140)*225000&lt;=0,"",(RD[[#This Row],[33kV_Solar_F2_Ex]]-EX140)*225000)</f>
        <v/>
      </c>
      <c r="FP141" s="131" t="str">
        <f>IF((RD[[#This Row],[33 kV_Solar_F3_Ex]]-EY140)*225000&lt;=0,"",(RD[[#This Row],[33 kV_Solar_F3_Ex]]-EY140)*225000)</f>
        <v/>
      </c>
      <c r="FQ141" s="131" t="str">
        <f>IF((RD[[#This Row],[33kV_Solar_F4_Ex]]-EZ140)*225000&lt;=0,"",(RD[[#This Row],[33kV_Solar_F4_Ex]]-EZ140)*225000)</f>
        <v/>
      </c>
      <c r="FR141" s="291">
        <f>IF((RD[[#This Row],[33kV_OG1_Ex]]-FA140)*1000&lt;=0,0,(RD[[#This Row],[33kV_OG1_Ex]]-FA140)*1000)</f>
        <v>0</v>
      </c>
      <c r="FS141" s="227">
        <f>IFERROR(IF((RD[[#This Row],[33kV_OG2_Ex]]-FB140)*1000&lt;=0,0,(RD[[#This Row],[33kV_OG2_Ex]]-FB140)*1000),0)</f>
        <v>0</v>
      </c>
      <c r="FT141" s="132">
        <f>IF((RD[[#This Row],[220kV_TX1_Ex]]-FC140)*800000&lt;=0,0,(RD[[#This Row],[220kV_TX1_Ex]]-FC140)*800000)</f>
        <v>0</v>
      </c>
      <c r="FU141" s="227">
        <f>IF((RD[[#This Row],[220kV_Tx2_Ex]]-FD140)*800000&lt;=0,0,(RD[[#This Row],[220kV_Tx2_Ex]]-FD140)*800000)</f>
        <v>0</v>
      </c>
      <c r="FV141" s="291">
        <f>IF((RD[[#This Row],[220kV_TL_TVM_Ex]]-FE140)*1600000&lt;=0,0,(RD[[#This Row],[220kV_TL_TVM_Ex]]-FE140)*1600000)</f>
        <v>0</v>
      </c>
      <c r="FW141" s="291" t="str">
        <f>IF((RD[[#This Row],[220kV_C&amp;R_PQM_Ex]]-FF140)*1600000&lt;=0,"",(RD[[#This Row],[220kV_C&amp;R_PQM_Ex]]-FF140)*1600000)</f>
        <v/>
      </c>
      <c r="FX141" s="227">
        <f>IFERROR(IF((RD[[#This Row],[220KV_C&amp;R_PQM_Im]]-FG140)*1600000&lt;=0,0,(RD[[#This Row],[220KV_C&amp;R_PQM_Im]]-FG140)*1600000),"")</f>
        <v>0</v>
      </c>
      <c r="FY141" s="227" t="str">
        <f>IFERROR(IF((RD[[#This Row],[33kV_Aux1_Im]]-FH140)*1000&lt;=0,"",(RD[[#This Row],[33kV_Aux1_Im]]-FH140)*1000),"")</f>
        <v/>
      </c>
      <c r="FZ141" s="227" t="str">
        <f>IF((RD[[#This Row],[33kV_Aux2_Im]]-FI140)*1000&lt;=0,"",(RD[[#This Row],[33kV_Aux2_Im]]-FI140)*1000)</f>
        <v/>
      </c>
      <c r="GA141" s="291">
        <f>IFERROR(RD[[#This Row],[33kV_OG1_Energy (MWh)]]+RD[[#This Row],[33kV_OG2_Energy (MWh)]],"")</f>
        <v>0</v>
      </c>
      <c r="GB141" s="291">
        <f>IFERROR(RD[[#This Row],[220kV_TL_TVM Energy (MWh)]]-RD[[#This Row],[220KV_C&amp;R_PQM_im (MWh)]],"")</f>
        <v>0</v>
      </c>
      <c r="GC141" s="228" t="str">
        <f>IFERROR(RD[[#This Row],[33 kV Total Export (MWH)]]/RD[[#This Row],[220 KV Net Export (MWh)]]-1,"")</f>
        <v/>
      </c>
      <c r="GD141" s="229">
        <f>IFERROR((RD[[#This Row],[Sunset Time (POA&lt;20 W/m2)]]-RD[[#This Row],[Sunrise Time (POA&gt;20 W/m2)]])*24,0)</f>
        <v>0</v>
      </c>
      <c r="GE14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1" s="57">
        <f t="shared" si="210"/>
        <v>0</v>
      </c>
      <c r="GG141" s="143">
        <v>172.51</v>
      </c>
      <c r="GH141" s="57">
        <f t="shared" si="206"/>
        <v>0</v>
      </c>
      <c r="GI141" s="8">
        <f>IFERROR(RD[[#This Row],[Wind Export (33 kV)]]*(1-RD[[#This Row],[33 kV Line Loss (%)]]),RD[[#This Row],[Wind Export (33 kV)]])</f>
        <v>0</v>
      </c>
      <c r="GJ141" s="399"/>
      <c r="GK141" s="399"/>
      <c r="GL141" t="str">
        <f>IFERROR(RD[[#This Row],[E_AC (WPR)]]/RD[[#This Row],[E_DC (WPR)]],"")</f>
        <v/>
      </c>
    </row>
    <row r="142" spans="1:194">
      <c r="A142" s="124">
        <f t="shared" si="203"/>
        <v>45882</v>
      </c>
      <c r="B142" s="129">
        <f>YEAR(RD[[#This Row],[Date]])+IF(MONTH(RD[[#This Row],[Date]])&gt;=4,1,0)</f>
        <v>2026</v>
      </c>
      <c r="C142" s="129">
        <f>YEAR(RD[[#This Row],[Date]])</f>
        <v>2025</v>
      </c>
      <c r="D142" s="130">
        <f t="shared" si="209"/>
        <v>45870</v>
      </c>
      <c r="E142" s="129">
        <f>DAY(EOMONTH(RD[[#This Row],[Date]],0))</f>
        <v>31</v>
      </c>
      <c r="F142" s="393"/>
      <c r="G142" s="393"/>
      <c r="H142" s="394"/>
      <c r="I142" s="394"/>
      <c r="J142" s="394"/>
      <c r="K142" s="394"/>
      <c r="L142" s="394"/>
      <c r="M142" s="394"/>
      <c r="N142" s="394"/>
      <c r="O142" s="394"/>
      <c r="P142" s="394"/>
      <c r="Q142" s="394"/>
      <c r="R142" s="394"/>
      <c r="S142" s="394"/>
      <c r="T142" s="394"/>
      <c r="U142" s="394"/>
      <c r="V142" s="394"/>
      <c r="W142" s="394"/>
      <c r="X142" s="394"/>
      <c r="Y142" s="394"/>
      <c r="Z142" s="394"/>
      <c r="AA142" s="394"/>
      <c r="AB142" s="394"/>
      <c r="AC142" s="394"/>
      <c r="AD142" s="394"/>
      <c r="AE142" s="394"/>
      <c r="AF142" s="394"/>
      <c r="AG142" s="394"/>
      <c r="AH142" s="394"/>
      <c r="AI142" s="394"/>
      <c r="AJ142" s="394"/>
      <c r="AK142" s="394"/>
      <c r="AL142" s="394"/>
      <c r="AM142" s="394"/>
      <c r="AN142" s="394"/>
      <c r="AO142" s="394"/>
      <c r="AP142" s="394"/>
      <c r="AQ142" s="394"/>
      <c r="AR142" s="394"/>
      <c r="AS142" s="394"/>
      <c r="AT142" s="394"/>
      <c r="AU142" s="394"/>
      <c r="AV142" s="394"/>
      <c r="AW142" s="394"/>
      <c r="AX142" s="394"/>
      <c r="AY142" s="394"/>
      <c r="AZ142" s="394"/>
      <c r="BA142" s="394"/>
      <c r="BB142" s="394"/>
      <c r="BC142" s="394"/>
      <c r="BD142" s="394"/>
      <c r="BE142" s="394"/>
      <c r="BF142" s="394"/>
      <c r="BG142" s="394"/>
      <c r="BH142" s="394"/>
      <c r="BI142" s="394"/>
      <c r="BJ142" s="394"/>
      <c r="BK142" s="394"/>
      <c r="BL142" s="394"/>
      <c r="BM142" s="394"/>
      <c r="BN142" s="394"/>
      <c r="BO142" s="394"/>
      <c r="BP142" s="394"/>
      <c r="BQ142" s="394"/>
      <c r="BR142" s="394"/>
      <c r="BS142" s="394"/>
      <c r="BT142" s="394"/>
      <c r="BU142" s="394"/>
      <c r="BV142" s="394"/>
      <c r="BW142" s="394"/>
      <c r="BX142" s="394"/>
      <c r="BY142" s="394"/>
      <c r="BZ142" s="394"/>
      <c r="CA142" s="394"/>
      <c r="CB142" s="394"/>
      <c r="CC142" s="394"/>
      <c r="CD142" s="394"/>
      <c r="CE142" s="394"/>
      <c r="CF142" s="394"/>
      <c r="CG142" s="394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DF142" s="288"/>
      <c r="DG142" s="288"/>
      <c r="DH142" s="288"/>
      <c r="DI142" s="288"/>
      <c r="DJ142" s="288"/>
      <c r="DK142" s="288"/>
      <c r="DL142" s="288"/>
      <c r="DM142" s="288"/>
      <c r="DN142" s="288"/>
      <c r="DO142" s="288"/>
      <c r="DP142" s="288"/>
      <c r="DQ142" s="288"/>
      <c r="DR142" s="288"/>
      <c r="DS142" s="288"/>
      <c r="DT142" s="288"/>
      <c r="DU142" s="288"/>
      <c r="DV142" s="288"/>
      <c r="DW142" s="288"/>
      <c r="DX142" s="288"/>
      <c r="DY142" s="288"/>
      <c r="DZ142" s="288"/>
      <c r="EA142" s="288"/>
      <c r="EB142" s="288"/>
      <c r="EC142" s="288"/>
      <c r="ED142" s="397">
        <f>SUM(RD[[#This Row],[IS1_Inv1_M1]:[IS1_Inv1_M2]])</f>
        <v>0</v>
      </c>
      <c r="EE142" s="397">
        <f>SUM(RD[[#This Row],[IS2_Inv1_M1]:[IS5_Inv1_M4]])</f>
        <v>0</v>
      </c>
      <c r="EF142" s="397">
        <f>SUM(RD[[#This Row],[IS6_Inv1_M1]:[IS6_Inv2_M2]])+SUM(RD[[#This Row],[IS8_Inv1_M1]:[IS8_Inv4_M2]])</f>
        <v>0</v>
      </c>
      <c r="EG142" s="397">
        <f>SUM(RD[[#This Row],[IS7_Inv1_M1]:[IS7_Inv1_M2]])</f>
        <v>0</v>
      </c>
      <c r="EH142" s="397">
        <f>SUM(RD[[#This Row],[IS9_Inv1_M1]:[IS12_Inv2_M4]])</f>
        <v>0</v>
      </c>
      <c r="EI142" s="397">
        <f>SUM(RD[[#This Row],[IS13_Inv1_M1]:[IS14_Inv1_M4]])</f>
        <v>0</v>
      </c>
      <c r="EJ142" s="397">
        <f>SUM(RD[[#This Row],[IS15_Inv1_M1]:[IS15_Inv2_M1]])</f>
        <v>0</v>
      </c>
      <c r="EK142" s="127">
        <f>SUM(RD[[#This Row],[IS16_Inv1_M1]:[IS17_Inv2_M2]])</f>
        <v>0</v>
      </c>
      <c r="EL142" s="127">
        <f>SUM(RD[[#This Row],[IS18_Inv1_M1]:[IS19_Inv2_M3]])</f>
        <v>0</v>
      </c>
      <c r="EM142" s="127">
        <f>SUM(RD[[#This Row],[IS20_Inv1_M1]:[IS20_Inv2_M2]])</f>
        <v>0</v>
      </c>
      <c r="EN142" s="397">
        <f>SUM(RD[[#This Row],[O2R4_P1]:[O2R22_P3]])</f>
        <v>0</v>
      </c>
      <c r="EO142" s="127" t="str">
        <f>IFERROR(AVERAGEIF(RD[[#This Row],[POA_UP_MCR (KWh/m2)]:[POA_UP_Ph3 (KWh/m2)2]],"&lt;&gt;0",RD[[#This Row],[POA_UP_MCR (KWh/m2)]:[POA_UP_Ph3 (KWh/m2)2]]),"")</f>
        <v/>
      </c>
      <c r="EP142" s="127" t="str">
        <f>IFERROR(AVERAGEIF(RD[[#This Row],[POA_Down_MCR (KWh/m2)]:[POA_Down_Ph3 (KWh/m2)22]],"&lt;&gt;0",RD[[#This Row],[POA_Down_MCR (KWh/m2)]:[POA_Down_Ph3 (KWh/m2)22]]),"")</f>
        <v/>
      </c>
      <c r="EQ142" s="127" t="str">
        <f>IFERROR(AVERAGEIF(RD[[#This Row],[GHI_UP_MCR (KWh/m2)]:[GHI_UP_IS1 (KWh/m2)]],"&lt;&gt;0",RD[[#This Row],[GHI_UP_MCR (KWh/m2)]:[GHI_UP_IS1 (KWh/m2)]]),"")</f>
        <v/>
      </c>
      <c r="ER142" s="127" t="str">
        <f>IFERROR(AVERAGEIF(RD[[#This Row],[GHI_Down_MCR (KWh/m2)]:[GHI_Down_IS1 (KWh/m2)]],"&lt;&gt;0",RD[[#This Row],[GHI_Down_MCR (KWh/m2)]:[GHI_Down_IS1 (KWh/m2)]]),"")</f>
        <v/>
      </c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291" t="str">
        <f>IF((RD[[#This Row],[33 kV_Wind_F1_Ex]]-ES141)*165000&lt;=0,"",(RD[[#This Row],[33 kV_Wind_F1_Ex]]-ES141)*165000)</f>
        <v/>
      </c>
      <c r="FK142" s="291" t="str">
        <f>IF((RD[[#This Row],[33 kV_Wind_F2_Ex]]-ET141)*165000&lt;=0,"",(RD[[#This Row],[33 kV_Wind_F2_Ex]]-ET141)*165000)</f>
        <v/>
      </c>
      <c r="FL142" s="131" t="str">
        <f>IF((RD[[#This Row],[33 kV_Wind_F3_Ex]]-EU141)*225000&lt;=0,"",(RD[[#This Row],[33 kV_Wind_F3_Ex]]-EU141)*225000)</f>
        <v/>
      </c>
      <c r="FM142" s="131" t="str">
        <f>IF((RD[[#This Row],[33 kV_Wind_F4_Ex]]-EV141)*165000&lt;=0,"",(RD[[#This Row],[33 kV_Wind_F4_Ex]]-EV141)*165000)</f>
        <v/>
      </c>
      <c r="FN142" s="227" t="str">
        <f>IF((RD[[#This Row],[33 kV_Solar_F1_Ex]]-EW141)*225000&lt;=0,"",(RD[[#This Row],[33 kV_Solar_F1_Ex]]-EW141)*225000)</f>
        <v/>
      </c>
      <c r="FO142" s="132" t="str">
        <f>IF((RD[[#This Row],[33kV_Solar_F2_Ex]]-EX141)*225000&lt;=0,"",(RD[[#This Row],[33kV_Solar_F2_Ex]]-EX141)*225000)</f>
        <v/>
      </c>
      <c r="FP142" s="131" t="str">
        <f>IF((RD[[#This Row],[33 kV_Solar_F3_Ex]]-EY141)*225000&lt;=0,"",(RD[[#This Row],[33 kV_Solar_F3_Ex]]-EY141)*225000)</f>
        <v/>
      </c>
      <c r="FQ142" s="131" t="str">
        <f>IF((RD[[#This Row],[33kV_Solar_F4_Ex]]-EZ141)*225000&lt;=0,"",(RD[[#This Row],[33kV_Solar_F4_Ex]]-EZ141)*225000)</f>
        <v/>
      </c>
      <c r="FR142" s="291">
        <f>IF((RD[[#This Row],[33kV_OG1_Ex]]-FA141)*1000&lt;=0,0,(RD[[#This Row],[33kV_OG1_Ex]]-FA141)*1000)</f>
        <v>0</v>
      </c>
      <c r="FS142" s="227">
        <f>IFERROR(IF((RD[[#This Row],[33kV_OG2_Ex]]-FB141)*1000&lt;=0,0,(RD[[#This Row],[33kV_OG2_Ex]]-FB141)*1000),0)</f>
        <v>0</v>
      </c>
      <c r="FT142" s="132">
        <f>IF((RD[[#This Row],[220kV_TX1_Ex]]-FC141)*800000&lt;=0,0,(RD[[#This Row],[220kV_TX1_Ex]]-FC141)*800000)</f>
        <v>0</v>
      </c>
      <c r="FU142" s="227">
        <f>IF((RD[[#This Row],[220kV_Tx2_Ex]]-FD141)*800000&lt;=0,0,(RD[[#This Row],[220kV_Tx2_Ex]]-FD141)*800000)</f>
        <v>0</v>
      </c>
      <c r="FV142" s="291">
        <f>IF((RD[[#This Row],[220kV_TL_TVM_Ex]]-FE141)*1600000&lt;=0,0,(RD[[#This Row],[220kV_TL_TVM_Ex]]-FE141)*1600000)</f>
        <v>0</v>
      </c>
      <c r="FW142" s="291" t="str">
        <f>IF((RD[[#This Row],[220kV_C&amp;R_PQM_Ex]]-FF141)*1600000&lt;=0,"",(RD[[#This Row],[220kV_C&amp;R_PQM_Ex]]-FF141)*1600000)</f>
        <v/>
      </c>
      <c r="FX142" s="227">
        <f>IFERROR(IF((RD[[#This Row],[220KV_C&amp;R_PQM_Im]]-FG141)*1600000&lt;=0,0,(RD[[#This Row],[220KV_C&amp;R_PQM_Im]]-FG141)*1600000),"")</f>
        <v>0</v>
      </c>
      <c r="FY142" s="227" t="str">
        <f>IFERROR(IF((RD[[#This Row],[33kV_Aux1_Im]]-FH141)*1000&lt;=0,"",(RD[[#This Row],[33kV_Aux1_Im]]-FH141)*1000),"")</f>
        <v/>
      </c>
      <c r="FZ142" s="227" t="str">
        <f>IF((RD[[#This Row],[33kV_Aux2_Im]]-FI141)*1000&lt;=0,"",(RD[[#This Row],[33kV_Aux2_Im]]-FI141)*1000)</f>
        <v/>
      </c>
      <c r="GA142" s="291">
        <f>IFERROR(RD[[#This Row],[33kV_OG1_Energy (MWh)]]+RD[[#This Row],[33kV_OG2_Energy (MWh)]],"")</f>
        <v>0</v>
      </c>
      <c r="GB142" s="291">
        <f>IFERROR(RD[[#This Row],[220kV_TL_TVM Energy (MWh)]]-RD[[#This Row],[220KV_C&amp;R_PQM_im (MWh)]],"")</f>
        <v>0</v>
      </c>
      <c r="GC142" s="228" t="str">
        <f>IFERROR(RD[[#This Row],[33 kV Total Export (MWH)]]/RD[[#This Row],[220 KV Net Export (MWh)]]-1,"")</f>
        <v/>
      </c>
      <c r="GD142" s="229">
        <f>IFERROR((RD[[#This Row],[Sunset Time (POA&lt;20 W/m2)]]-RD[[#This Row],[Sunrise Time (POA&gt;20 W/m2)]])*24,0)</f>
        <v>0</v>
      </c>
      <c r="GE14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2" s="57">
        <f t="shared" si="210"/>
        <v>0</v>
      </c>
      <c r="GG142" s="143">
        <v>172.51</v>
      </c>
      <c r="GH142" s="57">
        <f t="shared" si="206"/>
        <v>0</v>
      </c>
      <c r="GI142" s="8">
        <f>IFERROR(RD[[#This Row],[Wind Export (33 kV)]]*(1-RD[[#This Row],[33 kV Line Loss (%)]]),RD[[#This Row],[Wind Export (33 kV)]])</f>
        <v>0</v>
      </c>
      <c r="GJ142" s="399"/>
      <c r="GK142" s="399"/>
      <c r="GL142" t="str">
        <f>IFERROR(RD[[#This Row],[E_AC (WPR)]]/RD[[#This Row],[E_DC (WPR)]],"")</f>
        <v/>
      </c>
    </row>
    <row r="143" spans="1:194">
      <c r="A143" s="124">
        <f t="shared" si="203"/>
        <v>45883</v>
      </c>
      <c r="B143" s="129">
        <f>YEAR(RD[[#This Row],[Date]])+IF(MONTH(RD[[#This Row],[Date]])&gt;=4,1,0)</f>
        <v>2026</v>
      </c>
      <c r="C143" s="129">
        <f>YEAR(RD[[#This Row],[Date]])</f>
        <v>2025</v>
      </c>
      <c r="D143" s="130">
        <f t="shared" si="209"/>
        <v>45870</v>
      </c>
      <c r="E143" s="129">
        <f>DAY(EOMONTH(RD[[#This Row],[Date]],0))</f>
        <v>31</v>
      </c>
      <c r="F143" s="393"/>
      <c r="G143" s="393"/>
      <c r="H143" s="394"/>
      <c r="I143" s="394"/>
      <c r="J143" s="394"/>
      <c r="K143" s="394"/>
      <c r="L143" s="394"/>
      <c r="M143" s="394"/>
      <c r="N143" s="394"/>
      <c r="O143" s="394"/>
      <c r="P143" s="394"/>
      <c r="Q143" s="394"/>
      <c r="R143" s="394"/>
      <c r="S143" s="394"/>
      <c r="T143" s="394"/>
      <c r="U143" s="394"/>
      <c r="V143" s="394"/>
      <c r="W143" s="394"/>
      <c r="X143" s="394"/>
      <c r="Y143" s="394"/>
      <c r="Z143" s="394"/>
      <c r="AA143" s="394"/>
      <c r="AB143" s="394"/>
      <c r="AC143" s="394"/>
      <c r="AD143" s="394"/>
      <c r="AE143" s="394"/>
      <c r="AF143" s="394"/>
      <c r="AG143" s="394"/>
      <c r="AH143" s="394"/>
      <c r="AI143" s="394"/>
      <c r="AJ143" s="394"/>
      <c r="AK143" s="394"/>
      <c r="AL143" s="394"/>
      <c r="AM143" s="394"/>
      <c r="AN143" s="394"/>
      <c r="AO143" s="394"/>
      <c r="AP143" s="394"/>
      <c r="AQ143" s="394"/>
      <c r="AR143" s="394"/>
      <c r="AS143" s="394"/>
      <c r="AT143" s="394"/>
      <c r="AU143" s="394"/>
      <c r="AV143" s="394"/>
      <c r="AW143" s="394"/>
      <c r="AX143" s="394"/>
      <c r="AY143" s="394"/>
      <c r="AZ143" s="394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BN143" s="394"/>
      <c r="BO143" s="394"/>
      <c r="BP143" s="394"/>
      <c r="BQ143" s="394"/>
      <c r="BR143" s="394"/>
      <c r="BS143" s="394"/>
      <c r="BT143" s="394"/>
      <c r="BU143" s="394"/>
      <c r="BV143" s="394"/>
      <c r="BW143" s="394"/>
      <c r="BX143" s="394"/>
      <c r="BY143" s="394"/>
      <c r="BZ143" s="394"/>
      <c r="CA143" s="394"/>
      <c r="CB143" s="394"/>
      <c r="CC143" s="394"/>
      <c r="CD143" s="394"/>
      <c r="CE143" s="394"/>
      <c r="CF143" s="394"/>
      <c r="CG143" s="394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DF143" s="288"/>
      <c r="DG143" s="288"/>
      <c r="DH143" s="288"/>
      <c r="DI143" s="288"/>
      <c r="DJ143" s="288"/>
      <c r="DK143" s="288"/>
      <c r="DL143" s="288"/>
      <c r="DM143" s="288"/>
      <c r="DN143" s="288"/>
      <c r="DO143" s="288"/>
      <c r="DP143" s="288"/>
      <c r="DQ143" s="288"/>
      <c r="DR143" s="288"/>
      <c r="DS143" s="288"/>
      <c r="DT143" s="288"/>
      <c r="DU143" s="288"/>
      <c r="DV143" s="288"/>
      <c r="DW143" s="288"/>
      <c r="DX143" s="288"/>
      <c r="DY143" s="288"/>
      <c r="DZ143" s="288"/>
      <c r="EA143" s="288"/>
      <c r="EB143" s="288"/>
      <c r="EC143" s="288"/>
      <c r="ED143" s="397">
        <f>SUM(RD[[#This Row],[IS1_Inv1_M1]:[IS1_Inv1_M2]])</f>
        <v>0</v>
      </c>
      <c r="EE143" s="397">
        <f>SUM(RD[[#This Row],[IS2_Inv1_M1]:[IS5_Inv1_M4]])</f>
        <v>0</v>
      </c>
      <c r="EF143" s="397">
        <f>SUM(RD[[#This Row],[IS6_Inv1_M1]:[IS6_Inv2_M2]])+SUM(RD[[#This Row],[IS8_Inv1_M1]:[IS8_Inv4_M2]])</f>
        <v>0</v>
      </c>
      <c r="EG143" s="397">
        <f>SUM(RD[[#This Row],[IS7_Inv1_M1]:[IS7_Inv1_M2]])</f>
        <v>0</v>
      </c>
      <c r="EH143" s="397">
        <f>SUM(RD[[#This Row],[IS9_Inv1_M1]:[IS12_Inv2_M4]])</f>
        <v>0</v>
      </c>
      <c r="EI143" s="397">
        <f>SUM(RD[[#This Row],[IS13_Inv1_M1]:[IS14_Inv1_M4]])</f>
        <v>0</v>
      </c>
      <c r="EJ143" s="397">
        <f>SUM(RD[[#This Row],[IS15_Inv1_M1]:[IS15_Inv2_M1]])</f>
        <v>0</v>
      </c>
      <c r="EK143" s="127">
        <f>SUM(RD[[#This Row],[IS16_Inv1_M1]:[IS17_Inv2_M2]])</f>
        <v>0</v>
      </c>
      <c r="EL143" s="127">
        <f>SUM(RD[[#This Row],[IS18_Inv1_M1]:[IS19_Inv2_M3]])</f>
        <v>0</v>
      </c>
      <c r="EM143" s="127">
        <f>SUM(RD[[#This Row],[IS20_Inv1_M1]:[IS20_Inv2_M2]])</f>
        <v>0</v>
      </c>
      <c r="EN143" s="397">
        <f>SUM(RD[[#This Row],[O2R4_P1]:[O2R22_P3]])</f>
        <v>0</v>
      </c>
      <c r="EO143" s="127" t="str">
        <f>IFERROR(AVERAGEIF(RD[[#This Row],[POA_UP_MCR (KWh/m2)]:[POA_UP_Ph3 (KWh/m2)2]],"&lt;&gt;0",RD[[#This Row],[POA_UP_MCR (KWh/m2)]:[POA_UP_Ph3 (KWh/m2)2]]),"")</f>
        <v/>
      </c>
      <c r="EP143" s="127" t="str">
        <f>IFERROR(AVERAGEIF(RD[[#This Row],[POA_Down_MCR (KWh/m2)]:[POA_Down_Ph3 (KWh/m2)22]],"&lt;&gt;0",RD[[#This Row],[POA_Down_MCR (KWh/m2)]:[POA_Down_Ph3 (KWh/m2)22]]),"")</f>
        <v/>
      </c>
      <c r="EQ143" s="127" t="str">
        <f>IFERROR(AVERAGEIF(RD[[#This Row],[GHI_UP_MCR (KWh/m2)]:[GHI_UP_IS1 (KWh/m2)]],"&lt;&gt;0",RD[[#This Row],[GHI_UP_MCR (KWh/m2)]:[GHI_UP_IS1 (KWh/m2)]]),"")</f>
        <v/>
      </c>
      <c r="ER143" s="127" t="str">
        <f>IFERROR(AVERAGEIF(RD[[#This Row],[GHI_Down_MCR (KWh/m2)]:[GHI_Down_IS1 (KWh/m2)]],"&lt;&gt;0",RD[[#This Row],[GHI_Down_MCR (KWh/m2)]:[GHI_Down_IS1 (KWh/m2)]]),"")</f>
        <v/>
      </c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291" t="str">
        <f>IF((RD[[#This Row],[33 kV_Wind_F1_Ex]]-ES142)*165000&lt;=0,"",(RD[[#This Row],[33 kV_Wind_F1_Ex]]-ES142)*165000)</f>
        <v/>
      </c>
      <c r="FK143" s="291" t="str">
        <f>IF((RD[[#This Row],[33 kV_Wind_F2_Ex]]-ET142)*165000&lt;=0,"",(RD[[#This Row],[33 kV_Wind_F2_Ex]]-ET142)*165000)</f>
        <v/>
      </c>
      <c r="FL143" s="131" t="str">
        <f>IF((RD[[#This Row],[33 kV_Wind_F3_Ex]]-EU142)*225000&lt;=0,"",(RD[[#This Row],[33 kV_Wind_F3_Ex]]-EU142)*225000)</f>
        <v/>
      </c>
      <c r="FM143" s="131" t="str">
        <f>IF((RD[[#This Row],[33 kV_Wind_F4_Ex]]-EV142)*165000&lt;=0,"",(RD[[#This Row],[33 kV_Wind_F4_Ex]]-EV142)*165000)</f>
        <v/>
      </c>
      <c r="FN143" s="227" t="str">
        <f>IF((RD[[#This Row],[33 kV_Solar_F1_Ex]]-EW142)*225000&lt;=0,"",(RD[[#This Row],[33 kV_Solar_F1_Ex]]-EW142)*225000)</f>
        <v/>
      </c>
      <c r="FO143" s="132" t="str">
        <f>IF((RD[[#This Row],[33kV_Solar_F2_Ex]]-EX142)*225000&lt;=0,"",(RD[[#This Row],[33kV_Solar_F2_Ex]]-EX142)*225000)</f>
        <v/>
      </c>
      <c r="FP143" s="131" t="str">
        <f>IF((RD[[#This Row],[33 kV_Solar_F3_Ex]]-EY142)*225000&lt;=0,"",(RD[[#This Row],[33 kV_Solar_F3_Ex]]-EY142)*225000)</f>
        <v/>
      </c>
      <c r="FQ143" s="131" t="str">
        <f>IF((RD[[#This Row],[33kV_Solar_F4_Ex]]-EZ142)*225000&lt;=0,"",(RD[[#This Row],[33kV_Solar_F4_Ex]]-EZ142)*225000)</f>
        <v/>
      </c>
      <c r="FR143" s="291">
        <f>IF((RD[[#This Row],[33kV_OG1_Ex]]-FA142)*1000&lt;=0,0,(RD[[#This Row],[33kV_OG1_Ex]]-FA142)*1000)</f>
        <v>0</v>
      </c>
      <c r="FS143" s="227">
        <f>IFERROR(IF((RD[[#This Row],[33kV_OG2_Ex]]-FB142)*1000&lt;=0,0,(RD[[#This Row],[33kV_OG2_Ex]]-FB142)*1000),0)</f>
        <v>0</v>
      </c>
      <c r="FT143" s="132">
        <f>IF((RD[[#This Row],[220kV_TX1_Ex]]-FC142)*800000&lt;=0,0,(RD[[#This Row],[220kV_TX1_Ex]]-FC142)*800000)</f>
        <v>0</v>
      </c>
      <c r="FU143" s="227">
        <f>IF((RD[[#This Row],[220kV_Tx2_Ex]]-FD142)*800000&lt;=0,0,(RD[[#This Row],[220kV_Tx2_Ex]]-FD142)*800000)</f>
        <v>0</v>
      </c>
      <c r="FV143" s="291">
        <f>IF((RD[[#This Row],[220kV_TL_TVM_Ex]]-FE142)*1600000&lt;=0,0,(RD[[#This Row],[220kV_TL_TVM_Ex]]-FE142)*1600000)</f>
        <v>0</v>
      </c>
      <c r="FW143" s="291" t="str">
        <f>IF((RD[[#This Row],[220kV_C&amp;R_PQM_Ex]]-FF142)*1600000&lt;=0,"",(RD[[#This Row],[220kV_C&amp;R_PQM_Ex]]-FF142)*1600000)</f>
        <v/>
      </c>
      <c r="FX143" s="227">
        <f>IFERROR(IF((RD[[#This Row],[220KV_C&amp;R_PQM_Im]]-FG142)*1600000&lt;=0,0,(RD[[#This Row],[220KV_C&amp;R_PQM_Im]]-FG142)*1600000),"")</f>
        <v>0</v>
      </c>
      <c r="FY143" s="227" t="str">
        <f>IFERROR(IF((RD[[#This Row],[33kV_Aux1_Im]]-FH142)*1000&lt;=0,"",(RD[[#This Row],[33kV_Aux1_Im]]-FH142)*1000),"")</f>
        <v/>
      </c>
      <c r="FZ143" s="227" t="str">
        <f>IF((RD[[#This Row],[33kV_Aux2_Im]]-FI142)*1000&lt;=0,"",(RD[[#This Row],[33kV_Aux2_Im]]-FI142)*1000)</f>
        <v/>
      </c>
      <c r="GA143" s="291">
        <f>IFERROR(RD[[#This Row],[33kV_OG1_Energy (MWh)]]+RD[[#This Row],[33kV_OG2_Energy (MWh)]],"")</f>
        <v>0</v>
      </c>
      <c r="GB143" s="291">
        <f>IFERROR(RD[[#This Row],[220kV_TL_TVM Energy (MWh)]]-RD[[#This Row],[220KV_C&amp;R_PQM_im (MWh)]],"")</f>
        <v>0</v>
      </c>
      <c r="GC143" s="228" t="str">
        <f>IFERROR(RD[[#This Row],[33 kV Total Export (MWH)]]/RD[[#This Row],[220 KV Net Export (MWh)]]-1,"")</f>
        <v/>
      </c>
      <c r="GD143" s="229">
        <f>IFERROR((RD[[#This Row],[Sunset Time (POA&lt;20 W/m2)]]-RD[[#This Row],[Sunrise Time (POA&gt;20 W/m2)]])*24,0)</f>
        <v>0</v>
      </c>
      <c r="GE14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3" s="57">
        <f t="shared" si="210"/>
        <v>0</v>
      </c>
      <c r="GG143" s="143">
        <v>172.51</v>
      </c>
      <c r="GH143" s="57">
        <f t="shared" si="206"/>
        <v>0</v>
      </c>
      <c r="GI143" s="8">
        <f>IFERROR(RD[[#This Row],[Wind Export (33 kV)]]*(1-RD[[#This Row],[33 kV Line Loss (%)]]),RD[[#This Row],[Wind Export (33 kV)]])</f>
        <v>0</v>
      </c>
      <c r="GJ143" s="399"/>
      <c r="GK143" s="399"/>
      <c r="GL143" t="str">
        <f>IFERROR(RD[[#This Row],[E_AC (WPR)]]/RD[[#This Row],[E_DC (WPR)]],"")</f>
        <v/>
      </c>
    </row>
    <row r="144" spans="1:194">
      <c r="A144" s="124">
        <f t="shared" si="203"/>
        <v>45884</v>
      </c>
      <c r="B144" s="129">
        <f>YEAR(RD[[#This Row],[Date]])+IF(MONTH(RD[[#This Row],[Date]])&gt;=4,1,0)</f>
        <v>2026</v>
      </c>
      <c r="C144" s="129">
        <f>YEAR(RD[[#This Row],[Date]])</f>
        <v>2025</v>
      </c>
      <c r="D144" s="130">
        <f t="shared" si="209"/>
        <v>45870</v>
      </c>
      <c r="E144" s="129">
        <f>DAY(EOMONTH(RD[[#This Row],[Date]],0))</f>
        <v>31</v>
      </c>
      <c r="F144" s="393"/>
      <c r="G144" s="393"/>
      <c r="H144" s="394"/>
      <c r="I144" s="394"/>
      <c r="J144" s="394"/>
      <c r="K144" s="394"/>
      <c r="L144" s="394"/>
      <c r="M144" s="394"/>
      <c r="N144" s="394"/>
      <c r="O144" s="394"/>
      <c r="P144" s="394"/>
      <c r="Q144" s="394"/>
      <c r="R144" s="394"/>
      <c r="S144" s="394"/>
      <c r="T144" s="394"/>
      <c r="U144" s="394"/>
      <c r="V144" s="394"/>
      <c r="W144" s="394"/>
      <c r="X144" s="394"/>
      <c r="Y144" s="394"/>
      <c r="Z144" s="394"/>
      <c r="AA144" s="394"/>
      <c r="AB144" s="394"/>
      <c r="AC144" s="394"/>
      <c r="AD144" s="394"/>
      <c r="AE144" s="394"/>
      <c r="AF144" s="394"/>
      <c r="AG144" s="394"/>
      <c r="AH144" s="394"/>
      <c r="AI144" s="394"/>
      <c r="AJ144" s="394"/>
      <c r="AK144" s="394"/>
      <c r="AL144" s="394"/>
      <c r="AM144" s="394"/>
      <c r="AN144" s="394"/>
      <c r="AO144" s="394"/>
      <c r="AP144" s="394"/>
      <c r="AQ144" s="394"/>
      <c r="AR144" s="394"/>
      <c r="AS144" s="394"/>
      <c r="AT144" s="394"/>
      <c r="AU144" s="394"/>
      <c r="AV144" s="394"/>
      <c r="AW144" s="394"/>
      <c r="AX144" s="394"/>
      <c r="AY144" s="394"/>
      <c r="AZ144" s="394"/>
      <c r="BA144" s="394"/>
      <c r="BB144" s="394"/>
      <c r="BC144" s="394"/>
      <c r="BD144" s="394"/>
      <c r="BE144" s="394"/>
      <c r="BF144" s="394"/>
      <c r="BG144" s="394"/>
      <c r="BH144" s="394"/>
      <c r="BI144" s="394"/>
      <c r="BJ144" s="394"/>
      <c r="BK144" s="394"/>
      <c r="BL144" s="394"/>
      <c r="BM144" s="394"/>
      <c r="BN144" s="394"/>
      <c r="BO144" s="394"/>
      <c r="BP144" s="394"/>
      <c r="BQ144" s="394"/>
      <c r="BR144" s="394"/>
      <c r="BS144" s="394"/>
      <c r="BT144" s="394"/>
      <c r="BU144" s="394"/>
      <c r="BV144" s="394"/>
      <c r="BW144" s="394"/>
      <c r="BX144" s="394"/>
      <c r="BY144" s="394"/>
      <c r="BZ144" s="394"/>
      <c r="CA144" s="394"/>
      <c r="CB144" s="394"/>
      <c r="CC144" s="394"/>
      <c r="CD144" s="394"/>
      <c r="CE144" s="394"/>
      <c r="CF144" s="394"/>
      <c r="CG144" s="394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DF144" s="288"/>
      <c r="DG144" s="288"/>
      <c r="DH144" s="288"/>
      <c r="DI144" s="288"/>
      <c r="DJ144" s="288"/>
      <c r="DK144" s="288"/>
      <c r="DL144" s="288"/>
      <c r="DM144" s="288"/>
      <c r="DN144" s="288"/>
      <c r="DO144" s="288"/>
      <c r="DP144" s="288"/>
      <c r="DQ144" s="288"/>
      <c r="DR144" s="288"/>
      <c r="DS144" s="288"/>
      <c r="DT144" s="288"/>
      <c r="DU144" s="288"/>
      <c r="DV144" s="288"/>
      <c r="DW144" s="288"/>
      <c r="DX144" s="288"/>
      <c r="DY144" s="288"/>
      <c r="DZ144" s="288"/>
      <c r="EA144" s="288"/>
      <c r="EB144" s="288"/>
      <c r="EC144" s="288"/>
      <c r="ED144" s="397">
        <f>SUM(RD[[#This Row],[IS1_Inv1_M1]:[IS1_Inv1_M2]])</f>
        <v>0</v>
      </c>
      <c r="EE144" s="397">
        <f>SUM(RD[[#This Row],[IS2_Inv1_M1]:[IS5_Inv1_M4]])</f>
        <v>0</v>
      </c>
      <c r="EF144" s="397">
        <f>SUM(RD[[#This Row],[IS6_Inv1_M1]:[IS6_Inv2_M2]])+SUM(RD[[#This Row],[IS8_Inv1_M1]:[IS8_Inv4_M2]])</f>
        <v>0</v>
      </c>
      <c r="EG144" s="397">
        <f>SUM(RD[[#This Row],[IS7_Inv1_M1]:[IS7_Inv1_M2]])</f>
        <v>0</v>
      </c>
      <c r="EH144" s="397">
        <f>SUM(RD[[#This Row],[IS9_Inv1_M1]:[IS12_Inv2_M4]])</f>
        <v>0</v>
      </c>
      <c r="EI144" s="397">
        <f>SUM(RD[[#This Row],[IS13_Inv1_M1]:[IS14_Inv1_M4]])</f>
        <v>0</v>
      </c>
      <c r="EJ144" s="397">
        <f>SUM(RD[[#This Row],[IS15_Inv1_M1]:[IS15_Inv2_M1]])</f>
        <v>0</v>
      </c>
      <c r="EK144" s="127">
        <f>SUM(RD[[#This Row],[IS16_Inv1_M1]:[IS17_Inv2_M2]])</f>
        <v>0</v>
      </c>
      <c r="EL144" s="127">
        <f>SUM(RD[[#This Row],[IS18_Inv1_M1]:[IS19_Inv2_M3]])</f>
        <v>0</v>
      </c>
      <c r="EM144" s="127">
        <f>SUM(RD[[#This Row],[IS20_Inv1_M1]:[IS20_Inv2_M2]])</f>
        <v>0</v>
      </c>
      <c r="EN144" s="397">
        <f>SUM(RD[[#This Row],[O2R4_P1]:[O2R22_P3]])</f>
        <v>0</v>
      </c>
      <c r="EO144" s="127" t="str">
        <f>IFERROR(AVERAGEIF(RD[[#This Row],[POA_UP_MCR (KWh/m2)]:[POA_UP_Ph3 (KWh/m2)2]],"&lt;&gt;0",RD[[#This Row],[POA_UP_MCR (KWh/m2)]:[POA_UP_Ph3 (KWh/m2)2]]),"")</f>
        <v/>
      </c>
      <c r="EP144" s="127" t="str">
        <f>IFERROR(AVERAGEIF(RD[[#This Row],[POA_Down_MCR (KWh/m2)]:[POA_Down_Ph3 (KWh/m2)22]],"&lt;&gt;0",RD[[#This Row],[POA_Down_MCR (KWh/m2)]:[POA_Down_Ph3 (KWh/m2)22]]),"")</f>
        <v/>
      </c>
      <c r="EQ144" s="127" t="str">
        <f>IFERROR(AVERAGEIF(RD[[#This Row],[GHI_UP_MCR (KWh/m2)]:[GHI_UP_IS1 (KWh/m2)]],"&lt;&gt;0",RD[[#This Row],[GHI_UP_MCR (KWh/m2)]:[GHI_UP_IS1 (KWh/m2)]]),"")</f>
        <v/>
      </c>
      <c r="ER144" s="127" t="str">
        <f>IFERROR(AVERAGEIF(RD[[#This Row],[GHI_Down_MCR (KWh/m2)]:[GHI_Down_IS1 (KWh/m2)]],"&lt;&gt;0",RD[[#This Row],[GHI_Down_MCR (KWh/m2)]:[GHI_Down_IS1 (KWh/m2)]]),"")</f>
        <v/>
      </c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291" t="str">
        <f>IF((RD[[#This Row],[33 kV_Wind_F1_Ex]]-ES143)*165000&lt;=0,"",(RD[[#This Row],[33 kV_Wind_F1_Ex]]-ES143)*165000)</f>
        <v/>
      </c>
      <c r="FK144" s="291" t="str">
        <f>IF((RD[[#This Row],[33 kV_Wind_F2_Ex]]-ET143)*165000&lt;=0,"",(RD[[#This Row],[33 kV_Wind_F2_Ex]]-ET143)*165000)</f>
        <v/>
      </c>
      <c r="FL144" s="131" t="str">
        <f>IF((RD[[#This Row],[33 kV_Wind_F3_Ex]]-EU143)*225000&lt;=0,"",(RD[[#This Row],[33 kV_Wind_F3_Ex]]-EU143)*225000)</f>
        <v/>
      </c>
      <c r="FM144" s="131" t="str">
        <f>IF((RD[[#This Row],[33 kV_Wind_F4_Ex]]-EV143)*165000&lt;=0,"",(RD[[#This Row],[33 kV_Wind_F4_Ex]]-EV143)*165000)</f>
        <v/>
      </c>
      <c r="FN144" s="227" t="str">
        <f>IF((RD[[#This Row],[33 kV_Solar_F1_Ex]]-EW143)*225000&lt;=0,"",(RD[[#This Row],[33 kV_Solar_F1_Ex]]-EW143)*225000)</f>
        <v/>
      </c>
      <c r="FO144" s="132" t="str">
        <f>IF((RD[[#This Row],[33kV_Solar_F2_Ex]]-EX143)*225000&lt;=0,"",(RD[[#This Row],[33kV_Solar_F2_Ex]]-EX143)*225000)</f>
        <v/>
      </c>
      <c r="FP144" s="131" t="str">
        <f>IF((RD[[#This Row],[33 kV_Solar_F3_Ex]]-EY143)*225000&lt;=0,"",(RD[[#This Row],[33 kV_Solar_F3_Ex]]-EY143)*225000)</f>
        <v/>
      </c>
      <c r="FQ144" s="131" t="str">
        <f>IF((RD[[#This Row],[33kV_Solar_F4_Ex]]-EZ143)*225000&lt;=0,"",(RD[[#This Row],[33kV_Solar_F4_Ex]]-EZ143)*225000)</f>
        <v/>
      </c>
      <c r="FR144" s="291">
        <f>IF((RD[[#This Row],[33kV_OG1_Ex]]-FA143)*1000&lt;=0,0,(RD[[#This Row],[33kV_OG1_Ex]]-FA143)*1000)</f>
        <v>0</v>
      </c>
      <c r="FS144" s="227">
        <f>IFERROR(IF((RD[[#This Row],[33kV_OG2_Ex]]-FB143)*1000&lt;=0,0,(RD[[#This Row],[33kV_OG2_Ex]]-FB143)*1000),0)</f>
        <v>0</v>
      </c>
      <c r="FT144" s="132">
        <f>IF((RD[[#This Row],[220kV_TX1_Ex]]-FC143)*800000&lt;=0,0,(RD[[#This Row],[220kV_TX1_Ex]]-FC143)*800000)</f>
        <v>0</v>
      </c>
      <c r="FU144" s="227">
        <f>IF((RD[[#This Row],[220kV_Tx2_Ex]]-FD143)*800000&lt;=0,0,(RD[[#This Row],[220kV_Tx2_Ex]]-FD143)*800000)</f>
        <v>0</v>
      </c>
      <c r="FV144" s="291">
        <f>IF((RD[[#This Row],[220kV_TL_TVM_Ex]]-FE143)*1600000&lt;=0,0,(RD[[#This Row],[220kV_TL_TVM_Ex]]-FE143)*1600000)</f>
        <v>0</v>
      </c>
      <c r="FW144" s="291" t="str">
        <f>IF((RD[[#This Row],[220kV_C&amp;R_PQM_Ex]]-FF143)*1600000&lt;=0,"",(RD[[#This Row],[220kV_C&amp;R_PQM_Ex]]-FF143)*1600000)</f>
        <v/>
      </c>
      <c r="FX144" s="227">
        <f>IFERROR(IF((RD[[#This Row],[220KV_C&amp;R_PQM_Im]]-FG143)*1600000&lt;=0,0,(RD[[#This Row],[220KV_C&amp;R_PQM_Im]]-FG143)*1600000),"")</f>
        <v>0</v>
      </c>
      <c r="FY144" s="227" t="str">
        <f>IFERROR(IF((RD[[#This Row],[33kV_Aux1_Im]]-FH143)*1000&lt;=0,"",(RD[[#This Row],[33kV_Aux1_Im]]-FH143)*1000),"")</f>
        <v/>
      </c>
      <c r="FZ144" s="227" t="str">
        <f>IF((RD[[#This Row],[33kV_Aux2_Im]]-FI143)*1000&lt;=0,"",(RD[[#This Row],[33kV_Aux2_Im]]-FI143)*1000)</f>
        <v/>
      </c>
      <c r="GA144" s="291">
        <f>IFERROR(RD[[#This Row],[33kV_OG1_Energy (MWh)]]+RD[[#This Row],[33kV_OG2_Energy (MWh)]],"")</f>
        <v>0</v>
      </c>
      <c r="GB144" s="291">
        <f>IFERROR(RD[[#This Row],[220kV_TL_TVM Energy (MWh)]]-RD[[#This Row],[220KV_C&amp;R_PQM_im (MWh)]],"")</f>
        <v>0</v>
      </c>
      <c r="GC144" s="228" t="str">
        <f>IFERROR(RD[[#This Row],[33 kV Total Export (MWH)]]/RD[[#This Row],[220 KV Net Export (MWh)]]-1,"")</f>
        <v/>
      </c>
      <c r="GD144" s="229">
        <f>IFERROR((RD[[#This Row],[Sunset Time (POA&lt;20 W/m2)]]-RD[[#This Row],[Sunrise Time (POA&gt;20 W/m2)]])*24,0)</f>
        <v>0</v>
      </c>
      <c r="GE14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4" s="57">
        <f t="shared" si="210"/>
        <v>0</v>
      </c>
      <c r="GG144" s="143">
        <v>172.51</v>
      </c>
      <c r="GH144" s="57">
        <f t="shared" si="206"/>
        <v>0</v>
      </c>
      <c r="GI144" s="8">
        <f>IFERROR(RD[[#This Row],[Wind Export (33 kV)]]*(1-RD[[#This Row],[33 kV Line Loss (%)]]),RD[[#This Row],[Wind Export (33 kV)]])</f>
        <v>0</v>
      </c>
      <c r="GJ144" s="399"/>
      <c r="GK144" s="399"/>
      <c r="GL144" t="str">
        <f>IFERROR(RD[[#This Row],[E_AC (WPR)]]/RD[[#This Row],[E_DC (WPR)]],"")</f>
        <v/>
      </c>
    </row>
    <row r="145" spans="1:194">
      <c r="A145" s="124">
        <f t="shared" si="203"/>
        <v>45885</v>
      </c>
      <c r="B145" s="129">
        <f>YEAR(RD[[#This Row],[Date]])+IF(MONTH(RD[[#This Row],[Date]])&gt;=4,1,0)</f>
        <v>2026</v>
      </c>
      <c r="C145" s="129">
        <f>YEAR(RD[[#This Row],[Date]])</f>
        <v>2025</v>
      </c>
      <c r="D145" s="130">
        <f t="shared" si="209"/>
        <v>45870</v>
      </c>
      <c r="E145" s="129">
        <f>DAY(EOMONTH(RD[[#This Row],[Date]],0))</f>
        <v>31</v>
      </c>
      <c r="F145" s="393"/>
      <c r="G145" s="393"/>
      <c r="H145" s="394"/>
      <c r="I145" s="394"/>
      <c r="J145" s="394"/>
      <c r="K145" s="394"/>
      <c r="L145" s="394"/>
      <c r="M145" s="394"/>
      <c r="N145" s="394"/>
      <c r="O145" s="394"/>
      <c r="P145" s="394"/>
      <c r="Q145" s="394"/>
      <c r="R145" s="394"/>
      <c r="S145" s="394"/>
      <c r="T145" s="394"/>
      <c r="U145" s="394"/>
      <c r="V145" s="394"/>
      <c r="W145" s="394"/>
      <c r="X145" s="394"/>
      <c r="Y145" s="394"/>
      <c r="Z145" s="394"/>
      <c r="AA145" s="394"/>
      <c r="AB145" s="394"/>
      <c r="AC145" s="394"/>
      <c r="AD145" s="394"/>
      <c r="AE145" s="394"/>
      <c r="AF145" s="394"/>
      <c r="AG145" s="394"/>
      <c r="AH145" s="394"/>
      <c r="AI145" s="394"/>
      <c r="AJ145" s="394"/>
      <c r="AK145" s="394"/>
      <c r="AL145" s="394"/>
      <c r="AM145" s="394"/>
      <c r="AN145" s="394"/>
      <c r="AO145" s="394"/>
      <c r="AP145" s="394"/>
      <c r="AQ145" s="394"/>
      <c r="AR145" s="394"/>
      <c r="AS145" s="394"/>
      <c r="AT145" s="394"/>
      <c r="AU145" s="394"/>
      <c r="AV145" s="394"/>
      <c r="AW145" s="394"/>
      <c r="AX145" s="394"/>
      <c r="AY145" s="394"/>
      <c r="AZ145" s="394"/>
      <c r="BA145" s="394"/>
      <c r="BB145" s="394"/>
      <c r="BC145" s="394"/>
      <c r="BD145" s="394"/>
      <c r="BE145" s="394"/>
      <c r="BF145" s="394"/>
      <c r="BG145" s="394"/>
      <c r="BH145" s="394"/>
      <c r="BI145" s="394"/>
      <c r="BJ145" s="394"/>
      <c r="BK145" s="394"/>
      <c r="BL145" s="394"/>
      <c r="BM145" s="394"/>
      <c r="BN145" s="394"/>
      <c r="BO145" s="394"/>
      <c r="BP145" s="394"/>
      <c r="BQ145" s="394"/>
      <c r="BR145" s="394"/>
      <c r="BS145" s="394"/>
      <c r="BT145" s="394"/>
      <c r="BU145" s="394"/>
      <c r="BV145" s="394"/>
      <c r="BW145" s="394"/>
      <c r="BX145" s="394"/>
      <c r="BY145" s="394"/>
      <c r="BZ145" s="394"/>
      <c r="CA145" s="394"/>
      <c r="CB145" s="394"/>
      <c r="CC145" s="394"/>
      <c r="CD145" s="394"/>
      <c r="CE145" s="394"/>
      <c r="CF145" s="394"/>
      <c r="CG145" s="394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DF145" s="288"/>
      <c r="DG145" s="288"/>
      <c r="DH145" s="288"/>
      <c r="DI145" s="288"/>
      <c r="DJ145" s="288"/>
      <c r="DK145" s="288"/>
      <c r="DL145" s="288"/>
      <c r="DM145" s="288"/>
      <c r="DN145" s="288"/>
      <c r="DO145" s="288"/>
      <c r="DP145" s="288"/>
      <c r="DQ145" s="288"/>
      <c r="DR145" s="288"/>
      <c r="DS145" s="288"/>
      <c r="DT145" s="288"/>
      <c r="DU145" s="288"/>
      <c r="DV145" s="288"/>
      <c r="DW145" s="288"/>
      <c r="DX145" s="288"/>
      <c r="DY145" s="288"/>
      <c r="DZ145" s="288"/>
      <c r="EA145" s="288"/>
      <c r="EB145" s="288"/>
      <c r="EC145" s="288"/>
      <c r="ED145" s="397">
        <f>SUM(RD[[#This Row],[IS1_Inv1_M1]:[IS1_Inv1_M2]])</f>
        <v>0</v>
      </c>
      <c r="EE145" s="397">
        <f>SUM(RD[[#This Row],[IS2_Inv1_M1]:[IS5_Inv1_M4]])</f>
        <v>0</v>
      </c>
      <c r="EF145" s="397">
        <f>SUM(RD[[#This Row],[IS6_Inv1_M1]:[IS6_Inv2_M2]])+SUM(RD[[#This Row],[IS8_Inv1_M1]:[IS8_Inv4_M2]])</f>
        <v>0</v>
      </c>
      <c r="EG145" s="397">
        <f>SUM(RD[[#This Row],[IS7_Inv1_M1]:[IS7_Inv1_M2]])</f>
        <v>0</v>
      </c>
      <c r="EH145" s="397">
        <f>SUM(RD[[#This Row],[IS9_Inv1_M1]:[IS12_Inv2_M4]])</f>
        <v>0</v>
      </c>
      <c r="EI145" s="397">
        <f>SUM(RD[[#This Row],[IS13_Inv1_M1]:[IS14_Inv1_M4]])</f>
        <v>0</v>
      </c>
      <c r="EJ145" s="397">
        <f>SUM(RD[[#This Row],[IS15_Inv1_M1]:[IS15_Inv2_M1]])</f>
        <v>0</v>
      </c>
      <c r="EK145" s="127">
        <f>SUM(RD[[#This Row],[IS16_Inv1_M1]:[IS17_Inv2_M2]])</f>
        <v>0</v>
      </c>
      <c r="EL145" s="127">
        <f>SUM(RD[[#This Row],[IS18_Inv1_M1]:[IS19_Inv2_M3]])</f>
        <v>0</v>
      </c>
      <c r="EM145" s="127">
        <f>SUM(RD[[#This Row],[IS20_Inv1_M1]:[IS20_Inv2_M2]])</f>
        <v>0</v>
      </c>
      <c r="EN145" s="397">
        <f>SUM(RD[[#This Row],[O2R4_P1]:[O2R22_P3]])</f>
        <v>0</v>
      </c>
      <c r="EO145" s="127" t="str">
        <f>IFERROR(AVERAGEIF(RD[[#This Row],[POA_UP_MCR (KWh/m2)]:[POA_UP_Ph3 (KWh/m2)2]],"&lt;&gt;0",RD[[#This Row],[POA_UP_MCR (KWh/m2)]:[POA_UP_Ph3 (KWh/m2)2]]),"")</f>
        <v/>
      </c>
      <c r="EP145" s="127" t="str">
        <f>IFERROR(AVERAGEIF(RD[[#This Row],[POA_Down_MCR (KWh/m2)]:[POA_Down_Ph3 (KWh/m2)22]],"&lt;&gt;0",RD[[#This Row],[POA_Down_MCR (KWh/m2)]:[POA_Down_Ph3 (KWh/m2)22]]),"")</f>
        <v/>
      </c>
      <c r="EQ145" s="127" t="str">
        <f>IFERROR(AVERAGEIF(RD[[#This Row],[GHI_UP_MCR (KWh/m2)]:[GHI_UP_IS1 (KWh/m2)]],"&lt;&gt;0",RD[[#This Row],[GHI_UP_MCR (KWh/m2)]:[GHI_UP_IS1 (KWh/m2)]]),"")</f>
        <v/>
      </c>
      <c r="ER145" s="127" t="str">
        <f>IFERROR(AVERAGEIF(RD[[#This Row],[GHI_Down_MCR (KWh/m2)]:[GHI_Down_IS1 (KWh/m2)]],"&lt;&gt;0",RD[[#This Row],[GHI_Down_MCR (KWh/m2)]:[GHI_Down_IS1 (KWh/m2)]]),"")</f>
        <v/>
      </c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291" t="str">
        <f>IF((RD[[#This Row],[33 kV_Wind_F1_Ex]]-ES144)*165000&lt;=0,"",(RD[[#This Row],[33 kV_Wind_F1_Ex]]-ES144)*165000)</f>
        <v/>
      </c>
      <c r="FK145" s="291" t="str">
        <f>IF((RD[[#This Row],[33 kV_Wind_F2_Ex]]-ET144)*165000&lt;=0,"",(RD[[#This Row],[33 kV_Wind_F2_Ex]]-ET144)*165000)</f>
        <v/>
      </c>
      <c r="FL145" s="131" t="str">
        <f>IF((RD[[#This Row],[33 kV_Wind_F3_Ex]]-EU144)*225000&lt;=0,"",(RD[[#This Row],[33 kV_Wind_F3_Ex]]-EU144)*225000)</f>
        <v/>
      </c>
      <c r="FM145" s="131" t="str">
        <f>IF((RD[[#This Row],[33 kV_Wind_F4_Ex]]-EV144)*165000&lt;=0,"",(RD[[#This Row],[33 kV_Wind_F4_Ex]]-EV144)*165000)</f>
        <v/>
      </c>
      <c r="FN145" s="227" t="str">
        <f>IF((RD[[#This Row],[33 kV_Solar_F1_Ex]]-EW144)*225000&lt;=0,"",(RD[[#This Row],[33 kV_Solar_F1_Ex]]-EW144)*225000)</f>
        <v/>
      </c>
      <c r="FO145" s="132" t="str">
        <f>IF((RD[[#This Row],[33kV_Solar_F2_Ex]]-EX144)*225000&lt;=0,"",(RD[[#This Row],[33kV_Solar_F2_Ex]]-EX144)*225000)</f>
        <v/>
      </c>
      <c r="FP145" s="131" t="str">
        <f>IF((RD[[#This Row],[33 kV_Solar_F3_Ex]]-EY144)*225000&lt;=0,"",(RD[[#This Row],[33 kV_Solar_F3_Ex]]-EY144)*225000)</f>
        <v/>
      </c>
      <c r="FQ145" s="131" t="str">
        <f>IF((RD[[#This Row],[33kV_Solar_F4_Ex]]-EZ144)*225000&lt;=0,"",(RD[[#This Row],[33kV_Solar_F4_Ex]]-EZ144)*225000)</f>
        <v/>
      </c>
      <c r="FR145" s="291">
        <f>IF((RD[[#This Row],[33kV_OG1_Ex]]-FA144)*1000&lt;=0,0,(RD[[#This Row],[33kV_OG1_Ex]]-FA144)*1000)</f>
        <v>0</v>
      </c>
      <c r="FS145" s="227">
        <f>IFERROR(IF((RD[[#This Row],[33kV_OG2_Ex]]-FB144)*1000&lt;=0,0,(RD[[#This Row],[33kV_OG2_Ex]]-FB144)*1000),0)</f>
        <v>0</v>
      </c>
      <c r="FT145" s="132">
        <f>IF((RD[[#This Row],[220kV_TX1_Ex]]-FC144)*800000&lt;=0,0,(RD[[#This Row],[220kV_TX1_Ex]]-FC144)*800000)</f>
        <v>0</v>
      </c>
      <c r="FU145" s="227">
        <f>IF((RD[[#This Row],[220kV_Tx2_Ex]]-FD144)*800000&lt;=0,0,(RD[[#This Row],[220kV_Tx2_Ex]]-FD144)*800000)</f>
        <v>0</v>
      </c>
      <c r="FV145" s="291">
        <f>IF((RD[[#This Row],[220kV_TL_TVM_Ex]]-FE144)*1600000&lt;=0,0,(RD[[#This Row],[220kV_TL_TVM_Ex]]-FE144)*1600000)</f>
        <v>0</v>
      </c>
      <c r="FW145" s="291" t="str">
        <f>IF((RD[[#This Row],[220kV_C&amp;R_PQM_Ex]]-FF144)*1600000&lt;=0,"",(RD[[#This Row],[220kV_C&amp;R_PQM_Ex]]-FF144)*1600000)</f>
        <v/>
      </c>
      <c r="FX145" s="227">
        <f>IFERROR(IF((RD[[#This Row],[220KV_C&amp;R_PQM_Im]]-FG144)*1600000&lt;=0,0,(RD[[#This Row],[220KV_C&amp;R_PQM_Im]]-FG144)*1600000),"")</f>
        <v>0</v>
      </c>
      <c r="FY145" s="227" t="str">
        <f>IFERROR(IF((RD[[#This Row],[33kV_Aux1_Im]]-FH144)*1000&lt;=0,"",(RD[[#This Row],[33kV_Aux1_Im]]-FH144)*1000),"")</f>
        <v/>
      </c>
      <c r="FZ145" s="227" t="str">
        <f>IF((RD[[#This Row],[33kV_Aux2_Im]]-FI144)*1000&lt;=0,"",(RD[[#This Row],[33kV_Aux2_Im]]-FI144)*1000)</f>
        <v/>
      </c>
      <c r="GA145" s="291">
        <f>IFERROR(RD[[#This Row],[33kV_OG1_Energy (MWh)]]+RD[[#This Row],[33kV_OG2_Energy (MWh)]],"")</f>
        <v>0</v>
      </c>
      <c r="GB145" s="291">
        <f>IFERROR(RD[[#This Row],[220kV_TL_TVM Energy (MWh)]]-RD[[#This Row],[220KV_C&amp;R_PQM_im (MWh)]],"")</f>
        <v>0</v>
      </c>
      <c r="GC145" s="228" t="str">
        <f>IFERROR(RD[[#This Row],[33 kV Total Export (MWH)]]/RD[[#This Row],[220 KV Net Export (MWh)]]-1,"")</f>
        <v/>
      </c>
      <c r="GD145" s="229">
        <f>IFERROR((RD[[#This Row],[Sunset Time (POA&lt;20 W/m2)]]-RD[[#This Row],[Sunrise Time (POA&gt;20 W/m2)]])*24,0)</f>
        <v>0</v>
      </c>
      <c r="GE14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5" s="57">
        <f t="shared" si="210"/>
        <v>0</v>
      </c>
      <c r="GG145" s="143">
        <v>172.51</v>
      </c>
      <c r="GH145" s="57">
        <f t="shared" si="206"/>
        <v>0</v>
      </c>
      <c r="GI145" s="8">
        <f>IFERROR(RD[[#This Row],[Wind Export (33 kV)]]*(1-RD[[#This Row],[33 kV Line Loss (%)]]),RD[[#This Row],[Wind Export (33 kV)]])</f>
        <v>0</v>
      </c>
      <c r="GJ145" s="399"/>
      <c r="GK145" s="399"/>
      <c r="GL145" t="str">
        <f>IFERROR(RD[[#This Row],[E_AC (WPR)]]/RD[[#This Row],[E_DC (WPR)]],"")</f>
        <v/>
      </c>
    </row>
    <row r="146" spans="1:194">
      <c r="A146" s="124">
        <f t="shared" si="203"/>
        <v>45886</v>
      </c>
      <c r="B146" s="129">
        <f>YEAR(RD[[#This Row],[Date]])+IF(MONTH(RD[[#This Row],[Date]])&gt;=4,1,0)</f>
        <v>2026</v>
      </c>
      <c r="C146" s="129">
        <f>YEAR(RD[[#This Row],[Date]])</f>
        <v>2025</v>
      </c>
      <c r="D146" s="130">
        <f t="shared" si="209"/>
        <v>45870</v>
      </c>
      <c r="E146" s="129">
        <f>DAY(EOMONTH(RD[[#This Row],[Date]],0))</f>
        <v>31</v>
      </c>
      <c r="F146" s="393"/>
      <c r="G146" s="393"/>
      <c r="H146" s="394"/>
      <c r="I146" s="394"/>
      <c r="J146" s="394"/>
      <c r="K146" s="394"/>
      <c r="L146" s="394"/>
      <c r="M146" s="394"/>
      <c r="N146" s="394"/>
      <c r="O146" s="394"/>
      <c r="P146" s="394"/>
      <c r="Q146" s="394"/>
      <c r="R146" s="394"/>
      <c r="S146" s="394"/>
      <c r="T146" s="394"/>
      <c r="U146" s="394"/>
      <c r="V146" s="394"/>
      <c r="W146" s="394"/>
      <c r="X146" s="394"/>
      <c r="Y146" s="394"/>
      <c r="Z146" s="394"/>
      <c r="AA146" s="394"/>
      <c r="AB146" s="394"/>
      <c r="AC146" s="394"/>
      <c r="AD146" s="394"/>
      <c r="AE146" s="394"/>
      <c r="AF146" s="394"/>
      <c r="AG146" s="394"/>
      <c r="AH146" s="394"/>
      <c r="AI146" s="394"/>
      <c r="AJ146" s="394"/>
      <c r="AK146" s="394"/>
      <c r="AL146" s="394"/>
      <c r="AM146" s="394"/>
      <c r="AN146" s="394"/>
      <c r="AO146" s="394"/>
      <c r="AP146" s="394"/>
      <c r="AQ146" s="394"/>
      <c r="AR146" s="394"/>
      <c r="AS146" s="394"/>
      <c r="AT146" s="394"/>
      <c r="AU146" s="394"/>
      <c r="AV146" s="394"/>
      <c r="AW146" s="394"/>
      <c r="AX146" s="394"/>
      <c r="AY146" s="394"/>
      <c r="AZ146" s="394"/>
      <c r="BA146" s="394"/>
      <c r="BB146" s="394"/>
      <c r="BC146" s="394"/>
      <c r="BD146" s="394"/>
      <c r="BE146" s="394"/>
      <c r="BF146" s="394"/>
      <c r="BG146" s="394"/>
      <c r="BH146" s="394"/>
      <c r="BI146" s="394"/>
      <c r="BJ146" s="394"/>
      <c r="BK146" s="394"/>
      <c r="BL146" s="394"/>
      <c r="BM146" s="394"/>
      <c r="BN146" s="394"/>
      <c r="BO146" s="394"/>
      <c r="BP146" s="394"/>
      <c r="BQ146" s="394"/>
      <c r="BR146" s="394"/>
      <c r="BS146" s="394"/>
      <c r="BT146" s="394"/>
      <c r="BU146" s="394"/>
      <c r="BV146" s="394"/>
      <c r="BW146" s="394"/>
      <c r="BX146" s="394"/>
      <c r="BY146" s="394"/>
      <c r="BZ146" s="394"/>
      <c r="CA146" s="394"/>
      <c r="CB146" s="394"/>
      <c r="CC146" s="394"/>
      <c r="CD146" s="394"/>
      <c r="CE146" s="394"/>
      <c r="CF146" s="394"/>
      <c r="CG146" s="394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DF146" s="288"/>
      <c r="DG146" s="288"/>
      <c r="DH146" s="288"/>
      <c r="DI146" s="288"/>
      <c r="DJ146" s="288"/>
      <c r="DK146" s="288"/>
      <c r="DL146" s="288"/>
      <c r="DM146" s="288"/>
      <c r="DN146" s="288"/>
      <c r="DO146" s="288"/>
      <c r="DP146" s="288"/>
      <c r="DQ146" s="288"/>
      <c r="DR146" s="288"/>
      <c r="DS146" s="288"/>
      <c r="DT146" s="288"/>
      <c r="DU146" s="288"/>
      <c r="DV146" s="288"/>
      <c r="DW146" s="288"/>
      <c r="DX146" s="288"/>
      <c r="DY146" s="288"/>
      <c r="DZ146" s="288"/>
      <c r="EA146" s="288"/>
      <c r="EB146" s="288"/>
      <c r="EC146" s="288"/>
      <c r="ED146" s="397">
        <f>SUM(RD[[#This Row],[IS1_Inv1_M1]:[IS1_Inv1_M2]])</f>
        <v>0</v>
      </c>
      <c r="EE146" s="397">
        <f>SUM(RD[[#This Row],[IS2_Inv1_M1]:[IS5_Inv1_M4]])</f>
        <v>0</v>
      </c>
      <c r="EF146" s="397">
        <f>SUM(RD[[#This Row],[IS6_Inv1_M1]:[IS6_Inv2_M2]])+SUM(RD[[#This Row],[IS8_Inv1_M1]:[IS8_Inv4_M2]])</f>
        <v>0</v>
      </c>
      <c r="EG146" s="397">
        <f>SUM(RD[[#This Row],[IS7_Inv1_M1]:[IS7_Inv1_M2]])</f>
        <v>0</v>
      </c>
      <c r="EH146" s="397">
        <f>SUM(RD[[#This Row],[IS9_Inv1_M1]:[IS12_Inv2_M4]])</f>
        <v>0</v>
      </c>
      <c r="EI146" s="397">
        <f>SUM(RD[[#This Row],[IS13_Inv1_M1]:[IS14_Inv1_M4]])</f>
        <v>0</v>
      </c>
      <c r="EJ146" s="397">
        <f>SUM(RD[[#This Row],[IS15_Inv1_M1]:[IS15_Inv2_M1]])</f>
        <v>0</v>
      </c>
      <c r="EK146" s="127">
        <f>SUM(RD[[#This Row],[IS16_Inv1_M1]:[IS17_Inv2_M2]])</f>
        <v>0</v>
      </c>
      <c r="EL146" s="127">
        <f>SUM(RD[[#This Row],[IS18_Inv1_M1]:[IS19_Inv2_M3]])</f>
        <v>0</v>
      </c>
      <c r="EM146" s="127">
        <f>SUM(RD[[#This Row],[IS20_Inv1_M1]:[IS20_Inv2_M2]])</f>
        <v>0</v>
      </c>
      <c r="EN146" s="397">
        <f>SUM(RD[[#This Row],[O2R4_P1]:[O2R22_P3]])</f>
        <v>0</v>
      </c>
      <c r="EO146" s="127" t="str">
        <f>IFERROR(AVERAGEIF(RD[[#This Row],[POA_UP_MCR (KWh/m2)]:[POA_UP_Ph3 (KWh/m2)2]],"&lt;&gt;0",RD[[#This Row],[POA_UP_MCR (KWh/m2)]:[POA_UP_Ph3 (KWh/m2)2]]),"")</f>
        <v/>
      </c>
      <c r="EP146" s="127" t="str">
        <f>IFERROR(AVERAGEIF(RD[[#This Row],[POA_Down_MCR (KWh/m2)]:[POA_Down_Ph3 (KWh/m2)22]],"&lt;&gt;0",RD[[#This Row],[POA_Down_MCR (KWh/m2)]:[POA_Down_Ph3 (KWh/m2)22]]),"")</f>
        <v/>
      </c>
      <c r="EQ146" s="127" t="str">
        <f>IFERROR(AVERAGEIF(RD[[#This Row],[GHI_UP_MCR (KWh/m2)]:[GHI_UP_IS1 (KWh/m2)]],"&lt;&gt;0",RD[[#This Row],[GHI_UP_MCR (KWh/m2)]:[GHI_UP_IS1 (KWh/m2)]]),"")</f>
        <v/>
      </c>
      <c r="ER146" s="127" t="str">
        <f>IFERROR(AVERAGEIF(RD[[#This Row],[GHI_Down_MCR (KWh/m2)]:[GHI_Down_IS1 (KWh/m2)]],"&lt;&gt;0",RD[[#This Row],[GHI_Down_MCR (KWh/m2)]:[GHI_Down_IS1 (KWh/m2)]]),"")</f>
        <v/>
      </c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291" t="str">
        <f>IF((RD[[#This Row],[33 kV_Wind_F1_Ex]]-ES145)*165000&lt;=0,"",(RD[[#This Row],[33 kV_Wind_F1_Ex]]-ES145)*165000)</f>
        <v/>
      </c>
      <c r="FK146" s="291" t="str">
        <f>IF((RD[[#This Row],[33 kV_Wind_F2_Ex]]-ET145)*165000&lt;=0,"",(RD[[#This Row],[33 kV_Wind_F2_Ex]]-ET145)*165000)</f>
        <v/>
      </c>
      <c r="FL146" s="131" t="str">
        <f>IF((RD[[#This Row],[33 kV_Wind_F3_Ex]]-EU145)*225000&lt;=0,"",(RD[[#This Row],[33 kV_Wind_F3_Ex]]-EU145)*225000)</f>
        <v/>
      </c>
      <c r="FM146" s="131" t="str">
        <f>IF((RD[[#This Row],[33 kV_Wind_F4_Ex]]-EV145)*165000&lt;=0,"",(RD[[#This Row],[33 kV_Wind_F4_Ex]]-EV145)*165000)</f>
        <v/>
      </c>
      <c r="FN146" s="227" t="str">
        <f>IF((RD[[#This Row],[33 kV_Solar_F1_Ex]]-EW145)*225000&lt;=0,"",(RD[[#This Row],[33 kV_Solar_F1_Ex]]-EW145)*225000)</f>
        <v/>
      </c>
      <c r="FO146" s="132" t="str">
        <f>IF((RD[[#This Row],[33kV_Solar_F2_Ex]]-EX145)*225000&lt;=0,"",(RD[[#This Row],[33kV_Solar_F2_Ex]]-EX145)*225000)</f>
        <v/>
      </c>
      <c r="FP146" s="131" t="str">
        <f>IF((RD[[#This Row],[33 kV_Solar_F3_Ex]]-EY145)*225000&lt;=0,"",(RD[[#This Row],[33 kV_Solar_F3_Ex]]-EY145)*225000)</f>
        <v/>
      </c>
      <c r="FQ146" s="131" t="str">
        <f>IF((RD[[#This Row],[33kV_Solar_F4_Ex]]-EZ145)*225000&lt;=0,"",(RD[[#This Row],[33kV_Solar_F4_Ex]]-EZ145)*225000)</f>
        <v/>
      </c>
      <c r="FR146" s="291">
        <f>IF((RD[[#This Row],[33kV_OG1_Ex]]-FA145)*1000&lt;=0,0,(RD[[#This Row],[33kV_OG1_Ex]]-FA145)*1000)</f>
        <v>0</v>
      </c>
      <c r="FS146" s="227">
        <f>IFERROR(IF((RD[[#This Row],[33kV_OG2_Ex]]-FB145)*1000&lt;=0,0,(RD[[#This Row],[33kV_OG2_Ex]]-FB145)*1000),0)</f>
        <v>0</v>
      </c>
      <c r="FT146" s="132">
        <f>IF((RD[[#This Row],[220kV_TX1_Ex]]-FC145)*800000&lt;=0,0,(RD[[#This Row],[220kV_TX1_Ex]]-FC145)*800000)</f>
        <v>0</v>
      </c>
      <c r="FU146" s="227">
        <f>IF((RD[[#This Row],[220kV_Tx2_Ex]]-FD145)*800000&lt;=0,0,(RD[[#This Row],[220kV_Tx2_Ex]]-FD145)*800000)</f>
        <v>0</v>
      </c>
      <c r="FV146" s="291">
        <f>IF((RD[[#This Row],[220kV_TL_TVM_Ex]]-FE145)*1600000&lt;=0,0,(RD[[#This Row],[220kV_TL_TVM_Ex]]-FE145)*1600000)</f>
        <v>0</v>
      </c>
      <c r="FW146" s="291" t="str">
        <f>IF((RD[[#This Row],[220kV_C&amp;R_PQM_Ex]]-FF145)*1600000&lt;=0,"",(RD[[#This Row],[220kV_C&amp;R_PQM_Ex]]-FF145)*1600000)</f>
        <v/>
      </c>
      <c r="FX146" s="227">
        <f>IFERROR(IF((RD[[#This Row],[220KV_C&amp;R_PQM_Im]]-FG145)*1600000&lt;=0,0,(RD[[#This Row],[220KV_C&amp;R_PQM_Im]]-FG145)*1600000),"")</f>
        <v>0</v>
      </c>
      <c r="FY146" s="227" t="str">
        <f>IFERROR(IF((RD[[#This Row],[33kV_Aux1_Im]]-FH145)*1000&lt;=0,"",(RD[[#This Row],[33kV_Aux1_Im]]-FH145)*1000),"")</f>
        <v/>
      </c>
      <c r="FZ146" s="227" t="str">
        <f>IF((RD[[#This Row],[33kV_Aux2_Im]]-FI145)*1000&lt;=0,"",(RD[[#This Row],[33kV_Aux2_Im]]-FI145)*1000)</f>
        <v/>
      </c>
      <c r="GA146" s="291">
        <f>IFERROR(RD[[#This Row],[33kV_OG1_Energy (MWh)]]+RD[[#This Row],[33kV_OG2_Energy (MWh)]],"")</f>
        <v>0</v>
      </c>
      <c r="GB146" s="291">
        <f>IFERROR(RD[[#This Row],[220kV_TL_TVM Energy (MWh)]]-RD[[#This Row],[220KV_C&amp;R_PQM_im (MWh)]],"")</f>
        <v>0</v>
      </c>
      <c r="GC146" s="228" t="str">
        <f>IFERROR(RD[[#This Row],[33 kV Total Export (MWH)]]/RD[[#This Row],[220 KV Net Export (MWh)]]-1,"")</f>
        <v/>
      </c>
      <c r="GD146" s="229">
        <f>IFERROR((RD[[#This Row],[Sunset Time (POA&lt;20 W/m2)]]-RD[[#This Row],[Sunrise Time (POA&gt;20 W/m2)]])*24,0)</f>
        <v>0</v>
      </c>
      <c r="GE14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6" s="57">
        <f t="shared" si="210"/>
        <v>0</v>
      </c>
      <c r="GG146" s="143">
        <v>172.51</v>
      </c>
      <c r="GH146" s="57">
        <f t="shared" si="206"/>
        <v>0</v>
      </c>
      <c r="GI146" s="8">
        <f>IFERROR(RD[[#This Row],[Wind Export (33 kV)]]*(1-RD[[#This Row],[33 kV Line Loss (%)]]),RD[[#This Row],[Wind Export (33 kV)]])</f>
        <v>0</v>
      </c>
      <c r="GJ146" s="399"/>
      <c r="GK146" s="399"/>
      <c r="GL146" t="str">
        <f>IFERROR(RD[[#This Row],[E_AC (WPR)]]/RD[[#This Row],[E_DC (WPR)]],"")</f>
        <v/>
      </c>
    </row>
    <row r="147" spans="1:194">
      <c r="A147" s="124">
        <f t="shared" si="203"/>
        <v>45887</v>
      </c>
      <c r="B147" s="129">
        <f>YEAR(RD[[#This Row],[Date]])+IF(MONTH(RD[[#This Row],[Date]])&gt;=4,1,0)</f>
        <v>2026</v>
      </c>
      <c r="C147" s="129">
        <f>YEAR(RD[[#This Row],[Date]])</f>
        <v>2025</v>
      </c>
      <c r="D147" s="130">
        <f t="shared" si="209"/>
        <v>45870</v>
      </c>
      <c r="E147" s="129">
        <f>DAY(EOMONTH(RD[[#This Row],[Date]],0))</f>
        <v>31</v>
      </c>
      <c r="F147" s="393"/>
      <c r="G147" s="393"/>
      <c r="H147" s="394"/>
      <c r="I147" s="394"/>
      <c r="J147" s="394"/>
      <c r="K147" s="394"/>
      <c r="L147" s="394"/>
      <c r="M147" s="394"/>
      <c r="N147" s="394"/>
      <c r="O147" s="394"/>
      <c r="P147" s="394"/>
      <c r="Q147" s="394"/>
      <c r="R147" s="394"/>
      <c r="S147" s="394"/>
      <c r="T147" s="394"/>
      <c r="U147" s="394"/>
      <c r="V147" s="394"/>
      <c r="W147" s="394"/>
      <c r="X147" s="394"/>
      <c r="Y147" s="394"/>
      <c r="Z147" s="394"/>
      <c r="AA147" s="394"/>
      <c r="AB147" s="394"/>
      <c r="AC147" s="394"/>
      <c r="AD147" s="394"/>
      <c r="AE147" s="394"/>
      <c r="AF147" s="394"/>
      <c r="AG147" s="394"/>
      <c r="AH147" s="394"/>
      <c r="AI147" s="394"/>
      <c r="AJ147" s="394"/>
      <c r="AK147" s="394"/>
      <c r="AL147" s="394"/>
      <c r="AM147" s="394"/>
      <c r="AN147" s="394"/>
      <c r="AO147" s="394"/>
      <c r="AP147" s="394"/>
      <c r="AQ147" s="394"/>
      <c r="AR147" s="394"/>
      <c r="AS147" s="394"/>
      <c r="AT147" s="394"/>
      <c r="AU147" s="394"/>
      <c r="AV147" s="394"/>
      <c r="AW147" s="394"/>
      <c r="AX147" s="394"/>
      <c r="AY147" s="394"/>
      <c r="AZ147" s="394"/>
      <c r="BA147" s="394"/>
      <c r="BB147" s="394"/>
      <c r="BC147" s="394"/>
      <c r="BD147" s="394"/>
      <c r="BE147" s="394"/>
      <c r="BF147" s="394"/>
      <c r="BG147" s="394"/>
      <c r="BH147" s="394"/>
      <c r="BI147" s="394"/>
      <c r="BJ147" s="394"/>
      <c r="BK147" s="394"/>
      <c r="BL147" s="394"/>
      <c r="BM147" s="394"/>
      <c r="BN147" s="394"/>
      <c r="BO147" s="394"/>
      <c r="BP147" s="394"/>
      <c r="BQ147" s="394"/>
      <c r="BR147" s="394"/>
      <c r="BS147" s="394"/>
      <c r="BT147" s="394"/>
      <c r="BU147" s="394"/>
      <c r="BV147" s="394"/>
      <c r="BW147" s="394"/>
      <c r="BX147" s="394"/>
      <c r="BY147" s="394"/>
      <c r="BZ147" s="394"/>
      <c r="CA147" s="394"/>
      <c r="CB147" s="394"/>
      <c r="CC147" s="394"/>
      <c r="CD147" s="394"/>
      <c r="CE147" s="394"/>
      <c r="CF147" s="394"/>
      <c r="CG147" s="394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DF147" s="288"/>
      <c r="DG147" s="288"/>
      <c r="DH147" s="288"/>
      <c r="DI147" s="288"/>
      <c r="DJ147" s="288"/>
      <c r="DK147" s="288"/>
      <c r="DL147" s="288"/>
      <c r="DM147" s="288"/>
      <c r="DN147" s="288"/>
      <c r="DO147" s="288"/>
      <c r="DP147" s="288"/>
      <c r="DQ147" s="288"/>
      <c r="DR147" s="288"/>
      <c r="DS147" s="288"/>
      <c r="DT147" s="288"/>
      <c r="DU147" s="288"/>
      <c r="DV147" s="288"/>
      <c r="DW147" s="288"/>
      <c r="DX147" s="288"/>
      <c r="DY147" s="288"/>
      <c r="DZ147" s="288"/>
      <c r="EA147" s="288"/>
      <c r="EB147" s="288"/>
      <c r="EC147" s="288"/>
      <c r="ED147" s="397">
        <f>SUM(RD[[#This Row],[IS1_Inv1_M1]:[IS1_Inv1_M2]])</f>
        <v>0</v>
      </c>
      <c r="EE147" s="397">
        <f>SUM(RD[[#This Row],[IS2_Inv1_M1]:[IS5_Inv1_M4]])</f>
        <v>0</v>
      </c>
      <c r="EF147" s="397">
        <f>SUM(RD[[#This Row],[IS6_Inv1_M1]:[IS6_Inv2_M2]])+SUM(RD[[#This Row],[IS8_Inv1_M1]:[IS8_Inv4_M2]])</f>
        <v>0</v>
      </c>
      <c r="EG147" s="397">
        <f>SUM(RD[[#This Row],[IS7_Inv1_M1]:[IS7_Inv1_M2]])</f>
        <v>0</v>
      </c>
      <c r="EH147" s="397">
        <f>SUM(RD[[#This Row],[IS9_Inv1_M1]:[IS12_Inv2_M4]])</f>
        <v>0</v>
      </c>
      <c r="EI147" s="397">
        <f>SUM(RD[[#This Row],[IS13_Inv1_M1]:[IS14_Inv1_M4]])</f>
        <v>0</v>
      </c>
      <c r="EJ147" s="397">
        <f>SUM(RD[[#This Row],[IS15_Inv1_M1]:[IS15_Inv2_M1]])</f>
        <v>0</v>
      </c>
      <c r="EK147" s="127">
        <f>SUM(RD[[#This Row],[IS16_Inv1_M1]:[IS17_Inv2_M2]])</f>
        <v>0</v>
      </c>
      <c r="EL147" s="127">
        <f>SUM(RD[[#This Row],[IS18_Inv1_M1]:[IS19_Inv2_M3]])</f>
        <v>0</v>
      </c>
      <c r="EM147" s="127">
        <f>SUM(RD[[#This Row],[IS20_Inv1_M1]:[IS20_Inv2_M2]])</f>
        <v>0</v>
      </c>
      <c r="EN147" s="397">
        <f>SUM(RD[[#This Row],[O2R4_P1]:[O2R22_P3]])</f>
        <v>0</v>
      </c>
      <c r="EO147" s="127" t="str">
        <f>IFERROR(AVERAGEIF(RD[[#This Row],[POA_UP_MCR (KWh/m2)]:[POA_UP_Ph3 (KWh/m2)2]],"&lt;&gt;0",RD[[#This Row],[POA_UP_MCR (KWh/m2)]:[POA_UP_Ph3 (KWh/m2)2]]),"")</f>
        <v/>
      </c>
      <c r="EP147" s="127" t="str">
        <f>IFERROR(AVERAGEIF(RD[[#This Row],[POA_Down_MCR (KWh/m2)]:[POA_Down_Ph3 (KWh/m2)22]],"&lt;&gt;0",RD[[#This Row],[POA_Down_MCR (KWh/m2)]:[POA_Down_Ph3 (KWh/m2)22]]),"")</f>
        <v/>
      </c>
      <c r="EQ147" s="127" t="str">
        <f>IFERROR(AVERAGEIF(RD[[#This Row],[GHI_UP_MCR (KWh/m2)]:[GHI_UP_IS1 (KWh/m2)]],"&lt;&gt;0",RD[[#This Row],[GHI_UP_MCR (KWh/m2)]:[GHI_UP_IS1 (KWh/m2)]]),"")</f>
        <v/>
      </c>
      <c r="ER147" s="127" t="str">
        <f>IFERROR(AVERAGEIF(RD[[#This Row],[GHI_Down_MCR (KWh/m2)]:[GHI_Down_IS1 (KWh/m2)]],"&lt;&gt;0",RD[[#This Row],[GHI_Down_MCR (KWh/m2)]:[GHI_Down_IS1 (KWh/m2)]]),"")</f>
        <v/>
      </c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291" t="str">
        <f>IF((RD[[#This Row],[33 kV_Wind_F1_Ex]]-ES146)*165000&lt;=0,"",(RD[[#This Row],[33 kV_Wind_F1_Ex]]-ES146)*165000)</f>
        <v/>
      </c>
      <c r="FK147" s="291" t="str">
        <f>IF((RD[[#This Row],[33 kV_Wind_F2_Ex]]-ET146)*165000&lt;=0,"",(RD[[#This Row],[33 kV_Wind_F2_Ex]]-ET146)*165000)</f>
        <v/>
      </c>
      <c r="FL147" s="131" t="str">
        <f>IF((RD[[#This Row],[33 kV_Wind_F3_Ex]]-EU146)*225000&lt;=0,"",(RD[[#This Row],[33 kV_Wind_F3_Ex]]-EU146)*225000)</f>
        <v/>
      </c>
      <c r="FM147" s="131" t="str">
        <f>IF((RD[[#This Row],[33 kV_Wind_F4_Ex]]-EV146)*165000&lt;=0,"",(RD[[#This Row],[33 kV_Wind_F4_Ex]]-EV146)*165000)</f>
        <v/>
      </c>
      <c r="FN147" s="227" t="str">
        <f>IF((RD[[#This Row],[33 kV_Solar_F1_Ex]]-EW146)*225000&lt;=0,"",(RD[[#This Row],[33 kV_Solar_F1_Ex]]-EW146)*225000)</f>
        <v/>
      </c>
      <c r="FO147" s="132" t="str">
        <f>IF((RD[[#This Row],[33kV_Solar_F2_Ex]]-EX146)*225000&lt;=0,"",(RD[[#This Row],[33kV_Solar_F2_Ex]]-EX146)*225000)</f>
        <v/>
      </c>
      <c r="FP147" s="131" t="str">
        <f>IF((RD[[#This Row],[33 kV_Solar_F3_Ex]]-EY146)*225000&lt;=0,"",(RD[[#This Row],[33 kV_Solar_F3_Ex]]-EY146)*225000)</f>
        <v/>
      </c>
      <c r="FQ147" s="131" t="str">
        <f>IF((RD[[#This Row],[33kV_Solar_F4_Ex]]-EZ146)*225000&lt;=0,"",(RD[[#This Row],[33kV_Solar_F4_Ex]]-EZ146)*225000)</f>
        <v/>
      </c>
      <c r="FR147" s="291">
        <f>IF((RD[[#This Row],[33kV_OG1_Ex]]-FA146)*1000&lt;=0,0,(RD[[#This Row],[33kV_OG1_Ex]]-FA146)*1000)</f>
        <v>0</v>
      </c>
      <c r="FS147" s="227">
        <f>IFERROR(IF((RD[[#This Row],[33kV_OG2_Ex]]-FB146)*1000&lt;=0,0,(RD[[#This Row],[33kV_OG2_Ex]]-FB146)*1000),0)</f>
        <v>0</v>
      </c>
      <c r="FT147" s="132">
        <f>IF((RD[[#This Row],[220kV_TX1_Ex]]-FC146)*800000&lt;=0,0,(RD[[#This Row],[220kV_TX1_Ex]]-FC146)*800000)</f>
        <v>0</v>
      </c>
      <c r="FU147" s="227">
        <f>IF((RD[[#This Row],[220kV_Tx2_Ex]]-FD146)*800000&lt;=0,0,(RD[[#This Row],[220kV_Tx2_Ex]]-FD146)*800000)</f>
        <v>0</v>
      </c>
      <c r="FV147" s="291">
        <f>IF((RD[[#This Row],[220kV_TL_TVM_Ex]]-FE146)*1600000&lt;=0,0,(RD[[#This Row],[220kV_TL_TVM_Ex]]-FE146)*1600000)</f>
        <v>0</v>
      </c>
      <c r="FW147" s="291" t="str">
        <f>IF((RD[[#This Row],[220kV_C&amp;R_PQM_Ex]]-FF146)*1600000&lt;=0,"",(RD[[#This Row],[220kV_C&amp;R_PQM_Ex]]-FF146)*1600000)</f>
        <v/>
      </c>
      <c r="FX147" s="227">
        <f>IFERROR(IF((RD[[#This Row],[220KV_C&amp;R_PQM_Im]]-FG146)*1600000&lt;=0,0,(RD[[#This Row],[220KV_C&amp;R_PQM_Im]]-FG146)*1600000),"")</f>
        <v>0</v>
      </c>
      <c r="FY147" s="227" t="str">
        <f>IFERROR(IF((RD[[#This Row],[33kV_Aux1_Im]]-FH146)*1000&lt;=0,"",(RD[[#This Row],[33kV_Aux1_Im]]-FH146)*1000),"")</f>
        <v/>
      </c>
      <c r="FZ147" s="227" t="str">
        <f>IF((RD[[#This Row],[33kV_Aux2_Im]]-FI146)*1000&lt;=0,"",(RD[[#This Row],[33kV_Aux2_Im]]-FI146)*1000)</f>
        <v/>
      </c>
      <c r="GA147" s="291">
        <f>IFERROR(RD[[#This Row],[33kV_OG1_Energy (MWh)]]+RD[[#This Row],[33kV_OG2_Energy (MWh)]],"")</f>
        <v>0</v>
      </c>
      <c r="GB147" s="291">
        <f>IFERROR(RD[[#This Row],[220kV_TL_TVM Energy (MWh)]]-RD[[#This Row],[220KV_C&amp;R_PQM_im (MWh)]],"")</f>
        <v>0</v>
      </c>
      <c r="GC147" s="228" t="str">
        <f>IFERROR(RD[[#This Row],[33 kV Total Export (MWH)]]/RD[[#This Row],[220 KV Net Export (MWh)]]-1,"")</f>
        <v/>
      </c>
      <c r="GD147" s="229">
        <f>IFERROR((RD[[#This Row],[Sunset Time (POA&lt;20 W/m2)]]-RD[[#This Row],[Sunrise Time (POA&gt;20 W/m2)]])*24,0)</f>
        <v>0</v>
      </c>
      <c r="GE14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7" s="57">
        <f t="shared" si="210"/>
        <v>0</v>
      </c>
      <c r="GG147" s="143">
        <v>172.51</v>
      </c>
      <c r="GH147" s="57">
        <f t="shared" si="206"/>
        <v>0</v>
      </c>
      <c r="GI147" s="8">
        <f>IFERROR(RD[[#This Row],[Wind Export (33 kV)]]*(1-RD[[#This Row],[33 kV Line Loss (%)]]),RD[[#This Row],[Wind Export (33 kV)]])</f>
        <v>0</v>
      </c>
      <c r="GJ147" s="399"/>
      <c r="GK147" s="399"/>
      <c r="GL147" t="str">
        <f>IFERROR(RD[[#This Row],[E_AC (WPR)]]/RD[[#This Row],[E_DC (WPR)]],"")</f>
        <v/>
      </c>
    </row>
    <row r="148" spans="1:194">
      <c r="A148" s="124">
        <f t="shared" si="203"/>
        <v>45888</v>
      </c>
      <c r="B148" s="129">
        <f>YEAR(RD[[#This Row],[Date]])+IF(MONTH(RD[[#This Row],[Date]])&gt;=4,1,0)</f>
        <v>2026</v>
      </c>
      <c r="C148" s="129">
        <f>YEAR(RD[[#This Row],[Date]])</f>
        <v>2025</v>
      </c>
      <c r="D148" s="130">
        <f t="shared" si="209"/>
        <v>45870</v>
      </c>
      <c r="E148" s="129">
        <f>DAY(EOMONTH(RD[[#This Row],[Date]],0))</f>
        <v>31</v>
      </c>
      <c r="F148" s="393"/>
      <c r="G148" s="393"/>
      <c r="H148" s="394"/>
      <c r="I148" s="394"/>
      <c r="J148" s="394"/>
      <c r="K148" s="394"/>
      <c r="L148" s="394"/>
      <c r="M148" s="394"/>
      <c r="N148" s="394"/>
      <c r="O148" s="394"/>
      <c r="P148" s="394"/>
      <c r="Q148" s="394"/>
      <c r="R148" s="394"/>
      <c r="S148" s="394"/>
      <c r="T148" s="394"/>
      <c r="U148" s="394"/>
      <c r="V148" s="394"/>
      <c r="W148" s="394"/>
      <c r="X148" s="394"/>
      <c r="Y148" s="394"/>
      <c r="Z148" s="394"/>
      <c r="AA148" s="394"/>
      <c r="AB148" s="394"/>
      <c r="AC148" s="394"/>
      <c r="AD148" s="394"/>
      <c r="AE148" s="394"/>
      <c r="AF148" s="394"/>
      <c r="AG148" s="394"/>
      <c r="AH148" s="394"/>
      <c r="AI148" s="394"/>
      <c r="AJ148" s="394"/>
      <c r="AK148" s="394"/>
      <c r="AL148" s="394"/>
      <c r="AM148" s="394"/>
      <c r="AN148" s="394"/>
      <c r="AO148" s="394"/>
      <c r="AP148" s="394"/>
      <c r="AQ148" s="394"/>
      <c r="AR148" s="394"/>
      <c r="AS148" s="394"/>
      <c r="AT148" s="394"/>
      <c r="AU148" s="394"/>
      <c r="AV148" s="394"/>
      <c r="AW148" s="394"/>
      <c r="AX148" s="394"/>
      <c r="AY148" s="394"/>
      <c r="AZ148" s="394"/>
      <c r="BA148" s="394"/>
      <c r="BB148" s="394"/>
      <c r="BC148" s="394"/>
      <c r="BD148" s="394"/>
      <c r="BE148" s="394"/>
      <c r="BF148" s="394"/>
      <c r="BG148" s="394"/>
      <c r="BH148" s="394"/>
      <c r="BI148" s="394"/>
      <c r="BJ148" s="394"/>
      <c r="BK148" s="394"/>
      <c r="BL148" s="394"/>
      <c r="BM148" s="394"/>
      <c r="BN148" s="394"/>
      <c r="BO148" s="394"/>
      <c r="BP148" s="394"/>
      <c r="BQ148" s="394"/>
      <c r="BR148" s="394"/>
      <c r="BS148" s="394"/>
      <c r="BT148" s="394"/>
      <c r="BU148" s="394"/>
      <c r="BV148" s="394"/>
      <c r="BW148" s="394"/>
      <c r="BX148" s="394"/>
      <c r="BY148" s="394"/>
      <c r="BZ148" s="394"/>
      <c r="CA148" s="394"/>
      <c r="CB148" s="394"/>
      <c r="CC148" s="394"/>
      <c r="CD148" s="394"/>
      <c r="CE148" s="394"/>
      <c r="CF148" s="394"/>
      <c r="CG148" s="394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DF148" s="288"/>
      <c r="DG148" s="288"/>
      <c r="DH148" s="288"/>
      <c r="DI148" s="288"/>
      <c r="DJ148" s="288"/>
      <c r="DK148" s="288"/>
      <c r="DL148" s="288"/>
      <c r="DM148" s="288"/>
      <c r="DN148" s="288"/>
      <c r="DO148" s="288"/>
      <c r="DP148" s="288"/>
      <c r="DQ148" s="288"/>
      <c r="DR148" s="288"/>
      <c r="DS148" s="288"/>
      <c r="DT148" s="288"/>
      <c r="DU148" s="288"/>
      <c r="DV148" s="288"/>
      <c r="DW148" s="288"/>
      <c r="DX148" s="288"/>
      <c r="DY148" s="288"/>
      <c r="DZ148" s="288"/>
      <c r="EA148" s="288"/>
      <c r="EB148" s="288"/>
      <c r="EC148" s="288"/>
      <c r="ED148" s="397">
        <f>SUM(RD[[#This Row],[IS1_Inv1_M1]:[IS1_Inv1_M2]])</f>
        <v>0</v>
      </c>
      <c r="EE148" s="397">
        <f>SUM(RD[[#This Row],[IS2_Inv1_M1]:[IS5_Inv1_M4]])</f>
        <v>0</v>
      </c>
      <c r="EF148" s="397">
        <f>SUM(RD[[#This Row],[IS6_Inv1_M1]:[IS6_Inv2_M2]])+SUM(RD[[#This Row],[IS8_Inv1_M1]:[IS8_Inv4_M2]])</f>
        <v>0</v>
      </c>
      <c r="EG148" s="397">
        <f>SUM(RD[[#This Row],[IS7_Inv1_M1]:[IS7_Inv1_M2]])</f>
        <v>0</v>
      </c>
      <c r="EH148" s="397">
        <f>SUM(RD[[#This Row],[IS9_Inv1_M1]:[IS12_Inv2_M4]])</f>
        <v>0</v>
      </c>
      <c r="EI148" s="397">
        <f>SUM(RD[[#This Row],[IS13_Inv1_M1]:[IS14_Inv1_M4]])</f>
        <v>0</v>
      </c>
      <c r="EJ148" s="397">
        <f>SUM(RD[[#This Row],[IS15_Inv1_M1]:[IS15_Inv2_M1]])</f>
        <v>0</v>
      </c>
      <c r="EK148" s="127">
        <f>SUM(RD[[#This Row],[IS16_Inv1_M1]:[IS17_Inv2_M2]])</f>
        <v>0</v>
      </c>
      <c r="EL148" s="127">
        <f>SUM(RD[[#This Row],[IS18_Inv1_M1]:[IS19_Inv2_M3]])</f>
        <v>0</v>
      </c>
      <c r="EM148" s="127">
        <f>SUM(RD[[#This Row],[IS20_Inv1_M1]:[IS20_Inv2_M2]])</f>
        <v>0</v>
      </c>
      <c r="EN148" s="397">
        <f>SUM(RD[[#This Row],[O2R4_P1]:[O2R22_P3]])</f>
        <v>0</v>
      </c>
      <c r="EO148" s="127" t="str">
        <f>IFERROR(AVERAGEIF(RD[[#This Row],[POA_UP_MCR (KWh/m2)]:[POA_UP_Ph3 (KWh/m2)2]],"&lt;&gt;0",RD[[#This Row],[POA_UP_MCR (KWh/m2)]:[POA_UP_Ph3 (KWh/m2)2]]),"")</f>
        <v/>
      </c>
      <c r="EP148" s="127" t="str">
        <f>IFERROR(AVERAGEIF(RD[[#This Row],[POA_Down_MCR (KWh/m2)]:[POA_Down_Ph3 (KWh/m2)22]],"&lt;&gt;0",RD[[#This Row],[POA_Down_MCR (KWh/m2)]:[POA_Down_Ph3 (KWh/m2)22]]),"")</f>
        <v/>
      </c>
      <c r="EQ148" s="127" t="str">
        <f>IFERROR(AVERAGEIF(RD[[#This Row],[GHI_UP_MCR (KWh/m2)]:[GHI_UP_IS1 (KWh/m2)]],"&lt;&gt;0",RD[[#This Row],[GHI_UP_MCR (KWh/m2)]:[GHI_UP_IS1 (KWh/m2)]]),"")</f>
        <v/>
      </c>
      <c r="ER148" s="127" t="str">
        <f>IFERROR(AVERAGEIF(RD[[#This Row],[GHI_Down_MCR (KWh/m2)]:[GHI_Down_IS1 (KWh/m2)]],"&lt;&gt;0",RD[[#This Row],[GHI_Down_MCR (KWh/m2)]:[GHI_Down_IS1 (KWh/m2)]]),"")</f>
        <v/>
      </c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291" t="str">
        <f>IF((RD[[#This Row],[33 kV_Wind_F1_Ex]]-ES147)*165000&lt;=0,"",(RD[[#This Row],[33 kV_Wind_F1_Ex]]-ES147)*165000)</f>
        <v/>
      </c>
      <c r="FK148" s="291" t="str">
        <f>IF((RD[[#This Row],[33 kV_Wind_F2_Ex]]-ET147)*165000&lt;=0,"",(RD[[#This Row],[33 kV_Wind_F2_Ex]]-ET147)*165000)</f>
        <v/>
      </c>
      <c r="FL148" s="131" t="str">
        <f>IF((RD[[#This Row],[33 kV_Wind_F3_Ex]]-EU147)*225000&lt;=0,"",(RD[[#This Row],[33 kV_Wind_F3_Ex]]-EU147)*225000)</f>
        <v/>
      </c>
      <c r="FM148" s="131" t="str">
        <f>IF((RD[[#This Row],[33 kV_Wind_F4_Ex]]-EV147)*165000&lt;=0,"",(RD[[#This Row],[33 kV_Wind_F4_Ex]]-EV147)*165000)</f>
        <v/>
      </c>
      <c r="FN148" s="227" t="str">
        <f>IF((RD[[#This Row],[33 kV_Solar_F1_Ex]]-EW147)*225000&lt;=0,"",(RD[[#This Row],[33 kV_Solar_F1_Ex]]-EW147)*225000)</f>
        <v/>
      </c>
      <c r="FO148" s="132" t="str">
        <f>IF((RD[[#This Row],[33kV_Solar_F2_Ex]]-EX147)*225000&lt;=0,"",(RD[[#This Row],[33kV_Solar_F2_Ex]]-EX147)*225000)</f>
        <v/>
      </c>
      <c r="FP148" s="131" t="str">
        <f>IF((RD[[#This Row],[33 kV_Solar_F3_Ex]]-EY147)*225000&lt;=0,"",(RD[[#This Row],[33 kV_Solar_F3_Ex]]-EY147)*225000)</f>
        <v/>
      </c>
      <c r="FQ148" s="131" t="str">
        <f>IF((RD[[#This Row],[33kV_Solar_F4_Ex]]-EZ147)*225000&lt;=0,"",(RD[[#This Row],[33kV_Solar_F4_Ex]]-EZ147)*225000)</f>
        <v/>
      </c>
      <c r="FR148" s="291">
        <f>IF((RD[[#This Row],[33kV_OG1_Ex]]-FA147)*1000&lt;=0,0,(RD[[#This Row],[33kV_OG1_Ex]]-FA147)*1000)</f>
        <v>0</v>
      </c>
      <c r="FS148" s="227">
        <f>IFERROR(IF((RD[[#This Row],[33kV_OG2_Ex]]-FB147)*1000&lt;=0,0,(RD[[#This Row],[33kV_OG2_Ex]]-FB147)*1000),0)</f>
        <v>0</v>
      </c>
      <c r="FT148" s="132">
        <f>IF((RD[[#This Row],[220kV_TX1_Ex]]-FC147)*800000&lt;=0,0,(RD[[#This Row],[220kV_TX1_Ex]]-FC147)*800000)</f>
        <v>0</v>
      </c>
      <c r="FU148" s="227">
        <f>IF((RD[[#This Row],[220kV_Tx2_Ex]]-FD147)*800000&lt;=0,0,(RD[[#This Row],[220kV_Tx2_Ex]]-FD147)*800000)</f>
        <v>0</v>
      </c>
      <c r="FV148" s="291">
        <f>IF((RD[[#This Row],[220kV_TL_TVM_Ex]]-FE147)*1600000&lt;=0,0,(RD[[#This Row],[220kV_TL_TVM_Ex]]-FE147)*1600000)</f>
        <v>0</v>
      </c>
      <c r="FW148" s="291" t="str">
        <f>IF((RD[[#This Row],[220kV_C&amp;R_PQM_Ex]]-FF147)*1600000&lt;=0,"",(RD[[#This Row],[220kV_C&amp;R_PQM_Ex]]-FF147)*1600000)</f>
        <v/>
      </c>
      <c r="FX148" s="227">
        <f>IFERROR(IF((RD[[#This Row],[220KV_C&amp;R_PQM_Im]]-FG147)*1600000&lt;=0,0,(RD[[#This Row],[220KV_C&amp;R_PQM_Im]]-FG147)*1600000),"")</f>
        <v>0</v>
      </c>
      <c r="FY148" s="227" t="str">
        <f>IFERROR(IF((RD[[#This Row],[33kV_Aux1_Im]]-FH147)*1000&lt;=0,"",(RD[[#This Row],[33kV_Aux1_Im]]-FH147)*1000),"")</f>
        <v/>
      </c>
      <c r="FZ148" s="227" t="str">
        <f>IF((RD[[#This Row],[33kV_Aux2_Im]]-FI147)*1000&lt;=0,"",(RD[[#This Row],[33kV_Aux2_Im]]-FI147)*1000)</f>
        <v/>
      </c>
      <c r="GA148" s="291">
        <f>IFERROR(RD[[#This Row],[33kV_OG1_Energy (MWh)]]+RD[[#This Row],[33kV_OG2_Energy (MWh)]],"")</f>
        <v>0</v>
      </c>
      <c r="GB148" s="291">
        <f>IFERROR(RD[[#This Row],[220kV_TL_TVM Energy (MWh)]]-RD[[#This Row],[220KV_C&amp;R_PQM_im (MWh)]],"")</f>
        <v>0</v>
      </c>
      <c r="GC148" s="228" t="str">
        <f>IFERROR(RD[[#This Row],[33 kV Total Export (MWH)]]/RD[[#This Row],[220 KV Net Export (MWh)]]-1,"")</f>
        <v/>
      </c>
      <c r="GD148" s="229">
        <f>IFERROR((RD[[#This Row],[Sunset Time (POA&lt;20 W/m2)]]-RD[[#This Row],[Sunrise Time (POA&gt;20 W/m2)]])*24,0)</f>
        <v>0</v>
      </c>
      <c r="GE14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8" s="57">
        <f t="shared" si="210"/>
        <v>0</v>
      </c>
      <c r="GG148" s="143">
        <v>172.51</v>
      </c>
      <c r="GH148" s="57">
        <f t="shared" si="206"/>
        <v>0</v>
      </c>
      <c r="GI148" s="8">
        <f>IFERROR(RD[[#This Row],[Wind Export (33 kV)]]*(1-RD[[#This Row],[33 kV Line Loss (%)]]),RD[[#This Row],[Wind Export (33 kV)]])</f>
        <v>0</v>
      </c>
      <c r="GJ148" s="399"/>
      <c r="GK148" s="399"/>
      <c r="GL148" t="str">
        <f>IFERROR(RD[[#This Row],[E_AC (WPR)]]/RD[[#This Row],[E_DC (WPR)]],"")</f>
        <v/>
      </c>
    </row>
    <row r="149" spans="1:194">
      <c r="A149" s="124">
        <f t="shared" si="203"/>
        <v>45889</v>
      </c>
      <c r="B149" s="129">
        <f>YEAR(RD[[#This Row],[Date]])+IF(MONTH(RD[[#This Row],[Date]])&gt;=4,1,0)</f>
        <v>2026</v>
      </c>
      <c r="C149" s="129">
        <f>YEAR(RD[[#This Row],[Date]])</f>
        <v>2025</v>
      </c>
      <c r="D149" s="130">
        <f t="shared" si="209"/>
        <v>45870</v>
      </c>
      <c r="E149" s="129">
        <f>DAY(EOMONTH(RD[[#This Row],[Date]],0))</f>
        <v>31</v>
      </c>
      <c r="F149" s="393"/>
      <c r="G149" s="393"/>
      <c r="H149" s="394"/>
      <c r="I149" s="394"/>
      <c r="J149" s="394"/>
      <c r="K149" s="394"/>
      <c r="L149" s="394"/>
      <c r="M149" s="394"/>
      <c r="N149" s="394"/>
      <c r="O149" s="394"/>
      <c r="P149" s="394"/>
      <c r="Q149" s="394"/>
      <c r="R149" s="394"/>
      <c r="S149" s="394"/>
      <c r="T149" s="394"/>
      <c r="U149" s="394"/>
      <c r="V149" s="394"/>
      <c r="W149" s="394"/>
      <c r="X149" s="394"/>
      <c r="Y149" s="394"/>
      <c r="Z149" s="394"/>
      <c r="AA149" s="394"/>
      <c r="AB149" s="394"/>
      <c r="AC149" s="394"/>
      <c r="AD149" s="394"/>
      <c r="AE149" s="394"/>
      <c r="AF149" s="394"/>
      <c r="AG149" s="394"/>
      <c r="AH149" s="394"/>
      <c r="AI149" s="394"/>
      <c r="AJ149" s="394"/>
      <c r="AK149" s="394"/>
      <c r="AL149" s="394"/>
      <c r="AM149" s="394"/>
      <c r="AN149" s="394"/>
      <c r="AO149" s="394"/>
      <c r="AP149" s="394"/>
      <c r="AQ149" s="394"/>
      <c r="AR149" s="394"/>
      <c r="AS149" s="394"/>
      <c r="AT149" s="394"/>
      <c r="AU149" s="394"/>
      <c r="AV149" s="394"/>
      <c r="AW149" s="394"/>
      <c r="AX149" s="394"/>
      <c r="AY149" s="394"/>
      <c r="AZ149" s="394"/>
      <c r="BA149" s="394"/>
      <c r="BB149" s="394"/>
      <c r="BC149" s="394"/>
      <c r="BD149" s="394"/>
      <c r="BE149" s="394"/>
      <c r="BF149" s="394"/>
      <c r="BG149" s="394"/>
      <c r="BH149" s="394"/>
      <c r="BI149" s="394"/>
      <c r="BJ149" s="394"/>
      <c r="BK149" s="394"/>
      <c r="BL149" s="394"/>
      <c r="BM149" s="394"/>
      <c r="BN149" s="394"/>
      <c r="BO149" s="394"/>
      <c r="BP149" s="394"/>
      <c r="BQ149" s="394"/>
      <c r="BR149" s="394"/>
      <c r="BS149" s="394"/>
      <c r="BT149" s="394"/>
      <c r="BU149" s="394"/>
      <c r="BV149" s="394"/>
      <c r="BW149" s="394"/>
      <c r="BX149" s="394"/>
      <c r="BY149" s="394"/>
      <c r="BZ149" s="394"/>
      <c r="CA149" s="394"/>
      <c r="CB149" s="394"/>
      <c r="CC149" s="394"/>
      <c r="CD149" s="394"/>
      <c r="CE149" s="394"/>
      <c r="CF149" s="394"/>
      <c r="CG149" s="394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DF149" s="288"/>
      <c r="DG149" s="288"/>
      <c r="DH149" s="288"/>
      <c r="DI149" s="288"/>
      <c r="DJ149" s="288"/>
      <c r="DK149" s="288"/>
      <c r="DL149" s="288"/>
      <c r="DM149" s="288"/>
      <c r="DN149" s="288"/>
      <c r="DO149" s="288"/>
      <c r="DP149" s="288"/>
      <c r="DQ149" s="288"/>
      <c r="DR149" s="288"/>
      <c r="DS149" s="288"/>
      <c r="DT149" s="288"/>
      <c r="DU149" s="288"/>
      <c r="DV149" s="288"/>
      <c r="DW149" s="288"/>
      <c r="DX149" s="288"/>
      <c r="DY149" s="288"/>
      <c r="DZ149" s="288"/>
      <c r="EA149" s="288"/>
      <c r="EB149" s="288"/>
      <c r="EC149" s="288"/>
      <c r="ED149" s="397">
        <f>SUM(RD[[#This Row],[IS1_Inv1_M1]:[IS1_Inv1_M2]])</f>
        <v>0</v>
      </c>
      <c r="EE149" s="397">
        <f>SUM(RD[[#This Row],[IS2_Inv1_M1]:[IS5_Inv1_M4]])</f>
        <v>0</v>
      </c>
      <c r="EF149" s="397">
        <f>SUM(RD[[#This Row],[IS6_Inv1_M1]:[IS6_Inv2_M2]])+SUM(RD[[#This Row],[IS8_Inv1_M1]:[IS8_Inv4_M2]])</f>
        <v>0</v>
      </c>
      <c r="EG149" s="397">
        <f>SUM(RD[[#This Row],[IS7_Inv1_M1]:[IS7_Inv1_M2]])</f>
        <v>0</v>
      </c>
      <c r="EH149" s="397">
        <f>SUM(RD[[#This Row],[IS9_Inv1_M1]:[IS12_Inv2_M4]])</f>
        <v>0</v>
      </c>
      <c r="EI149" s="397">
        <f>SUM(RD[[#This Row],[IS13_Inv1_M1]:[IS14_Inv1_M4]])</f>
        <v>0</v>
      </c>
      <c r="EJ149" s="397">
        <f>SUM(RD[[#This Row],[IS15_Inv1_M1]:[IS15_Inv2_M1]])</f>
        <v>0</v>
      </c>
      <c r="EK149" s="127">
        <f>SUM(RD[[#This Row],[IS16_Inv1_M1]:[IS17_Inv2_M2]])</f>
        <v>0</v>
      </c>
      <c r="EL149" s="127">
        <f>SUM(RD[[#This Row],[IS18_Inv1_M1]:[IS19_Inv2_M3]])</f>
        <v>0</v>
      </c>
      <c r="EM149" s="127">
        <f>SUM(RD[[#This Row],[IS20_Inv1_M1]:[IS20_Inv2_M2]])</f>
        <v>0</v>
      </c>
      <c r="EN149" s="397">
        <f>SUM(RD[[#This Row],[O2R4_P1]:[O2R22_P3]])</f>
        <v>0</v>
      </c>
      <c r="EO149" s="127" t="str">
        <f>IFERROR(AVERAGEIF(RD[[#This Row],[POA_UP_MCR (KWh/m2)]:[POA_UP_Ph3 (KWh/m2)2]],"&lt;&gt;0",RD[[#This Row],[POA_UP_MCR (KWh/m2)]:[POA_UP_Ph3 (KWh/m2)2]]),"")</f>
        <v/>
      </c>
      <c r="EP149" s="127" t="str">
        <f>IFERROR(AVERAGEIF(RD[[#This Row],[POA_Down_MCR (KWh/m2)]:[POA_Down_Ph3 (KWh/m2)22]],"&lt;&gt;0",RD[[#This Row],[POA_Down_MCR (KWh/m2)]:[POA_Down_Ph3 (KWh/m2)22]]),"")</f>
        <v/>
      </c>
      <c r="EQ149" s="127" t="str">
        <f>IFERROR(AVERAGEIF(RD[[#This Row],[GHI_UP_MCR (KWh/m2)]:[GHI_UP_IS1 (KWh/m2)]],"&lt;&gt;0",RD[[#This Row],[GHI_UP_MCR (KWh/m2)]:[GHI_UP_IS1 (KWh/m2)]]),"")</f>
        <v/>
      </c>
      <c r="ER149" s="127" t="str">
        <f>IFERROR(AVERAGEIF(RD[[#This Row],[GHI_Down_MCR (KWh/m2)]:[GHI_Down_IS1 (KWh/m2)]],"&lt;&gt;0",RD[[#This Row],[GHI_Down_MCR (KWh/m2)]:[GHI_Down_IS1 (KWh/m2)]]),"")</f>
        <v/>
      </c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  <c r="FJ149" s="291" t="str">
        <f>IF((RD[[#This Row],[33 kV_Wind_F1_Ex]]-ES148)*165000&lt;=0,"",(RD[[#This Row],[33 kV_Wind_F1_Ex]]-ES148)*165000)</f>
        <v/>
      </c>
      <c r="FK149" s="291" t="str">
        <f>IF((RD[[#This Row],[33 kV_Wind_F2_Ex]]-ET148)*165000&lt;=0,"",(RD[[#This Row],[33 kV_Wind_F2_Ex]]-ET148)*165000)</f>
        <v/>
      </c>
      <c r="FL149" s="131" t="str">
        <f>IF((RD[[#This Row],[33 kV_Wind_F3_Ex]]-EU148)*225000&lt;=0,"",(RD[[#This Row],[33 kV_Wind_F3_Ex]]-EU148)*225000)</f>
        <v/>
      </c>
      <c r="FM149" s="131" t="str">
        <f>IF((RD[[#This Row],[33 kV_Wind_F4_Ex]]-EV148)*165000&lt;=0,"",(RD[[#This Row],[33 kV_Wind_F4_Ex]]-EV148)*165000)</f>
        <v/>
      </c>
      <c r="FN149" s="227" t="str">
        <f>IF((RD[[#This Row],[33 kV_Solar_F1_Ex]]-EW148)*225000&lt;=0,"",(RD[[#This Row],[33 kV_Solar_F1_Ex]]-EW148)*225000)</f>
        <v/>
      </c>
      <c r="FO149" s="132" t="str">
        <f>IF((RD[[#This Row],[33kV_Solar_F2_Ex]]-EX148)*225000&lt;=0,"",(RD[[#This Row],[33kV_Solar_F2_Ex]]-EX148)*225000)</f>
        <v/>
      </c>
      <c r="FP149" s="131" t="str">
        <f>IF((RD[[#This Row],[33 kV_Solar_F3_Ex]]-EY148)*225000&lt;=0,"",(RD[[#This Row],[33 kV_Solar_F3_Ex]]-EY148)*225000)</f>
        <v/>
      </c>
      <c r="FQ149" s="131" t="str">
        <f>IF((RD[[#This Row],[33kV_Solar_F4_Ex]]-EZ148)*225000&lt;=0,"",(RD[[#This Row],[33kV_Solar_F4_Ex]]-EZ148)*225000)</f>
        <v/>
      </c>
      <c r="FR149" s="291">
        <f>IF((RD[[#This Row],[33kV_OG1_Ex]]-FA148)*1000&lt;=0,0,(RD[[#This Row],[33kV_OG1_Ex]]-FA148)*1000)</f>
        <v>0</v>
      </c>
      <c r="FS149" s="227">
        <f>IFERROR(IF((RD[[#This Row],[33kV_OG2_Ex]]-FB148)*1000&lt;=0,0,(RD[[#This Row],[33kV_OG2_Ex]]-FB148)*1000),0)</f>
        <v>0</v>
      </c>
      <c r="FT149" s="132">
        <f>IF((RD[[#This Row],[220kV_TX1_Ex]]-FC148)*800000&lt;=0,0,(RD[[#This Row],[220kV_TX1_Ex]]-FC148)*800000)</f>
        <v>0</v>
      </c>
      <c r="FU149" s="227">
        <f>IF((RD[[#This Row],[220kV_Tx2_Ex]]-FD148)*800000&lt;=0,0,(RD[[#This Row],[220kV_Tx2_Ex]]-FD148)*800000)</f>
        <v>0</v>
      </c>
      <c r="FV149" s="291">
        <f>IF((RD[[#This Row],[220kV_TL_TVM_Ex]]-FE148)*1600000&lt;=0,0,(RD[[#This Row],[220kV_TL_TVM_Ex]]-FE148)*1600000)</f>
        <v>0</v>
      </c>
      <c r="FW149" s="291" t="str">
        <f>IF((RD[[#This Row],[220kV_C&amp;R_PQM_Ex]]-FF148)*1600000&lt;=0,"",(RD[[#This Row],[220kV_C&amp;R_PQM_Ex]]-FF148)*1600000)</f>
        <v/>
      </c>
      <c r="FX149" s="227">
        <f>IFERROR(IF((RD[[#This Row],[220KV_C&amp;R_PQM_Im]]-FG148)*1600000&lt;=0,0,(RD[[#This Row],[220KV_C&amp;R_PQM_Im]]-FG148)*1600000),"")</f>
        <v>0</v>
      </c>
      <c r="FY149" s="227" t="str">
        <f>IFERROR(IF((RD[[#This Row],[33kV_Aux1_Im]]-FH148)*1000&lt;=0,"",(RD[[#This Row],[33kV_Aux1_Im]]-FH148)*1000),"")</f>
        <v/>
      </c>
      <c r="FZ149" s="227" t="str">
        <f>IF((RD[[#This Row],[33kV_Aux2_Im]]-FI148)*1000&lt;=0,"",(RD[[#This Row],[33kV_Aux2_Im]]-FI148)*1000)</f>
        <v/>
      </c>
      <c r="GA149" s="291">
        <f>IFERROR(RD[[#This Row],[33kV_OG1_Energy (MWh)]]+RD[[#This Row],[33kV_OG2_Energy (MWh)]],"")</f>
        <v>0</v>
      </c>
      <c r="GB149" s="291">
        <f>IFERROR(RD[[#This Row],[220kV_TL_TVM Energy (MWh)]]-RD[[#This Row],[220KV_C&amp;R_PQM_im (MWh)]],"")</f>
        <v>0</v>
      </c>
      <c r="GC149" s="228" t="str">
        <f>IFERROR(RD[[#This Row],[33 kV Total Export (MWH)]]/RD[[#This Row],[220 KV Net Export (MWh)]]-1,"")</f>
        <v/>
      </c>
      <c r="GD149" s="229">
        <f>IFERROR((RD[[#This Row],[Sunset Time (POA&lt;20 W/m2)]]-RD[[#This Row],[Sunrise Time (POA&gt;20 W/m2)]])*24,0)</f>
        <v>0</v>
      </c>
      <c r="GE14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49" s="57">
        <f t="shared" si="210"/>
        <v>0</v>
      </c>
      <c r="GG149" s="143">
        <v>172.51</v>
      </c>
      <c r="GH149" s="57">
        <f t="shared" si="206"/>
        <v>0</v>
      </c>
      <c r="GI149" s="8">
        <f>IFERROR(RD[[#This Row],[Wind Export (33 kV)]]*(1-RD[[#This Row],[33 kV Line Loss (%)]]),RD[[#This Row],[Wind Export (33 kV)]])</f>
        <v>0</v>
      </c>
      <c r="GJ149" s="399"/>
      <c r="GK149" s="399"/>
      <c r="GL149" t="str">
        <f>IFERROR(RD[[#This Row],[E_AC (WPR)]]/RD[[#This Row],[E_DC (WPR)]],"")</f>
        <v/>
      </c>
    </row>
    <row r="150" spans="1:194">
      <c r="A150" s="124">
        <f t="shared" si="203"/>
        <v>45890</v>
      </c>
      <c r="B150" s="129">
        <f>YEAR(RD[[#This Row],[Date]])+IF(MONTH(RD[[#This Row],[Date]])&gt;=4,1,0)</f>
        <v>2026</v>
      </c>
      <c r="C150" s="129">
        <f>YEAR(RD[[#This Row],[Date]])</f>
        <v>2025</v>
      </c>
      <c r="D150" s="130">
        <f t="shared" si="209"/>
        <v>45870</v>
      </c>
      <c r="E150" s="129">
        <f>DAY(EOMONTH(RD[[#This Row],[Date]],0))</f>
        <v>31</v>
      </c>
      <c r="F150" s="393"/>
      <c r="G150" s="393"/>
      <c r="H150" s="394"/>
      <c r="I150" s="394"/>
      <c r="J150" s="394"/>
      <c r="K150" s="394"/>
      <c r="L150" s="394"/>
      <c r="M150" s="394"/>
      <c r="N150" s="394"/>
      <c r="O150" s="394"/>
      <c r="P150" s="394"/>
      <c r="Q150" s="394"/>
      <c r="R150" s="394"/>
      <c r="S150" s="394"/>
      <c r="T150" s="394"/>
      <c r="U150" s="394"/>
      <c r="V150" s="394"/>
      <c r="W150" s="394"/>
      <c r="X150" s="394"/>
      <c r="Y150" s="394"/>
      <c r="Z150" s="394"/>
      <c r="AA150" s="394"/>
      <c r="AB150" s="394"/>
      <c r="AC150" s="394"/>
      <c r="AD150" s="394"/>
      <c r="AE150" s="394"/>
      <c r="AF150" s="394"/>
      <c r="AG150" s="394"/>
      <c r="AH150" s="394"/>
      <c r="AI150" s="394"/>
      <c r="AJ150" s="394"/>
      <c r="AK150" s="394"/>
      <c r="AL150" s="394"/>
      <c r="AM150" s="394"/>
      <c r="AN150" s="394"/>
      <c r="AO150" s="394"/>
      <c r="AP150" s="394"/>
      <c r="AQ150" s="394"/>
      <c r="AR150" s="394"/>
      <c r="AS150" s="394"/>
      <c r="AT150" s="394"/>
      <c r="AU150" s="394"/>
      <c r="AV150" s="394"/>
      <c r="AW150" s="394"/>
      <c r="AX150" s="394"/>
      <c r="AY150" s="394"/>
      <c r="AZ150" s="394"/>
      <c r="BA150" s="394"/>
      <c r="BB150" s="394"/>
      <c r="BC150" s="394"/>
      <c r="BD150" s="394"/>
      <c r="BE150" s="394"/>
      <c r="BF150" s="394"/>
      <c r="BG150" s="394"/>
      <c r="BH150" s="394"/>
      <c r="BI150" s="394"/>
      <c r="BJ150" s="394"/>
      <c r="BK150" s="394"/>
      <c r="BL150" s="394"/>
      <c r="BM150" s="394"/>
      <c r="BN150" s="394"/>
      <c r="BO150" s="394"/>
      <c r="BP150" s="394"/>
      <c r="BQ150" s="394"/>
      <c r="BR150" s="394"/>
      <c r="BS150" s="394"/>
      <c r="BT150" s="394"/>
      <c r="BU150" s="394"/>
      <c r="BV150" s="394"/>
      <c r="BW150" s="394"/>
      <c r="BX150" s="394"/>
      <c r="BY150" s="394"/>
      <c r="BZ150" s="394"/>
      <c r="CA150" s="394"/>
      <c r="CB150" s="394"/>
      <c r="CC150" s="394"/>
      <c r="CD150" s="394"/>
      <c r="CE150" s="394"/>
      <c r="CF150" s="394"/>
      <c r="CG150" s="394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DF150" s="288"/>
      <c r="DG150" s="288"/>
      <c r="DH150" s="288"/>
      <c r="DI150" s="288"/>
      <c r="DJ150" s="288"/>
      <c r="DK150" s="288"/>
      <c r="DL150" s="288"/>
      <c r="DM150" s="288"/>
      <c r="DN150" s="288"/>
      <c r="DO150" s="288"/>
      <c r="DP150" s="288"/>
      <c r="DQ150" s="288"/>
      <c r="DR150" s="288"/>
      <c r="DS150" s="288"/>
      <c r="DT150" s="288"/>
      <c r="DU150" s="288"/>
      <c r="DV150" s="288"/>
      <c r="DW150" s="288"/>
      <c r="DX150" s="288"/>
      <c r="DY150" s="288"/>
      <c r="DZ150" s="288"/>
      <c r="EA150" s="288"/>
      <c r="EB150" s="288"/>
      <c r="EC150" s="288"/>
      <c r="ED150" s="397">
        <f>SUM(RD[[#This Row],[IS1_Inv1_M1]:[IS1_Inv1_M2]])</f>
        <v>0</v>
      </c>
      <c r="EE150" s="397">
        <f>SUM(RD[[#This Row],[IS2_Inv1_M1]:[IS5_Inv1_M4]])</f>
        <v>0</v>
      </c>
      <c r="EF150" s="397">
        <f>SUM(RD[[#This Row],[IS6_Inv1_M1]:[IS6_Inv2_M2]])+SUM(RD[[#This Row],[IS8_Inv1_M1]:[IS8_Inv4_M2]])</f>
        <v>0</v>
      </c>
      <c r="EG150" s="397">
        <f>SUM(RD[[#This Row],[IS7_Inv1_M1]:[IS7_Inv1_M2]])</f>
        <v>0</v>
      </c>
      <c r="EH150" s="397">
        <f>SUM(RD[[#This Row],[IS9_Inv1_M1]:[IS12_Inv2_M4]])</f>
        <v>0</v>
      </c>
      <c r="EI150" s="397">
        <f>SUM(RD[[#This Row],[IS13_Inv1_M1]:[IS14_Inv1_M4]])</f>
        <v>0</v>
      </c>
      <c r="EJ150" s="397">
        <f>SUM(RD[[#This Row],[IS15_Inv1_M1]:[IS15_Inv2_M1]])</f>
        <v>0</v>
      </c>
      <c r="EK150" s="127">
        <f>SUM(RD[[#This Row],[IS16_Inv1_M1]:[IS17_Inv2_M2]])</f>
        <v>0</v>
      </c>
      <c r="EL150" s="127">
        <f>SUM(RD[[#This Row],[IS18_Inv1_M1]:[IS19_Inv2_M3]])</f>
        <v>0</v>
      </c>
      <c r="EM150" s="127">
        <f>SUM(RD[[#This Row],[IS20_Inv1_M1]:[IS20_Inv2_M2]])</f>
        <v>0</v>
      </c>
      <c r="EN150" s="397">
        <f>SUM(RD[[#This Row],[O2R4_P1]:[O2R22_P3]])</f>
        <v>0</v>
      </c>
      <c r="EO150" s="127" t="str">
        <f>IFERROR(AVERAGEIF(RD[[#This Row],[POA_UP_MCR (KWh/m2)]:[POA_UP_Ph3 (KWh/m2)2]],"&lt;&gt;0",RD[[#This Row],[POA_UP_MCR (KWh/m2)]:[POA_UP_Ph3 (KWh/m2)2]]),"")</f>
        <v/>
      </c>
      <c r="EP150" s="127" t="str">
        <f>IFERROR(AVERAGEIF(RD[[#This Row],[POA_Down_MCR (KWh/m2)]:[POA_Down_Ph3 (KWh/m2)22]],"&lt;&gt;0",RD[[#This Row],[POA_Down_MCR (KWh/m2)]:[POA_Down_Ph3 (KWh/m2)22]]),"")</f>
        <v/>
      </c>
      <c r="EQ150" s="127" t="str">
        <f>IFERROR(AVERAGEIF(RD[[#This Row],[GHI_UP_MCR (KWh/m2)]:[GHI_UP_IS1 (KWh/m2)]],"&lt;&gt;0",RD[[#This Row],[GHI_UP_MCR (KWh/m2)]:[GHI_UP_IS1 (KWh/m2)]]),"")</f>
        <v/>
      </c>
      <c r="ER150" s="127" t="str">
        <f>IFERROR(AVERAGEIF(RD[[#This Row],[GHI_Down_MCR (KWh/m2)]:[GHI_Down_IS1 (KWh/m2)]],"&lt;&gt;0",RD[[#This Row],[GHI_Down_MCR (KWh/m2)]:[GHI_Down_IS1 (KWh/m2)]]),"")</f>
        <v/>
      </c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  <c r="FJ150" s="291" t="str">
        <f>IF((RD[[#This Row],[33 kV_Wind_F1_Ex]]-ES149)*165000&lt;=0,"",(RD[[#This Row],[33 kV_Wind_F1_Ex]]-ES149)*165000)</f>
        <v/>
      </c>
      <c r="FK150" s="291" t="str">
        <f>IF((RD[[#This Row],[33 kV_Wind_F2_Ex]]-ET149)*165000&lt;=0,"",(RD[[#This Row],[33 kV_Wind_F2_Ex]]-ET149)*165000)</f>
        <v/>
      </c>
      <c r="FL150" s="131" t="str">
        <f>IF((RD[[#This Row],[33 kV_Wind_F3_Ex]]-EU149)*225000&lt;=0,"",(RD[[#This Row],[33 kV_Wind_F3_Ex]]-EU149)*225000)</f>
        <v/>
      </c>
      <c r="FM150" s="131" t="str">
        <f>IF((RD[[#This Row],[33 kV_Wind_F4_Ex]]-EV149)*165000&lt;=0,"",(RD[[#This Row],[33 kV_Wind_F4_Ex]]-EV149)*165000)</f>
        <v/>
      </c>
      <c r="FN150" s="227" t="str">
        <f>IF((RD[[#This Row],[33 kV_Solar_F1_Ex]]-EW149)*225000&lt;=0,"",(RD[[#This Row],[33 kV_Solar_F1_Ex]]-EW149)*225000)</f>
        <v/>
      </c>
      <c r="FO150" s="132" t="str">
        <f>IF((RD[[#This Row],[33kV_Solar_F2_Ex]]-EX149)*225000&lt;=0,"",(RD[[#This Row],[33kV_Solar_F2_Ex]]-EX149)*225000)</f>
        <v/>
      </c>
      <c r="FP150" s="131" t="str">
        <f>IF((RD[[#This Row],[33 kV_Solar_F3_Ex]]-EY149)*225000&lt;=0,"",(RD[[#This Row],[33 kV_Solar_F3_Ex]]-EY149)*225000)</f>
        <v/>
      </c>
      <c r="FQ150" s="131" t="str">
        <f>IF((RD[[#This Row],[33kV_Solar_F4_Ex]]-EZ149)*225000&lt;=0,"",(RD[[#This Row],[33kV_Solar_F4_Ex]]-EZ149)*225000)</f>
        <v/>
      </c>
      <c r="FR150" s="291">
        <f>IF((RD[[#This Row],[33kV_OG1_Ex]]-FA149)*1000&lt;=0,0,(RD[[#This Row],[33kV_OG1_Ex]]-FA149)*1000)</f>
        <v>0</v>
      </c>
      <c r="FS150" s="227">
        <f>IFERROR(IF((RD[[#This Row],[33kV_OG2_Ex]]-FB149)*1000&lt;=0,0,(RD[[#This Row],[33kV_OG2_Ex]]-FB149)*1000),0)</f>
        <v>0</v>
      </c>
      <c r="FT150" s="132">
        <f>IF((RD[[#This Row],[220kV_TX1_Ex]]-FC149)*800000&lt;=0,0,(RD[[#This Row],[220kV_TX1_Ex]]-FC149)*800000)</f>
        <v>0</v>
      </c>
      <c r="FU150" s="227">
        <f>IF((RD[[#This Row],[220kV_Tx2_Ex]]-FD149)*800000&lt;=0,0,(RD[[#This Row],[220kV_Tx2_Ex]]-FD149)*800000)</f>
        <v>0</v>
      </c>
      <c r="FV150" s="291">
        <f>IF((RD[[#This Row],[220kV_TL_TVM_Ex]]-FE149)*1600000&lt;=0,0,(RD[[#This Row],[220kV_TL_TVM_Ex]]-FE149)*1600000)</f>
        <v>0</v>
      </c>
      <c r="FW150" s="291" t="str">
        <f>IF((RD[[#This Row],[220kV_C&amp;R_PQM_Ex]]-FF149)*1600000&lt;=0,"",(RD[[#This Row],[220kV_C&amp;R_PQM_Ex]]-FF149)*1600000)</f>
        <v/>
      </c>
      <c r="FX150" s="227">
        <f>IFERROR(IF((RD[[#This Row],[220KV_C&amp;R_PQM_Im]]-FG149)*1600000&lt;=0,0,(RD[[#This Row],[220KV_C&amp;R_PQM_Im]]-FG149)*1600000),"")</f>
        <v>0</v>
      </c>
      <c r="FY150" s="227" t="str">
        <f>IFERROR(IF((RD[[#This Row],[33kV_Aux1_Im]]-FH149)*1000&lt;=0,"",(RD[[#This Row],[33kV_Aux1_Im]]-FH149)*1000),"")</f>
        <v/>
      </c>
      <c r="FZ150" s="227" t="str">
        <f>IF((RD[[#This Row],[33kV_Aux2_Im]]-FI149)*1000&lt;=0,"",(RD[[#This Row],[33kV_Aux2_Im]]-FI149)*1000)</f>
        <v/>
      </c>
      <c r="GA150" s="291">
        <f>IFERROR(RD[[#This Row],[33kV_OG1_Energy (MWh)]]+RD[[#This Row],[33kV_OG2_Energy (MWh)]],"")</f>
        <v>0</v>
      </c>
      <c r="GB150" s="291">
        <f>IFERROR(RD[[#This Row],[220kV_TL_TVM Energy (MWh)]]-RD[[#This Row],[220KV_C&amp;R_PQM_im (MWh)]],"")</f>
        <v>0</v>
      </c>
      <c r="GC150" s="228" t="str">
        <f>IFERROR(RD[[#This Row],[33 kV Total Export (MWH)]]/RD[[#This Row],[220 KV Net Export (MWh)]]-1,"")</f>
        <v/>
      </c>
      <c r="GD150" s="229">
        <f>IFERROR((RD[[#This Row],[Sunset Time (POA&lt;20 W/m2)]]-RD[[#This Row],[Sunrise Time (POA&gt;20 W/m2)]])*24,0)</f>
        <v>0</v>
      </c>
      <c r="GE15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0" s="57">
        <f t="shared" si="210"/>
        <v>0</v>
      </c>
      <c r="GG150" s="143">
        <v>172.51</v>
      </c>
      <c r="GH150" s="57">
        <f t="shared" si="206"/>
        <v>0</v>
      </c>
      <c r="GI150" s="8">
        <f>IFERROR(RD[[#This Row],[Wind Export (33 kV)]]*(1-RD[[#This Row],[33 kV Line Loss (%)]]),RD[[#This Row],[Wind Export (33 kV)]])</f>
        <v>0</v>
      </c>
      <c r="GJ150" s="399"/>
      <c r="GK150" s="399"/>
      <c r="GL150" t="str">
        <f>IFERROR(RD[[#This Row],[E_AC (WPR)]]/RD[[#This Row],[E_DC (WPR)]],"")</f>
        <v/>
      </c>
    </row>
    <row r="151" spans="1:194">
      <c r="A151" s="124">
        <f t="shared" si="203"/>
        <v>45891</v>
      </c>
      <c r="B151" s="129">
        <f>YEAR(RD[[#This Row],[Date]])+IF(MONTH(RD[[#This Row],[Date]])&gt;=4,1,0)</f>
        <v>2026</v>
      </c>
      <c r="C151" s="129">
        <f>YEAR(RD[[#This Row],[Date]])</f>
        <v>2025</v>
      </c>
      <c r="D151" s="130">
        <f t="shared" si="209"/>
        <v>45870</v>
      </c>
      <c r="E151" s="129">
        <f>DAY(EOMONTH(RD[[#This Row],[Date]],0))</f>
        <v>31</v>
      </c>
      <c r="F151" s="393"/>
      <c r="G151" s="393"/>
      <c r="H151" s="394"/>
      <c r="I151" s="394"/>
      <c r="J151" s="394"/>
      <c r="K151" s="394"/>
      <c r="L151" s="394"/>
      <c r="M151" s="394"/>
      <c r="N151" s="394"/>
      <c r="O151" s="394"/>
      <c r="P151" s="394"/>
      <c r="Q151" s="394"/>
      <c r="R151" s="394"/>
      <c r="S151" s="394"/>
      <c r="T151" s="394"/>
      <c r="U151" s="394"/>
      <c r="V151" s="394"/>
      <c r="W151" s="394"/>
      <c r="X151" s="394"/>
      <c r="Y151" s="394"/>
      <c r="Z151" s="394"/>
      <c r="AA151" s="394"/>
      <c r="AB151" s="394"/>
      <c r="AC151" s="394"/>
      <c r="AD151" s="394"/>
      <c r="AE151" s="394"/>
      <c r="AF151" s="394"/>
      <c r="AG151" s="394"/>
      <c r="AH151" s="394"/>
      <c r="AI151" s="394"/>
      <c r="AJ151" s="394"/>
      <c r="AK151" s="394"/>
      <c r="AL151" s="394"/>
      <c r="AM151" s="394"/>
      <c r="AN151" s="394"/>
      <c r="AO151" s="394"/>
      <c r="AP151" s="394"/>
      <c r="AQ151" s="394"/>
      <c r="AR151" s="394"/>
      <c r="AS151" s="394"/>
      <c r="AT151" s="394"/>
      <c r="AU151" s="394"/>
      <c r="AV151" s="394"/>
      <c r="AW151" s="394"/>
      <c r="AX151" s="394"/>
      <c r="AY151" s="394"/>
      <c r="AZ151" s="394"/>
      <c r="BA151" s="394"/>
      <c r="BB151" s="394"/>
      <c r="BC151" s="394"/>
      <c r="BD151" s="394"/>
      <c r="BE151" s="394"/>
      <c r="BF151" s="394"/>
      <c r="BG151" s="394"/>
      <c r="BH151" s="394"/>
      <c r="BI151" s="394"/>
      <c r="BJ151" s="394"/>
      <c r="BK151" s="394"/>
      <c r="BL151" s="394"/>
      <c r="BM151" s="394"/>
      <c r="BN151" s="394"/>
      <c r="BO151" s="394"/>
      <c r="BP151" s="394"/>
      <c r="BQ151" s="394"/>
      <c r="BR151" s="394"/>
      <c r="BS151" s="394"/>
      <c r="BT151" s="394"/>
      <c r="BU151" s="394"/>
      <c r="BV151" s="394"/>
      <c r="BW151" s="394"/>
      <c r="BX151" s="394"/>
      <c r="BY151" s="394"/>
      <c r="BZ151" s="394"/>
      <c r="CA151" s="394"/>
      <c r="CB151" s="394"/>
      <c r="CC151" s="394"/>
      <c r="CD151" s="394"/>
      <c r="CE151" s="394"/>
      <c r="CF151" s="394"/>
      <c r="CG151" s="394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DF151" s="288"/>
      <c r="DG151" s="288"/>
      <c r="DH151" s="288"/>
      <c r="DI151" s="288"/>
      <c r="DJ151" s="288"/>
      <c r="DK151" s="288"/>
      <c r="DL151" s="288"/>
      <c r="DM151" s="288"/>
      <c r="DN151" s="288"/>
      <c r="DO151" s="288"/>
      <c r="DP151" s="288"/>
      <c r="DQ151" s="288"/>
      <c r="DR151" s="288"/>
      <c r="DS151" s="288"/>
      <c r="DT151" s="288"/>
      <c r="DU151" s="288"/>
      <c r="DV151" s="288"/>
      <c r="DW151" s="288"/>
      <c r="DX151" s="288"/>
      <c r="DY151" s="288"/>
      <c r="DZ151" s="288"/>
      <c r="EA151" s="288"/>
      <c r="EB151" s="288"/>
      <c r="EC151" s="288"/>
      <c r="ED151" s="397">
        <f>SUM(RD[[#This Row],[IS1_Inv1_M1]:[IS1_Inv1_M2]])</f>
        <v>0</v>
      </c>
      <c r="EE151" s="397">
        <f>SUM(RD[[#This Row],[IS2_Inv1_M1]:[IS5_Inv1_M4]])</f>
        <v>0</v>
      </c>
      <c r="EF151" s="397">
        <f>SUM(RD[[#This Row],[IS6_Inv1_M1]:[IS6_Inv2_M2]])+SUM(RD[[#This Row],[IS8_Inv1_M1]:[IS8_Inv4_M2]])</f>
        <v>0</v>
      </c>
      <c r="EG151" s="397">
        <f>SUM(RD[[#This Row],[IS7_Inv1_M1]:[IS7_Inv1_M2]])</f>
        <v>0</v>
      </c>
      <c r="EH151" s="397">
        <f>SUM(RD[[#This Row],[IS9_Inv1_M1]:[IS12_Inv2_M4]])</f>
        <v>0</v>
      </c>
      <c r="EI151" s="397">
        <f>SUM(RD[[#This Row],[IS13_Inv1_M1]:[IS14_Inv1_M4]])</f>
        <v>0</v>
      </c>
      <c r="EJ151" s="397">
        <f>SUM(RD[[#This Row],[IS15_Inv1_M1]:[IS15_Inv2_M1]])</f>
        <v>0</v>
      </c>
      <c r="EK151" s="127">
        <f>SUM(RD[[#This Row],[IS16_Inv1_M1]:[IS17_Inv2_M2]])</f>
        <v>0</v>
      </c>
      <c r="EL151" s="127">
        <f>SUM(RD[[#This Row],[IS18_Inv1_M1]:[IS19_Inv2_M3]])</f>
        <v>0</v>
      </c>
      <c r="EM151" s="127">
        <f>SUM(RD[[#This Row],[IS20_Inv1_M1]:[IS20_Inv2_M2]])</f>
        <v>0</v>
      </c>
      <c r="EN151" s="397">
        <f>SUM(RD[[#This Row],[O2R4_P1]:[O2R22_P3]])</f>
        <v>0</v>
      </c>
      <c r="EO151" s="127" t="str">
        <f>IFERROR(AVERAGEIF(RD[[#This Row],[POA_UP_MCR (KWh/m2)]:[POA_UP_Ph3 (KWh/m2)2]],"&lt;&gt;0",RD[[#This Row],[POA_UP_MCR (KWh/m2)]:[POA_UP_Ph3 (KWh/m2)2]]),"")</f>
        <v/>
      </c>
      <c r="EP151" s="127" t="str">
        <f>IFERROR(AVERAGEIF(RD[[#This Row],[POA_Down_MCR (KWh/m2)]:[POA_Down_Ph3 (KWh/m2)22]],"&lt;&gt;0",RD[[#This Row],[POA_Down_MCR (KWh/m2)]:[POA_Down_Ph3 (KWh/m2)22]]),"")</f>
        <v/>
      </c>
      <c r="EQ151" s="127" t="str">
        <f>IFERROR(AVERAGEIF(RD[[#This Row],[GHI_UP_MCR (KWh/m2)]:[GHI_UP_IS1 (KWh/m2)]],"&lt;&gt;0",RD[[#This Row],[GHI_UP_MCR (KWh/m2)]:[GHI_UP_IS1 (KWh/m2)]]),"")</f>
        <v/>
      </c>
      <c r="ER151" s="127" t="str">
        <f>IFERROR(AVERAGEIF(RD[[#This Row],[GHI_Down_MCR (KWh/m2)]:[GHI_Down_IS1 (KWh/m2)]],"&lt;&gt;0",RD[[#This Row],[GHI_Down_MCR (KWh/m2)]:[GHI_Down_IS1 (KWh/m2)]]),"")</f>
        <v/>
      </c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  <c r="FJ151" s="291" t="str">
        <f>IF((RD[[#This Row],[33 kV_Wind_F1_Ex]]-ES150)*165000&lt;=0,"",(RD[[#This Row],[33 kV_Wind_F1_Ex]]-ES150)*165000)</f>
        <v/>
      </c>
      <c r="FK151" s="291" t="str">
        <f>IF((RD[[#This Row],[33 kV_Wind_F2_Ex]]-ET150)*165000&lt;=0,"",(RD[[#This Row],[33 kV_Wind_F2_Ex]]-ET150)*165000)</f>
        <v/>
      </c>
      <c r="FL151" s="131" t="str">
        <f>IF((RD[[#This Row],[33 kV_Wind_F3_Ex]]-EU150)*225000&lt;=0,"",(RD[[#This Row],[33 kV_Wind_F3_Ex]]-EU150)*225000)</f>
        <v/>
      </c>
      <c r="FM151" s="131" t="str">
        <f>IF((RD[[#This Row],[33 kV_Wind_F4_Ex]]-EV150)*165000&lt;=0,"",(RD[[#This Row],[33 kV_Wind_F4_Ex]]-EV150)*165000)</f>
        <v/>
      </c>
      <c r="FN151" s="227" t="str">
        <f>IF((RD[[#This Row],[33 kV_Solar_F1_Ex]]-EW150)*225000&lt;=0,"",(RD[[#This Row],[33 kV_Solar_F1_Ex]]-EW150)*225000)</f>
        <v/>
      </c>
      <c r="FO151" s="132" t="str">
        <f>IF((RD[[#This Row],[33kV_Solar_F2_Ex]]-EX150)*225000&lt;=0,"",(RD[[#This Row],[33kV_Solar_F2_Ex]]-EX150)*225000)</f>
        <v/>
      </c>
      <c r="FP151" s="131" t="str">
        <f>IF((RD[[#This Row],[33 kV_Solar_F3_Ex]]-EY150)*225000&lt;=0,"",(RD[[#This Row],[33 kV_Solar_F3_Ex]]-EY150)*225000)</f>
        <v/>
      </c>
      <c r="FQ151" s="131" t="str">
        <f>IF((RD[[#This Row],[33kV_Solar_F4_Ex]]-EZ150)*225000&lt;=0,"",(RD[[#This Row],[33kV_Solar_F4_Ex]]-EZ150)*225000)</f>
        <v/>
      </c>
      <c r="FR151" s="291">
        <f>IF((RD[[#This Row],[33kV_OG1_Ex]]-FA150)*1000&lt;=0,0,(RD[[#This Row],[33kV_OG1_Ex]]-FA150)*1000)</f>
        <v>0</v>
      </c>
      <c r="FS151" s="227">
        <f>IFERROR(IF((RD[[#This Row],[33kV_OG2_Ex]]-FB150)*1000&lt;=0,0,(RD[[#This Row],[33kV_OG2_Ex]]-FB150)*1000),0)</f>
        <v>0</v>
      </c>
      <c r="FT151" s="132">
        <f>IF((RD[[#This Row],[220kV_TX1_Ex]]-FC150)*800000&lt;=0,0,(RD[[#This Row],[220kV_TX1_Ex]]-FC150)*800000)</f>
        <v>0</v>
      </c>
      <c r="FU151" s="227">
        <f>IF((RD[[#This Row],[220kV_Tx2_Ex]]-FD150)*800000&lt;=0,0,(RD[[#This Row],[220kV_Tx2_Ex]]-FD150)*800000)</f>
        <v>0</v>
      </c>
      <c r="FV151" s="291">
        <f>IF((RD[[#This Row],[220kV_TL_TVM_Ex]]-FE150)*1600000&lt;=0,0,(RD[[#This Row],[220kV_TL_TVM_Ex]]-FE150)*1600000)</f>
        <v>0</v>
      </c>
      <c r="FW151" s="291" t="str">
        <f>IF((RD[[#This Row],[220kV_C&amp;R_PQM_Ex]]-FF150)*1600000&lt;=0,"",(RD[[#This Row],[220kV_C&amp;R_PQM_Ex]]-FF150)*1600000)</f>
        <v/>
      </c>
      <c r="FX151" s="227">
        <f>IFERROR(IF((RD[[#This Row],[220KV_C&amp;R_PQM_Im]]-FG150)*1600000&lt;=0,0,(RD[[#This Row],[220KV_C&amp;R_PQM_Im]]-FG150)*1600000),"")</f>
        <v>0</v>
      </c>
      <c r="FY151" s="227" t="str">
        <f>IFERROR(IF((RD[[#This Row],[33kV_Aux1_Im]]-FH150)*1000&lt;=0,"",(RD[[#This Row],[33kV_Aux1_Im]]-FH150)*1000),"")</f>
        <v/>
      </c>
      <c r="FZ151" s="227" t="str">
        <f>IF((RD[[#This Row],[33kV_Aux2_Im]]-FI150)*1000&lt;=0,"",(RD[[#This Row],[33kV_Aux2_Im]]-FI150)*1000)</f>
        <v/>
      </c>
      <c r="GA151" s="291">
        <f>IFERROR(RD[[#This Row],[33kV_OG1_Energy (MWh)]]+RD[[#This Row],[33kV_OG2_Energy (MWh)]],"")</f>
        <v>0</v>
      </c>
      <c r="GB151" s="291">
        <f>IFERROR(RD[[#This Row],[220kV_TL_TVM Energy (MWh)]]-RD[[#This Row],[220KV_C&amp;R_PQM_im (MWh)]],"")</f>
        <v>0</v>
      </c>
      <c r="GC151" s="228" t="str">
        <f>IFERROR(RD[[#This Row],[33 kV Total Export (MWH)]]/RD[[#This Row],[220 KV Net Export (MWh)]]-1,"")</f>
        <v/>
      </c>
      <c r="GD151" s="229">
        <f>IFERROR((RD[[#This Row],[Sunset Time (POA&lt;20 W/m2)]]-RD[[#This Row],[Sunrise Time (POA&gt;20 W/m2)]])*24,0)</f>
        <v>0</v>
      </c>
      <c r="GE15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1" s="57">
        <f t="shared" si="210"/>
        <v>0</v>
      </c>
      <c r="GG151" s="143">
        <v>172.51</v>
      </c>
      <c r="GH151" s="57">
        <f t="shared" si="206"/>
        <v>0</v>
      </c>
      <c r="GI151" s="8">
        <f>IFERROR(RD[[#This Row],[Wind Export (33 kV)]]*(1-RD[[#This Row],[33 kV Line Loss (%)]]),RD[[#This Row],[Wind Export (33 kV)]])</f>
        <v>0</v>
      </c>
      <c r="GJ151" s="399"/>
      <c r="GK151" s="399"/>
      <c r="GL151" t="str">
        <f>IFERROR(RD[[#This Row],[E_AC (WPR)]]/RD[[#This Row],[E_DC (WPR)]],"")</f>
        <v/>
      </c>
    </row>
    <row r="152" spans="1:194">
      <c r="A152" s="124">
        <f t="shared" si="203"/>
        <v>45892</v>
      </c>
      <c r="B152" s="129">
        <f>YEAR(RD[[#This Row],[Date]])+IF(MONTH(RD[[#This Row],[Date]])&gt;=4,1,0)</f>
        <v>2026</v>
      </c>
      <c r="C152" s="129">
        <f>YEAR(RD[[#This Row],[Date]])</f>
        <v>2025</v>
      </c>
      <c r="D152" s="130">
        <f t="shared" si="209"/>
        <v>45870</v>
      </c>
      <c r="E152" s="129">
        <f>DAY(EOMONTH(RD[[#This Row],[Date]],0))</f>
        <v>31</v>
      </c>
      <c r="F152" s="393"/>
      <c r="G152" s="393"/>
      <c r="H152" s="394"/>
      <c r="I152" s="394"/>
      <c r="J152" s="394"/>
      <c r="K152" s="394"/>
      <c r="L152" s="394"/>
      <c r="M152" s="394"/>
      <c r="N152" s="394"/>
      <c r="O152" s="394"/>
      <c r="P152" s="394"/>
      <c r="Q152" s="394"/>
      <c r="R152" s="394"/>
      <c r="S152" s="394"/>
      <c r="T152" s="394"/>
      <c r="U152" s="394"/>
      <c r="V152" s="394"/>
      <c r="W152" s="394"/>
      <c r="X152" s="394"/>
      <c r="Y152" s="394"/>
      <c r="Z152" s="394"/>
      <c r="AA152" s="394"/>
      <c r="AB152" s="394"/>
      <c r="AC152" s="394"/>
      <c r="AD152" s="394"/>
      <c r="AE152" s="394"/>
      <c r="AF152" s="394"/>
      <c r="AG152" s="394"/>
      <c r="AH152" s="394"/>
      <c r="AI152" s="394"/>
      <c r="AJ152" s="394"/>
      <c r="AK152" s="394"/>
      <c r="AL152" s="394"/>
      <c r="AM152" s="394"/>
      <c r="AN152" s="394"/>
      <c r="AO152" s="394"/>
      <c r="AP152" s="394"/>
      <c r="AQ152" s="394"/>
      <c r="AR152" s="394"/>
      <c r="AS152" s="394"/>
      <c r="AT152" s="394"/>
      <c r="AU152" s="394"/>
      <c r="AV152" s="394"/>
      <c r="AW152" s="394"/>
      <c r="AX152" s="394"/>
      <c r="AY152" s="394"/>
      <c r="AZ152" s="394"/>
      <c r="BA152" s="394"/>
      <c r="BB152" s="394"/>
      <c r="BC152" s="394"/>
      <c r="BD152" s="394"/>
      <c r="BE152" s="394"/>
      <c r="BF152" s="394"/>
      <c r="BG152" s="394"/>
      <c r="BH152" s="394"/>
      <c r="BI152" s="394"/>
      <c r="BJ152" s="394"/>
      <c r="BK152" s="394"/>
      <c r="BL152" s="394"/>
      <c r="BM152" s="394"/>
      <c r="BN152" s="394"/>
      <c r="BO152" s="394"/>
      <c r="BP152" s="394"/>
      <c r="BQ152" s="394"/>
      <c r="BR152" s="394"/>
      <c r="BS152" s="394"/>
      <c r="BT152" s="394"/>
      <c r="BU152" s="394"/>
      <c r="BV152" s="394"/>
      <c r="BW152" s="394"/>
      <c r="BX152" s="394"/>
      <c r="BY152" s="394"/>
      <c r="BZ152" s="394"/>
      <c r="CA152" s="394"/>
      <c r="CB152" s="394"/>
      <c r="CC152" s="394"/>
      <c r="CD152" s="394"/>
      <c r="CE152" s="394"/>
      <c r="CF152" s="394"/>
      <c r="CG152" s="394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DF152" s="288"/>
      <c r="DG152" s="288"/>
      <c r="DH152" s="288"/>
      <c r="DI152" s="288"/>
      <c r="DJ152" s="288"/>
      <c r="DK152" s="288"/>
      <c r="DL152" s="288"/>
      <c r="DM152" s="288"/>
      <c r="DN152" s="288"/>
      <c r="DO152" s="288"/>
      <c r="DP152" s="288"/>
      <c r="DQ152" s="288"/>
      <c r="DR152" s="288"/>
      <c r="DS152" s="288"/>
      <c r="DT152" s="288"/>
      <c r="DU152" s="288"/>
      <c r="DV152" s="288"/>
      <c r="DW152" s="288"/>
      <c r="DX152" s="288"/>
      <c r="DY152" s="288"/>
      <c r="DZ152" s="288"/>
      <c r="EA152" s="288"/>
      <c r="EB152" s="288"/>
      <c r="EC152" s="288"/>
      <c r="ED152" s="397">
        <f>SUM(RD[[#This Row],[IS1_Inv1_M1]:[IS1_Inv1_M2]])</f>
        <v>0</v>
      </c>
      <c r="EE152" s="397">
        <f>SUM(RD[[#This Row],[IS2_Inv1_M1]:[IS5_Inv1_M4]])</f>
        <v>0</v>
      </c>
      <c r="EF152" s="397">
        <f>SUM(RD[[#This Row],[IS6_Inv1_M1]:[IS6_Inv2_M2]])+SUM(RD[[#This Row],[IS8_Inv1_M1]:[IS8_Inv4_M2]])</f>
        <v>0</v>
      </c>
      <c r="EG152" s="397">
        <f>SUM(RD[[#This Row],[IS7_Inv1_M1]:[IS7_Inv1_M2]])</f>
        <v>0</v>
      </c>
      <c r="EH152" s="397">
        <f>SUM(RD[[#This Row],[IS9_Inv1_M1]:[IS12_Inv2_M4]])</f>
        <v>0</v>
      </c>
      <c r="EI152" s="397">
        <f>SUM(RD[[#This Row],[IS13_Inv1_M1]:[IS14_Inv1_M4]])</f>
        <v>0</v>
      </c>
      <c r="EJ152" s="397">
        <f>SUM(RD[[#This Row],[IS15_Inv1_M1]:[IS15_Inv2_M1]])</f>
        <v>0</v>
      </c>
      <c r="EK152" s="127">
        <f>SUM(RD[[#This Row],[IS16_Inv1_M1]:[IS17_Inv2_M2]])</f>
        <v>0</v>
      </c>
      <c r="EL152" s="127">
        <f>SUM(RD[[#This Row],[IS18_Inv1_M1]:[IS19_Inv2_M3]])</f>
        <v>0</v>
      </c>
      <c r="EM152" s="127">
        <f>SUM(RD[[#This Row],[IS20_Inv1_M1]:[IS20_Inv2_M2]])</f>
        <v>0</v>
      </c>
      <c r="EN152" s="397">
        <f>SUM(RD[[#This Row],[O2R4_P1]:[O2R22_P3]])</f>
        <v>0</v>
      </c>
      <c r="EO152" s="127" t="str">
        <f>IFERROR(AVERAGEIF(RD[[#This Row],[POA_UP_MCR (KWh/m2)]:[POA_UP_Ph3 (KWh/m2)2]],"&lt;&gt;0",RD[[#This Row],[POA_UP_MCR (KWh/m2)]:[POA_UP_Ph3 (KWh/m2)2]]),"")</f>
        <v/>
      </c>
      <c r="EP152" s="127" t="str">
        <f>IFERROR(AVERAGEIF(RD[[#This Row],[POA_Down_MCR (KWh/m2)]:[POA_Down_Ph3 (KWh/m2)22]],"&lt;&gt;0",RD[[#This Row],[POA_Down_MCR (KWh/m2)]:[POA_Down_Ph3 (KWh/m2)22]]),"")</f>
        <v/>
      </c>
      <c r="EQ152" s="127" t="str">
        <f>IFERROR(AVERAGEIF(RD[[#This Row],[GHI_UP_MCR (KWh/m2)]:[GHI_UP_IS1 (KWh/m2)]],"&lt;&gt;0",RD[[#This Row],[GHI_UP_MCR (KWh/m2)]:[GHI_UP_IS1 (KWh/m2)]]),"")</f>
        <v/>
      </c>
      <c r="ER152" s="127" t="str">
        <f>IFERROR(AVERAGEIF(RD[[#This Row],[GHI_Down_MCR (KWh/m2)]:[GHI_Down_IS1 (KWh/m2)]],"&lt;&gt;0",RD[[#This Row],[GHI_Down_MCR (KWh/m2)]:[GHI_Down_IS1 (KWh/m2)]]),"")</f>
        <v/>
      </c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  <c r="FJ152" s="291" t="str">
        <f>IF((RD[[#This Row],[33 kV_Wind_F1_Ex]]-ES151)*165000&lt;=0,"",(RD[[#This Row],[33 kV_Wind_F1_Ex]]-ES151)*165000)</f>
        <v/>
      </c>
      <c r="FK152" s="291" t="str">
        <f>IF((RD[[#This Row],[33 kV_Wind_F2_Ex]]-ET151)*165000&lt;=0,"",(RD[[#This Row],[33 kV_Wind_F2_Ex]]-ET151)*165000)</f>
        <v/>
      </c>
      <c r="FL152" s="131" t="str">
        <f>IF((RD[[#This Row],[33 kV_Wind_F3_Ex]]-EU151)*225000&lt;=0,"",(RD[[#This Row],[33 kV_Wind_F3_Ex]]-EU151)*225000)</f>
        <v/>
      </c>
      <c r="FM152" s="131" t="str">
        <f>IF((RD[[#This Row],[33 kV_Wind_F4_Ex]]-EV151)*165000&lt;=0,"",(RD[[#This Row],[33 kV_Wind_F4_Ex]]-EV151)*165000)</f>
        <v/>
      </c>
      <c r="FN152" s="227" t="str">
        <f>IF((RD[[#This Row],[33 kV_Solar_F1_Ex]]-EW151)*225000&lt;=0,"",(RD[[#This Row],[33 kV_Solar_F1_Ex]]-EW151)*225000)</f>
        <v/>
      </c>
      <c r="FO152" s="132" t="str">
        <f>IF((RD[[#This Row],[33kV_Solar_F2_Ex]]-EX151)*225000&lt;=0,"",(RD[[#This Row],[33kV_Solar_F2_Ex]]-EX151)*225000)</f>
        <v/>
      </c>
      <c r="FP152" s="131" t="str">
        <f>IF((RD[[#This Row],[33 kV_Solar_F3_Ex]]-EY151)*225000&lt;=0,"",(RD[[#This Row],[33 kV_Solar_F3_Ex]]-EY151)*225000)</f>
        <v/>
      </c>
      <c r="FQ152" s="131" t="str">
        <f>IF((RD[[#This Row],[33kV_Solar_F4_Ex]]-EZ151)*225000&lt;=0,"",(RD[[#This Row],[33kV_Solar_F4_Ex]]-EZ151)*225000)</f>
        <v/>
      </c>
      <c r="FR152" s="291">
        <f>IF((RD[[#This Row],[33kV_OG1_Ex]]-FA151)*1000&lt;=0,0,(RD[[#This Row],[33kV_OG1_Ex]]-FA151)*1000)</f>
        <v>0</v>
      </c>
      <c r="FS152" s="227">
        <f>IFERROR(IF((RD[[#This Row],[33kV_OG2_Ex]]-FB151)*1000&lt;=0,0,(RD[[#This Row],[33kV_OG2_Ex]]-FB151)*1000),0)</f>
        <v>0</v>
      </c>
      <c r="FT152" s="132">
        <f>IF((RD[[#This Row],[220kV_TX1_Ex]]-FC151)*800000&lt;=0,0,(RD[[#This Row],[220kV_TX1_Ex]]-FC151)*800000)</f>
        <v>0</v>
      </c>
      <c r="FU152" s="227">
        <f>IF((RD[[#This Row],[220kV_Tx2_Ex]]-FD151)*800000&lt;=0,0,(RD[[#This Row],[220kV_Tx2_Ex]]-FD151)*800000)</f>
        <v>0</v>
      </c>
      <c r="FV152" s="291">
        <f>IF((RD[[#This Row],[220kV_TL_TVM_Ex]]-FE151)*1600000&lt;=0,0,(RD[[#This Row],[220kV_TL_TVM_Ex]]-FE151)*1600000)</f>
        <v>0</v>
      </c>
      <c r="FW152" s="291" t="str">
        <f>IF((RD[[#This Row],[220kV_C&amp;R_PQM_Ex]]-FF151)*1600000&lt;=0,"",(RD[[#This Row],[220kV_C&amp;R_PQM_Ex]]-FF151)*1600000)</f>
        <v/>
      </c>
      <c r="FX152" s="227">
        <f>IFERROR(IF((RD[[#This Row],[220KV_C&amp;R_PQM_Im]]-FG151)*1600000&lt;=0,0,(RD[[#This Row],[220KV_C&amp;R_PQM_Im]]-FG151)*1600000),"")</f>
        <v>0</v>
      </c>
      <c r="FY152" s="227" t="str">
        <f>IFERROR(IF((RD[[#This Row],[33kV_Aux1_Im]]-FH151)*1000&lt;=0,"",(RD[[#This Row],[33kV_Aux1_Im]]-FH151)*1000),"")</f>
        <v/>
      </c>
      <c r="FZ152" s="227" t="str">
        <f>IF((RD[[#This Row],[33kV_Aux2_Im]]-FI151)*1000&lt;=0,"",(RD[[#This Row],[33kV_Aux2_Im]]-FI151)*1000)</f>
        <v/>
      </c>
      <c r="GA152" s="291">
        <f>IFERROR(RD[[#This Row],[33kV_OG1_Energy (MWh)]]+RD[[#This Row],[33kV_OG2_Energy (MWh)]],"")</f>
        <v>0</v>
      </c>
      <c r="GB152" s="291">
        <f>IFERROR(RD[[#This Row],[220kV_TL_TVM Energy (MWh)]]-RD[[#This Row],[220KV_C&amp;R_PQM_im (MWh)]],"")</f>
        <v>0</v>
      </c>
      <c r="GC152" s="228" t="str">
        <f>IFERROR(RD[[#This Row],[33 kV Total Export (MWH)]]/RD[[#This Row],[220 KV Net Export (MWh)]]-1,"")</f>
        <v/>
      </c>
      <c r="GD152" s="229">
        <f>IFERROR((RD[[#This Row],[Sunset Time (POA&lt;20 W/m2)]]-RD[[#This Row],[Sunrise Time (POA&gt;20 W/m2)]])*24,0)</f>
        <v>0</v>
      </c>
      <c r="GE15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2" s="57">
        <f t="shared" si="210"/>
        <v>0</v>
      </c>
      <c r="GG152" s="143">
        <v>172.51</v>
      </c>
      <c r="GH152" s="57">
        <f t="shared" si="206"/>
        <v>0</v>
      </c>
      <c r="GI152" s="8">
        <f>IFERROR(RD[[#This Row],[Wind Export (33 kV)]]*(1-RD[[#This Row],[33 kV Line Loss (%)]]),RD[[#This Row],[Wind Export (33 kV)]])</f>
        <v>0</v>
      </c>
      <c r="GJ152" s="399"/>
      <c r="GK152" s="399"/>
      <c r="GL152" t="str">
        <f>IFERROR(RD[[#This Row],[E_AC (WPR)]]/RD[[#This Row],[E_DC (WPR)]],"")</f>
        <v/>
      </c>
    </row>
    <row r="153" spans="1:194">
      <c r="A153" s="124">
        <f t="shared" si="203"/>
        <v>45893</v>
      </c>
      <c r="B153" s="129">
        <f>YEAR(RD[[#This Row],[Date]])+IF(MONTH(RD[[#This Row],[Date]])&gt;=4,1,0)</f>
        <v>2026</v>
      </c>
      <c r="C153" s="129">
        <f>YEAR(RD[[#This Row],[Date]])</f>
        <v>2025</v>
      </c>
      <c r="D153" s="130">
        <f t="shared" si="209"/>
        <v>45870</v>
      </c>
      <c r="E153" s="129">
        <f>DAY(EOMONTH(RD[[#This Row],[Date]],0))</f>
        <v>31</v>
      </c>
      <c r="F153" s="393"/>
      <c r="G153" s="393"/>
      <c r="H153" s="394"/>
      <c r="I153" s="394"/>
      <c r="J153" s="394"/>
      <c r="K153" s="394"/>
      <c r="L153" s="394"/>
      <c r="M153" s="394"/>
      <c r="N153" s="394"/>
      <c r="O153" s="394"/>
      <c r="P153" s="394"/>
      <c r="Q153" s="394"/>
      <c r="R153" s="394"/>
      <c r="S153" s="394"/>
      <c r="T153" s="394"/>
      <c r="U153" s="394"/>
      <c r="V153" s="394"/>
      <c r="W153" s="394"/>
      <c r="X153" s="394"/>
      <c r="Y153" s="394"/>
      <c r="Z153" s="394"/>
      <c r="AA153" s="394"/>
      <c r="AB153" s="394"/>
      <c r="AC153" s="394"/>
      <c r="AD153" s="394"/>
      <c r="AE153" s="394"/>
      <c r="AF153" s="394"/>
      <c r="AG153" s="394"/>
      <c r="AH153" s="394"/>
      <c r="AI153" s="394"/>
      <c r="AJ153" s="394"/>
      <c r="AK153" s="394"/>
      <c r="AL153" s="394"/>
      <c r="AM153" s="394"/>
      <c r="AN153" s="394"/>
      <c r="AO153" s="394"/>
      <c r="AP153" s="394"/>
      <c r="AQ153" s="394"/>
      <c r="AR153" s="394"/>
      <c r="AS153" s="394"/>
      <c r="AT153" s="394"/>
      <c r="AU153" s="394"/>
      <c r="AV153" s="394"/>
      <c r="AW153" s="394"/>
      <c r="AX153" s="394"/>
      <c r="AY153" s="394"/>
      <c r="AZ153" s="394"/>
      <c r="BA153" s="394"/>
      <c r="BB153" s="394"/>
      <c r="BC153" s="394"/>
      <c r="BD153" s="394"/>
      <c r="BE153" s="394"/>
      <c r="BF153" s="394"/>
      <c r="BG153" s="394"/>
      <c r="BH153" s="394"/>
      <c r="BI153" s="394"/>
      <c r="BJ153" s="394"/>
      <c r="BK153" s="394"/>
      <c r="BL153" s="394"/>
      <c r="BM153" s="394"/>
      <c r="BN153" s="394"/>
      <c r="BO153" s="394"/>
      <c r="BP153" s="394"/>
      <c r="BQ153" s="394"/>
      <c r="BR153" s="394"/>
      <c r="BS153" s="394"/>
      <c r="BT153" s="394"/>
      <c r="BU153" s="394"/>
      <c r="BV153" s="394"/>
      <c r="BW153" s="394"/>
      <c r="BX153" s="394"/>
      <c r="BY153" s="394"/>
      <c r="BZ153" s="394"/>
      <c r="CA153" s="394"/>
      <c r="CB153" s="394"/>
      <c r="CC153" s="394"/>
      <c r="CD153" s="394"/>
      <c r="CE153" s="394"/>
      <c r="CF153" s="394"/>
      <c r="CG153" s="394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DF153" s="288"/>
      <c r="DG153" s="288"/>
      <c r="DH153" s="288"/>
      <c r="DI153" s="288"/>
      <c r="DJ153" s="288"/>
      <c r="DK153" s="288"/>
      <c r="DL153" s="288"/>
      <c r="DM153" s="288"/>
      <c r="DN153" s="288"/>
      <c r="DO153" s="288"/>
      <c r="DP153" s="288"/>
      <c r="DQ153" s="288"/>
      <c r="DR153" s="288"/>
      <c r="DS153" s="288"/>
      <c r="DT153" s="288"/>
      <c r="DU153" s="288"/>
      <c r="DV153" s="288"/>
      <c r="DW153" s="288"/>
      <c r="DX153" s="288"/>
      <c r="DY153" s="288"/>
      <c r="DZ153" s="288"/>
      <c r="EA153" s="288"/>
      <c r="EB153" s="288"/>
      <c r="EC153" s="288"/>
      <c r="ED153" s="398">
        <f>SUM(RD[[#This Row],[IS1_Inv1_M1]:[IS1_Inv1_M2]])</f>
        <v>0</v>
      </c>
      <c r="EE153" s="398">
        <f>SUM(RD[[#This Row],[IS2_Inv1_M1]:[IS5_Inv1_M4]])</f>
        <v>0</v>
      </c>
      <c r="EF153" s="398">
        <f>SUM(RD[[#This Row],[IS6_Inv1_M1]:[IS6_Inv2_M2]])+SUM(RD[[#This Row],[IS8_Inv1_M1]:[IS8_Inv4_M2]])</f>
        <v>0</v>
      </c>
      <c r="EG153" s="398">
        <f>SUM(RD[[#This Row],[IS7_Inv1_M1]:[IS7_Inv1_M2]])</f>
        <v>0</v>
      </c>
      <c r="EH153" s="397">
        <f>SUM(RD[[#This Row],[IS9_Inv1_M1]:[IS12_Inv2_M4]])</f>
        <v>0</v>
      </c>
      <c r="EI153" s="397">
        <f>SUM(RD[[#This Row],[IS13_Inv1_M1]:[IS14_Inv1_M4]])</f>
        <v>0</v>
      </c>
      <c r="EJ153" s="397">
        <f>SUM(RD[[#This Row],[IS15_Inv1_M1]:[IS15_Inv2_M1]])</f>
        <v>0</v>
      </c>
      <c r="EK153" s="127">
        <f>SUM(RD[[#This Row],[IS16_Inv1_M1]:[IS17_Inv2_M2]])</f>
        <v>0</v>
      </c>
      <c r="EL153" s="127">
        <f>SUM(RD[[#This Row],[IS18_Inv1_M1]:[IS19_Inv2_M3]])</f>
        <v>0</v>
      </c>
      <c r="EM153" s="127">
        <f>SUM(RD[[#This Row],[IS20_Inv1_M1]:[IS20_Inv2_M2]])</f>
        <v>0</v>
      </c>
      <c r="EN153" s="398">
        <f>SUM(RD[[#This Row],[O2R4_P1]:[O2R22_P3]])</f>
        <v>0</v>
      </c>
      <c r="EO153" s="127" t="str">
        <f>IFERROR(AVERAGEIF(RD[[#This Row],[POA_UP_MCR (KWh/m2)]:[POA_UP_Ph3 (KWh/m2)2]],"&lt;&gt;0",RD[[#This Row],[POA_UP_MCR (KWh/m2)]:[POA_UP_Ph3 (KWh/m2)2]]),"")</f>
        <v/>
      </c>
      <c r="EP153" s="127" t="str">
        <f>IFERROR(AVERAGEIF(RD[[#This Row],[POA_Down_MCR (KWh/m2)]:[POA_Down_Ph3 (KWh/m2)22]],"&lt;&gt;0",RD[[#This Row],[POA_Down_MCR (KWh/m2)]:[POA_Down_Ph3 (KWh/m2)22]]),"")</f>
        <v/>
      </c>
      <c r="EQ153" s="127" t="str">
        <f>IFERROR(AVERAGEIF(RD[[#This Row],[GHI_UP_MCR (KWh/m2)]:[GHI_UP_IS1 (KWh/m2)]],"&lt;&gt;0",RD[[#This Row],[GHI_UP_MCR (KWh/m2)]:[GHI_UP_IS1 (KWh/m2)]]),"")</f>
        <v/>
      </c>
      <c r="ER153" s="127" t="str">
        <f>IFERROR(AVERAGEIF(RD[[#This Row],[GHI_Down_MCR (KWh/m2)]:[GHI_Down_IS1 (KWh/m2)]],"&lt;&gt;0",RD[[#This Row],[GHI_Down_MCR (KWh/m2)]:[GHI_Down_IS1 (KWh/m2)]]),"")</f>
        <v/>
      </c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291" t="str">
        <f>IF((RD[[#This Row],[33 kV_Wind_F1_Ex]]-ES152)*165000&lt;=0,"",(RD[[#This Row],[33 kV_Wind_F1_Ex]]-ES152)*165000)</f>
        <v/>
      </c>
      <c r="FK153" s="291" t="str">
        <f>IF((RD[[#This Row],[33 kV_Wind_F2_Ex]]-ET152)*165000&lt;=0,"",(RD[[#This Row],[33 kV_Wind_F2_Ex]]-ET152)*165000)</f>
        <v/>
      </c>
      <c r="FL153" s="131" t="str">
        <f>IF((RD[[#This Row],[33 kV_Wind_F3_Ex]]-EU152)*225000&lt;=0,"",(RD[[#This Row],[33 kV_Wind_F3_Ex]]-EU152)*225000)</f>
        <v/>
      </c>
      <c r="FM153" s="131" t="str">
        <f>IF((RD[[#This Row],[33 kV_Wind_F4_Ex]]-EV152)*165000&lt;=0,"",(RD[[#This Row],[33 kV_Wind_F4_Ex]]-EV152)*165000)</f>
        <v/>
      </c>
      <c r="FN153" s="227" t="str">
        <f>IF((RD[[#This Row],[33 kV_Solar_F1_Ex]]-EW152)*225000&lt;=0,"",(RD[[#This Row],[33 kV_Solar_F1_Ex]]-EW152)*225000)</f>
        <v/>
      </c>
      <c r="FO153" s="132" t="str">
        <f>IF((RD[[#This Row],[33kV_Solar_F2_Ex]]-EX152)*225000&lt;=0,"",(RD[[#This Row],[33kV_Solar_F2_Ex]]-EX152)*225000)</f>
        <v/>
      </c>
      <c r="FP153" s="131" t="str">
        <f>IF((RD[[#This Row],[33 kV_Solar_F3_Ex]]-EY152)*225000&lt;=0,"",(RD[[#This Row],[33 kV_Solar_F3_Ex]]-EY152)*225000)</f>
        <v/>
      </c>
      <c r="FQ153" s="131" t="str">
        <f>IF((RD[[#This Row],[33kV_Solar_F4_Ex]]-EZ152)*225000&lt;=0,"",(RD[[#This Row],[33kV_Solar_F4_Ex]]-EZ152)*225000)</f>
        <v/>
      </c>
      <c r="FR153" s="291">
        <f>IF((RD[[#This Row],[33kV_OG1_Ex]]-FA152)*1000&lt;=0,0,(RD[[#This Row],[33kV_OG1_Ex]]-FA152)*1000)</f>
        <v>0</v>
      </c>
      <c r="FS153" s="227">
        <f>IFERROR(IF((RD[[#This Row],[33kV_OG2_Ex]]-FB152)*1000&lt;=0,0,(RD[[#This Row],[33kV_OG2_Ex]]-FB152)*1000),0)</f>
        <v>0</v>
      </c>
      <c r="FT153" s="132">
        <f>IF((RD[[#This Row],[220kV_TX1_Ex]]-FC152)*800000&lt;=0,0,(RD[[#This Row],[220kV_TX1_Ex]]-FC152)*800000)</f>
        <v>0</v>
      </c>
      <c r="FU153" s="227">
        <f>IF((RD[[#This Row],[220kV_Tx2_Ex]]-FD152)*800000&lt;=0,0,(RD[[#This Row],[220kV_Tx2_Ex]]-FD152)*800000)</f>
        <v>0</v>
      </c>
      <c r="FV153" s="291">
        <f>IF((RD[[#This Row],[220kV_TL_TVM_Ex]]-FE152)*1600000&lt;=0,0,(RD[[#This Row],[220kV_TL_TVM_Ex]]-FE152)*1600000)</f>
        <v>0</v>
      </c>
      <c r="FW153" s="291" t="str">
        <f>IF((RD[[#This Row],[220kV_C&amp;R_PQM_Ex]]-FF152)*1600000&lt;=0,"",(RD[[#This Row],[220kV_C&amp;R_PQM_Ex]]-FF152)*1600000)</f>
        <v/>
      </c>
      <c r="FX153" s="227">
        <f>IFERROR(IF((RD[[#This Row],[220KV_C&amp;R_PQM_Im]]-FG152)*1600000&lt;=0,0,(RD[[#This Row],[220KV_C&amp;R_PQM_Im]]-FG152)*1600000),"")</f>
        <v>0</v>
      </c>
      <c r="FY153" s="227" t="str">
        <f>IFERROR(IF((RD[[#This Row],[33kV_Aux1_Im]]-FH152)*1000&lt;=0,"",(RD[[#This Row],[33kV_Aux1_Im]]-FH152)*1000),"")</f>
        <v/>
      </c>
      <c r="FZ153" s="227" t="str">
        <f>IF((RD[[#This Row],[33kV_Aux2_Im]]-FI152)*1000&lt;=0,"",(RD[[#This Row],[33kV_Aux2_Im]]-FI152)*1000)</f>
        <v/>
      </c>
      <c r="GA153" s="291">
        <f>IFERROR(RD[[#This Row],[33kV_OG1_Energy (MWh)]]+RD[[#This Row],[33kV_OG2_Energy (MWh)]],"")</f>
        <v>0</v>
      </c>
      <c r="GB153" s="291">
        <f>IFERROR(RD[[#This Row],[220kV_TL_TVM Energy (MWh)]]-RD[[#This Row],[220KV_C&amp;R_PQM_im (MWh)]],"")</f>
        <v>0</v>
      </c>
      <c r="GC153" s="228" t="str">
        <f>IFERROR(RD[[#This Row],[33 kV Total Export (MWH)]]/RD[[#This Row],[220 KV Net Export (MWh)]]-1,"")</f>
        <v/>
      </c>
      <c r="GD153" s="229">
        <f>IFERROR((RD[[#This Row],[Sunset Time (POA&lt;20 W/m2)]]-RD[[#This Row],[Sunrise Time (POA&gt;20 W/m2)]])*24,0)</f>
        <v>0</v>
      </c>
      <c r="GE15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3" s="57">
        <f t="shared" si="210"/>
        <v>0</v>
      </c>
      <c r="GG153" s="143">
        <v>172.51</v>
      </c>
      <c r="GH153" s="57">
        <f t="shared" si="206"/>
        <v>0</v>
      </c>
      <c r="GI153" s="8">
        <f>IFERROR(RD[[#This Row],[Wind Export (33 kV)]]*(1-RD[[#This Row],[33 kV Line Loss (%)]]),RD[[#This Row],[Wind Export (33 kV)]])</f>
        <v>0</v>
      </c>
      <c r="GJ153" s="399"/>
      <c r="GK153" s="399"/>
      <c r="GL153" t="str">
        <f>IFERROR(RD[[#This Row],[E_AC (WPR)]]/RD[[#This Row],[E_DC (WPR)]],"")</f>
        <v/>
      </c>
    </row>
    <row r="154" spans="1:194">
      <c r="A154" s="124">
        <f t="shared" si="203"/>
        <v>45894</v>
      </c>
      <c r="B154" s="129">
        <f>YEAR(RD[[#This Row],[Date]])+IF(MONTH(RD[[#This Row],[Date]])&gt;=4,1,0)</f>
        <v>2026</v>
      </c>
      <c r="C154" s="129">
        <f>YEAR(RD[[#This Row],[Date]])</f>
        <v>2025</v>
      </c>
      <c r="D154" s="130">
        <f t="shared" ref="D154:D158" si="211">A154-DAY(A154)+1</f>
        <v>45870</v>
      </c>
      <c r="E154" s="129">
        <f>DAY(EOMONTH(RD[[#This Row],[Date]],0))</f>
        <v>31</v>
      </c>
      <c r="F154" s="393"/>
      <c r="G154" s="393"/>
      <c r="H154" s="394"/>
      <c r="I154" s="394"/>
      <c r="J154" s="394"/>
      <c r="K154" s="394"/>
      <c r="L154" s="394"/>
      <c r="M154" s="394"/>
      <c r="N154" s="394"/>
      <c r="O154" s="394"/>
      <c r="P154" s="394"/>
      <c r="Q154" s="394"/>
      <c r="R154" s="394"/>
      <c r="S154" s="394"/>
      <c r="T154" s="394"/>
      <c r="U154" s="394"/>
      <c r="V154" s="394"/>
      <c r="W154" s="394"/>
      <c r="X154" s="394"/>
      <c r="Y154" s="394"/>
      <c r="Z154" s="394"/>
      <c r="AA154" s="394"/>
      <c r="AB154" s="394"/>
      <c r="AC154" s="394"/>
      <c r="AD154" s="394"/>
      <c r="AE154" s="395"/>
      <c r="AF154" s="395"/>
      <c r="AG154" s="395"/>
      <c r="AH154" s="395"/>
      <c r="AI154" s="395"/>
      <c r="AJ154" s="395"/>
      <c r="AK154" s="395"/>
      <c r="AL154" s="395"/>
      <c r="AM154" s="395"/>
      <c r="AN154" s="395"/>
      <c r="AO154" s="395"/>
      <c r="AP154" s="395"/>
      <c r="AQ154" s="395"/>
      <c r="AR154" s="395"/>
      <c r="AS154" s="395"/>
      <c r="AT154" s="395"/>
      <c r="AU154" s="395"/>
      <c r="AV154" s="395"/>
      <c r="AW154" s="395"/>
      <c r="AX154" s="395"/>
      <c r="AY154" s="395"/>
      <c r="AZ154" s="395"/>
      <c r="BA154" s="395"/>
      <c r="BB154" s="395"/>
      <c r="BC154" s="395"/>
      <c r="BD154" s="395"/>
      <c r="BE154" s="395"/>
      <c r="BF154" s="395"/>
      <c r="BG154" s="395"/>
      <c r="BH154" s="395"/>
      <c r="BI154" s="395"/>
      <c r="BJ154" s="395"/>
      <c r="BK154" s="395"/>
      <c r="BL154" s="395"/>
      <c r="BM154" s="395"/>
      <c r="BN154" s="395"/>
      <c r="BO154" s="395"/>
      <c r="BP154" s="395"/>
      <c r="BQ154" s="395"/>
      <c r="BR154" s="395"/>
      <c r="BS154" s="395"/>
      <c r="BT154" s="395"/>
      <c r="BU154" s="395"/>
      <c r="BV154" s="395"/>
      <c r="BW154" s="395"/>
      <c r="BX154" s="395"/>
      <c r="BY154" s="395"/>
      <c r="BZ154" s="395"/>
      <c r="CA154" s="395"/>
      <c r="CB154" s="395"/>
      <c r="CC154" s="395"/>
      <c r="CD154" s="395"/>
      <c r="CE154" s="395"/>
      <c r="CF154" s="395"/>
      <c r="CG154" s="395"/>
      <c r="CH154" s="135"/>
      <c r="CI154" s="135"/>
      <c r="CJ154" s="135"/>
      <c r="CK154" s="135"/>
      <c r="CL154" s="135"/>
      <c r="CM154" s="135"/>
      <c r="CN154" s="135"/>
      <c r="CO154" s="135"/>
      <c r="CP154" s="126"/>
      <c r="CQ154" s="126"/>
      <c r="CR154" s="135"/>
      <c r="CS154" s="135"/>
      <c r="CT154" s="126"/>
      <c r="CU154" s="126"/>
      <c r="CV154" s="135"/>
      <c r="CW154" s="135"/>
      <c r="CX154" s="126"/>
      <c r="CY154" s="135"/>
      <c r="CZ154" s="135"/>
      <c r="DA154" s="126"/>
      <c r="DB154" s="126"/>
      <c r="DC154" s="126"/>
      <c r="DD154" s="126"/>
      <c r="DE154" s="126"/>
      <c r="DF154" s="288"/>
      <c r="DG154" s="288"/>
      <c r="DH154" s="288"/>
      <c r="DI154" s="288"/>
      <c r="DJ154" s="288"/>
      <c r="DK154" s="288"/>
      <c r="DL154" s="288"/>
      <c r="DM154" s="288"/>
      <c r="DN154" s="288"/>
      <c r="DO154" s="288"/>
      <c r="DP154" s="288"/>
      <c r="DQ154" s="288"/>
      <c r="DR154" s="288"/>
      <c r="DS154" s="288"/>
      <c r="DT154" s="288"/>
      <c r="DU154" s="288"/>
      <c r="DV154" s="288"/>
      <c r="DW154" s="288"/>
      <c r="DX154" s="288"/>
      <c r="DY154" s="288"/>
      <c r="DZ154" s="288"/>
      <c r="EA154" s="288"/>
      <c r="EB154" s="288"/>
      <c r="EC154" s="288"/>
      <c r="ED154" s="397">
        <f>SUM(RD[[#This Row],[IS1_Inv1_M1]:[IS1_Inv1_M2]])</f>
        <v>0</v>
      </c>
      <c r="EE154" s="397">
        <f>SUM(RD[[#This Row],[IS2_Inv1_M1]:[IS5_Inv1_M4]])</f>
        <v>0</v>
      </c>
      <c r="EF154" s="397">
        <f>SUM(RD[[#This Row],[IS6_Inv1_M1]:[IS6_Inv2_M2]])+SUM(RD[[#This Row],[IS8_Inv1_M1]:[IS8_Inv4_M2]])</f>
        <v>0</v>
      </c>
      <c r="EG154" s="397">
        <f>SUM(RD[[#This Row],[IS7_Inv1_M1]:[IS7_Inv1_M2]])</f>
        <v>0</v>
      </c>
      <c r="EH154" s="397">
        <f>SUM(RD[[#This Row],[IS9_Inv1_M1]:[IS12_Inv2_M4]])</f>
        <v>0</v>
      </c>
      <c r="EI154" s="397">
        <f>SUM(RD[[#This Row],[IS13_Inv1_M1]:[IS14_Inv1_M4]])</f>
        <v>0</v>
      </c>
      <c r="EJ154" s="397">
        <f>SUM(RD[[#This Row],[IS15_Inv1_M1]:[IS15_Inv2_M1]])</f>
        <v>0</v>
      </c>
      <c r="EK154" s="127">
        <f>SUM(RD[[#This Row],[IS16_Inv1_M1]:[IS17_Inv2_M2]])</f>
        <v>0</v>
      </c>
      <c r="EL154" s="127">
        <f>SUM(RD[[#This Row],[IS18_Inv1_M1]:[IS19_Inv2_M3]])</f>
        <v>0</v>
      </c>
      <c r="EM154" s="127">
        <f>SUM(RD[[#This Row],[IS20_Inv1_M1]:[IS20_Inv2_M2]])</f>
        <v>0</v>
      </c>
      <c r="EN154" s="397">
        <f>SUM(RD[[#This Row],[O2R4_P1]:[O2R22_P3]])</f>
        <v>0</v>
      </c>
      <c r="EO154" s="127" t="str">
        <f>IFERROR(AVERAGEIF(RD[[#This Row],[POA_UP_MCR (KWh/m2)]:[POA_UP_Ph3 (KWh/m2)2]],"&lt;&gt;0",RD[[#This Row],[POA_UP_MCR (KWh/m2)]:[POA_UP_Ph3 (KWh/m2)2]]),"")</f>
        <v/>
      </c>
      <c r="EP154" s="127" t="str">
        <f>IFERROR(AVERAGEIF(RD[[#This Row],[POA_Down_MCR (KWh/m2)]:[POA_Down_Ph3 (KWh/m2)22]],"&lt;&gt;0",RD[[#This Row],[POA_Down_MCR (KWh/m2)]:[POA_Down_Ph3 (KWh/m2)22]]),"")</f>
        <v/>
      </c>
      <c r="EQ154" s="127" t="str">
        <f>IFERROR(AVERAGEIF(RD[[#This Row],[GHI_UP_MCR (KWh/m2)]:[GHI_UP_IS1 (KWh/m2)]],"&lt;&gt;0",RD[[#This Row],[GHI_UP_MCR (KWh/m2)]:[GHI_UP_IS1 (KWh/m2)]]),"")</f>
        <v/>
      </c>
      <c r="ER154" s="127" t="str">
        <f>IFERROR(AVERAGEIF(RD[[#This Row],[GHI_Down_MCR (KWh/m2)]:[GHI_Down_IS1 (KWh/m2)]],"&lt;&gt;0",RD[[#This Row],[GHI_Down_MCR (KWh/m2)]:[GHI_Down_IS1 (KWh/m2)]]),"")</f>
        <v/>
      </c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291" t="str">
        <f>IF((RD[[#This Row],[33 kV_Wind_F1_Ex]]-ES153)*165000&lt;=0,"",(RD[[#This Row],[33 kV_Wind_F1_Ex]]-ES153)*165000)</f>
        <v/>
      </c>
      <c r="FK154" s="291" t="str">
        <f>IF((RD[[#This Row],[33 kV_Wind_F2_Ex]]-ET153)*165000&lt;=0,"",(RD[[#This Row],[33 kV_Wind_F2_Ex]]-ET153)*165000)</f>
        <v/>
      </c>
      <c r="FL154" s="131" t="str">
        <f>IF((RD[[#This Row],[33 kV_Wind_F3_Ex]]-EU153)*225000&lt;=0,"",(RD[[#This Row],[33 kV_Wind_F3_Ex]]-EU153)*225000)</f>
        <v/>
      </c>
      <c r="FM154" s="131" t="str">
        <f>IF((RD[[#This Row],[33 kV_Wind_F4_Ex]]-EV153)*165000&lt;=0,"",(RD[[#This Row],[33 kV_Wind_F4_Ex]]-EV153)*165000)</f>
        <v/>
      </c>
      <c r="FN154" s="227" t="str">
        <f>IF((RD[[#This Row],[33 kV_Solar_F1_Ex]]-EW153)*225000&lt;=0,"",(RD[[#This Row],[33 kV_Solar_F1_Ex]]-EW153)*225000)</f>
        <v/>
      </c>
      <c r="FO154" s="132" t="str">
        <f>IF((RD[[#This Row],[33kV_Solar_F2_Ex]]-EX153)*225000&lt;=0,"",(RD[[#This Row],[33kV_Solar_F2_Ex]]-EX153)*225000)</f>
        <v/>
      </c>
      <c r="FP154" s="131" t="str">
        <f>IF((RD[[#This Row],[33 kV_Solar_F3_Ex]]-EY153)*225000&lt;=0,"",(RD[[#This Row],[33 kV_Solar_F3_Ex]]-EY153)*225000)</f>
        <v/>
      </c>
      <c r="FQ154" s="131" t="str">
        <f>IF((RD[[#This Row],[33kV_Solar_F4_Ex]]-EZ153)*225000&lt;=0,"",(RD[[#This Row],[33kV_Solar_F4_Ex]]-EZ153)*225000)</f>
        <v/>
      </c>
      <c r="FR154" s="291">
        <f>IF((RD[[#This Row],[33kV_OG1_Ex]]-FA153)*1000&lt;=0,0,(RD[[#This Row],[33kV_OG1_Ex]]-FA153)*1000)</f>
        <v>0</v>
      </c>
      <c r="FS154" s="227">
        <f>IFERROR(IF((RD[[#This Row],[33kV_OG2_Ex]]-FB153)*1000&lt;=0,0,(RD[[#This Row],[33kV_OG2_Ex]]-FB153)*1000),0)</f>
        <v>0</v>
      </c>
      <c r="FT154" s="132">
        <f>IF((RD[[#This Row],[220kV_TX1_Ex]]-FC153)*800000&lt;=0,0,(RD[[#This Row],[220kV_TX1_Ex]]-FC153)*800000)</f>
        <v>0</v>
      </c>
      <c r="FU154" s="227">
        <f>IF((RD[[#This Row],[220kV_Tx2_Ex]]-FD153)*800000&lt;=0,0,(RD[[#This Row],[220kV_Tx2_Ex]]-FD153)*800000)</f>
        <v>0</v>
      </c>
      <c r="FV154" s="291">
        <f>IF((RD[[#This Row],[220kV_TL_TVM_Ex]]-FE153)*1600000&lt;=0,0,(RD[[#This Row],[220kV_TL_TVM_Ex]]-FE153)*1600000)</f>
        <v>0</v>
      </c>
      <c r="FW154" s="291" t="str">
        <f>IF((RD[[#This Row],[220kV_C&amp;R_PQM_Ex]]-FF153)*1600000&lt;=0,"",(RD[[#This Row],[220kV_C&amp;R_PQM_Ex]]-FF153)*1600000)</f>
        <v/>
      </c>
      <c r="FX154" s="227">
        <f>IFERROR(IF((RD[[#This Row],[220KV_C&amp;R_PQM_Im]]-FG153)*1600000&lt;=0,0,(RD[[#This Row],[220KV_C&amp;R_PQM_Im]]-FG153)*1600000),"")</f>
        <v>0</v>
      </c>
      <c r="FY154" s="227" t="str">
        <f>IFERROR(IF((RD[[#This Row],[33kV_Aux1_Im]]-FH153)*1000&lt;=0,"",(RD[[#This Row],[33kV_Aux1_Im]]-FH153)*1000),"")</f>
        <v/>
      </c>
      <c r="FZ154" s="227" t="str">
        <f>IF((RD[[#This Row],[33kV_Aux2_Im]]-FI153)*1000&lt;=0,"",(RD[[#This Row],[33kV_Aux2_Im]]-FI153)*1000)</f>
        <v/>
      </c>
      <c r="GA154" s="291">
        <f>IFERROR(RD[[#This Row],[33kV_OG1_Energy (MWh)]]+RD[[#This Row],[33kV_OG2_Energy (MWh)]],"")</f>
        <v>0</v>
      </c>
      <c r="GB154" s="291">
        <f>IFERROR(RD[[#This Row],[220kV_TL_TVM Energy (MWh)]]-RD[[#This Row],[220KV_C&amp;R_PQM_im (MWh)]],"")</f>
        <v>0</v>
      </c>
      <c r="GC154" s="228" t="str">
        <f>IFERROR(RD[[#This Row],[33 kV Total Export (MWH)]]/RD[[#This Row],[220 KV Net Export (MWh)]]-1,"")</f>
        <v/>
      </c>
      <c r="GD154" s="229">
        <f>IFERROR((RD[[#This Row],[Sunset Time (POA&lt;20 W/m2)]]-RD[[#This Row],[Sunrise Time (POA&gt;20 W/m2)]])*24,0)</f>
        <v>0</v>
      </c>
      <c r="GE15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4" s="57">
        <f t="shared" si="210"/>
        <v>0</v>
      </c>
      <c r="GG154" s="143">
        <v>172.51</v>
      </c>
      <c r="GH154" s="57">
        <f t="shared" si="206"/>
        <v>0</v>
      </c>
      <c r="GI154" s="8">
        <f>IFERROR(RD[[#This Row],[Wind Export (33 kV)]]*(1-RD[[#This Row],[33 kV Line Loss (%)]]),RD[[#This Row],[Wind Export (33 kV)]])</f>
        <v>0</v>
      </c>
      <c r="GJ154" s="399"/>
      <c r="GK154" s="399"/>
      <c r="GL154" t="str">
        <f>IFERROR(RD[[#This Row],[E_AC (WPR)]]/RD[[#This Row],[E_DC (WPR)]],"")</f>
        <v/>
      </c>
    </row>
    <row r="155" spans="1:194">
      <c r="A155" s="124">
        <f t="shared" ref="A155:A160" si="212">A154+1</f>
        <v>45895</v>
      </c>
      <c r="B155" s="129">
        <f>YEAR(RD[[#This Row],[Date]])+IF(MONTH(RD[[#This Row],[Date]])&gt;=4,1,0)</f>
        <v>2026</v>
      </c>
      <c r="C155" s="129">
        <f>YEAR(RD[[#This Row],[Date]])</f>
        <v>2025</v>
      </c>
      <c r="D155" s="130">
        <f t="shared" si="211"/>
        <v>45870</v>
      </c>
      <c r="E155" s="129">
        <f>DAY(EOMONTH(RD[[#This Row],[Date]],0))</f>
        <v>31</v>
      </c>
      <c r="F155" s="393"/>
      <c r="G155" s="393"/>
      <c r="H155" s="394"/>
      <c r="I155" s="394"/>
      <c r="J155" s="394"/>
      <c r="K155" s="394"/>
      <c r="L155" s="394"/>
      <c r="M155" s="394"/>
      <c r="N155" s="394"/>
      <c r="O155" s="394"/>
      <c r="P155" s="394"/>
      <c r="Q155" s="394"/>
      <c r="R155" s="394"/>
      <c r="S155" s="394"/>
      <c r="T155" s="394"/>
      <c r="U155" s="394"/>
      <c r="V155" s="394"/>
      <c r="W155" s="394"/>
      <c r="X155" s="394"/>
      <c r="Y155" s="394"/>
      <c r="Z155" s="394"/>
      <c r="AA155" s="394"/>
      <c r="AB155" s="394"/>
      <c r="AC155" s="394"/>
      <c r="AD155" s="394"/>
      <c r="AE155" s="394"/>
      <c r="AF155" s="394"/>
      <c r="AG155" s="394"/>
      <c r="AH155" s="394"/>
      <c r="AI155" s="394"/>
      <c r="AJ155" s="394"/>
      <c r="AK155" s="394"/>
      <c r="AL155" s="394"/>
      <c r="AM155" s="394"/>
      <c r="AN155" s="394"/>
      <c r="AO155" s="394"/>
      <c r="AP155" s="394"/>
      <c r="AQ155" s="394"/>
      <c r="AR155" s="394"/>
      <c r="AS155" s="394"/>
      <c r="AT155" s="394"/>
      <c r="AU155" s="394"/>
      <c r="AV155" s="394"/>
      <c r="AW155" s="394"/>
      <c r="AX155" s="394"/>
      <c r="AY155" s="394"/>
      <c r="AZ155" s="394"/>
      <c r="BA155" s="394"/>
      <c r="BB155" s="394"/>
      <c r="BC155" s="394"/>
      <c r="BD155" s="394"/>
      <c r="BE155" s="394"/>
      <c r="BF155" s="394"/>
      <c r="BG155" s="394"/>
      <c r="BH155" s="394"/>
      <c r="BI155" s="394"/>
      <c r="BJ155" s="394"/>
      <c r="BK155" s="394"/>
      <c r="BL155" s="394"/>
      <c r="BM155" s="394"/>
      <c r="BN155" s="394"/>
      <c r="BO155" s="394"/>
      <c r="BP155" s="394"/>
      <c r="BQ155" s="394"/>
      <c r="BR155" s="394"/>
      <c r="BS155" s="394"/>
      <c r="BT155" s="394"/>
      <c r="BU155" s="394"/>
      <c r="BV155" s="394"/>
      <c r="BW155" s="394"/>
      <c r="BX155" s="394"/>
      <c r="BY155" s="394"/>
      <c r="BZ155" s="394"/>
      <c r="CA155" s="394"/>
      <c r="CB155" s="394"/>
      <c r="CC155" s="394"/>
      <c r="CD155" s="394"/>
      <c r="CE155" s="394"/>
      <c r="CF155" s="394"/>
      <c r="CG155" s="394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DF155" s="288"/>
      <c r="DG155" s="288"/>
      <c r="DH155" s="288"/>
      <c r="DI155" s="288"/>
      <c r="DJ155" s="288"/>
      <c r="DK155" s="288"/>
      <c r="DL155" s="288"/>
      <c r="DM155" s="288"/>
      <c r="DN155" s="288"/>
      <c r="DO155" s="288"/>
      <c r="DP155" s="288"/>
      <c r="DQ155" s="288"/>
      <c r="DR155" s="288"/>
      <c r="DS155" s="288"/>
      <c r="DT155" s="288"/>
      <c r="DU155" s="288"/>
      <c r="DV155" s="288"/>
      <c r="DW155" s="288"/>
      <c r="DX155" s="288"/>
      <c r="DY155" s="288"/>
      <c r="DZ155" s="288"/>
      <c r="EA155" s="288"/>
      <c r="EB155" s="288"/>
      <c r="EC155" s="288"/>
      <c r="ED155" s="397">
        <f>SUM(RD[[#This Row],[IS1_Inv1_M1]:[IS1_Inv1_M2]])</f>
        <v>0</v>
      </c>
      <c r="EE155" s="397">
        <f>SUM(RD[[#This Row],[IS2_Inv1_M1]:[IS5_Inv1_M4]])</f>
        <v>0</v>
      </c>
      <c r="EF155" s="397">
        <f>SUM(RD[[#This Row],[IS6_Inv1_M1]:[IS6_Inv2_M2]])+SUM(RD[[#This Row],[IS8_Inv1_M1]:[IS8_Inv4_M2]])</f>
        <v>0</v>
      </c>
      <c r="EG155" s="397">
        <f>SUM(RD[[#This Row],[IS7_Inv1_M1]:[IS7_Inv1_M2]])</f>
        <v>0</v>
      </c>
      <c r="EH155" s="397">
        <f>SUM(RD[[#This Row],[IS9_Inv1_M1]:[IS12_Inv2_M4]])</f>
        <v>0</v>
      </c>
      <c r="EI155" s="397">
        <f>SUM(RD[[#This Row],[IS13_Inv1_M1]:[IS14_Inv1_M4]])</f>
        <v>0</v>
      </c>
      <c r="EJ155" s="397">
        <f>SUM(RD[[#This Row],[IS15_Inv1_M1]:[IS15_Inv2_M1]])</f>
        <v>0</v>
      </c>
      <c r="EK155" s="127">
        <f>SUM(RD[[#This Row],[IS16_Inv1_M1]:[IS17_Inv2_M2]])</f>
        <v>0</v>
      </c>
      <c r="EL155" s="127">
        <f>SUM(RD[[#This Row],[IS18_Inv1_M1]:[IS19_Inv2_M3]])</f>
        <v>0</v>
      </c>
      <c r="EM155" s="127">
        <f>SUM(RD[[#This Row],[IS20_Inv1_M1]:[IS20_Inv2_M2]])</f>
        <v>0</v>
      </c>
      <c r="EN155" s="397">
        <f>SUM(RD[[#This Row],[O2R4_P1]:[O2R22_P3]])</f>
        <v>0</v>
      </c>
      <c r="EO155" s="127" t="str">
        <f>IFERROR(AVERAGEIF(RD[[#This Row],[POA_UP_MCR (KWh/m2)]:[POA_UP_Ph3 (KWh/m2)2]],"&lt;&gt;0",RD[[#This Row],[POA_UP_MCR (KWh/m2)]:[POA_UP_Ph3 (KWh/m2)2]]),"")</f>
        <v/>
      </c>
      <c r="EP155" s="127" t="str">
        <f>IFERROR(AVERAGEIF(RD[[#This Row],[POA_Down_MCR (KWh/m2)]:[POA_Down_Ph3 (KWh/m2)22]],"&lt;&gt;0",RD[[#This Row],[POA_Down_MCR (KWh/m2)]:[POA_Down_Ph3 (KWh/m2)22]]),"")</f>
        <v/>
      </c>
      <c r="EQ155" s="127" t="str">
        <f>IFERROR(AVERAGEIF(RD[[#This Row],[GHI_UP_MCR (KWh/m2)]:[GHI_UP_IS1 (KWh/m2)]],"&lt;&gt;0",RD[[#This Row],[GHI_UP_MCR (KWh/m2)]:[GHI_UP_IS1 (KWh/m2)]]),"")</f>
        <v/>
      </c>
      <c r="ER155" s="127" t="str">
        <f>IFERROR(AVERAGEIF(RD[[#This Row],[GHI_Down_MCR (KWh/m2)]:[GHI_Down_IS1 (KWh/m2)]],"&lt;&gt;0",RD[[#This Row],[GHI_Down_MCR (KWh/m2)]:[GHI_Down_IS1 (KWh/m2)]]),"")</f>
        <v/>
      </c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291" t="str">
        <f>IF((RD[[#This Row],[33 kV_Wind_F1_Ex]]-ES154)*165000&lt;=0,"",(RD[[#This Row],[33 kV_Wind_F1_Ex]]-ES154)*165000)</f>
        <v/>
      </c>
      <c r="FK155" s="291" t="str">
        <f>IF((RD[[#This Row],[33 kV_Wind_F2_Ex]]-ET154)*165000&lt;=0,"",(RD[[#This Row],[33 kV_Wind_F2_Ex]]-ET154)*165000)</f>
        <v/>
      </c>
      <c r="FL155" s="131" t="str">
        <f>IF((RD[[#This Row],[33 kV_Wind_F3_Ex]]-EU154)*225000&lt;=0,"",(RD[[#This Row],[33 kV_Wind_F3_Ex]]-EU154)*225000)</f>
        <v/>
      </c>
      <c r="FM155" s="131" t="str">
        <f>IF((RD[[#This Row],[33 kV_Wind_F4_Ex]]-EV154)*165000&lt;=0,"",(RD[[#This Row],[33 kV_Wind_F4_Ex]]-EV154)*165000)</f>
        <v/>
      </c>
      <c r="FN155" s="227" t="str">
        <f>IF((RD[[#This Row],[33 kV_Solar_F1_Ex]]-EW154)*225000&lt;=0,"",(RD[[#This Row],[33 kV_Solar_F1_Ex]]-EW154)*225000)</f>
        <v/>
      </c>
      <c r="FO155" s="132" t="str">
        <f>IF((RD[[#This Row],[33kV_Solar_F2_Ex]]-EX154)*225000&lt;=0,"",(RD[[#This Row],[33kV_Solar_F2_Ex]]-EX154)*225000)</f>
        <v/>
      </c>
      <c r="FP155" s="131" t="str">
        <f>IF((RD[[#This Row],[33 kV_Solar_F3_Ex]]-EY154)*225000&lt;=0,"",(RD[[#This Row],[33 kV_Solar_F3_Ex]]-EY154)*225000)</f>
        <v/>
      </c>
      <c r="FQ155" s="131" t="str">
        <f>IF((RD[[#This Row],[33kV_Solar_F4_Ex]]-EZ154)*225000&lt;=0,"",(RD[[#This Row],[33kV_Solar_F4_Ex]]-EZ154)*225000)</f>
        <v/>
      </c>
      <c r="FR155" s="291">
        <f>IF((RD[[#This Row],[33kV_OG1_Ex]]-FA154)*1000&lt;=0,0,(RD[[#This Row],[33kV_OG1_Ex]]-FA154)*1000)</f>
        <v>0</v>
      </c>
      <c r="FS155" s="227">
        <f>IFERROR(IF((RD[[#This Row],[33kV_OG2_Ex]]-FB154)*1000&lt;=0,0,(RD[[#This Row],[33kV_OG2_Ex]]-FB154)*1000),0)</f>
        <v>0</v>
      </c>
      <c r="FT155" s="132">
        <f>IF((RD[[#This Row],[220kV_TX1_Ex]]-FC154)*800000&lt;=0,0,(RD[[#This Row],[220kV_TX1_Ex]]-FC154)*800000)</f>
        <v>0</v>
      </c>
      <c r="FU155" s="227">
        <f>IF((RD[[#This Row],[220kV_Tx2_Ex]]-FD154)*800000&lt;=0,0,(RD[[#This Row],[220kV_Tx2_Ex]]-FD154)*800000)</f>
        <v>0</v>
      </c>
      <c r="FV155" s="291">
        <f>IF((RD[[#This Row],[220kV_TL_TVM_Ex]]-FE154)*1600000&lt;=0,0,(RD[[#This Row],[220kV_TL_TVM_Ex]]-FE154)*1600000)</f>
        <v>0</v>
      </c>
      <c r="FW155" s="291" t="str">
        <f>IF((RD[[#This Row],[220kV_C&amp;R_PQM_Ex]]-FF154)*1600000&lt;=0,"",(RD[[#This Row],[220kV_C&amp;R_PQM_Ex]]-FF154)*1600000)</f>
        <v/>
      </c>
      <c r="FX155" s="227">
        <f>IFERROR(IF((RD[[#This Row],[220KV_C&amp;R_PQM_Im]]-FG154)*1600000&lt;=0,0,(RD[[#This Row],[220KV_C&amp;R_PQM_Im]]-FG154)*1600000),"")</f>
        <v>0</v>
      </c>
      <c r="FY155" s="227" t="str">
        <f>IFERROR(IF((RD[[#This Row],[33kV_Aux1_Im]]-FH154)*1000&lt;=0,"",(RD[[#This Row],[33kV_Aux1_Im]]-FH154)*1000),"")</f>
        <v/>
      </c>
      <c r="FZ155" s="227" t="str">
        <f>IF((RD[[#This Row],[33kV_Aux2_Im]]-FI154)*1000&lt;=0,"",(RD[[#This Row],[33kV_Aux2_Im]]-FI154)*1000)</f>
        <v/>
      </c>
      <c r="GA155" s="291">
        <f>IFERROR(RD[[#This Row],[33kV_OG1_Energy (MWh)]]+RD[[#This Row],[33kV_OG2_Energy (MWh)]],"")</f>
        <v>0</v>
      </c>
      <c r="GB155" s="291">
        <f>IFERROR(RD[[#This Row],[220kV_TL_TVM Energy (MWh)]]-RD[[#This Row],[220KV_C&amp;R_PQM_im (MWh)]],"")</f>
        <v>0</v>
      </c>
      <c r="GC155" s="228" t="str">
        <f>IFERROR(RD[[#This Row],[33 kV Total Export (MWH)]]/RD[[#This Row],[220 KV Net Export (MWh)]]-1,"")</f>
        <v/>
      </c>
      <c r="GD155" s="229">
        <f>IFERROR((RD[[#This Row],[Sunset Time (POA&lt;20 W/m2)]]-RD[[#This Row],[Sunrise Time (POA&gt;20 W/m2)]])*24,0)</f>
        <v>0</v>
      </c>
      <c r="GE15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5" s="57">
        <f t="shared" si="210"/>
        <v>0</v>
      </c>
      <c r="GG155" s="143">
        <v>172.51</v>
      </c>
      <c r="GH155" s="57">
        <f t="shared" si="206"/>
        <v>0</v>
      </c>
      <c r="GI155" s="8">
        <f>IFERROR(RD[[#This Row],[Wind Export (33 kV)]]*(1-RD[[#This Row],[33 kV Line Loss (%)]]),RD[[#This Row],[Wind Export (33 kV)]])</f>
        <v>0</v>
      </c>
      <c r="GJ155" s="399"/>
      <c r="GK155" s="399"/>
      <c r="GL155" t="str">
        <f>IFERROR(RD[[#This Row],[E_AC (WPR)]]/RD[[#This Row],[E_DC (WPR)]],"")</f>
        <v/>
      </c>
    </row>
    <row r="156" spans="1:194">
      <c r="A156" s="124">
        <f t="shared" si="212"/>
        <v>45896</v>
      </c>
      <c r="B156" s="129">
        <f>YEAR(RD[[#This Row],[Date]])+IF(MONTH(RD[[#This Row],[Date]])&gt;=4,1,0)</f>
        <v>2026</v>
      </c>
      <c r="C156" s="129">
        <f>YEAR(RD[[#This Row],[Date]])</f>
        <v>2025</v>
      </c>
      <c r="D156" s="130">
        <f t="shared" si="211"/>
        <v>45870</v>
      </c>
      <c r="E156" s="129">
        <f>DAY(EOMONTH(RD[[#This Row],[Date]],0))</f>
        <v>31</v>
      </c>
      <c r="F156" s="393"/>
      <c r="G156" s="393"/>
      <c r="H156" s="394"/>
      <c r="I156" s="394"/>
      <c r="J156" s="394"/>
      <c r="K156" s="394"/>
      <c r="L156" s="394"/>
      <c r="M156" s="394"/>
      <c r="N156" s="394"/>
      <c r="O156" s="394"/>
      <c r="P156" s="394"/>
      <c r="Q156" s="394"/>
      <c r="R156" s="394"/>
      <c r="S156" s="394"/>
      <c r="T156" s="394"/>
      <c r="U156" s="394"/>
      <c r="V156" s="394"/>
      <c r="W156" s="394"/>
      <c r="X156" s="394"/>
      <c r="Y156" s="394"/>
      <c r="Z156" s="394"/>
      <c r="AA156" s="394"/>
      <c r="AB156" s="394"/>
      <c r="AC156" s="394"/>
      <c r="AD156" s="394"/>
      <c r="AE156" s="394"/>
      <c r="AF156" s="394"/>
      <c r="AG156" s="394"/>
      <c r="AH156" s="394"/>
      <c r="AI156" s="394"/>
      <c r="AJ156" s="394"/>
      <c r="AK156" s="394"/>
      <c r="AL156" s="394"/>
      <c r="AM156" s="394"/>
      <c r="AN156" s="394"/>
      <c r="AO156" s="394"/>
      <c r="AP156" s="394"/>
      <c r="AQ156" s="394"/>
      <c r="AR156" s="394"/>
      <c r="AS156" s="394"/>
      <c r="AT156" s="394"/>
      <c r="AU156" s="394"/>
      <c r="AV156" s="394"/>
      <c r="AW156" s="394"/>
      <c r="AX156" s="394"/>
      <c r="AY156" s="394"/>
      <c r="AZ156" s="394"/>
      <c r="BA156" s="394"/>
      <c r="BB156" s="394"/>
      <c r="BC156" s="394"/>
      <c r="BD156" s="394"/>
      <c r="BE156" s="394"/>
      <c r="BF156" s="394"/>
      <c r="BG156" s="394"/>
      <c r="BH156" s="394"/>
      <c r="BI156" s="394"/>
      <c r="BJ156" s="394"/>
      <c r="BK156" s="394"/>
      <c r="BL156" s="394"/>
      <c r="BM156" s="394"/>
      <c r="BN156" s="394"/>
      <c r="BO156" s="394"/>
      <c r="BP156" s="394"/>
      <c r="BQ156" s="394"/>
      <c r="BR156" s="394"/>
      <c r="BS156" s="394"/>
      <c r="BT156" s="394"/>
      <c r="BU156" s="394"/>
      <c r="BV156" s="394"/>
      <c r="BW156" s="394"/>
      <c r="BX156" s="394"/>
      <c r="BY156" s="394"/>
      <c r="BZ156" s="394"/>
      <c r="CA156" s="394"/>
      <c r="CB156" s="394"/>
      <c r="CC156" s="394"/>
      <c r="CD156" s="394"/>
      <c r="CE156" s="394"/>
      <c r="CF156" s="394"/>
      <c r="CG156" s="394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DF156" s="288"/>
      <c r="DG156" s="288"/>
      <c r="DH156" s="288"/>
      <c r="DI156" s="288"/>
      <c r="DJ156" s="288"/>
      <c r="DK156" s="288"/>
      <c r="DL156" s="288"/>
      <c r="DM156" s="288"/>
      <c r="DN156" s="288"/>
      <c r="DO156" s="288"/>
      <c r="DP156" s="288"/>
      <c r="DQ156" s="288"/>
      <c r="DR156" s="288"/>
      <c r="DS156" s="288"/>
      <c r="DT156" s="288"/>
      <c r="DU156" s="288"/>
      <c r="DV156" s="288"/>
      <c r="DW156" s="288"/>
      <c r="DX156" s="288"/>
      <c r="DY156" s="288"/>
      <c r="DZ156" s="288"/>
      <c r="EA156" s="288"/>
      <c r="EB156" s="288"/>
      <c r="EC156" s="288"/>
      <c r="ED156" s="397">
        <f>SUM(RD[[#This Row],[IS1_Inv1_M1]:[IS1_Inv1_M2]])</f>
        <v>0</v>
      </c>
      <c r="EE156" s="397">
        <f>SUM(RD[[#This Row],[IS2_Inv1_M1]:[IS5_Inv1_M4]])</f>
        <v>0</v>
      </c>
      <c r="EF156" s="397">
        <f>SUM(RD[[#This Row],[IS6_Inv1_M1]:[IS6_Inv2_M2]])+SUM(RD[[#This Row],[IS8_Inv1_M1]:[IS8_Inv4_M2]])</f>
        <v>0</v>
      </c>
      <c r="EG156" s="397">
        <f>SUM(RD[[#This Row],[IS7_Inv1_M1]:[IS7_Inv1_M2]])</f>
        <v>0</v>
      </c>
      <c r="EH156" s="397">
        <f>SUM(RD[[#This Row],[IS9_Inv1_M1]:[IS12_Inv2_M4]])</f>
        <v>0</v>
      </c>
      <c r="EI156" s="397">
        <f>SUM(RD[[#This Row],[IS13_Inv1_M1]:[IS14_Inv1_M4]])</f>
        <v>0</v>
      </c>
      <c r="EJ156" s="397">
        <f>SUM(RD[[#This Row],[IS15_Inv1_M1]:[IS15_Inv2_M1]])</f>
        <v>0</v>
      </c>
      <c r="EK156" s="127">
        <f>SUM(RD[[#This Row],[IS16_Inv1_M1]:[IS17_Inv2_M2]])</f>
        <v>0</v>
      </c>
      <c r="EL156" s="127">
        <f>SUM(RD[[#This Row],[IS18_Inv1_M1]:[IS19_Inv2_M3]])</f>
        <v>0</v>
      </c>
      <c r="EM156" s="127">
        <f>SUM(RD[[#This Row],[IS20_Inv1_M1]:[IS20_Inv2_M2]])</f>
        <v>0</v>
      </c>
      <c r="EN156" s="397">
        <f>SUM(RD[[#This Row],[O2R4_P1]:[O2R22_P3]])</f>
        <v>0</v>
      </c>
      <c r="EO156" s="127" t="str">
        <f>IFERROR(AVERAGEIF(RD[[#This Row],[POA_UP_MCR (KWh/m2)]:[POA_UP_Ph3 (KWh/m2)2]],"&lt;&gt;0",RD[[#This Row],[POA_UP_MCR (KWh/m2)]:[POA_UP_Ph3 (KWh/m2)2]]),"")</f>
        <v/>
      </c>
      <c r="EP156" s="127" t="str">
        <f>IFERROR(AVERAGEIF(RD[[#This Row],[POA_Down_MCR (KWh/m2)]:[POA_Down_Ph3 (KWh/m2)22]],"&lt;&gt;0",RD[[#This Row],[POA_Down_MCR (KWh/m2)]:[POA_Down_Ph3 (KWh/m2)22]]),"")</f>
        <v/>
      </c>
      <c r="EQ156" s="127" t="str">
        <f>IFERROR(AVERAGEIF(RD[[#This Row],[GHI_UP_MCR (KWh/m2)]:[GHI_UP_IS1 (KWh/m2)]],"&lt;&gt;0",RD[[#This Row],[GHI_UP_MCR (KWh/m2)]:[GHI_UP_IS1 (KWh/m2)]]),"")</f>
        <v/>
      </c>
      <c r="ER156" s="127" t="str">
        <f>IFERROR(AVERAGEIF(RD[[#This Row],[GHI_Down_MCR (KWh/m2)]:[GHI_Down_IS1 (KWh/m2)]],"&lt;&gt;0",RD[[#This Row],[GHI_Down_MCR (KWh/m2)]:[GHI_Down_IS1 (KWh/m2)]]),"")</f>
        <v/>
      </c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291" t="str">
        <f>IF((RD[[#This Row],[33 kV_Wind_F1_Ex]]-ES155)*165000&lt;=0,"",(RD[[#This Row],[33 kV_Wind_F1_Ex]]-ES155)*165000)</f>
        <v/>
      </c>
      <c r="FK156" s="291" t="str">
        <f>IF((RD[[#This Row],[33 kV_Wind_F2_Ex]]-ET155)*165000&lt;=0,"",(RD[[#This Row],[33 kV_Wind_F2_Ex]]-ET155)*165000)</f>
        <v/>
      </c>
      <c r="FL156" s="131" t="str">
        <f>IF((RD[[#This Row],[33 kV_Wind_F3_Ex]]-EU155)*225000&lt;=0,"",(RD[[#This Row],[33 kV_Wind_F3_Ex]]-EU155)*225000)</f>
        <v/>
      </c>
      <c r="FM156" s="131" t="str">
        <f>IF((RD[[#This Row],[33 kV_Wind_F4_Ex]]-EV155)*165000&lt;=0,"",(RD[[#This Row],[33 kV_Wind_F4_Ex]]-EV155)*165000)</f>
        <v/>
      </c>
      <c r="FN156" s="227" t="str">
        <f>IF((RD[[#This Row],[33 kV_Solar_F1_Ex]]-EW155)*225000&lt;=0,"",(RD[[#This Row],[33 kV_Solar_F1_Ex]]-EW155)*225000)</f>
        <v/>
      </c>
      <c r="FO156" s="132" t="str">
        <f>IF((RD[[#This Row],[33kV_Solar_F2_Ex]]-EX155)*225000&lt;=0,"",(RD[[#This Row],[33kV_Solar_F2_Ex]]-EX155)*225000)</f>
        <v/>
      </c>
      <c r="FP156" s="131" t="str">
        <f>IF((RD[[#This Row],[33 kV_Solar_F3_Ex]]-EY155)*225000&lt;=0,"",(RD[[#This Row],[33 kV_Solar_F3_Ex]]-EY155)*225000)</f>
        <v/>
      </c>
      <c r="FQ156" s="131" t="str">
        <f>IF((RD[[#This Row],[33kV_Solar_F4_Ex]]-EZ155)*225000&lt;=0,"",(RD[[#This Row],[33kV_Solar_F4_Ex]]-EZ155)*225000)</f>
        <v/>
      </c>
      <c r="FR156" s="291">
        <f>IF((RD[[#This Row],[33kV_OG1_Ex]]-FA155)*1000&lt;=0,0,(RD[[#This Row],[33kV_OG1_Ex]]-FA155)*1000)</f>
        <v>0</v>
      </c>
      <c r="FS156" s="227">
        <f>IFERROR(IF((RD[[#This Row],[33kV_OG2_Ex]]-FB155)*1000&lt;=0,0,(RD[[#This Row],[33kV_OG2_Ex]]-FB155)*1000),0)</f>
        <v>0</v>
      </c>
      <c r="FT156" s="132">
        <f>IF((RD[[#This Row],[220kV_TX1_Ex]]-FC155)*800000&lt;=0,0,(RD[[#This Row],[220kV_TX1_Ex]]-FC155)*800000)</f>
        <v>0</v>
      </c>
      <c r="FU156" s="227">
        <f>IF((RD[[#This Row],[220kV_Tx2_Ex]]-FD155)*800000&lt;=0,0,(RD[[#This Row],[220kV_Tx2_Ex]]-FD155)*800000)</f>
        <v>0</v>
      </c>
      <c r="FV156" s="291">
        <f>IF((RD[[#This Row],[220kV_TL_TVM_Ex]]-FE155)*1600000&lt;=0,0,(RD[[#This Row],[220kV_TL_TVM_Ex]]-FE155)*1600000)</f>
        <v>0</v>
      </c>
      <c r="FW156" s="291" t="str">
        <f>IF((RD[[#This Row],[220kV_C&amp;R_PQM_Ex]]-FF155)*1600000&lt;=0,"",(RD[[#This Row],[220kV_C&amp;R_PQM_Ex]]-FF155)*1600000)</f>
        <v/>
      </c>
      <c r="FX156" s="227">
        <f>IFERROR(IF((RD[[#This Row],[220KV_C&amp;R_PQM_Im]]-FG155)*1600000&lt;=0,0,(RD[[#This Row],[220KV_C&amp;R_PQM_Im]]-FG155)*1600000),"")</f>
        <v>0</v>
      </c>
      <c r="FY156" s="227" t="str">
        <f>IFERROR(IF((RD[[#This Row],[33kV_Aux1_Im]]-FH155)*1000&lt;=0,"",(RD[[#This Row],[33kV_Aux1_Im]]-FH155)*1000),"")</f>
        <v/>
      </c>
      <c r="FZ156" s="227" t="str">
        <f>IF((RD[[#This Row],[33kV_Aux2_Im]]-FI155)*1000&lt;=0,"",(RD[[#This Row],[33kV_Aux2_Im]]-FI155)*1000)</f>
        <v/>
      </c>
      <c r="GA156" s="291">
        <f>IFERROR(RD[[#This Row],[33kV_OG1_Energy (MWh)]]+RD[[#This Row],[33kV_OG2_Energy (MWh)]],"")</f>
        <v>0</v>
      </c>
      <c r="GB156" s="291">
        <f>IFERROR(RD[[#This Row],[220kV_TL_TVM Energy (MWh)]]-RD[[#This Row],[220KV_C&amp;R_PQM_im (MWh)]],"")</f>
        <v>0</v>
      </c>
      <c r="GC156" s="228" t="str">
        <f>IFERROR(RD[[#This Row],[33 kV Total Export (MWH)]]/RD[[#This Row],[220 KV Net Export (MWh)]]-1,"")</f>
        <v/>
      </c>
      <c r="GD156" s="229">
        <f>IFERROR((RD[[#This Row],[Sunset Time (POA&lt;20 W/m2)]]-RD[[#This Row],[Sunrise Time (POA&gt;20 W/m2)]])*24,0)</f>
        <v>0</v>
      </c>
      <c r="GE15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6" s="57">
        <f t="shared" si="210"/>
        <v>0</v>
      </c>
      <c r="GG156" s="143">
        <v>172.51</v>
      </c>
      <c r="GH156" s="57">
        <f t="shared" si="206"/>
        <v>0</v>
      </c>
      <c r="GI156" s="8">
        <f>IFERROR(RD[[#This Row],[Wind Export (33 kV)]]*(1-RD[[#This Row],[33 kV Line Loss (%)]]),RD[[#This Row],[Wind Export (33 kV)]])</f>
        <v>0</v>
      </c>
      <c r="GJ156" s="399"/>
      <c r="GK156" s="399"/>
      <c r="GL156" t="str">
        <f>IFERROR(RD[[#This Row],[E_AC (WPR)]]/RD[[#This Row],[E_DC (WPR)]],"")</f>
        <v/>
      </c>
    </row>
    <row r="157" spans="1:194">
      <c r="A157" s="124">
        <f t="shared" si="212"/>
        <v>45897</v>
      </c>
      <c r="B157" s="129">
        <f>YEAR(RD[[#This Row],[Date]])+IF(MONTH(RD[[#This Row],[Date]])&gt;=4,1,0)</f>
        <v>2026</v>
      </c>
      <c r="C157" s="129">
        <f>YEAR(RD[[#This Row],[Date]])</f>
        <v>2025</v>
      </c>
      <c r="D157" s="130">
        <f t="shared" si="211"/>
        <v>45870</v>
      </c>
      <c r="E157" s="129">
        <f>DAY(EOMONTH(RD[[#This Row],[Date]],0))</f>
        <v>31</v>
      </c>
      <c r="F157" s="393"/>
      <c r="G157" s="393"/>
      <c r="H157" s="394"/>
      <c r="I157" s="394"/>
      <c r="J157" s="394"/>
      <c r="K157" s="394"/>
      <c r="L157" s="394"/>
      <c r="M157" s="394"/>
      <c r="N157" s="394"/>
      <c r="O157" s="394"/>
      <c r="P157" s="394"/>
      <c r="Q157" s="394"/>
      <c r="R157" s="394"/>
      <c r="S157" s="394"/>
      <c r="T157" s="394"/>
      <c r="U157" s="394"/>
      <c r="V157" s="394"/>
      <c r="W157" s="394"/>
      <c r="X157" s="394"/>
      <c r="Y157" s="394"/>
      <c r="Z157" s="394"/>
      <c r="AA157" s="394"/>
      <c r="AB157" s="394"/>
      <c r="AC157" s="394"/>
      <c r="AD157" s="394"/>
      <c r="AE157" s="394"/>
      <c r="AF157" s="394"/>
      <c r="AG157" s="394"/>
      <c r="AH157" s="394"/>
      <c r="AI157" s="394"/>
      <c r="AJ157" s="394"/>
      <c r="AK157" s="394"/>
      <c r="AL157" s="394"/>
      <c r="AM157" s="394"/>
      <c r="AN157" s="394"/>
      <c r="AO157" s="394"/>
      <c r="AP157" s="394"/>
      <c r="AQ157" s="394"/>
      <c r="AR157" s="394"/>
      <c r="AS157" s="394"/>
      <c r="AT157" s="394"/>
      <c r="AU157" s="394"/>
      <c r="AV157" s="394"/>
      <c r="AW157" s="394"/>
      <c r="AX157" s="394"/>
      <c r="AY157" s="394"/>
      <c r="AZ157" s="394"/>
      <c r="BA157" s="394"/>
      <c r="BB157" s="394"/>
      <c r="BC157" s="394"/>
      <c r="BD157" s="394"/>
      <c r="BE157" s="394"/>
      <c r="BF157" s="394"/>
      <c r="BG157" s="394"/>
      <c r="BH157" s="394"/>
      <c r="BI157" s="394"/>
      <c r="BJ157" s="394"/>
      <c r="BK157" s="394"/>
      <c r="BL157" s="394"/>
      <c r="BM157" s="394"/>
      <c r="BN157" s="394"/>
      <c r="BO157" s="394"/>
      <c r="BP157" s="394"/>
      <c r="BQ157" s="394"/>
      <c r="BR157" s="394"/>
      <c r="BS157" s="394"/>
      <c r="BT157" s="394"/>
      <c r="BU157" s="394"/>
      <c r="BV157" s="394"/>
      <c r="BW157" s="394"/>
      <c r="BX157" s="394"/>
      <c r="BY157" s="394"/>
      <c r="BZ157" s="394"/>
      <c r="CA157" s="394"/>
      <c r="CB157" s="394"/>
      <c r="CC157" s="394"/>
      <c r="CD157" s="394"/>
      <c r="CE157" s="394"/>
      <c r="CF157" s="394"/>
      <c r="CG157" s="394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DF157" s="288"/>
      <c r="DG157" s="288"/>
      <c r="DH157" s="288"/>
      <c r="DI157" s="288"/>
      <c r="DJ157" s="288"/>
      <c r="DK157" s="288"/>
      <c r="DL157" s="288"/>
      <c r="DM157" s="288"/>
      <c r="DN157" s="288"/>
      <c r="DO157" s="288"/>
      <c r="DP157" s="288"/>
      <c r="DQ157" s="288"/>
      <c r="DR157" s="288"/>
      <c r="DS157" s="288"/>
      <c r="DT157" s="288"/>
      <c r="DU157" s="288"/>
      <c r="DV157" s="288"/>
      <c r="DW157" s="288"/>
      <c r="DX157" s="288"/>
      <c r="DY157" s="288"/>
      <c r="DZ157" s="288"/>
      <c r="EA157" s="288"/>
      <c r="EB157" s="288"/>
      <c r="EC157" s="288"/>
      <c r="ED157" s="397">
        <f>SUM(RD[[#This Row],[IS1_Inv1_M1]:[IS1_Inv1_M2]])</f>
        <v>0</v>
      </c>
      <c r="EE157" s="397">
        <f>SUM(RD[[#This Row],[IS2_Inv1_M1]:[IS5_Inv1_M4]])</f>
        <v>0</v>
      </c>
      <c r="EF157" s="397">
        <f>SUM(RD[[#This Row],[IS6_Inv1_M1]:[IS6_Inv2_M2]])+SUM(RD[[#This Row],[IS8_Inv1_M1]:[IS8_Inv4_M2]])</f>
        <v>0</v>
      </c>
      <c r="EG157" s="397">
        <f>SUM(RD[[#This Row],[IS7_Inv1_M1]:[IS7_Inv1_M2]])</f>
        <v>0</v>
      </c>
      <c r="EH157" s="397">
        <f>SUM(RD[[#This Row],[IS9_Inv1_M1]:[IS12_Inv2_M4]])</f>
        <v>0</v>
      </c>
      <c r="EI157" s="397">
        <f>SUM(RD[[#This Row],[IS13_Inv1_M1]:[IS14_Inv1_M4]])</f>
        <v>0</v>
      </c>
      <c r="EJ157" s="397">
        <f>SUM(RD[[#This Row],[IS15_Inv1_M1]:[IS15_Inv2_M1]])</f>
        <v>0</v>
      </c>
      <c r="EK157" s="127">
        <f>SUM(RD[[#This Row],[IS16_Inv1_M1]:[IS17_Inv2_M2]])</f>
        <v>0</v>
      </c>
      <c r="EL157" s="127">
        <f>SUM(RD[[#This Row],[IS18_Inv1_M1]:[IS19_Inv2_M3]])</f>
        <v>0</v>
      </c>
      <c r="EM157" s="127">
        <f>SUM(RD[[#This Row],[IS20_Inv1_M1]:[IS20_Inv2_M2]])</f>
        <v>0</v>
      </c>
      <c r="EN157" s="397">
        <f>SUM(RD[[#This Row],[O2R4_P1]:[O2R22_P3]])</f>
        <v>0</v>
      </c>
      <c r="EO157" s="127" t="str">
        <f>IFERROR(AVERAGEIF(RD[[#This Row],[POA_UP_MCR (KWh/m2)]:[POA_UP_Ph3 (KWh/m2)2]],"&lt;&gt;0",RD[[#This Row],[POA_UP_MCR (KWh/m2)]:[POA_UP_Ph3 (KWh/m2)2]]),"")</f>
        <v/>
      </c>
      <c r="EP157" s="127" t="str">
        <f>IFERROR(AVERAGEIF(RD[[#This Row],[POA_Down_MCR (KWh/m2)]:[POA_Down_Ph3 (KWh/m2)22]],"&lt;&gt;0",RD[[#This Row],[POA_Down_MCR (KWh/m2)]:[POA_Down_Ph3 (KWh/m2)22]]),"")</f>
        <v/>
      </c>
      <c r="EQ157" s="127" t="str">
        <f>IFERROR(AVERAGEIF(RD[[#This Row],[GHI_UP_MCR (KWh/m2)]:[GHI_UP_IS1 (KWh/m2)]],"&lt;&gt;0",RD[[#This Row],[GHI_UP_MCR (KWh/m2)]:[GHI_UP_IS1 (KWh/m2)]]),"")</f>
        <v/>
      </c>
      <c r="ER157" s="127" t="str">
        <f>IFERROR(AVERAGEIF(RD[[#This Row],[GHI_Down_MCR (KWh/m2)]:[GHI_Down_IS1 (KWh/m2)]],"&lt;&gt;0",RD[[#This Row],[GHI_Down_MCR (KWh/m2)]:[GHI_Down_IS1 (KWh/m2)]]),"")</f>
        <v/>
      </c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  <c r="FJ157" s="291" t="str">
        <f>IF((RD[[#This Row],[33 kV_Wind_F1_Ex]]-ES156)*165000&lt;=0,"",(RD[[#This Row],[33 kV_Wind_F1_Ex]]-ES156)*165000)</f>
        <v/>
      </c>
      <c r="FK157" s="291" t="str">
        <f>IF((RD[[#This Row],[33 kV_Wind_F2_Ex]]-ET156)*165000&lt;=0,"",(RD[[#This Row],[33 kV_Wind_F2_Ex]]-ET156)*165000)</f>
        <v/>
      </c>
      <c r="FL157" s="131" t="str">
        <f>IF((RD[[#This Row],[33 kV_Wind_F3_Ex]]-EU156)*225000&lt;=0,"",(RD[[#This Row],[33 kV_Wind_F3_Ex]]-EU156)*225000)</f>
        <v/>
      </c>
      <c r="FM157" s="131" t="str">
        <f>IF((RD[[#This Row],[33 kV_Wind_F4_Ex]]-EV156)*165000&lt;=0,"",(RD[[#This Row],[33 kV_Wind_F4_Ex]]-EV156)*165000)</f>
        <v/>
      </c>
      <c r="FN157" s="227" t="str">
        <f>IF((RD[[#This Row],[33 kV_Solar_F1_Ex]]-EW156)*225000&lt;=0,"",(RD[[#This Row],[33 kV_Solar_F1_Ex]]-EW156)*225000)</f>
        <v/>
      </c>
      <c r="FO157" s="132" t="str">
        <f>IF((RD[[#This Row],[33kV_Solar_F2_Ex]]-EX156)*225000&lt;=0,"",(RD[[#This Row],[33kV_Solar_F2_Ex]]-EX156)*225000)</f>
        <v/>
      </c>
      <c r="FP157" s="131" t="str">
        <f>IF((RD[[#This Row],[33 kV_Solar_F3_Ex]]-EY156)*225000&lt;=0,"",(RD[[#This Row],[33 kV_Solar_F3_Ex]]-EY156)*225000)</f>
        <v/>
      </c>
      <c r="FQ157" s="131" t="str">
        <f>IF((RD[[#This Row],[33kV_Solar_F4_Ex]]-EZ156)*225000&lt;=0,"",(RD[[#This Row],[33kV_Solar_F4_Ex]]-EZ156)*225000)</f>
        <v/>
      </c>
      <c r="FR157" s="291">
        <f>IF((RD[[#This Row],[33kV_OG1_Ex]]-FA156)*1000&lt;=0,0,(RD[[#This Row],[33kV_OG1_Ex]]-FA156)*1000)</f>
        <v>0</v>
      </c>
      <c r="FS157" s="227">
        <f>IFERROR(IF((RD[[#This Row],[33kV_OG2_Ex]]-FB156)*1000&lt;=0,0,(RD[[#This Row],[33kV_OG2_Ex]]-FB156)*1000),0)</f>
        <v>0</v>
      </c>
      <c r="FT157" s="132">
        <f>IF((RD[[#This Row],[220kV_TX1_Ex]]-FC156)*800000&lt;=0,0,(RD[[#This Row],[220kV_TX1_Ex]]-FC156)*800000)</f>
        <v>0</v>
      </c>
      <c r="FU157" s="227">
        <f>IF((RD[[#This Row],[220kV_Tx2_Ex]]-FD156)*800000&lt;=0,0,(RD[[#This Row],[220kV_Tx2_Ex]]-FD156)*800000)</f>
        <v>0</v>
      </c>
      <c r="FV157" s="291">
        <f>IF((RD[[#This Row],[220kV_TL_TVM_Ex]]-FE156)*1600000&lt;=0,0,(RD[[#This Row],[220kV_TL_TVM_Ex]]-FE156)*1600000)</f>
        <v>0</v>
      </c>
      <c r="FW157" s="291" t="str">
        <f>IF((RD[[#This Row],[220kV_C&amp;R_PQM_Ex]]-FF156)*1600000&lt;=0,"",(RD[[#This Row],[220kV_C&amp;R_PQM_Ex]]-FF156)*1600000)</f>
        <v/>
      </c>
      <c r="FX157" s="227">
        <f>IFERROR(IF((RD[[#This Row],[220KV_C&amp;R_PQM_Im]]-FG156)*1600000&lt;=0,0,(RD[[#This Row],[220KV_C&amp;R_PQM_Im]]-FG156)*1600000),"")</f>
        <v>0</v>
      </c>
      <c r="FY157" s="227" t="str">
        <f>IFERROR(IF((RD[[#This Row],[33kV_Aux1_Im]]-FH156)*1000&lt;=0,"",(RD[[#This Row],[33kV_Aux1_Im]]-FH156)*1000),"")</f>
        <v/>
      </c>
      <c r="FZ157" s="227" t="str">
        <f>IF((RD[[#This Row],[33kV_Aux2_Im]]-FI156)*1000&lt;=0,"",(RD[[#This Row],[33kV_Aux2_Im]]-FI156)*1000)</f>
        <v/>
      </c>
      <c r="GA157" s="291">
        <f>IFERROR(RD[[#This Row],[33kV_OG1_Energy (MWh)]]+RD[[#This Row],[33kV_OG2_Energy (MWh)]],"")</f>
        <v>0</v>
      </c>
      <c r="GB157" s="291">
        <f>IFERROR(RD[[#This Row],[220kV_TL_TVM Energy (MWh)]]-RD[[#This Row],[220KV_C&amp;R_PQM_im (MWh)]],"")</f>
        <v>0</v>
      </c>
      <c r="GC157" s="228" t="str">
        <f>IFERROR(RD[[#This Row],[33 kV Total Export (MWH)]]/RD[[#This Row],[220 KV Net Export (MWh)]]-1,"")</f>
        <v/>
      </c>
      <c r="GD157" s="229">
        <f>IFERROR((RD[[#This Row],[Sunset Time (POA&lt;20 W/m2)]]-RD[[#This Row],[Sunrise Time (POA&gt;20 W/m2)]])*24,0)</f>
        <v>0</v>
      </c>
      <c r="GE15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7" s="57">
        <f t="shared" si="210"/>
        <v>0</v>
      </c>
      <c r="GG157" s="143">
        <v>172.51</v>
      </c>
      <c r="GH157" s="57">
        <f t="shared" si="206"/>
        <v>0</v>
      </c>
      <c r="GI157" s="8">
        <f>IFERROR(RD[[#This Row],[Wind Export (33 kV)]]*(1-RD[[#This Row],[33 kV Line Loss (%)]]),RD[[#This Row],[Wind Export (33 kV)]])</f>
        <v>0</v>
      </c>
      <c r="GJ157" s="399"/>
      <c r="GK157" s="399"/>
      <c r="GL157" t="str">
        <f>IFERROR(RD[[#This Row],[E_AC (WPR)]]/RD[[#This Row],[E_DC (WPR)]],"")</f>
        <v/>
      </c>
    </row>
    <row r="158" spans="1:194">
      <c r="A158" s="124">
        <f t="shared" si="212"/>
        <v>45898</v>
      </c>
      <c r="B158" s="129">
        <f>YEAR(RD[[#This Row],[Date]])+IF(MONTH(RD[[#This Row],[Date]])&gt;=4,1,0)</f>
        <v>2026</v>
      </c>
      <c r="C158" s="129">
        <f>YEAR(RD[[#This Row],[Date]])</f>
        <v>2025</v>
      </c>
      <c r="D158" s="130">
        <f t="shared" si="211"/>
        <v>45870</v>
      </c>
      <c r="E158" s="129">
        <f>DAY(EOMONTH(RD[[#This Row],[Date]],0))</f>
        <v>31</v>
      </c>
      <c r="F158" s="393"/>
      <c r="G158" s="393"/>
      <c r="H158" s="394"/>
      <c r="I158" s="394"/>
      <c r="J158" s="394"/>
      <c r="K158" s="394"/>
      <c r="L158" s="394"/>
      <c r="M158" s="394"/>
      <c r="N158" s="394"/>
      <c r="O158" s="394"/>
      <c r="P158" s="394"/>
      <c r="Q158" s="394"/>
      <c r="R158" s="394"/>
      <c r="S158" s="394"/>
      <c r="T158" s="394"/>
      <c r="U158" s="394"/>
      <c r="V158" s="394"/>
      <c r="W158" s="394"/>
      <c r="X158" s="394"/>
      <c r="Y158" s="394"/>
      <c r="Z158" s="394"/>
      <c r="AA158" s="394"/>
      <c r="AB158" s="394"/>
      <c r="AC158" s="394"/>
      <c r="AD158" s="394"/>
      <c r="AE158" s="394"/>
      <c r="AF158" s="394"/>
      <c r="AG158" s="394"/>
      <c r="AH158" s="394"/>
      <c r="AI158" s="394"/>
      <c r="AJ158" s="394"/>
      <c r="AK158" s="394"/>
      <c r="AL158" s="394"/>
      <c r="AM158" s="394"/>
      <c r="AN158" s="394"/>
      <c r="AO158" s="394"/>
      <c r="AP158" s="394"/>
      <c r="AQ158" s="394"/>
      <c r="AR158" s="394"/>
      <c r="AS158" s="394"/>
      <c r="AT158" s="394"/>
      <c r="AU158" s="394"/>
      <c r="AV158" s="394"/>
      <c r="AW158" s="394"/>
      <c r="AX158" s="394"/>
      <c r="AY158" s="394"/>
      <c r="AZ158" s="394"/>
      <c r="BA158" s="394"/>
      <c r="BB158" s="394"/>
      <c r="BC158" s="394"/>
      <c r="BD158" s="394"/>
      <c r="BE158" s="394"/>
      <c r="BF158" s="394"/>
      <c r="BG158" s="394"/>
      <c r="BH158" s="394"/>
      <c r="BI158" s="394"/>
      <c r="BJ158" s="394"/>
      <c r="BK158" s="394"/>
      <c r="BL158" s="394"/>
      <c r="BM158" s="394"/>
      <c r="BN158" s="394"/>
      <c r="BO158" s="394"/>
      <c r="BP158" s="394"/>
      <c r="BQ158" s="394"/>
      <c r="BR158" s="394"/>
      <c r="BS158" s="394"/>
      <c r="BT158" s="394"/>
      <c r="BU158" s="394"/>
      <c r="BV158" s="394"/>
      <c r="BW158" s="394"/>
      <c r="BX158" s="394"/>
      <c r="BY158" s="394"/>
      <c r="BZ158" s="394"/>
      <c r="CA158" s="394"/>
      <c r="CB158" s="394"/>
      <c r="CC158" s="394"/>
      <c r="CD158" s="394"/>
      <c r="CE158" s="394"/>
      <c r="CF158" s="394"/>
      <c r="CG158" s="394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DF158" s="288"/>
      <c r="DG158" s="288"/>
      <c r="DH158" s="288"/>
      <c r="DI158" s="288"/>
      <c r="DJ158" s="288"/>
      <c r="DK158" s="288"/>
      <c r="DL158" s="288"/>
      <c r="DM158" s="288"/>
      <c r="DN158" s="288"/>
      <c r="DO158" s="288"/>
      <c r="DP158" s="288"/>
      <c r="DQ158" s="288"/>
      <c r="DR158" s="288"/>
      <c r="DS158" s="288"/>
      <c r="DT158" s="288"/>
      <c r="DU158" s="288"/>
      <c r="DV158" s="288"/>
      <c r="DW158" s="288"/>
      <c r="DX158" s="288"/>
      <c r="DY158" s="288"/>
      <c r="DZ158" s="288"/>
      <c r="EA158" s="288"/>
      <c r="EB158" s="288"/>
      <c r="EC158" s="288"/>
      <c r="ED158" s="398">
        <f>SUM(RD[[#This Row],[IS1_Inv1_M1]:[IS1_Inv1_M2]])</f>
        <v>0</v>
      </c>
      <c r="EE158" s="398">
        <f>SUM(RD[[#This Row],[IS2_Inv1_M1]:[IS5_Inv1_M4]])</f>
        <v>0</v>
      </c>
      <c r="EF158" s="398">
        <f>SUM(RD[[#This Row],[IS6_Inv1_M1]:[IS6_Inv2_M2]])+SUM(RD[[#This Row],[IS8_Inv1_M1]:[IS8_Inv4_M2]])</f>
        <v>0</v>
      </c>
      <c r="EG158" s="398">
        <f>SUM(RD[[#This Row],[IS7_Inv1_M1]:[IS7_Inv1_M2]])</f>
        <v>0</v>
      </c>
      <c r="EH158" s="397">
        <f>SUM(RD[[#This Row],[IS9_Inv1_M1]:[IS12_Inv2_M4]])</f>
        <v>0</v>
      </c>
      <c r="EI158" s="397">
        <f>SUM(RD[[#This Row],[IS13_Inv1_M1]:[IS14_Inv1_M4]])</f>
        <v>0</v>
      </c>
      <c r="EJ158" s="397">
        <f>SUM(RD[[#This Row],[IS15_Inv1_M1]:[IS15_Inv2_M1]])</f>
        <v>0</v>
      </c>
      <c r="EK158" s="127">
        <f>SUM(RD[[#This Row],[IS16_Inv1_M1]:[IS17_Inv2_M2]])</f>
        <v>0</v>
      </c>
      <c r="EL158" s="127">
        <f>SUM(RD[[#This Row],[IS18_Inv1_M1]:[IS19_Inv2_M3]])</f>
        <v>0</v>
      </c>
      <c r="EM158" s="127">
        <f>SUM(RD[[#This Row],[IS20_Inv1_M1]:[IS20_Inv2_M2]])</f>
        <v>0</v>
      </c>
      <c r="EN158" s="398">
        <f>SUM(RD[[#This Row],[O2R4_P1]:[O2R22_P3]])</f>
        <v>0</v>
      </c>
      <c r="EO158" s="127" t="str">
        <f>IFERROR(AVERAGEIF(RD[[#This Row],[POA_UP_MCR (KWh/m2)]:[POA_UP_Ph3 (KWh/m2)2]],"&lt;&gt;0",RD[[#This Row],[POA_UP_MCR (KWh/m2)]:[POA_UP_Ph3 (KWh/m2)2]]),"")</f>
        <v/>
      </c>
      <c r="EP158" s="127" t="str">
        <f>IFERROR(AVERAGEIF(RD[[#This Row],[POA_Down_MCR (KWh/m2)]:[POA_Down_Ph3 (KWh/m2)22]],"&lt;&gt;0",RD[[#This Row],[POA_Down_MCR (KWh/m2)]:[POA_Down_Ph3 (KWh/m2)22]]),"")</f>
        <v/>
      </c>
      <c r="EQ158" s="127" t="str">
        <f>IFERROR(AVERAGEIF(RD[[#This Row],[GHI_UP_MCR (KWh/m2)]:[GHI_UP_IS1 (KWh/m2)]],"&lt;&gt;0",RD[[#This Row],[GHI_UP_MCR (KWh/m2)]:[GHI_UP_IS1 (KWh/m2)]]),"")</f>
        <v/>
      </c>
      <c r="ER158" s="127" t="str">
        <f>IFERROR(AVERAGEIF(RD[[#This Row],[GHI_Down_MCR (KWh/m2)]:[GHI_Down_IS1 (KWh/m2)]],"&lt;&gt;0",RD[[#This Row],[GHI_Down_MCR (KWh/m2)]:[GHI_Down_IS1 (KWh/m2)]]),"")</f>
        <v/>
      </c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  <c r="FJ158" s="291" t="str">
        <f>IF((RD[[#This Row],[33 kV_Wind_F1_Ex]]-ES157)*165000&lt;=0,"",(RD[[#This Row],[33 kV_Wind_F1_Ex]]-ES157)*165000)</f>
        <v/>
      </c>
      <c r="FK158" s="291" t="str">
        <f>IF((RD[[#This Row],[33 kV_Wind_F2_Ex]]-ET157)*165000&lt;=0,"",(RD[[#This Row],[33 kV_Wind_F2_Ex]]-ET157)*165000)</f>
        <v/>
      </c>
      <c r="FL158" s="131" t="str">
        <f>IF((RD[[#This Row],[33 kV_Wind_F3_Ex]]-EU157)*225000&lt;=0,"",(RD[[#This Row],[33 kV_Wind_F3_Ex]]-EU157)*225000)</f>
        <v/>
      </c>
      <c r="FM158" s="131" t="str">
        <f>IF((RD[[#This Row],[33 kV_Wind_F4_Ex]]-EV157)*165000&lt;=0,"",(RD[[#This Row],[33 kV_Wind_F4_Ex]]-EV157)*165000)</f>
        <v/>
      </c>
      <c r="FN158" s="227" t="str">
        <f>IF((RD[[#This Row],[33 kV_Solar_F1_Ex]]-EW157)*225000&lt;=0,"",(RD[[#This Row],[33 kV_Solar_F1_Ex]]-EW157)*225000)</f>
        <v/>
      </c>
      <c r="FO158" s="132" t="str">
        <f>IF((RD[[#This Row],[33kV_Solar_F2_Ex]]-EX157)*225000&lt;=0,"",(RD[[#This Row],[33kV_Solar_F2_Ex]]-EX157)*225000)</f>
        <v/>
      </c>
      <c r="FP158" s="131" t="str">
        <f>IF((RD[[#This Row],[33 kV_Solar_F3_Ex]]-EY157)*225000&lt;=0,"",(RD[[#This Row],[33 kV_Solar_F3_Ex]]-EY157)*225000)</f>
        <v/>
      </c>
      <c r="FQ158" s="131" t="str">
        <f>IF((RD[[#This Row],[33kV_Solar_F4_Ex]]-EZ157)*225000&lt;=0,"",(RD[[#This Row],[33kV_Solar_F4_Ex]]-EZ157)*225000)</f>
        <v/>
      </c>
      <c r="FR158" s="291">
        <f>IF((RD[[#This Row],[33kV_OG1_Ex]]-FA157)*1000&lt;=0,0,(RD[[#This Row],[33kV_OG1_Ex]]-FA157)*1000)</f>
        <v>0</v>
      </c>
      <c r="FS158" s="227">
        <f>IFERROR(IF((RD[[#This Row],[33kV_OG2_Ex]]-FB157)*1000&lt;=0,0,(RD[[#This Row],[33kV_OG2_Ex]]-FB157)*1000),0)</f>
        <v>0</v>
      </c>
      <c r="FT158" s="132">
        <f>IF((RD[[#This Row],[220kV_TX1_Ex]]-FC157)*800000&lt;=0,0,(RD[[#This Row],[220kV_TX1_Ex]]-FC157)*800000)</f>
        <v>0</v>
      </c>
      <c r="FU158" s="227">
        <f>IF((RD[[#This Row],[220kV_Tx2_Ex]]-FD157)*800000&lt;=0,0,(RD[[#This Row],[220kV_Tx2_Ex]]-FD157)*800000)</f>
        <v>0</v>
      </c>
      <c r="FV158" s="291">
        <f>IF((RD[[#This Row],[220kV_TL_TVM_Ex]]-FE157)*1600000&lt;=0,0,(RD[[#This Row],[220kV_TL_TVM_Ex]]-FE157)*1600000)</f>
        <v>0</v>
      </c>
      <c r="FW158" s="291" t="str">
        <f>IF((RD[[#This Row],[220kV_C&amp;R_PQM_Ex]]-FF157)*1600000&lt;=0,"",(RD[[#This Row],[220kV_C&amp;R_PQM_Ex]]-FF157)*1600000)</f>
        <v/>
      </c>
      <c r="FX158" s="227">
        <f>IFERROR(IF((RD[[#This Row],[220KV_C&amp;R_PQM_Im]]-FG157)*1600000&lt;=0,0,(RD[[#This Row],[220KV_C&amp;R_PQM_Im]]-FG157)*1600000),"")</f>
        <v>0</v>
      </c>
      <c r="FY158" s="227" t="str">
        <f>IFERROR(IF((RD[[#This Row],[33kV_Aux1_Im]]-FH157)*1000&lt;=0,"",(RD[[#This Row],[33kV_Aux1_Im]]-FH157)*1000),"")</f>
        <v/>
      </c>
      <c r="FZ158" s="227" t="str">
        <f>IF((RD[[#This Row],[33kV_Aux2_Im]]-FI157)*1000&lt;=0,"",(RD[[#This Row],[33kV_Aux2_Im]]-FI157)*1000)</f>
        <v/>
      </c>
      <c r="GA158" s="291">
        <f>IFERROR(RD[[#This Row],[33kV_OG1_Energy (MWh)]]+RD[[#This Row],[33kV_OG2_Energy (MWh)]],"")</f>
        <v>0</v>
      </c>
      <c r="GB158" s="291">
        <f>IFERROR(RD[[#This Row],[220kV_TL_TVM Energy (MWh)]]-RD[[#This Row],[220KV_C&amp;R_PQM_im (MWh)]],"")</f>
        <v>0</v>
      </c>
      <c r="GC158" s="228" t="str">
        <f>IFERROR(RD[[#This Row],[33 kV Total Export (MWH)]]/RD[[#This Row],[220 KV Net Export (MWh)]]-1,"")</f>
        <v/>
      </c>
      <c r="GD158" s="229">
        <f>IFERROR((RD[[#This Row],[Sunset Time (POA&lt;20 W/m2)]]-RD[[#This Row],[Sunrise Time (POA&gt;20 W/m2)]])*24,0)</f>
        <v>0</v>
      </c>
      <c r="GE15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8" s="57">
        <f t="shared" si="210"/>
        <v>0</v>
      </c>
      <c r="GG158" s="143">
        <v>172.51</v>
      </c>
      <c r="GH158" s="57">
        <f t="shared" si="206"/>
        <v>0</v>
      </c>
      <c r="GI158" s="8">
        <f>IFERROR(RD[[#This Row],[Wind Export (33 kV)]]*(1-RD[[#This Row],[33 kV Line Loss (%)]]),RD[[#This Row],[Wind Export (33 kV)]])</f>
        <v>0</v>
      </c>
      <c r="GJ158" s="399"/>
      <c r="GK158" s="399"/>
      <c r="GL158" t="str">
        <f>IFERROR(RD[[#This Row],[E_AC (WPR)]]/RD[[#This Row],[E_DC (WPR)]],"")</f>
        <v/>
      </c>
    </row>
    <row r="159" spans="1:194">
      <c r="A159" s="124">
        <f t="shared" si="212"/>
        <v>45899</v>
      </c>
      <c r="B159" s="129">
        <f>YEAR(RD[[#This Row],[Date]])+IF(MONTH(RD[[#This Row],[Date]])&gt;=4,1,0)</f>
        <v>2026</v>
      </c>
      <c r="C159" s="129">
        <f>YEAR(RD[[#This Row],[Date]])</f>
        <v>2025</v>
      </c>
      <c r="D159" s="130">
        <f t="shared" ref="D159:D160" si="213">A159-DAY(A159)+1</f>
        <v>45870</v>
      </c>
      <c r="E159" s="129">
        <f>DAY(EOMONTH(RD[[#This Row],[Date]],0))</f>
        <v>31</v>
      </c>
      <c r="F159" s="393"/>
      <c r="G159" s="393"/>
      <c r="H159" s="394"/>
      <c r="I159" s="394"/>
      <c r="J159" s="394"/>
      <c r="K159" s="394"/>
      <c r="L159" s="394"/>
      <c r="M159" s="394"/>
      <c r="N159" s="394"/>
      <c r="O159" s="394"/>
      <c r="P159" s="394"/>
      <c r="Q159" s="394"/>
      <c r="R159" s="394"/>
      <c r="S159" s="394"/>
      <c r="T159" s="394"/>
      <c r="U159" s="394"/>
      <c r="V159" s="394"/>
      <c r="W159" s="394"/>
      <c r="X159" s="394"/>
      <c r="Y159" s="394"/>
      <c r="Z159" s="394"/>
      <c r="AA159" s="394"/>
      <c r="AB159" s="394"/>
      <c r="AC159" s="394"/>
      <c r="AD159" s="394"/>
      <c r="AE159" s="395"/>
      <c r="AF159" s="395"/>
      <c r="AG159" s="395"/>
      <c r="AH159" s="395"/>
      <c r="AI159" s="395"/>
      <c r="AJ159" s="395"/>
      <c r="AK159" s="395"/>
      <c r="AL159" s="395"/>
      <c r="AM159" s="395"/>
      <c r="AN159" s="395"/>
      <c r="AO159" s="395"/>
      <c r="AP159" s="395"/>
      <c r="AQ159" s="395"/>
      <c r="AR159" s="395"/>
      <c r="AS159" s="395"/>
      <c r="AT159" s="395"/>
      <c r="AU159" s="395"/>
      <c r="AV159" s="395"/>
      <c r="AW159" s="395"/>
      <c r="AX159" s="395"/>
      <c r="AY159" s="395"/>
      <c r="AZ159" s="395"/>
      <c r="BA159" s="395"/>
      <c r="BB159" s="395"/>
      <c r="BC159" s="395"/>
      <c r="BD159" s="395"/>
      <c r="BE159" s="395"/>
      <c r="BF159" s="395"/>
      <c r="BG159" s="395"/>
      <c r="BH159" s="395"/>
      <c r="BI159" s="395"/>
      <c r="BJ159" s="395"/>
      <c r="BK159" s="395"/>
      <c r="BL159" s="395"/>
      <c r="BM159" s="395"/>
      <c r="BN159" s="395"/>
      <c r="BO159" s="395"/>
      <c r="BP159" s="395"/>
      <c r="BQ159" s="395"/>
      <c r="BR159" s="395"/>
      <c r="BS159" s="395"/>
      <c r="BT159" s="395"/>
      <c r="BU159" s="395"/>
      <c r="BV159" s="395"/>
      <c r="BW159" s="395"/>
      <c r="BX159" s="395"/>
      <c r="BY159" s="395"/>
      <c r="BZ159" s="395"/>
      <c r="CA159" s="395"/>
      <c r="CB159" s="395"/>
      <c r="CC159" s="395"/>
      <c r="CD159" s="395"/>
      <c r="CE159" s="395"/>
      <c r="CF159" s="395"/>
      <c r="CG159" s="395"/>
      <c r="CH159" s="135"/>
      <c r="CI159" s="135"/>
      <c r="CJ159" s="135"/>
      <c r="CK159" s="135"/>
      <c r="CL159" s="135"/>
      <c r="CM159" s="135"/>
      <c r="CN159" s="135"/>
      <c r="CO159" s="135"/>
      <c r="CP159" s="126"/>
      <c r="CQ159" s="126"/>
      <c r="CR159" s="135"/>
      <c r="CS159" s="135"/>
      <c r="CT159" s="126"/>
      <c r="CU159" s="126"/>
      <c r="CV159" s="135"/>
      <c r="CW159" s="135"/>
      <c r="CX159" s="126"/>
      <c r="CY159" s="135"/>
      <c r="CZ159" s="135"/>
      <c r="DA159" s="126"/>
      <c r="DB159" s="126"/>
      <c r="DC159" s="126"/>
      <c r="DD159" s="126"/>
      <c r="DE159" s="126"/>
      <c r="DF159" s="288"/>
      <c r="DG159" s="288"/>
      <c r="DH159" s="288"/>
      <c r="DI159" s="288"/>
      <c r="DJ159" s="288"/>
      <c r="DK159" s="288"/>
      <c r="DL159" s="288"/>
      <c r="DM159" s="288"/>
      <c r="DN159" s="288"/>
      <c r="DO159" s="288"/>
      <c r="DP159" s="288"/>
      <c r="DQ159" s="288"/>
      <c r="DR159" s="288"/>
      <c r="DS159" s="288"/>
      <c r="DT159" s="288"/>
      <c r="DU159" s="288"/>
      <c r="DV159" s="288"/>
      <c r="DW159" s="288"/>
      <c r="DX159" s="288"/>
      <c r="DY159" s="288"/>
      <c r="DZ159" s="288"/>
      <c r="EA159" s="288"/>
      <c r="EB159" s="288"/>
      <c r="EC159" s="288"/>
      <c r="ED159" s="397">
        <f>SUM(RD[[#This Row],[IS1_Inv1_M1]:[IS1_Inv1_M2]])</f>
        <v>0</v>
      </c>
      <c r="EE159" s="397">
        <f>SUM(RD[[#This Row],[IS2_Inv1_M1]:[IS5_Inv1_M4]])</f>
        <v>0</v>
      </c>
      <c r="EF159" s="397">
        <f>SUM(RD[[#This Row],[IS6_Inv1_M1]:[IS6_Inv2_M2]])+SUM(RD[[#This Row],[IS8_Inv1_M1]:[IS8_Inv4_M2]])</f>
        <v>0</v>
      </c>
      <c r="EG159" s="397">
        <f>SUM(RD[[#This Row],[IS7_Inv1_M1]:[IS7_Inv1_M2]])</f>
        <v>0</v>
      </c>
      <c r="EH159" s="397">
        <f>SUM(RD[[#This Row],[IS9_Inv1_M1]:[IS12_Inv2_M4]])</f>
        <v>0</v>
      </c>
      <c r="EI159" s="397">
        <f>SUM(RD[[#This Row],[IS13_Inv1_M1]:[IS14_Inv1_M4]])</f>
        <v>0</v>
      </c>
      <c r="EJ159" s="397">
        <f>SUM(RD[[#This Row],[IS15_Inv1_M1]:[IS15_Inv2_M1]])</f>
        <v>0</v>
      </c>
      <c r="EK159" s="127">
        <f>SUM(RD[[#This Row],[IS16_Inv1_M1]:[IS17_Inv2_M2]])</f>
        <v>0</v>
      </c>
      <c r="EL159" s="127">
        <f>SUM(RD[[#This Row],[IS18_Inv1_M1]:[IS19_Inv2_M3]])</f>
        <v>0</v>
      </c>
      <c r="EM159" s="127">
        <f>SUM(RD[[#This Row],[IS20_Inv1_M1]:[IS20_Inv2_M2]])</f>
        <v>0</v>
      </c>
      <c r="EN159" s="397">
        <f>SUM(RD[[#This Row],[O2R4_P1]:[O2R22_P3]])</f>
        <v>0</v>
      </c>
      <c r="EO159" s="127" t="str">
        <f>IFERROR(AVERAGEIF(RD[[#This Row],[POA_UP_MCR (KWh/m2)]:[POA_UP_Ph3 (KWh/m2)2]],"&lt;&gt;0",RD[[#This Row],[POA_UP_MCR (KWh/m2)]:[POA_UP_Ph3 (KWh/m2)2]]),"")</f>
        <v/>
      </c>
      <c r="EP159" s="127" t="str">
        <f>IFERROR(AVERAGEIF(RD[[#This Row],[POA_Down_MCR (KWh/m2)]:[POA_Down_Ph3 (KWh/m2)22]],"&lt;&gt;0",RD[[#This Row],[POA_Down_MCR (KWh/m2)]:[POA_Down_Ph3 (KWh/m2)22]]),"")</f>
        <v/>
      </c>
      <c r="EQ159" s="127" t="str">
        <f>IFERROR(AVERAGEIF(RD[[#This Row],[GHI_UP_MCR (KWh/m2)]:[GHI_UP_IS1 (KWh/m2)]],"&lt;&gt;0",RD[[#This Row],[GHI_UP_MCR (KWh/m2)]:[GHI_UP_IS1 (KWh/m2)]]),"")</f>
        <v/>
      </c>
      <c r="ER159" s="127" t="str">
        <f>IFERROR(AVERAGEIF(RD[[#This Row],[GHI_Down_MCR (KWh/m2)]:[GHI_Down_IS1 (KWh/m2)]],"&lt;&gt;0",RD[[#This Row],[GHI_Down_MCR (KWh/m2)]:[GHI_Down_IS1 (KWh/m2)]]),"")</f>
        <v/>
      </c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  <c r="FJ159" s="291" t="str">
        <f>IF((RD[[#This Row],[33 kV_Wind_F1_Ex]]-ES158)*165000&lt;=0,"",(RD[[#This Row],[33 kV_Wind_F1_Ex]]-ES158)*165000)</f>
        <v/>
      </c>
      <c r="FK159" s="291" t="str">
        <f>IF((RD[[#This Row],[33 kV_Wind_F2_Ex]]-ET158)*165000&lt;=0,"",(RD[[#This Row],[33 kV_Wind_F2_Ex]]-ET158)*165000)</f>
        <v/>
      </c>
      <c r="FL159" s="131" t="str">
        <f>IF((RD[[#This Row],[33 kV_Wind_F3_Ex]]-EU158)*225000&lt;=0,"",(RD[[#This Row],[33 kV_Wind_F3_Ex]]-EU158)*225000)</f>
        <v/>
      </c>
      <c r="FM159" s="131" t="str">
        <f>IF((RD[[#This Row],[33 kV_Wind_F4_Ex]]-EV158)*165000&lt;=0,"",(RD[[#This Row],[33 kV_Wind_F4_Ex]]-EV158)*165000)</f>
        <v/>
      </c>
      <c r="FN159" s="227" t="str">
        <f>IF((RD[[#This Row],[33 kV_Solar_F1_Ex]]-EW158)*225000&lt;=0,"",(RD[[#This Row],[33 kV_Solar_F1_Ex]]-EW158)*225000)</f>
        <v/>
      </c>
      <c r="FO159" s="132" t="str">
        <f>IF((RD[[#This Row],[33kV_Solar_F2_Ex]]-EX158)*225000&lt;=0,"",(RD[[#This Row],[33kV_Solar_F2_Ex]]-EX158)*225000)</f>
        <v/>
      </c>
      <c r="FP159" s="131" t="str">
        <f>IF((RD[[#This Row],[33 kV_Solar_F3_Ex]]-EY158)*225000&lt;=0,"",(RD[[#This Row],[33 kV_Solar_F3_Ex]]-EY158)*225000)</f>
        <v/>
      </c>
      <c r="FQ159" s="131" t="str">
        <f>IF((RD[[#This Row],[33kV_Solar_F4_Ex]]-EZ158)*225000&lt;=0,"",(RD[[#This Row],[33kV_Solar_F4_Ex]]-EZ158)*225000)</f>
        <v/>
      </c>
      <c r="FR159" s="291">
        <f>IF((RD[[#This Row],[33kV_OG1_Ex]]-FA158)*1000&lt;=0,0,(RD[[#This Row],[33kV_OG1_Ex]]-FA158)*1000)</f>
        <v>0</v>
      </c>
      <c r="FS159" s="227">
        <f>IFERROR(IF((RD[[#This Row],[33kV_OG2_Ex]]-FB158)*1000&lt;=0,0,(RD[[#This Row],[33kV_OG2_Ex]]-FB158)*1000),0)</f>
        <v>0</v>
      </c>
      <c r="FT159" s="132">
        <f>IF((RD[[#This Row],[220kV_TX1_Ex]]-FC158)*800000&lt;=0,0,(RD[[#This Row],[220kV_TX1_Ex]]-FC158)*800000)</f>
        <v>0</v>
      </c>
      <c r="FU159" s="227">
        <f>IF((RD[[#This Row],[220kV_Tx2_Ex]]-FD158)*800000&lt;=0,0,(RD[[#This Row],[220kV_Tx2_Ex]]-FD158)*800000)</f>
        <v>0</v>
      </c>
      <c r="FV159" s="291">
        <f>IF((RD[[#This Row],[220kV_TL_TVM_Ex]]-FE158)*1600000&lt;=0,0,(RD[[#This Row],[220kV_TL_TVM_Ex]]-FE158)*1600000)</f>
        <v>0</v>
      </c>
      <c r="FW159" s="291" t="str">
        <f>IF((RD[[#This Row],[220kV_C&amp;R_PQM_Ex]]-FF158)*1600000&lt;=0,"",(RD[[#This Row],[220kV_C&amp;R_PQM_Ex]]-FF158)*1600000)</f>
        <v/>
      </c>
      <c r="FX159" s="227">
        <f>IFERROR(IF((RD[[#This Row],[220KV_C&amp;R_PQM_Im]]-FG158)*1600000&lt;=0,0,(RD[[#This Row],[220KV_C&amp;R_PQM_Im]]-FG158)*1600000),"")</f>
        <v>0</v>
      </c>
      <c r="FY159" s="227" t="str">
        <f>IFERROR(IF((RD[[#This Row],[33kV_Aux1_Im]]-FH158)*1000&lt;=0,"",(RD[[#This Row],[33kV_Aux1_Im]]-FH158)*1000),"")</f>
        <v/>
      </c>
      <c r="FZ159" s="227" t="str">
        <f>IF((RD[[#This Row],[33kV_Aux2_Im]]-FI158)*1000&lt;=0,"",(RD[[#This Row],[33kV_Aux2_Im]]-FI158)*1000)</f>
        <v/>
      </c>
      <c r="GA159" s="291">
        <f>IFERROR(RD[[#This Row],[33kV_OG1_Energy (MWh)]]+RD[[#This Row],[33kV_OG2_Energy (MWh)]],"")</f>
        <v>0</v>
      </c>
      <c r="GB159" s="291">
        <f>IFERROR(RD[[#This Row],[220kV_TL_TVM Energy (MWh)]]-RD[[#This Row],[220KV_C&amp;R_PQM_im (MWh)]],"")</f>
        <v>0</v>
      </c>
      <c r="GC159" s="228" t="str">
        <f>IFERROR(RD[[#This Row],[33 kV Total Export (MWH)]]/RD[[#This Row],[220 KV Net Export (MWh)]]-1,"")</f>
        <v/>
      </c>
      <c r="GD159" s="229">
        <f>IFERROR((RD[[#This Row],[Sunset Time (POA&lt;20 W/m2)]]-RD[[#This Row],[Sunrise Time (POA&gt;20 W/m2)]])*24,0)</f>
        <v>0</v>
      </c>
      <c r="GE15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59" s="57">
        <f t="shared" si="210"/>
        <v>0</v>
      </c>
      <c r="GG159" s="143">
        <v>172.51</v>
      </c>
      <c r="GH159" s="57">
        <f t="shared" si="206"/>
        <v>0</v>
      </c>
      <c r="GI159" s="8">
        <f>IFERROR(RD[[#This Row],[Wind Export (33 kV)]]*(1-RD[[#This Row],[33 kV Line Loss (%)]]),RD[[#This Row],[Wind Export (33 kV)]])</f>
        <v>0</v>
      </c>
      <c r="GJ159" s="399"/>
      <c r="GK159" s="399"/>
      <c r="GL159" t="str">
        <f>IFERROR(RD[[#This Row],[E_AC (WPR)]]/RD[[#This Row],[E_DC (WPR)]],"")</f>
        <v/>
      </c>
    </row>
    <row r="160" spans="1:194">
      <c r="A160" s="124">
        <f t="shared" si="212"/>
        <v>45900</v>
      </c>
      <c r="B160" s="129">
        <f>YEAR(RD[[#This Row],[Date]])+IF(MONTH(RD[[#This Row],[Date]])&gt;=4,1,0)</f>
        <v>2026</v>
      </c>
      <c r="C160" s="129">
        <f>YEAR(RD[[#This Row],[Date]])</f>
        <v>2025</v>
      </c>
      <c r="D160" s="130">
        <f t="shared" si="213"/>
        <v>45870</v>
      </c>
      <c r="E160" s="129">
        <f>DAY(EOMONTH(RD[[#This Row],[Date]],0))</f>
        <v>31</v>
      </c>
      <c r="F160" s="393"/>
      <c r="G160" s="393"/>
      <c r="H160" s="394"/>
      <c r="I160" s="394"/>
      <c r="J160" s="394"/>
      <c r="K160" s="394"/>
      <c r="L160" s="394"/>
      <c r="M160" s="394"/>
      <c r="N160" s="394"/>
      <c r="O160" s="394"/>
      <c r="P160" s="394"/>
      <c r="Q160" s="394"/>
      <c r="R160" s="394"/>
      <c r="S160" s="394"/>
      <c r="T160" s="394"/>
      <c r="U160" s="394"/>
      <c r="V160" s="394"/>
      <c r="W160" s="394"/>
      <c r="X160" s="394"/>
      <c r="Y160" s="394"/>
      <c r="Z160" s="394"/>
      <c r="AA160" s="394"/>
      <c r="AB160" s="394"/>
      <c r="AC160" s="394"/>
      <c r="AD160" s="394"/>
      <c r="AE160" s="394"/>
      <c r="AF160" s="394"/>
      <c r="AG160" s="394"/>
      <c r="AH160" s="394"/>
      <c r="AI160" s="394"/>
      <c r="AJ160" s="394"/>
      <c r="AK160" s="394"/>
      <c r="AL160" s="394"/>
      <c r="AM160" s="394"/>
      <c r="AN160" s="394"/>
      <c r="AO160" s="394"/>
      <c r="AP160" s="394"/>
      <c r="AQ160" s="394"/>
      <c r="AR160" s="394"/>
      <c r="AS160" s="394"/>
      <c r="AT160" s="394"/>
      <c r="AU160" s="394"/>
      <c r="AV160" s="394"/>
      <c r="AW160" s="394"/>
      <c r="AX160" s="394"/>
      <c r="AY160" s="394"/>
      <c r="AZ160" s="394"/>
      <c r="BA160" s="394"/>
      <c r="BB160" s="394"/>
      <c r="BC160" s="394"/>
      <c r="BD160" s="394"/>
      <c r="BE160" s="394"/>
      <c r="BF160" s="394"/>
      <c r="BG160" s="394"/>
      <c r="BH160" s="394"/>
      <c r="BI160" s="394"/>
      <c r="BJ160" s="394"/>
      <c r="BK160" s="394"/>
      <c r="BL160" s="394"/>
      <c r="BM160" s="394"/>
      <c r="BN160" s="394"/>
      <c r="BO160" s="394"/>
      <c r="BP160" s="394"/>
      <c r="BQ160" s="394"/>
      <c r="BR160" s="394"/>
      <c r="BS160" s="394"/>
      <c r="BT160" s="394"/>
      <c r="BU160" s="394"/>
      <c r="BV160" s="394"/>
      <c r="BW160" s="394"/>
      <c r="BX160" s="394"/>
      <c r="BY160" s="394"/>
      <c r="BZ160" s="394"/>
      <c r="CA160" s="394"/>
      <c r="CB160" s="394"/>
      <c r="CC160" s="394"/>
      <c r="CD160" s="394"/>
      <c r="CE160" s="394"/>
      <c r="CF160" s="394"/>
      <c r="CG160" s="394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DF160" s="288"/>
      <c r="DG160" s="288"/>
      <c r="DH160" s="288"/>
      <c r="DI160" s="288"/>
      <c r="DJ160" s="288"/>
      <c r="DK160" s="288"/>
      <c r="DL160" s="288"/>
      <c r="DM160" s="288"/>
      <c r="DN160" s="288"/>
      <c r="DO160" s="288"/>
      <c r="DP160" s="288"/>
      <c r="DQ160" s="288"/>
      <c r="DR160" s="288"/>
      <c r="DS160" s="288"/>
      <c r="DT160" s="288"/>
      <c r="DU160" s="288"/>
      <c r="DV160" s="288"/>
      <c r="DW160" s="288"/>
      <c r="DX160" s="288"/>
      <c r="DY160" s="288"/>
      <c r="DZ160" s="288"/>
      <c r="EA160" s="288"/>
      <c r="EB160" s="288"/>
      <c r="EC160" s="288"/>
      <c r="ED160" s="398">
        <f>SUM(RD[[#This Row],[IS1_Inv1_M1]:[IS1_Inv1_M2]])</f>
        <v>0</v>
      </c>
      <c r="EE160" s="398">
        <f>SUM(RD[[#This Row],[IS2_Inv1_M1]:[IS5_Inv1_M4]])</f>
        <v>0</v>
      </c>
      <c r="EF160" s="398">
        <f>SUM(RD[[#This Row],[IS6_Inv1_M1]:[IS6_Inv2_M2]])+SUM(RD[[#This Row],[IS8_Inv1_M1]:[IS8_Inv4_M2]])</f>
        <v>0</v>
      </c>
      <c r="EG160" s="398">
        <f>SUM(RD[[#This Row],[IS7_Inv1_M1]:[IS7_Inv1_M2]])</f>
        <v>0</v>
      </c>
      <c r="EH160" s="397">
        <f>SUM(RD[[#This Row],[IS9_Inv1_M1]:[IS12_Inv2_M4]])</f>
        <v>0</v>
      </c>
      <c r="EI160" s="397">
        <f>SUM(RD[[#This Row],[IS13_Inv1_M1]:[IS14_Inv1_M4]])</f>
        <v>0</v>
      </c>
      <c r="EJ160" s="397">
        <f>SUM(RD[[#This Row],[IS15_Inv1_M1]:[IS15_Inv2_M1]])</f>
        <v>0</v>
      </c>
      <c r="EK160" s="127">
        <f>SUM(RD[[#This Row],[IS16_Inv1_M1]:[IS17_Inv2_M2]])</f>
        <v>0</v>
      </c>
      <c r="EL160" s="127">
        <f>SUM(RD[[#This Row],[IS18_Inv1_M1]:[IS19_Inv2_M3]])</f>
        <v>0</v>
      </c>
      <c r="EM160" s="127">
        <f>SUM(RD[[#This Row],[IS20_Inv1_M1]:[IS20_Inv2_M2]])</f>
        <v>0</v>
      </c>
      <c r="EN160" s="398">
        <f>SUM(RD[[#This Row],[O2R4_P1]:[O2R22_P3]])</f>
        <v>0</v>
      </c>
      <c r="EO160" s="127" t="str">
        <f>IFERROR(AVERAGEIF(RD[[#This Row],[POA_UP_MCR (KWh/m2)]:[POA_UP_Ph3 (KWh/m2)2]],"&lt;&gt;0",RD[[#This Row],[POA_UP_MCR (KWh/m2)]:[POA_UP_Ph3 (KWh/m2)2]]),"")</f>
        <v/>
      </c>
      <c r="EP160" s="127" t="str">
        <f>IFERROR(AVERAGEIF(RD[[#This Row],[POA_Down_MCR (KWh/m2)]:[POA_Down_Ph3 (KWh/m2)22]],"&lt;&gt;0",RD[[#This Row],[POA_Down_MCR (KWh/m2)]:[POA_Down_Ph3 (KWh/m2)22]]),"")</f>
        <v/>
      </c>
      <c r="EQ160" s="127" t="str">
        <f>IFERROR(AVERAGEIF(RD[[#This Row],[GHI_UP_MCR (KWh/m2)]:[GHI_UP_IS1 (KWh/m2)]],"&lt;&gt;0",RD[[#This Row],[GHI_UP_MCR (KWh/m2)]:[GHI_UP_IS1 (KWh/m2)]]),"")</f>
        <v/>
      </c>
      <c r="ER160" s="127" t="str">
        <f>IFERROR(AVERAGEIF(RD[[#This Row],[GHI_Down_MCR (KWh/m2)]:[GHI_Down_IS1 (KWh/m2)]],"&lt;&gt;0",RD[[#This Row],[GHI_Down_MCR (KWh/m2)]:[GHI_Down_IS1 (KWh/m2)]]),"")</f>
        <v/>
      </c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  <c r="FJ160" s="291" t="str">
        <f>IF((RD[[#This Row],[33 kV_Wind_F1_Ex]]-ES159)*165000&lt;=0,"",(RD[[#This Row],[33 kV_Wind_F1_Ex]]-ES159)*165000)</f>
        <v/>
      </c>
      <c r="FK160" s="291" t="str">
        <f>IF((RD[[#This Row],[33 kV_Wind_F2_Ex]]-ET159)*165000&lt;=0,"",(RD[[#This Row],[33 kV_Wind_F2_Ex]]-ET159)*165000)</f>
        <v/>
      </c>
      <c r="FL160" s="131" t="str">
        <f>IF((RD[[#This Row],[33 kV_Wind_F3_Ex]]-EU159)*225000&lt;=0,"",(RD[[#This Row],[33 kV_Wind_F3_Ex]]-EU159)*225000)</f>
        <v/>
      </c>
      <c r="FM160" s="131" t="str">
        <f>IF((RD[[#This Row],[33 kV_Wind_F4_Ex]]-EV159)*165000&lt;=0,"",(RD[[#This Row],[33 kV_Wind_F4_Ex]]-EV159)*165000)</f>
        <v/>
      </c>
      <c r="FN160" s="227" t="str">
        <f>IF((RD[[#This Row],[33 kV_Solar_F1_Ex]]-EW159)*225000&lt;=0,"",(RD[[#This Row],[33 kV_Solar_F1_Ex]]-EW159)*225000)</f>
        <v/>
      </c>
      <c r="FO160" s="132" t="str">
        <f>IF((RD[[#This Row],[33kV_Solar_F2_Ex]]-EX159)*225000&lt;=0,"",(RD[[#This Row],[33kV_Solar_F2_Ex]]-EX159)*225000)</f>
        <v/>
      </c>
      <c r="FP160" s="131" t="str">
        <f>IF((RD[[#This Row],[33 kV_Solar_F3_Ex]]-EY159)*225000&lt;=0,"",(RD[[#This Row],[33 kV_Solar_F3_Ex]]-EY159)*225000)</f>
        <v/>
      </c>
      <c r="FQ160" s="131" t="str">
        <f>IF((RD[[#This Row],[33kV_Solar_F4_Ex]]-EZ159)*225000&lt;=0,"",(RD[[#This Row],[33kV_Solar_F4_Ex]]-EZ159)*225000)</f>
        <v/>
      </c>
      <c r="FR160" s="291">
        <f>IF((RD[[#This Row],[33kV_OG1_Ex]]-FA159)*1000&lt;=0,0,(RD[[#This Row],[33kV_OG1_Ex]]-FA159)*1000)</f>
        <v>0</v>
      </c>
      <c r="FS160" s="227">
        <f>IFERROR(IF((RD[[#This Row],[33kV_OG2_Ex]]-FB159)*1000&lt;=0,0,(RD[[#This Row],[33kV_OG2_Ex]]-FB159)*1000),0)</f>
        <v>0</v>
      </c>
      <c r="FT160" s="132">
        <f>IF((RD[[#This Row],[220kV_TX1_Ex]]-FC159)*800000&lt;=0,0,(RD[[#This Row],[220kV_TX1_Ex]]-FC159)*800000)</f>
        <v>0</v>
      </c>
      <c r="FU160" s="227">
        <f>IF((RD[[#This Row],[220kV_Tx2_Ex]]-FD159)*800000&lt;=0,0,(RD[[#This Row],[220kV_Tx2_Ex]]-FD159)*800000)</f>
        <v>0</v>
      </c>
      <c r="FV160" s="291">
        <f>IF((RD[[#This Row],[220kV_TL_TVM_Ex]]-FE159)*1600000&lt;=0,0,(RD[[#This Row],[220kV_TL_TVM_Ex]]-FE159)*1600000)</f>
        <v>0</v>
      </c>
      <c r="FW160" s="291" t="str">
        <f>IF((RD[[#This Row],[220kV_C&amp;R_PQM_Ex]]-FF159)*1600000&lt;=0,"",(RD[[#This Row],[220kV_C&amp;R_PQM_Ex]]-FF159)*1600000)</f>
        <v/>
      </c>
      <c r="FX160" s="227">
        <f>IFERROR(IF((RD[[#This Row],[220KV_C&amp;R_PQM_Im]]-FG159)*1600000&lt;=0,0,(RD[[#This Row],[220KV_C&amp;R_PQM_Im]]-FG159)*1600000),"")</f>
        <v>0</v>
      </c>
      <c r="FY160" s="227" t="str">
        <f>IFERROR(IF((RD[[#This Row],[33kV_Aux1_Im]]-FH159)*1000&lt;=0,"",(RD[[#This Row],[33kV_Aux1_Im]]-FH159)*1000),"")</f>
        <v/>
      </c>
      <c r="FZ160" s="227" t="str">
        <f>IF((RD[[#This Row],[33kV_Aux2_Im]]-FI159)*1000&lt;=0,"",(RD[[#This Row],[33kV_Aux2_Im]]-FI159)*1000)</f>
        <v/>
      </c>
      <c r="GA160" s="291">
        <f>IFERROR(RD[[#This Row],[33kV_OG1_Energy (MWh)]]+RD[[#This Row],[33kV_OG2_Energy (MWh)]],"")</f>
        <v>0</v>
      </c>
      <c r="GB160" s="291">
        <f>IFERROR(RD[[#This Row],[220kV_TL_TVM Energy (MWh)]]-RD[[#This Row],[220KV_C&amp;R_PQM_im (MWh)]],"")</f>
        <v>0</v>
      </c>
      <c r="GC160" s="228" t="str">
        <f>IFERROR(RD[[#This Row],[33 kV Total Export (MWH)]]/RD[[#This Row],[220 KV Net Export (MWh)]]-1,"")</f>
        <v/>
      </c>
      <c r="GD160" s="229">
        <f>IFERROR((RD[[#This Row],[Sunset Time (POA&lt;20 W/m2)]]-RD[[#This Row],[Sunrise Time (POA&gt;20 W/m2)]])*24,0)</f>
        <v>0</v>
      </c>
      <c r="GE16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60" s="57">
        <f t="shared" si="210"/>
        <v>0</v>
      </c>
      <c r="GG160" s="143">
        <v>172.51</v>
      </c>
      <c r="GH160" s="57">
        <f t="shared" si="206"/>
        <v>0</v>
      </c>
      <c r="GI160" s="8">
        <f>IFERROR(RD[[#This Row],[Wind Export (33 kV)]]*(1-RD[[#This Row],[33 kV Line Loss (%)]]),RD[[#This Row],[Wind Export (33 kV)]])</f>
        <v>0</v>
      </c>
      <c r="GJ160" s="399"/>
      <c r="GK160" s="399"/>
      <c r="GL160" t="str">
        <f>IFERROR(RD[[#This Row],[E_AC (WPR)]]/RD[[#This Row],[E_DC (WPR)]],"")</f>
        <v/>
      </c>
    </row>
    <row r="161" spans="27:166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C161" s="28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  <c r="FJ161" s="319"/>
    </row>
    <row r="162" spans="27:166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  <c r="FJ162" s="319"/>
    </row>
    <row r="163" spans="27:166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6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Q164" s="29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6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6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6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6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6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6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6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6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6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6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6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6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AA229" s="126"/>
      <c r="AB229" s="126"/>
      <c r="AC229" s="126"/>
      <c r="AD229" s="126"/>
      <c r="AE229" s="126"/>
      <c r="AF229" s="126"/>
      <c r="AG229" s="126"/>
      <c r="AH229" s="126"/>
      <c r="AI229" s="126"/>
      <c r="AJ229" s="126"/>
      <c r="AK229" s="126"/>
      <c r="AL229" s="126"/>
      <c r="AM229" s="126"/>
      <c r="AN229" s="126"/>
      <c r="AO229" s="126"/>
      <c r="AP229" s="126"/>
      <c r="AQ229" s="126"/>
      <c r="AR229" s="126"/>
      <c r="AS229" s="126"/>
      <c r="AT229" s="126"/>
      <c r="AU229" s="126"/>
      <c r="AV229" s="126"/>
      <c r="AW229" s="126"/>
      <c r="AX229" s="126"/>
      <c r="AY229" s="126"/>
      <c r="AZ229" s="126"/>
      <c r="BA229" s="126"/>
      <c r="BB229" s="126"/>
      <c r="BC229" s="126"/>
      <c r="BD229" s="126"/>
      <c r="BE229" s="126"/>
      <c r="BF229" s="126"/>
      <c r="BG229" s="126"/>
      <c r="BH229" s="126"/>
      <c r="BI229" s="126"/>
      <c r="BJ229" s="126"/>
      <c r="BK229" s="126"/>
      <c r="BL229" s="126"/>
      <c r="BM229" s="126"/>
      <c r="BN229" s="126"/>
      <c r="BO229" s="126"/>
      <c r="BP229" s="126"/>
      <c r="BQ229" s="126"/>
      <c r="BR229" s="126"/>
      <c r="BS229" s="126"/>
      <c r="BT229" s="126"/>
      <c r="BU229" s="126"/>
      <c r="BV229" s="126"/>
      <c r="BW229" s="126"/>
      <c r="BX229" s="126"/>
      <c r="BY229" s="126"/>
      <c r="BZ229" s="126"/>
      <c r="CA229" s="126"/>
      <c r="CB229" s="126"/>
      <c r="CC229" s="126"/>
      <c r="CD229" s="126"/>
      <c r="CE229" s="126"/>
      <c r="CF229" s="126"/>
      <c r="CG229" s="126"/>
      <c r="CH229" s="126"/>
      <c r="CI229" s="126"/>
      <c r="CJ229" s="126"/>
      <c r="CK229" s="126"/>
      <c r="CL229" s="126"/>
      <c r="CM229" s="126"/>
      <c r="CN229" s="126"/>
      <c r="CO229" s="126"/>
      <c r="CP229" s="126"/>
      <c r="CQ229" s="126"/>
      <c r="CR229" s="126"/>
      <c r="CS229" s="126"/>
      <c r="CT229" s="126"/>
      <c r="CU229" s="126"/>
      <c r="CV229" s="126"/>
      <c r="CW229" s="126"/>
      <c r="CX229" s="126"/>
      <c r="CY229" s="126"/>
      <c r="CZ229" s="126"/>
      <c r="DA229" s="126"/>
      <c r="DB229" s="126"/>
      <c r="DC229" s="126"/>
      <c r="DD229" s="126"/>
      <c r="DE229" s="126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AA230" s="126"/>
      <c r="AB230" s="126"/>
      <c r="AC230" s="126"/>
      <c r="AD230" s="126"/>
      <c r="AE230" s="126"/>
      <c r="AF230" s="126"/>
      <c r="AG230" s="126"/>
      <c r="AH230" s="126"/>
      <c r="AI230" s="126"/>
      <c r="AJ230" s="126"/>
      <c r="AK230" s="126"/>
      <c r="AL230" s="126"/>
      <c r="AM230" s="126"/>
      <c r="AN230" s="126"/>
      <c r="AO230" s="126"/>
      <c r="AP230" s="126"/>
      <c r="AQ230" s="126"/>
      <c r="AR230" s="126"/>
      <c r="AS230" s="126"/>
      <c r="AT230" s="126"/>
      <c r="AU230" s="126"/>
      <c r="AV230" s="126"/>
      <c r="AW230" s="126"/>
      <c r="AX230" s="126"/>
      <c r="AY230" s="126"/>
      <c r="AZ230" s="126"/>
      <c r="BA230" s="126"/>
      <c r="BB230" s="126"/>
      <c r="BC230" s="126"/>
      <c r="BD230" s="126"/>
      <c r="BE230" s="126"/>
      <c r="BF230" s="126"/>
      <c r="BG230" s="126"/>
      <c r="BH230" s="126"/>
      <c r="BI230" s="126"/>
      <c r="BJ230" s="126"/>
      <c r="BK230" s="126"/>
      <c r="BL230" s="126"/>
      <c r="BM230" s="126"/>
      <c r="BN230" s="126"/>
      <c r="BO230" s="126"/>
      <c r="BP230" s="126"/>
      <c r="BQ230" s="126"/>
      <c r="BR230" s="126"/>
      <c r="BS230" s="126"/>
      <c r="BT230" s="126"/>
      <c r="BU230" s="126"/>
      <c r="BV230" s="126"/>
      <c r="BW230" s="126"/>
      <c r="BX230" s="126"/>
      <c r="BY230" s="126"/>
      <c r="BZ230" s="126"/>
      <c r="CA230" s="126"/>
      <c r="CB230" s="126"/>
      <c r="CC230" s="126"/>
      <c r="CD230" s="126"/>
      <c r="CE230" s="126"/>
      <c r="CF230" s="126"/>
      <c r="CG230" s="126"/>
      <c r="CH230" s="126"/>
      <c r="CI230" s="126"/>
      <c r="CJ230" s="126"/>
      <c r="CK230" s="126"/>
      <c r="CL230" s="126"/>
      <c r="CM230" s="126"/>
      <c r="CN230" s="126"/>
      <c r="CO230" s="126"/>
      <c r="CP230" s="126"/>
      <c r="CQ230" s="126"/>
      <c r="CR230" s="126"/>
      <c r="CS230" s="126"/>
      <c r="CT230" s="126"/>
      <c r="CU230" s="126"/>
      <c r="CV230" s="126"/>
      <c r="CW230" s="126"/>
      <c r="CX230" s="126"/>
      <c r="CY230" s="126"/>
      <c r="CZ230" s="126"/>
      <c r="DA230" s="126"/>
      <c r="DB230" s="126"/>
      <c r="DC230" s="126"/>
      <c r="DD230" s="126"/>
      <c r="DE230" s="126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AA231" s="126"/>
      <c r="AB231" s="126"/>
      <c r="AC231" s="126"/>
      <c r="AD231" s="126"/>
      <c r="AE231" s="126"/>
      <c r="AF231" s="126"/>
      <c r="AG231" s="126"/>
      <c r="AH231" s="126"/>
      <c r="AI231" s="126"/>
      <c r="AJ231" s="126"/>
      <c r="AK231" s="126"/>
      <c r="AL231" s="126"/>
      <c r="AM231" s="126"/>
      <c r="AN231" s="126"/>
      <c r="AO231" s="126"/>
      <c r="AP231" s="126"/>
      <c r="AQ231" s="126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6"/>
      <c r="BC231" s="126"/>
      <c r="BD231" s="126"/>
      <c r="BE231" s="126"/>
      <c r="BF231" s="126"/>
      <c r="BG231" s="126"/>
      <c r="BH231" s="126"/>
      <c r="BI231" s="126"/>
      <c r="BJ231" s="126"/>
      <c r="BK231" s="126"/>
      <c r="BL231" s="126"/>
      <c r="BM231" s="126"/>
      <c r="BN231" s="126"/>
      <c r="BO231" s="126"/>
      <c r="BP231" s="126"/>
      <c r="BQ231" s="126"/>
      <c r="BR231" s="126"/>
      <c r="BS231" s="126"/>
      <c r="BT231" s="126"/>
      <c r="BU231" s="126"/>
      <c r="BV231" s="126"/>
      <c r="BW231" s="126"/>
      <c r="BX231" s="126"/>
      <c r="BY231" s="126"/>
      <c r="BZ231" s="126"/>
      <c r="CA231" s="126"/>
      <c r="CB231" s="126"/>
      <c r="CC231" s="126"/>
      <c r="CD231" s="126"/>
      <c r="CE231" s="126"/>
      <c r="CF231" s="126"/>
      <c r="CG231" s="126"/>
      <c r="CH231" s="126"/>
      <c r="CI231" s="126"/>
      <c r="CJ231" s="126"/>
      <c r="CK231" s="126"/>
      <c r="CL231" s="126"/>
      <c r="CM231" s="126"/>
      <c r="CN231" s="126"/>
      <c r="CO231" s="126"/>
      <c r="CP231" s="126"/>
      <c r="CQ231" s="126"/>
      <c r="CR231" s="126"/>
      <c r="CS231" s="126"/>
      <c r="CT231" s="126"/>
      <c r="CU231" s="126"/>
      <c r="CV231" s="126"/>
      <c r="CW231" s="126"/>
      <c r="CX231" s="126"/>
      <c r="CY231" s="126"/>
      <c r="CZ231" s="126"/>
      <c r="DA231" s="126"/>
      <c r="DB231" s="126"/>
      <c r="DC231" s="126"/>
      <c r="DD231" s="126"/>
      <c r="DE231" s="126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AA232" s="126"/>
      <c r="AB232" s="126"/>
      <c r="AC232" s="126"/>
      <c r="AD232" s="126"/>
      <c r="AE232" s="126"/>
      <c r="AF232" s="126"/>
      <c r="AG232" s="126"/>
      <c r="AH232" s="126"/>
      <c r="AI232" s="126"/>
      <c r="AJ232" s="126"/>
      <c r="AK232" s="126"/>
      <c r="AL232" s="126"/>
      <c r="AM232" s="126"/>
      <c r="AN232" s="126"/>
      <c r="AO232" s="126"/>
      <c r="AP232" s="126"/>
      <c r="AQ232" s="126"/>
      <c r="AR232" s="126"/>
      <c r="AS232" s="126"/>
      <c r="AT232" s="126"/>
      <c r="AU232" s="126"/>
      <c r="AV232" s="126"/>
      <c r="AW232" s="126"/>
      <c r="AX232" s="126"/>
      <c r="AY232" s="126"/>
      <c r="AZ232" s="126"/>
      <c r="BA232" s="126"/>
      <c r="BB232" s="126"/>
      <c r="BC232" s="126"/>
      <c r="BD232" s="126"/>
      <c r="BE232" s="126"/>
      <c r="BF232" s="126"/>
      <c r="BG232" s="126"/>
      <c r="BH232" s="126"/>
      <c r="BI232" s="126"/>
      <c r="BJ232" s="126"/>
      <c r="BK232" s="126"/>
      <c r="BL232" s="126"/>
      <c r="BM232" s="126"/>
      <c r="BN232" s="126"/>
      <c r="BO232" s="126"/>
      <c r="BP232" s="126"/>
      <c r="BQ232" s="126"/>
      <c r="BR232" s="126"/>
      <c r="BS232" s="126"/>
      <c r="BT232" s="126"/>
      <c r="BU232" s="126"/>
      <c r="BV232" s="126"/>
      <c r="BW232" s="126"/>
      <c r="BX232" s="126"/>
      <c r="BY232" s="126"/>
      <c r="BZ232" s="126"/>
      <c r="CA232" s="126"/>
      <c r="CB232" s="126"/>
      <c r="CC232" s="126"/>
      <c r="CD232" s="126"/>
      <c r="CE232" s="126"/>
      <c r="CF232" s="126"/>
      <c r="CG232" s="126"/>
      <c r="CH232" s="126"/>
      <c r="CI232" s="126"/>
      <c r="CJ232" s="126"/>
      <c r="CK232" s="126"/>
      <c r="CL232" s="126"/>
      <c r="CM232" s="126"/>
      <c r="CN232" s="126"/>
      <c r="CO232" s="126"/>
      <c r="CP232" s="126"/>
      <c r="CQ232" s="126"/>
      <c r="CR232" s="126"/>
      <c r="CS232" s="126"/>
      <c r="CT232" s="126"/>
      <c r="CU232" s="126"/>
      <c r="CV232" s="126"/>
      <c r="CW232" s="126"/>
      <c r="CX232" s="126"/>
      <c r="CY232" s="126"/>
      <c r="CZ232" s="126"/>
      <c r="DA232" s="126"/>
      <c r="DB232" s="126"/>
      <c r="DC232" s="126"/>
      <c r="DD232" s="126"/>
      <c r="DE232" s="126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AA233" s="126"/>
      <c r="AB233" s="126"/>
      <c r="AC233" s="126"/>
      <c r="AD233" s="126"/>
      <c r="AE233" s="126"/>
      <c r="AF233" s="126"/>
      <c r="AG233" s="126"/>
      <c r="AH233" s="126"/>
      <c r="AI233" s="126"/>
      <c r="AJ233" s="126"/>
      <c r="AK233" s="126"/>
      <c r="AL233" s="126"/>
      <c r="AM233" s="126"/>
      <c r="AN233" s="126"/>
      <c r="AO233" s="126"/>
      <c r="AP233" s="126"/>
      <c r="AQ233" s="126"/>
      <c r="AR233" s="126"/>
      <c r="AS233" s="126"/>
      <c r="AT233" s="126"/>
      <c r="AU233" s="126"/>
      <c r="AV233" s="126"/>
      <c r="AW233" s="126"/>
      <c r="AX233" s="126"/>
      <c r="AY233" s="126"/>
      <c r="AZ233" s="126"/>
      <c r="BA233" s="126"/>
      <c r="BB233" s="126"/>
      <c r="BC233" s="126"/>
      <c r="BD233" s="126"/>
      <c r="BE233" s="126"/>
      <c r="BF233" s="126"/>
      <c r="BG233" s="126"/>
      <c r="BH233" s="126"/>
      <c r="BI233" s="126"/>
      <c r="BJ233" s="126"/>
      <c r="BK233" s="126"/>
      <c r="BL233" s="126"/>
      <c r="BM233" s="126"/>
      <c r="BN233" s="126"/>
      <c r="BO233" s="126"/>
      <c r="BP233" s="126"/>
      <c r="BQ233" s="126"/>
      <c r="BR233" s="126"/>
      <c r="BS233" s="126"/>
      <c r="BT233" s="126"/>
      <c r="BU233" s="126"/>
      <c r="BV233" s="126"/>
      <c r="BW233" s="126"/>
      <c r="BX233" s="126"/>
      <c r="BY233" s="126"/>
      <c r="BZ233" s="126"/>
      <c r="CA233" s="126"/>
      <c r="CB233" s="126"/>
      <c r="CC233" s="126"/>
      <c r="CD233" s="126"/>
      <c r="CE233" s="126"/>
      <c r="CF233" s="126"/>
      <c r="CG233" s="126"/>
      <c r="CH233" s="126"/>
      <c r="CI233" s="126"/>
      <c r="CJ233" s="126"/>
      <c r="CK233" s="126"/>
      <c r="CL233" s="126"/>
      <c r="CM233" s="126"/>
      <c r="CN233" s="126"/>
      <c r="CO233" s="126"/>
      <c r="CP233" s="126"/>
      <c r="CQ233" s="126"/>
      <c r="CR233" s="126"/>
      <c r="CS233" s="126"/>
      <c r="CT233" s="126"/>
      <c r="CU233" s="126"/>
      <c r="CV233" s="126"/>
      <c r="CW233" s="126"/>
      <c r="CX233" s="126"/>
      <c r="CY233" s="126"/>
      <c r="CZ233" s="126"/>
      <c r="DA233" s="126"/>
      <c r="DB233" s="126"/>
      <c r="DC233" s="126"/>
      <c r="DD233" s="126"/>
      <c r="DE233" s="126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AA234" s="126"/>
      <c r="AB234" s="126"/>
      <c r="AC234" s="126"/>
      <c r="AD234" s="126"/>
      <c r="AE234" s="126"/>
      <c r="AF234" s="126"/>
      <c r="AG234" s="126"/>
      <c r="AH234" s="126"/>
      <c r="AI234" s="126"/>
      <c r="AJ234" s="126"/>
      <c r="AK234" s="126"/>
      <c r="AL234" s="126"/>
      <c r="AM234" s="126"/>
      <c r="AN234" s="126"/>
      <c r="AO234" s="126"/>
      <c r="AP234" s="126"/>
      <c r="AQ234" s="126"/>
      <c r="AR234" s="126"/>
      <c r="AS234" s="126"/>
      <c r="AT234" s="126"/>
      <c r="AU234" s="126"/>
      <c r="AV234" s="126"/>
      <c r="AW234" s="126"/>
      <c r="AX234" s="126"/>
      <c r="AY234" s="126"/>
      <c r="AZ234" s="126"/>
      <c r="BA234" s="126"/>
      <c r="BB234" s="126"/>
      <c r="BC234" s="126"/>
      <c r="BD234" s="126"/>
      <c r="BE234" s="126"/>
      <c r="BF234" s="126"/>
      <c r="BG234" s="126"/>
      <c r="BH234" s="126"/>
      <c r="BI234" s="126"/>
      <c r="BJ234" s="126"/>
      <c r="BK234" s="126"/>
      <c r="BL234" s="126"/>
      <c r="BM234" s="126"/>
      <c r="BN234" s="126"/>
      <c r="BO234" s="126"/>
      <c r="BP234" s="126"/>
      <c r="BQ234" s="126"/>
      <c r="BR234" s="126"/>
      <c r="BS234" s="126"/>
      <c r="BT234" s="126"/>
      <c r="BU234" s="126"/>
      <c r="BV234" s="126"/>
      <c r="BW234" s="126"/>
      <c r="BX234" s="126"/>
      <c r="BY234" s="126"/>
      <c r="BZ234" s="126"/>
      <c r="CA234" s="126"/>
      <c r="CB234" s="126"/>
      <c r="CC234" s="126"/>
      <c r="CD234" s="126"/>
      <c r="CE234" s="126"/>
      <c r="CF234" s="126"/>
      <c r="CG234" s="126"/>
      <c r="CH234" s="126"/>
      <c r="CI234" s="126"/>
      <c r="CJ234" s="126"/>
      <c r="CK234" s="126"/>
      <c r="CL234" s="126"/>
      <c r="CM234" s="126"/>
      <c r="CN234" s="126"/>
      <c r="CO234" s="126"/>
      <c r="CP234" s="126"/>
      <c r="CQ234" s="126"/>
      <c r="CR234" s="126"/>
      <c r="CS234" s="126"/>
      <c r="CT234" s="126"/>
      <c r="CU234" s="126"/>
      <c r="CV234" s="126"/>
      <c r="CW234" s="126"/>
      <c r="CX234" s="126"/>
      <c r="CY234" s="126"/>
      <c r="CZ234" s="126"/>
      <c r="DA234" s="126"/>
      <c r="DB234" s="126"/>
      <c r="DC234" s="126"/>
      <c r="DD234" s="126"/>
      <c r="DE234" s="126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AA235" s="126"/>
      <c r="AB235" s="126"/>
      <c r="AC235" s="126"/>
      <c r="AD235" s="126"/>
      <c r="AE235" s="126"/>
      <c r="AF235" s="126"/>
      <c r="AG235" s="126"/>
      <c r="AH235" s="126"/>
      <c r="AI235" s="126"/>
      <c r="AJ235" s="126"/>
      <c r="AK235" s="126"/>
      <c r="AL235" s="126"/>
      <c r="AM235" s="126"/>
      <c r="AN235" s="126"/>
      <c r="AO235" s="126"/>
      <c r="AP235" s="126"/>
      <c r="AQ235" s="126"/>
      <c r="AR235" s="126"/>
      <c r="AS235" s="126"/>
      <c r="AT235" s="126"/>
      <c r="AU235" s="126"/>
      <c r="AV235" s="126"/>
      <c r="AW235" s="126"/>
      <c r="AX235" s="126"/>
      <c r="AY235" s="126"/>
      <c r="AZ235" s="126"/>
      <c r="BA235" s="126"/>
      <c r="BB235" s="126"/>
      <c r="BC235" s="126"/>
      <c r="BD235" s="126"/>
      <c r="BE235" s="126"/>
      <c r="BF235" s="126"/>
      <c r="BG235" s="126"/>
      <c r="BH235" s="126"/>
      <c r="BI235" s="126"/>
      <c r="BJ235" s="126"/>
      <c r="BK235" s="126"/>
      <c r="BL235" s="126"/>
      <c r="BM235" s="126"/>
      <c r="BN235" s="126"/>
      <c r="BO235" s="126"/>
      <c r="BP235" s="126"/>
      <c r="BQ235" s="126"/>
      <c r="BR235" s="126"/>
      <c r="BS235" s="126"/>
      <c r="BT235" s="126"/>
      <c r="BU235" s="126"/>
      <c r="BV235" s="126"/>
      <c r="BW235" s="126"/>
      <c r="BX235" s="126"/>
      <c r="BY235" s="126"/>
      <c r="BZ235" s="126"/>
      <c r="CA235" s="126"/>
      <c r="CB235" s="126"/>
      <c r="CC235" s="126"/>
      <c r="CD235" s="126"/>
      <c r="CE235" s="126"/>
      <c r="CF235" s="126"/>
      <c r="CG235" s="126"/>
      <c r="CH235" s="126"/>
      <c r="CI235" s="126"/>
      <c r="CJ235" s="126"/>
      <c r="CK235" s="126"/>
      <c r="CL235" s="126"/>
      <c r="CM235" s="126"/>
      <c r="CN235" s="126"/>
      <c r="CO235" s="126"/>
      <c r="CP235" s="126"/>
      <c r="CQ235" s="126"/>
      <c r="CR235" s="126"/>
      <c r="CS235" s="126"/>
      <c r="CT235" s="126"/>
      <c r="CU235" s="126"/>
      <c r="CV235" s="126"/>
      <c r="CW235" s="126"/>
      <c r="CX235" s="126"/>
      <c r="CY235" s="126"/>
      <c r="CZ235" s="126"/>
      <c r="DA235" s="126"/>
      <c r="DB235" s="126"/>
      <c r="DC235" s="126"/>
      <c r="DD235" s="126"/>
      <c r="DE235" s="126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AA236" s="126"/>
      <c r="AB236" s="126"/>
      <c r="AC236" s="126"/>
      <c r="AD236" s="126"/>
      <c r="AE236" s="126"/>
      <c r="AF236" s="126"/>
      <c r="AG236" s="126"/>
      <c r="AH236" s="126"/>
      <c r="AI236" s="126"/>
      <c r="AJ236" s="126"/>
      <c r="AK236" s="126"/>
      <c r="AL236" s="126"/>
      <c r="AM236" s="126"/>
      <c r="AN236" s="126"/>
      <c r="AO236" s="126"/>
      <c r="AP236" s="126"/>
      <c r="AQ236" s="126"/>
      <c r="AR236" s="126"/>
      <c r="AS236" s="126"/>
      <c r="AT236" s="126"/>
      <c r="AU236" s="126"/>
      <c r="AV236" s="126"/>
      <c r="AW236" s="126"/>
      <c r="AX236" s="126"/>
      <c r="AY236" s="126"/>
      <c r="AZ236" s="126"/>
      <c r="BA236" s="126"/>
      <c r="BB236" s="126"/>
      <c r="BC236" s="126"/>
      <c r="BD236" s="126"/>
      <c r="BE236" s="126"/>
      <c r="BF236" s="126"/>
      <c r="BG236" s="126"/>
      <c r="BH236" s="126"/>
      <c r="BI236" s="126"/>
      <c r="BJ236" s="126"/>
      <c r="BK236" s="126"/>
      <c r="BL236" s="126"/>
      <c r="BM236" s="126"/>
      <c r="BN236" s="126"/>
      <c r="BO236" s="126"/>
      <c r="BP236" s="126"/>
      <c r="BQ236" s="126"/>
      <c r="BR236" s="126"/>
      <c r="BS236" s="126"/>
      <c r="BT236" s="126"/>
      <c r="BU236" s="126"/>
      <c r="BV236" s="126"/>
      <c r="BW236" s="126"/>
      <c r="BX236" s="126"/>
      <c r="BY236" s="126"/>
      <c r="BZ236" s="126"/>
      <c r="CA236" s="126"/>
      <c r="CB236" s="126"/>
      <c r="CC236" s="126"/>
      <c r="CD236" s="126"/>
      <c r="CE236" s="126"/>
      <c r="CF236" s="126"/>
      <c r="CG236" s="126"/>
      <c r="CH236" s="126"/>
      <c r="CI236" s="126"/>
      <c r="CJ236" s="126"/>
      <c r="CK236" s="126"/>
      <c r="CL236" s="126"/>
      <c r="CM236" s="126"/>
      <c r="CN236" s="126"/>
      <c r="CO236" s="126"/>
      <c r="CP236" s="126"/>
      <c r="CQ236" s="126"/>
      <c r="CR236" s="126"/>
      <c r="CS236" s="126"/>
      <c r="CT236" s="126"/>
      <c r="CU236" s="126"/>
      <c r="CV236" s="126"/>
      <c r="CW236" s="126"/>
      <c r="CX236" s="126"/>
      <c r="CY236" s="126"/>
      <c r="CZ236" s="126"/>
      <c r="DA236" s="126"/>
      <c r="DB236" s="126"/>
      <c r="DC236" s="126"/>
      <c r="DD236" s="126"/>
      <c r="DE236" s="126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AA237" s="126"/>
      <c r="AB237" s="126"/>
      <c r="AC237" s="126"/>
      <c r="AD237" s="126"/>
      <c r="AE237" s="126"/>
      <c r="AF237" s="126"/>
      <c r="AG237" s="126"/>
      <c r="AH237" s="126"/>
      <c r="AI237" s="126"/>
      <c r="AJ237" s="126"/>
      <c r="AK237" s="126"/>
      <c r="AL237" s="126"/>
      <c r="AM237" s="126"/>
      <c r="AN237" s="126"/>
      <c r="AO237" s="126"/>
      <c r="AP237" s="126"/>
      <c r="AQ237" s="126"/>
      <c r="AR237" s="126"/>
      <c r="AS237" s="126"/>
      <c r="AT237" s="126"/>
      <c r="AU237" s="126"/>
      <c r="AV237" s="126"/>
      <c r="AW237" s="126"/>
      <c r="AX237" s="126"/>
      <c r="AY237" s="126"/>
      <c r="AZ237" s="126"/>
      <c r="BA237" s="126"/>
      <c r="BB237" s="126"/>
      <c r="BC237" s="126"/>
      <c r="BD237" s="126"/>
      <c r="BE237" s="126"/>
      <c r="BF237" s="126"/>
      <c r="BG237" s="126"/>
      <c r="BH237" s="126"/>
      <c r="BI237" s="126"/>
      <c r="BJ237" s="126"/>
      <c r="BK237" s="126"/>
      <c r="BL237" s="126"/>
      <c r="BM237" s="126"/>
      <c r="BN237" s="126"/>
      <c r="BO237" s="126"/>
      <c r="BP237" s="126"/>
      <c r="BQ237" s="126"/>
      <c r="BR237" s="126"/>
      <c r="BS237" s="126"/>
      <c r="BT237" s="126"/>
      <c r="BU237" s="126"/>
      <c r="BV237" s="126"/>
      <c r="BW237" s="126"/>
      <c r="BX237" s="126"/>
      <c r="BY237" s="126"/>
      <c r="BZ237" s="126"/>
      <c r="CA237" s="126"/>
      <c r="CB237" s="126"/>
      <c r="CC237" s="126"/>
      <c r="CD237" s="126"/>
      <c r="CE237" s="126"/>
      <c r="CF237" s="126"/>
      <c r="CG237" s="126"/>
      <c r="CH237" s="126"/>
      <c r="CI237" s="126"/>
      <c r="CJ237" s="126"/>
      <c r="CK237" s="126"/>
      <c r="CL237" s="126"/>
      <c r="CM237" s="126"/>
      <c r="CN237" s="126"/>
      <c r="CO237" s="126"/>
      <c r="CP237" s="126"/>
      <c r="CQ237" s="126"/>
      <c r="CR237" s="126"/>
      <c r="CS237" s="126"/>
      <c r="CT237" s="126"/>
      <c r="CU237" s="126"/>
      <c r="CV237" s="126"/>
      <c r="CW237" s="126"/>
      <c r="CX237" s="126"/>
      <c r="CY237" s="126"/>
      <c r="CZ237" s="126"/>
      <c r="DA237" s="126"/>
      <c r="DB237" s="126"/>
      <c r="DC237" s="126"/>
      <c r="DD237" s="126"/>
      <c r="DE237" s="126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26"/>
      <c r="BA238" s="126"/>
      <c r="BB238" s="126"/>
      <c r="BC238" s="126"/>
      <c r="BD238" s="126"/>
      <c r="BE238" s="126"/>
      <c r="BF238" s="126"/>
      <c r="BG238" s="126"/>
      <c r="BH238" s="126"/>
      <c r="BI238" s="126"/>
      <c r="BJ238" s="126"/>
      <c r="BK238" s="126"/>
      <c r="BL238" s="126"/>
      <c r="BM238" s="126"/>
      <c r="BN238" s="126"/>
      <c r="BO238" s="126"/>
      <c r="BP238" s="126"/>
      <c r="BQ238" s="126"/>
      <c r="BR238" s="126"/>
      <c r="BS238" s="126"/>
      <c r="BT238" s="126"/>
      <c r="BU238" s="126"/>
      <c r="BV238" s="126"/>
      <c r="BW238" s="126"/>
      <c r="BX238" s="126"/>
      <c r="BY238" s="126"/>
      <c r="BZ238" s="126"/>
      <c r="CA238" s="126"/>
      <c r="CB238" s="126"/>
      <c r="CC238" s="126"/>
      <c r="CD238" s="126"/>
      <c r="CE238" s="126"/>
      <c r="CF238" s="126"/>
      <c r="CG238" s="126"/>
      <c r="CH238" s="126"/>
      <c r="CI238" s="126"/>
      <c r="CJ238" s="126"/>
      <c r="CK238" s="126"/>
      <c r="CL238" s="126"/>
      <c r="CM238" s="126"/>
      <c r="CN238" s="126"/>
      <c r="CO238" s="126"/>
      <c r="CP238" s="126"/>
      <c r="CQ238" s="126"/>
      <c r="CR238" s="126"/>
      <c r="CS238" s="126"/>
      <c r="CT238" s="126"/>
      <c r="CU238" s="126"/>
      <c r="CV238" s="126"/>
      <c r="CW238" s="126"/>
      <c r="CX238" s="126"/>
      <c r="CY238" s="126"/>
      <c r="CZ238" s="126"/>
      <c r="DA238" s="126"/>
      <c r="DB238" s="126"/>
      <c r="DC238" s="126"/>
      <c r="DD238" s="126"/>
      <c r="DE238" s="126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AA239" s="126"/>
      <c r="AB239" s="126"/>
      <c r="AC239" s="126"/>
      <c r="AD239" s="126"/>
      <c r="AE239" s="126"/>
      <c r="AF239" s="126"/>
      <c r="AG239" s="126"/>
      <c r="AH239" s="126"/>
      <c r="AI239" s="126"/>
      <c r="AJ239" s="126"/>
      <c r="AK239" s="126"/>
      <c r="AL239" s="126"/>
      <c r="AM239" s="126"/>
      <c r="AN239" s="126"/>
      <c r="AO239" s="126"/>
      <c r="AP239" s="126"/>
      <c r="AQ239" s="126"/>
      <c r="AR239" s="126"/>
      <c r="AS239" s="126"/>
      <c r="AT239" s="126"/>
      <c r="AU239" s="126"/>
      <c r="AV239" s="126"/>
      <c r="AW239" s="126"/>
      <c r="AX239" s="126"/>
      <c r="AY239" s="126"/>
      <c r="AZ239" s="126"/>
      <c r="BA239" s="126"/>
      <c r="BB239" s="126"/>
      <c r="BC239" s="126"/>
      <c r="BD239" s="126"/>
      <c r="BE239" s="126"/>
      <c r="BF239" s="126"/>
      <c r="BG239" s="126"/>
      <c r="BH239" s="126"/>
      <c r="BI239" s="126"/>
      <c r="BJ239" s="126"/>
      <c r="BK239" s="126"/>
      <c r="BL239" s="126"/>
      <c r="BM239" s="126"/>
      <c r="BN239" s="126"/>
      <c r="BO239" s="126"/>
      <c r="BP239" s="126"/>
      <c r="BQ239" s="126"/>
      <c r="BR239" s="126"/>
      <c r="BS239" s="126"/>
      <c r="BT239" s="126"/>
      <c r="BU239" s="126"/>
      <c r="BV239" s="126"/>
      <c r="BW239" s="126"/>
      <c r="BX239" s="126"/>
      <c r="BY239" s="126"/>
      <c r="BZ239" s="126"/>
      <c r="CA239" s="126"/>
      <c r="CB239" s="126"/>
      <c r="CC239" s="126"/>
      <c r="CD239" s="126"/>
      <c r="CE239" s="126"/>
      <c r="CF239" s="126"/>
      <c r="CG239" s="126"/>
      <c r="CH239" s="126"/>
      <c r="CI239" s="126"/>
      <c r="CJ239" s="126"/>
      <c r="CK239" s="126"/>
      <c r="CL239" s="126"/>
      <c r="CM239" s="126"/>
      <c r="CN239" s="126"/>
      <c r="CO239" s="126"/>
      <c r="CP239" s="126"/>
      <c r="CQ239" s="126"/>
      <c r="CR239" s="126"/>
      <c r="CS239" s="126"/>
      <c r="CT239" s="126"/>
      <c r="CU239" s="126"/>
      <c r="CV239" s="126"/>
      <c r="CW239" s="126"/>
      <c r="CX239" s="126"/>
      <c r="CY239" s="126"/>
      <c r="CZ239" s="126"/>
      <c r="DA239" s="126"/>
      <c r="DB239" s="126"/>
      <c r="DC239" s="126"/>
      <c r="DD239" s="126"/>
      <c r="DE239" s="126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AA240" s="126"/>
      <c r="AB240" s="126"/>
      <c r="AC240" s="126"/>
      <c r="AD240" s="126"/>
      <c r="AE240" s="126"/>
      <c r="AF240" s="126"/>
      <c r="AG240" s="126"/>
      <c r="AH240" s="126"/>
      <c r="AI240" s="126"/>
      <c r="AJ240" s="126"/>
      <c r="AK240" s="126"/>
      <c r="AL240" s="126"/>
      <c r="AM240" s="126"/>
      <c r="AN240" s="126"/>
      <c r="AO240" s="126"/>
      <c r="AP240" s="126"/>
      <c r="AQ240" s="126"/>
      <c r="AR240" s="126"/>
      <c r="AS240" s="126"/>
      <c r="AT240" s="126"/>
      <c r="AU240" s="126"/>
      <c r="AV240" s="126"/>
      <c r="AW240" s="126"/>
      <c r="AX240" s="126"/>
      <c r="AY240" s="126"/>
      <c r="AZ240" s="126"/>
      <c r="BA240" s="126"/>
      <c r="BB240" s="126"/>
      <c r="BC240" s="126"/>
      <c r="BD240" s="126"/>
      <c r="BE240" s="126"/>
      <c r="BF240" s="126"/>
      <c r="BG240" s="126"/>
      <c r="BH240" s="126"/>
      <c r="BI240" s="126"/>
      <c r="BJ240" s="126"/>
      <c r="BK240" s="126"/>
      <c r="BL240" s="126"/>
      <c r="BM240" s="126"/>
      <c r="BN240" s="126"/>
      <c r="BO240" s="126"/>
      <c r="BP240" s="126"/>
      <c r="BQ240" s="126"/>
      <c r="BR240" s="126"/>
      <c r="BS240" s="126"/>
      <c r="BT240" s="126"/>
      <c r="BU240" s="126"/>
      <c r="BV240" s="126"/>
      <c r="BW240" s="126"/>
      <c r="BX240" s="126"/>
      <c r="BY240" s="126"/>
      <c r="BZ240" s="126"/>
      <c r="CA240" s="126"/>
      <c r="CB240" s="126"/>
      <c r="CC240" s="126"/>
      <c r="CD240" s="126"/>
      <c r="CE240" s="126"/>
      <c r="CF240" s="126"/>
      <c r="CG240" s="126"/>
      <c r="CH240" s="126"/>
      <c r="CI240" s="126"/>
      <c r="CJ240" s="126"/>
      <c r="CK240" s="126"/>
      <c r="CL240" s="126"/>
      <c r="CM240" s="126"/>
      <c r="CN240" s="126"/>
      <c r="CO240" s="126"/>
      <c r="CP240" s="126"/>
      <c r="CQ240" s="126"/>
      <c r="CR240" s="126"/>
      <c r="CS240" s="126"/>
      <c r="CT240" s="126"/>
      <c r="CU240" s="126"/>
      <c r="CV240" s="126"/>
      <c r="CW240" s="126"/>
      <c r="CX240" s="126"/>
      <c r="CY240" s="126"/>
      <c r="CZ240" s="126"/>
      <c r="DA240" s="126"/>
      <c r="DB240" s="126"/>
      <c r="DC240" s="126"/>
      <c r="DD240" s="126"/>
      <c r="DE240" s="126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27:165">
      <c r="AA241" s="126"/>
      <c r="AB241" s="126"/>
      <c r="AC241" s="126"/>
      <c r="AD241" s="126"/>
      <c r="AE241" s="126"/>
      <c r="AF241" s="126"/>
      <c r="AG241" s="126"/>
      <c r="AH241" s="126"/>
      <c r="AI241" s="126"/>
      <c r="AJ241" s="126"/>
      <c r="AK241" s="126"/>
      <c r="AL241" s="126"/>
      <c r="AM241" s="126"/>
      <c r="AN241" s="126"/>
      <c r="AO241" s="126"/>
      <c r="AP241" s="126"/>
      <c r="AQ241" s="126"/>
      <c r="AR241" s="126"/>
      <c r="AS241" s="126"/>
      <c r="AT241" s="126"/>
      <c r="AU241" s="126"/>
      <c r="AV241" s="126"/>
      <c r="AW241" s="126"/>
      <c r="AX241" s="126"/>
      <c r="AY241" s="126"/>
      <c r="AZ241" s="126"/>
      <c r="BA241" s="126"/>
      <c r="BB241" s="126"/>
      <c r="BC241" s="126"/>
      <c r="BD241" s="126"/>
      <c r="BE241" s="126"/>
      <c r="BF241" s="126"/>
      <c r="BG241" s="126"/>
      <c r="BH241" s="126"/>
      <c r="BI241" s="126"/>
      <c r="BJ241" s="126"/>
      <c r="BK241" s="126"/>
      <c r="BL241" s="126"/>
      <c r="BM241" s="126"/>
      <c r="BN241" s="126"/>
      <c r="BO241" s="126"/>
      <c r="BP241" s="126"/>
      <c r="BQ241" s="126"/>
      <c r="BR241" s="126"/>
      <c r="BS241" s="126"/>
      <c r="BT241" s="126"/>
      <c r="BU241" s="126"/>
      <c r="BV241" s="126"/>
      <c r="BW241" s="126"/>
      <c r="BX241" s="126"/>
      <c r="BY241" s="126"/>
      <c r="BZ241" s="126"/>
      <c r="CA241" s="126"/>
      <c r="CB241" s="126"/>
      <c r="CC241" s="126"/>
      <c r="CD241" s="126"/>
      <c r="CE241" s="126"/>
      <c r="CF241" s="126"/>
      <c r="CG241" s="126"/>
      <c r="CH241" s="126"/>
      <c r="CI241" s="126"/>
      <c r="CJ241" s="126"/>
      <c r="CK241" s="126"/>
      <c r="CL241" s="126"/>
      <c r="CM241" s="126"/>
      <c r="CN241" s="126"/>
      <c r="CO241" s="126"/>
      <c r="CP241" s="126"/>
      <c r="CQ241" s="126"/>
      <c r="CR241" s="126"/>
      <c r="CS241" s="126"/>
      <c r="CT241" s="126"/>
      <c r="CU241" s="126"/>
      <c r="CV241" s="126"/>
      <c r="CW241" s="126"/>
      <c r="CX241" s="126"/>
      <c r="CY241" s="126"/>
      <c r="CZ241" s="126"/>
      <c r="DA241" s="126"/>
      <c r="DB241" s="126"/>
      <c r="DC241" s="126"/>
      <c r="DD241" s="126"/>
      <c r="DE241" s="126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27:165">
      <c r="AA242" s="126"/>
      <c r="AB242" s="126"/>
      <c r="AC242" s="126"/>
      <c r="AD242" s="126"/>
      <c r="AE242" s="126"/>
      <c r="AF242" s="126"/>
      <c r="AG242" s="126"/>
      <c r="AH242" s="126"/>
      <c r="AI242" s="126"/>
      <c r="AJ242" s="126"/>
      <c r="AK242" s="126"/>
      <c r="AL242" s="126"/>
      <c r="AM242" s="126"/>
      <c r="AN242" s="126"/>
      <c r="AO242" s="126"/>
      <c r="AP242" s="126"/>
      <c r="AQ242" s="126"/>
      <c r="AR242" s="126"/>
      <c r="AS242" s="126"/>
      <c r="AT242" s="126"/>
      <c r="AU242" s="126"/>
      <c r="AV242" s="126"/>
      <c r="AW242" s="126"/>
      <c r="AX242" s="126"/>
      <c r="AY242" s="126"/>
      <c r="AZ242" s="126"/>
      <c r="BA242" s="126"/>
      <c r="BB242" s="126"/>
      <c r="BC242" s="126"/>
      <c r="BD242" s="126"/>
      <c r="BE242" s="126"/>
      <c r="BF242" s="126"/>
      <c r="BG242" s="126"/>
      <c r="BH242" s="126"/>
      <c r="BI242" s="126"/>
      <c r="BJ242" s="126"/>
      <c r="BK242" s="126"/>
      <c r="BL242" s="126"/>
      <c r="BM242" s="126"/>
      <c r="BN242" s="126"/>
      <c r="BO242" s="126"/>
      <c r="BP242" s="126"/>
      <c r="BQ242" s="126"/>
      <c r="BR242" s="126"/>
      <c r="BS242" s="126"/>
      <c r="BT242" s="126"/>
      <c r="BU242" s="126"/>
      <c r="BV242" s="126"/>
      <c r="BW242" s="126"/>
      <c r="BX242" s="126"/>
      <c r="BY242" s="126"/>
      <c r="BZ242" s="126"/>
      <c r="CA242" s="126"/>
      <c r="CB242" s="126"/>
      <c r="CC242" s="126"/>
      <c r="CD242" s="126"/>
      <c r="CE242" s="126"/>
      <c r="CF242" s="126"/>
      <c r="CG242" s="126"/>
      <c r="CH242" s="126"/>
      <c r="CI242" s="126"/>
      <c r="CJ242" s="126"/>
      <c r="CK242" s="126"/>
      <c r="CL242" s="126"/>
      <c r="CM242" s="126"/>
      <c r="CN242" s="126"/>
      <c r="CO242" s="126"/>
      <c r="CP242" s="126"/>
      <c r="CQ242" s="126"/>
      <c r="CR242" s="126"/>
      <c r="CS242" s="126"/>
      <c r="CT242" s="126"/>
      <c r="CU242" s="126"/>
      <c r="CV242" s="126"/>
      <c r="CW242" s="126"/>
      <c r="CX242" s="126"/>
      <c r="CY242" s="126"/>
      <c r="CZ242" s="126"/>
      <c r="DA242" s="126"/>
      <c r="DB242" s="126"/>
      <c r="DC242" s="126"/>
      <c r="DD242" s="126"/>
      <c r="DE242" s="126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27:165">
      <c r="AA243" s="126"/>
      <c r="AB243" s="126"/>
      <c r="AC243" s="126"/>
      <c r="AD243" s="126"/>
      <c r="AE243" s="126"/>
      <c r="AF243" s="126"/>
      <c r="AG243" s="126"/>
      <c r="AH243" s="126"/>
      <c r="AI243" s="126"/>
      <c r="AJ243" s="126"/>
      <c r="AK243" s="126"/>
      <c r="AL243" s="126"/>
      <c r="AM243" s="126"/>
      <c r="AN243" s="126"/>
      <c r="AO243" s="126"/>
      <c r="AP243" s="126"/>
      <c r="AQ243" s="126"/>
      <c r="AR243" s="126"/>
      <c r="AS243" s="126"/>
      <c r="AT243" s="126"/>
      <c r="AU243" s="126"/>
      <c r="AV243" s="126"/>
      <c r="AW243" s="126"/>
      <c r="AX243" s="126"/>
      <c r="AY243" s="126"/>
      <c r="AZ243" s="126"/>
      <c r="BA243" s="126"/>
      <c r="BB243" s="126"/>
      <c r="BC243" s="126"/>
      <c r="BD243" s="126"/>
      <c r="BE243" s="126"/>
      <c r="BF243" s="126"/>
      <c r="BG243" s="126"/>
      <c r="BH243" s="126"/>
      <c r="BI243" s="126"/>
      <c r="BJ243" s="126"/>
      <c r="BK243" s="126"/>
      <c r="BL243" s="126"/>
      <c r="BM243" s="126"/>
      <c r="BN243" s="126"/>
      <c r="BO243" s="126"/>
      <c r="BP243" s="126"/>
      <c r="BQ243" s="126"/>
      <c r="BR243" s="126"/>
      <c r="BS243" s="126"/>
      <c r="BT243" s="126"/>
      <c r="BU243" s="126"/>
      <c r="BV243" s="126"/>
      <c r="BW243" s="126"/>
      <c r="BX243" s="126"/>
      <c r="BY243" s="126"/>
      <c r="BZ243" s="126"/>
      <c r="CA243" s="126"/>
      <c r="CB243" s="126"/>
      <c r="CC243" s="126"/>
      <c r="CD243" s="126"/>
      <c r="CE243" s="126"/>
      <c r="CF243" s="126"/>
      <c r="CG243" s="126"/>
      <c r="CH243" s="126"/>
      <c r="CI243" s="126"/>
      <c r="CJ243" s="126"/>
      <c r="CK243" s="126"/>
      <c r="CL243" s="126"/>
      <c r="CM243" s="126"/>
      <c r="CN243" s="126"/>
      <c r="CO243" s="126"/>
      <c r="CP243" s="126"/>
      <c r="CQ243" s="126"/>
      <c r="CR243" s="126"/>
      <c r="CS243" s="126"/>
      <c r="CT243" s="126"/>
      <c r="CU243" s="126"/>
      <c r="CV243" s="126"/>
      <c r="CW243" s="126"/>
      <c r="CX243" s="126"/>
      <c r="CY243" s="126"/>
      <c r="CZ243" s="126"/>
      <c r="DA243" s="126"/>
      <c r="DB243" s="126"/>
      <c r="DC243" s="126"/>
      <c r="DD243" s="126"/>
      <c r="DE243" s="126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27:165">
      <c r="AA244" s="126"/>
      <c r="AB244" s="126"/>
      <c r="AC244" s="126"/>
      <c r="AD244" s="126"/>
      <c r="AE244" s="126"/>
      <c r="AF244" s="126"/>
      <c r="AG244" s="126"/>
      <c r="AH244" s="126"/>
      <c r="AI244" s="126"/>
      <c r="AJ244" s="126"/>
      <c r="AK244" s="126"/>
      <c r="AL244" s="126"/>
      <c r="AM244" s="126"/>
      <c r="AN244" s="126"/>
      <c r="AO244" s="126"/>
      <c r="AP244" s="126"/>
      <c r="AQ244" s="126"/>
      <c r="AR244" s="126"/>
      <c r="AS244" s="126"/>
      <c r="AT244" s="126"/>
      <c r="AU244" s="126"/>
      <c r="AV244" s="126"/>
      <c r="AW244" s="126"/>
      <c r="AX244" s="126"/>
      <c r="AY244" s="126"/>
      <c r="AZ244" s="126"/>
      <c r="BA244" s="126"/>
      <c r="BB244" s="126"/>
      <c r="BC244" s="126"/>
      <c r="BD244" s="126"/>
      <c r="BE244" s="126"/>
      <c r="BF244" s="126"/>
      <c r="BG244" s="126"/>
      <c r="BH244" s="126"/>
      <c r="BI244" s="126"/>
      <c r="BJ244" s="126"/>
      <c r="BK244" s="126"/>
      <c r="BL244" s="126"/>
      <c r="BM244" s="126"/>
      <c r="BN244" s="126"/>
      <c r="BO244" s="126"/>
      <c r="BP244" s="126"/>
      <c r="BQ244" s="126"/>
      <c r="BR244" s="126"/>
      <c r="BS244" s="126"/>
      <c r="BT244" s="126"/>
      <c r="BU244" s="126"/>
      <c r="BV244" s="126"/>
      <c r="BW244" s="126"/>
      <c r="BX244" s="126"/>
      <c r="BY244" s="126"/>
      <c r="BZ244" s="126"/>
      <c r="CA244" s="126"/>
      <c r="CB244" s="126"/>
      <c r="CC244" s="126"/>
      <c r="CD244" s="126"/>
      <c r="CE244" s="126"/>
      <c r="CF244" s="126"/>
      <c r="CG244" s="126"/>
      <c r="CH244" s="126"/>
      <c r="CI244" s="126"/>
      <c r="CJ244" s="126"/>
      <c r="CK244" s="126"/>
      <c r="CL244" s="126"/>
      <c r="CM244" s="126"/>
      <c r="CN244" s="126"/>
      <c r="CO244" s="126"/>
      <c r="CP244" s="126"/>
      <c r="CQ244" s="126"/>
      <c r="CR244" s="126"/>
      <c r="CS244" s="126"/>
      <c r="CT244" s="126"/>
      <c r="CU244" s="126"/>
      <c r="CV244" s="126"/>
      <c r="CW244" s="126"/>
      <c r="CX244" s="126"/>
      <c r="CY244" s="126"/>
      <c r="CZ244" s="126"/>
      <c r="DA244" s="126"/>
      <c r="DB244" s="126"/>
      <c r="DC244" s="126"/>
      <c r="DD244" s="126"/>
      <c r="DE244" s="126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27:165"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6"/>
      <c r="AM245" s="126"/>
      <c r="AN245" s="126"/>
      <c r="AO245" s="126"/>
      <c r="AP245" s="126"/>
      <c r="AQ245" s="126"/>
      <c r="AR245" s="126"/>
      <c r="AS245" s="126"/>
      <c r="AT245" s="126"/>
      <c r="AU245" s="126"/>
      <c r="AV245" s="126"/>
      <c r="AW245" s="126"/>
      <c r="AX245" s="126"/>
      <c r="AY245" s="126"/>
      <c r="AZ245" s="126"/>
      <c r="BA245" s="126"/>
      <c r="BB245" s="126"/>
      <c r="BC245" s="126"/>
      <c r="BD245" s="126"/>
      <c r="BE245" s="126"/>
      <c r="BF245" s="126"/>
      <c r="BG245" s="126"/>
      <c r="BH245" s="126"/>
      <c r="BI245" s="126"/>
      <c r="BJ245" s="126"/>
      <c r="BK245" s="126"/>
      <c r="BL245" s="126"/>
      <c r="BM245" s="126"/>
      <c r="BN245" s="126"/>
      <c r="BO245" s="126"/>
      <c r="BP245" s="126"/>
      <c r="BQ245" s="126"/>
      <c r="BR245" s="126"/>
      <c r="BS245" s="126"/>
      <c r="BT245" s="126"/>
      <c r="BU245" s="126"/>
      <c r="BV245" s="126"/>
      <c r="BW245" s="126"/>
      <c r="BX245" s="126"/>
      <c r="BY245" s="126"/>
      <c r="BZ245" s="126"/>
      <c r="CA245" s="126"/>
      <c r="CB245" s="126"/>
      <c r="CC245" s="126"/>
      <c r="CD245" s="126"/>
      <c r="CE245" s="126"/>
      <c r="CF245" s="126"/>
      <c r="CG245" s="126"/>
      <c r="CH245" s="126"/>
      <c r="CI245" s="126"/>
      <c r="CJ245" s="126"/>
      <c r="CK245" s="126"/>
      <c r="CL245" s="126"/>
      <c r="CM245" s="126"/>
      <c r="CN245" s="126"/>
      <c r="CO245" s="126"/>
      <c r="CP245" s="126"/>
      <c r="CQ245" s="126"/>
      <c r="CR245" s="126"/>
      <c r="CS245" s="126"/>
      <c r="CT245" s="126"/>
      <c r="CU245" s="126"/>
      <c r="CV245" s="126"/>
      <c r="CW245" s="126"/>
      <c r="CX245" s="126"/>
      <c r="CY245" s="126"/>
      <c r="CZ245" s="126"/>
      <c r="DA245" s="126"/>
      <c r="DB245" s="126"/>
      <c r="DC245" s="126"/>
      <c r="DD245" s="126"/>
      <c r="DE245" s="126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  <row r="246" spans="27:165">
      <c r="AA246" s="126"/>
      <c r="AB246" s="126"/>
      <c r="AC246" s="126"/>
      <c r="AD246" s="126"/>
      <c r="AE246" s="126"/>
      <c r="AF246" s="126"/>
      <c r="AG246" s="126"/>
      <c r="AH246" s="126"/>
      <c r="AI246" s="126"/>
      <c r="AJ246" s="126"/>
      <c r="AK246" s="126"/>
      <c r="AL246" s="126"/>
      <c r="AM246" s="126"/>
      <c r="AN246" s="126"/>
      <c r="AO246" s="126"/>
      <c r="AP246" s="126"/>
      <c r="AQ246" s="126"/>
      <c r="AR246" s="126"/>
      <c r="AS246" s="126"/>
      <c r="AT246" s="126"/>
      <c r="AU246" s="126"/>
      <c r="AV246" s="126"/>
      <c r="AW246" s="126"/>
      <c r="AX246" s="126"/>
      <c r="AY246" s="126"/>
      <c r="AZ246" s="126"/>
      <c r="BA246" s="126"/>
      <c r="BB246" s="126"/>
      <c r="BC246" s="126"/>
      <c r="BD246" s="126"/>
      <c r="BE246" s="126"/>
      <c r="BF246" s="126"/>
      <c r="BG246" s="126"/>
      <c r="BH246" s="126"/>
      <c r="BI246" s="126"/>
      <c r="BJ246" s="126"/>
      <c r="BK246" s="126"/>
      <c r="BL246" s="126"/>
      <c r="BM246" s="126"/>
      <c r="BN246" s="126"/>
      <c r="BO246" s="126"/>
      <c r="BP246" s="126"/>
      <c r="BQ246" s="126"/>
      <c r="BR246" s="126"/>
      <c r="BS246" s="126"/>
      <c r="BT246" s="126"/>
      <c r="BU246" s="126"/>
      <c r="BV246" s="126"/>
      <c r="BW246" s="126"/>
      <c r="BX246" s="126"/>
      <c r="BY246" s="126"/>
      <c r="BZ246" s="126"/>
      <c r="CA246" s="126"/>
      <c r="CB246" s="126"/>
      <c r="CC246" s="126"/>
      <c r="CD246" s="126"/>
      <c r="CE246" s="126"/>
      <c r="CF246" s="126"/>
      <c r="CG246" s="126"/>
      <c r="CH246" s="126"/>
      <c r="CI246" s="126"/>
      <c r="CJ246" s="126"/>
      <c r="CK246" s="126"/>
      <c r="CL246" s="126"/>
      <c r="CM246" s="126"/>
      <c r="CN246" s="126"/>
      <c r="CO246" s="126"/>
      <c r="CP246" s="126"/>
      <c r="CQ246" s="126"/>
      <c r="CR246" s="126"/>
      <c r="CS246" s="126"/>
      <c r="CT246" s="126"/>
      <c r="CU246" s="126"/>
      <c r="CV246" s="126"/>
      <c r="CW246" s="126"/>
      <c r="CX246" s="126"/>
      <c r="CY246" s="126"/>
      <c r="CZ246" s="126"/>
      <c r="DA246" s="126"/>
      <c r="DB246" s="126"/>
      <c r="DC246" s="126"/>
      <c r="DD246" s="126"/>
      <c r="DE246" s="126"/>
      <c r="ES246" s="128"/>
      <c r="ET246" s="128"/>
      <c r="EU246" s="128"/>
      <c r="EV246" s="128"/>
      <c r="EW246" s="128"/>
      <c r="EX246" s="128"/>
      <c r="EY246" s="128"/>
      <c r="EZ246" s="128"/>
      <c r="FA246" s="128"/>
      <c r="FB246" s="128"/>
      <c r="FC246" s="128"/>
      <c r="FD246" s="128"/>
      <c r="FE246" s="128"/>
      <c r="FF246" s="128"/>
      <c r="FG246" s="128"/>
      <c r="FH246" s="128"/>
      <c r="FI246" s="128"/>
    </row>
    <row r="247" spans="27:165">
      <c r="AA247" s="126"/>
      <c r="AB247" s="126"/>
      <c r="AC247" s="126"/>
      <c r="AD247" s="126"/>
      <c r="AE247" s="126"/>
      <c r="AF247" s="126"/>
      <c r="AG247" s="126"/>
      <c r="AH247" s="126"/>
      <c r="AI247" s="126"/>
      <c r="AJ247" s="126"/>
      <c r="AK247" s="126"/>
      <c r="AL247" s="126"/>
      <c r="AM247" s="126"/>
      <c r="AN247" s="126"/>
      <c r="AO247" s="126"/>
      <c r="AP247" s="126"/>
      <c r="AQ247" s="126"/>
      <c r="AR247" s="126"/>
      <c r="AS247" s="126"/>
      <c r="AT247" s="126"/>
      <c r="AU247" s="126"/>
      <c r="AV247" s="126"/>
      <c r="AW247" s="126"/>
      <c r="AX247" s="126"/>
      <c r="AY247" s="126"/>
      <c r="AZ247" s="126"/>
      <c r="BA247" s="126"/>
      <c r="BB247" s="126"/>
      <c r="BC247" s="126"/>
      <c r="BD247" s="126"/>
      <c r="BE247" s="126"/>
      <c r="BF247" s="126"/>
      <c r="BG247" s="126"/>
      <c r="BH247" s="126"/>
      <c r="BI247" s="126"/>
      <c r="BJ247" s="126"/>
      <c r="BK247" s="126"/>
      <c r="BL247" s="126"/>
      <c r="BM247" s="126"/>
      <c r="BN247" s="126"/>
      <c r="BO247" s="126"/>
      <c r="BP247" s="126"/>
      <c r="BQ247" s="126"/>
      <c r="BR247" s="126"/>
      <c r="BS247" s="126"/>
      <c r="BT247" s="126"/>
      <c r="BU247" s="126"/>
      <c r="BV247" s="126"/>
      <c r="BW247" s="126"/>
      <c r="BX247" s="126"/>
      <c r="BY247" s="126"/>
      <c r="BZ247" s="126"/>
      <c r="CA247" s="126"/>
      <c r="CB247" s="126"/>
      <c r="CC247" s="126"/>
      <c r="CD247" s="126"/>
      <c r="CE247" s="126"/>
      <c r="CF247" s="126"/>
      <c r="CG247" s="126"/>
      <c r="CH247" s="126"/>
      <c r="CI247" s="126"/>
      <c r="CJ247" s="126"/>
      <c r="CK247" s="126"/>
      <c r="CL247" s="126"/>
      <c r="CM247" s="126"/>
      <c r="CN247" s="126"/>
      <c r="CO247" s="126"/>
      <c r="CP247" s="126"/>
      <c r="CQ247" s="126"/>
      <c r="CR247" s="126"/>
      <c r="CS247" s="126"/>
      <c r="CT247" s="126"/>
      <c r="CU247" s="126"/>
      <c r="CV247" s="126"/>
      <c r="CW247" s="126"/>
      <c r="CX247" s="126"/>
      <c r="CY247" s="126"/>
      <c r="CZ247" s="126"/>
      <c r="DA247" s="126"/>
      <c r="DB247" s="126"/>
      <c r="DC247" s="126"/>
      <c r="DD247" s="126"/>
      <c r="DE247" s="126"/>
      <c r="ES247" s="128"/>
      <c r="ET247" s="128"/>
      <c r="EU247" s="128"/>
      <c r="EV247" s="128"/>
      <c r="EW247" s="128"/>
      <c r="EX247" s="128"/>
      <c r="EY247" s="128"/>
      <c r="EZ247" s="128"/>
      <c r="FA247" s="128"/>
      <c r="FB247" s="128"/>
      <c r="FC247" s="128"/>
      <c r="FD247" s="128"/>
      <c r="FE247" s="128"/>
      <c r="FF247" s="128"/>
      <c r="FG247" s="128"/>
      <c r="FH247" s="128"/>
      <c r="FI247" s="128"/>
    </row>
    <row r="248" spans="27:165">
      <c r="AA248" s="126"/>
      <c r="AB248" s="126"/>
      <c r="AC248" s="126"/>
      <c r="AD248" s="126"/>
      <c r="AE248" s="126"/>
      <c r="AF248" s="126"/>
      <c r="AG248" s="126"/>
      <c r="AH248" s="126"/>
      <c r="AI248" s="126"/>
      <c r="AJ248" s="126"/>
      <c r="AK248" s="126"/>
      <c r="AL248" s="126"/>
      <c r="AM248" s="126"/>
      <c r="AN248" s="126"/>
      <c r="AO248" s="126"/>
      <c r="AP248" s="126"/>
      <c r="AQ248" s="126"/>
      <c r="AR248" s="126"/>
      <c r="AS248" s="126"/>
      <c r="AT248" s="126"/>
      <c r="AU248" s="126"/>
      <c r="AV248" s="126"/>
      <c r="AW248" s="126"/>
      <c r="AX248" s="126"/>
      <c r="AY248" s="126"/>
      <c r="AZ248" s="126"/>
      <c r="BA248" s="126"/>
      <c r="BB248" s="126"/>
      <c r="BC248" s="126"/>
      <c r="BD248" s="126"/>
      <c r="BE248" s="126"/>
      <c r="BF248" s="126"/>
      <c r="BG248" s="126"/>
      <c r="BH248" s="126"/>
      <c r="BI248" s="126"/>
      <c r="BJ248" s="126"/>
      <c r="BK248" s="126"/>
      <c r="BL248" s="126"/>
      <c r="BM248" s="126"/>
      <c r="BN248" s="126"/>
      <c r="BO248" s="126"/>
      <c r="BP248" s="126"/>
      <c r="BQ248" s="126"/>
      <c r="BR248" s="126"/>
      <c r="BS248" s="126"/>
      <c r="BT248" s="126"/>
      <c r="BU248" s="126"/>
      <c r="BV248" s="126"/>
      <c r="BW248" s="126"/>
      <c r="BX248" s="126"/>
      <c r="BY248" s="126"/>
      <c r="BZ248" s="126"/>
      <c r="CA248" s="126"/>
      <c r="CB248" s="126"/>
      <c r="CC248" s="126"/>
      <c r="CD248" s="126"/>
      <c r="CE248" s="126"/>
      <c r="CF248" s="126"/>
      <c r="CG248" s="126"/>
      <c r="CH248" s="126"/>
      <c r="CI248" s="126"/>
      <c r="CJ248" s="126"/>
      <c r="CK248" s="126"/>
      <c r="CL248" s="126"/>
      <c r="CM248" s="126"/>
      <c r="CN248" s="126"/>
      <c r="CO248" s="126"/>
      <c r="CP248" s="126"/>
      <c r="CQ248" s="126"/>
      <c r="CR248" s="126"/>
      <c r="CS248" s="126"/>
      <c r="CT248" s="126"/>
      <c r="CU248" s="126"/>
      <c r="CV248" s="126"/>
      <c r="CW248" s="126"/>
      <c r="CX248" s="126"/>
      <c r="CY248" s="126"/>
      <c r="CZ248" s="126"/>
      <c r="DA248" s="126"/>
      <c r="DB248" s="126"/>
      <c r="DC248" s="126"/>
      <c r="DD248" s="126"/>
      <c r="DE248" s="126"/>
      <c r="ES248" s="128"/>
      <c r="ET248" s="128"/>
      <c r="EU248" s="128"/>
      <c r="EV248" s="128"/>
      <c r="EW248" s="128"/>
      <c r="EX248" s="128"/>
      <c r="EY248" s="128"/>
      <c r="EZ248" s="128"/>
      <c r="FA248" s="128"/>
      <c r="FB248" s="128"/>
      <c r="FC248" s="128"/>
      <c r="FD248" s="128"/>
      <c r="FE248" s="128"/>
      <c r="FF248" s="128"/>
      <c r="FG248" s="128"/>
      <c r="FH248" s="128"/>
      <c r="FI248" s="128"/>
    </row>
    <row r="249" spans="27:165">
      <c r="AA249" s="126"/>
      <c r="AB249" s="126"/>
      <c r="AC249" s="126"/>
      <c r="AD249" s="126"/>
      <c r="AE249" s="126"/>
      <c r="AF249" s="126"/>
      <c r="AG249" s="126"/>
      <c r="AH249" s="126"/>
      <c r="AI249" s="126"/>
      <c r="AJ249" s="126"/>
      <c r="AK249" s="126"/>
      <c r="AL249" s="126"/>
      <c r="AM249" s="126"/>
      <c r="AN249" s="126"/>
      <c r="AO249" s="126"/>
      <c r="AP249" s="126"/>
      <c r="AQ249" s="126"/>
      <c r="AR249" s="126"/>
      <c r="AS249" s="126"/>
      <c r="AT249" s="126"/>
      <c r="AU249" s="126"/>
      <c r="AV249" s="126"/>
      <c r="AW249" s="126"/>
      <c r="AX249" s="126"/>
      <c r="AY249" s="126"/>
      <c r="AZ249" s="126"/>
      <c r="BA249" s="126"/>
      <c r="BB249" s="126"/>
      <c r="BC249" s="126"/>
      <c r="BD249" s="126"/>
      <c r="BE249" s="126"/>
      <c r="BF249" s="126"/>
      <c r="BG249" s="126"/>
      <c r="BH249" s="126"/>
      <c r="BI249" s="126"/>
      <c r="BJ249" s="126"/>
      <c r="BK249" s="126"/>
      <c r="BL249" s="126"/>
      <c r="BM249" s="126"/>
      <c r="BN249" s="126"/>
      <c r="BO249" s="126"/>
      <c r="BP249" s="126"/>
      <c r="BQ249" s="126"/>
      <c r="BR249" s="126"/>
      <c r="BS249" s="126"/>
      <c r="BT249" s="126"/>
      <c r="BU249" s="126"/>
      <c r="BV249" s="126"/>
      <c r="BW249" s="126"/>
      <c r="BX249" s="126"/>
      <c r="BY249" s="126"/>
      <c r="BZ249" s="126"/>
      <c r="CA249" s="126"/>
      <c r="CB249" s="126"/>
      <c r="CC249" s="126"/>
      <c r="CD249" s="126"/>
      <c r="CE249" s="126"/>
      <c r="CF249" s="126"/>
      <c r="CG249" s="126"/>
      <c r="CH249" s="126"/>
      <c r="CI249" s="126"/>
      <c r="CJ249" s="126"/>
      <c r="CK249" s="126"/>
      <c r="CL249" s="126"/>
      <c r="CM249" s="126"/>
      <c r="CN249" s="126"/>
      <c r="CO249" s="126"/>
      <c r="CP249" s="126"/>
      <c r="CQ249" s="126"/>
      <c r="CR249" s="126"/>
      <c r="CS249" s="126"/>
      <c r="CT249" s="126"/>
      <c r="CU249" s="126"/>
      <c r="CV249" s="126"/>
      <c r="CW249" s="126"/>
      <c r="CX249" s="126"/>
      <c r="CY249" s="126"/>
      <c r="CZ249" s="126"/>
      <c r="DA249" s="126"/>
      <c r="DB249" s="126"/>
      <c r="DC249" s="126"/>
      <c r="DD249" s="126"/>
      <c r="DE249" s="126"/>
      <c r="ES249" s="128"/>
      <c r="ET249" s="128"/>
      <c r="EU249" s="128"/>
      <c r="EV249" s="128"/>
      <c r="EW249" s="128"/>
      <c r="EX249" s="128"/>
      <c r="EY249" s="128"/>
      <c r="EZ249" s="128"/>
      <c r="FA249" s="128"/>
      <c r="FB249" s="128"/>
      <c r="FC249" s="128"/>
      <c r="FD249" s="128"/>
      <c r="FE249" s="128"/>
      <c r="FF249" s="128"/>
      <c r="FG249" s="128"/>
      <c r="FH249" s="128"/>
      <c r="FI249" s="128"/>
    </row>
    <row r="250" spans="27:165"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6"/>
      <c r="AM250" s="126"/>
      <c r="AN250" s="126"/>
      <c r="AO250" s="126"/>
      <c r="AP250" s="126"/>
      <c r="AQ250" s="126"/>
      <c r="AR250" s="126"/>
      <c r="AS250" s="126"/>
      <c r="AT250" s="126"/>
      <c r="AU250" s="126"/>
      <c r="AV250" s="126"/>
      <c r="AW250" s="126"/>
      <c r="AX250" s="126"/>
      <c r="AY250" s="126"/>
      <c r="AZ250" s="126"/>
      <c r="BA250" s="126"/>
      <c r="BB250" s="126"/>
      <c r="BC250" s="126"/>
      <c r="BD250" s="126"/>
      <c r="BE250" s="126"/>
      <c r="BF250" s="126"/>
      <c r="BG250" s="126"/>
      <c r="BH250" s="126"/>
      <c r="BI250" s="126"/>
      <c r="BJ250" s="126"/>
      <c r="BK250" s="126"/>
      <c r="BL250" s="126"/>
      <c r="BM250" s="126"/>
      <c r="BN250" s="126"/>
      <c r="BO250" s="126"/>
      <c r="BP250" s="126"/>
      <c r="BQ250" s="126"/>
      <c r="BR250" s="126"/>
      <c r="BS250" s="126"/>
      <c r="BT250" s="126"/>
      <c r="BU250" s="126"/>
      <c r="BV250" s="126"/>
      <c r="BW250" s="126"/>
      <c r="BX250" s="126"/>
      <c r="BY250" s="126"/>
      <c r="BZ250" s="126"/>
      <c r="CA250" s="126"/>
      <c r="CB250" s="126"/>
      <c r="CC250" s="126"/>
      <c r="CD250" s="126"/>
      <c r="CE250" s="126"/>
      <c r="CF250" s="126"/>
      <c r="CG250" s="126"/>
      <c r="CH250" s="126"/>
      <c r="CI250" s="126"/>
      <c r="CJ250" s="126"/>
      <c r="CK250" s="126"/>
      <c r="CL250" s="126"/>
      <c r="CM250" s="126"/>
      <c r="CN250" s="126"/>
      <c r="CO250" s="126"/>
      <c r="CP250" s="126"/>
      <c r="CQ250" s="126"/>
      <c r="CR250" s="126"/>
      <c r="CS250" s="126"/>
      <c r="CT250" s="126"/>
      <c r="CU250" s="126"/>
      <c r="CV250" s="126"/>
      <c r="CW250" s="126"/>
      <c r="CX250" s="126"/>
      <c r="CY250" s="126"/>
      <c r="CZ250" s="126"/>
      <c r="DA250" s="126"/>
      <c r="DB250" s="126"/>
      <c r="DC250" s="126"/>
      <c r="DD250" s="126"/>
      <c r="DE250" s="126"/>
      <c r="ES250" s="128"/>
      <c r="ET250" s="128"/>
      <c r="EU250" s="128"/>
      <c r="EV250" s="128"/>
      <c r="EW250" s="128"/>
      <c r="EX250" s="128"/>
      <c r="EY250" s="128"/>
      <c r="EZ250" s="128"/>
      <c r="FA250" s="128"/>
      <c r="FB250" s="128"/>
      <c r="FC250" s="128"/>
      <c r="FD250" s="128"/>
      <c r="FE250" s="128"/>
      <c r="FF250" s="128"/>
      <c r="FG250" s="128"/>
      <c r="FH250" s="128"/>
      <c r="FI250" s="128"/>
    </row>
    <row r="251" spans="27:165">
      <c r="AA251" s="126"/>
      <c r="AB251" s="126"/>
      <c r="AC251" s="126"/>
      <c r="AD251" s="126"/>
      <c r="AE251" s="126"/>
      <c r="AF251" s="126"/>
      <c r="AG251" s="126"/>
      <c r="AH251" s="126"/>
      <c r="AI251" s="126"/>
      <c r="AJ251" s="126"/>
      <c r="AK251" s="126"/>
      <c r="AL251" s="126"/>
      <c r="AM251" s="126"/>
      <c r="AN251" s="126"/>
      <c r="AO251" s="126"/>
      <c r="AP251" s="126"/>
      <c r="AQ251" s="126"/>
      <c r="AR251" s="126"/>
      <c r="AS251" s="126"/>
      <c r="AT251" s="126"/>
      <c r="AU251" s="126"/>
      <c r="AV251" s="126"/>
      <c r="AW251" s="126"/>
      <c r="AX251" s="126"/>
      <c r="AY251" s="126"/>
      <c r="AZ251" s="126"/>
      <c r="BA251" s="126"/>
      <c r="BB251" s="126"/>
      <c r="BC251" s="126"/>
      <c r="BD251" s="126"/>
      <c r="BE251" s="126"/>
      <c r="BF251" s="126"/>
      <c r="BG251" s="126"/>
      <c r="BH251" s="126"/>
      <c r="BI251" s="126"/>
      <c r="BJ251" s="126"/>
      <c r="BK251" s="126"/>
      <c r="BL251" s="126"/>
      <c r="BM251" s="126"/>
      <c r="BN251" s="126"/>
      <c r="BO251" s="126"/>
      <c r="BP251" s="126"/>
      <c r="BQ251" s="126"/>
      <c r="BR251" s="126"/>
      <c r="BS251" s="126"/>
      <c r="BT251" s="126"/>
      <c r="BU251" s="126"/>
      <c r="BV251" s="126"/>
      <c r="BW251" s="126"/>
      <c r="BX251" s="126"/>
      <c r="BY251" s="126"/>
      <c r="BZ251" s="126"/>
      <c r="CA251" s="126"/>
      <c r="CB251" s="126"/>
      <c r="CC251" s="126"/>
      <c r="CD251" s="126"/>
      <c r="CE251" s="126"/>
      <c r="CF251" s="126"/>
      <c r="CG251" s="126"/>
      <c r="CH251" s="126"/>
      <c r="CI251" s="126"/>
      <c r="CJ251" s="126"/>
      <c r="CK251" s="126"/>
      <c r="CL251" s="126"/>
      <c r="CM251" s="126"/>
      <c r="CN251" s="126"/>
      <c r="CO251" s="126"/>
      <c r="CP251" s="126"/>
      <c r="CQ251" s="126"/>
      <c r="CR251" s="126"/>
      <c r="CS251" s="126"/>
      <c r="CT251" s="126"/>
      <c r="CU251" s="126"/>
      <c r="CV251" s="126"/>
      <c r="CW251" s="126"/>
      <c r="CX251" s="126"/>
      <c r="CY251" s="126"/>
      <c r="CZ251" s="126"/>
      <c r="DA251" s="126"/>
      <c r="DB251" s="126"/>
      <c r="DC251" s="126"/>
      <c r="DD251" s="126"/>
      <c r="DE251" s="126"/>
      <c r="ES251" s="128"/>
      <c r="ET251" s="128"/>
      <c r="EU251" s="128"/>
      <c r="EV251" s="128"/>
      <c r="EW251" s="128"/>
      <c r="EX251" s="128"/>
      <c r="EY251" s="128"/>
      <c r="EZ251" s="128"/>
      <c r="FA251" s="128"/>
      <c r="FB251" s="128"/>
      <c r="FC251" s="128"/>
      <c r="FD251" s="128"/>
      <c r="FE251" s="128"/>
      <c r="FF251" s="128"/>
      <c r="FG251" s="128"/>
      <c r="FH251" s="128"/>
      <c r="FI251" s="128"/>
    </row>
    <row r="252" spans="27:165">
      <c r="AA252" s="126"/>
      <c r="AB252" s="126"/>
      <c r="AC252" s="126"/>
      <c r="AD252" s="126"/>
      <c r="AE252" s="126"/>
      <c r="AF252" s="126"/>
      <c r="AG252" s="126"/>
      <c r="AH252" s="126"/>
      <c r="AI252" s="126"/>
      <c r="AJ252" s="126"/>
      <c r="AK252" s="126"/>
      <c r="AL252" s="126"/>
      <c r="AM252" s="126"/>
      <c r="AN252" s="126"/>
      <c r="AO252" s="126"/>
      <c r="AP252" s="126"/>
      <c r="AQ252" s="126"/>
      <c r="AR252" s="126"/>
      <c r="AS252" s="126"/>
      <c r="AT252" s="126"/>
      <c r="AU252" s="126"/>
      <c r="AV252" s="126"/>
      <c r="AW252" s="126"/>
      <c r="AX252" s="126"/>
      <c r="AY252" s="126"/>
      <c r="AZ252" s="126"/>
      <c r="BA252" s="126"/>
      <c r="BB252" s="126"/>
      <c r="BC252" s="126"/>
      <c r="BD252" s="126"/>
      <c r="BE252" s="126"/>
      <c r="BF252" s="126"/>
      <c r="BG252" s="126"/>
      <c r="BH252" s="126"/>
      <c r="BI252" s="126"/>
      <c r="BJ252" s="126"/>
      <c r="BK252" s="126"/>
      <c r="BL252" s="126"/>
      <c r="BM252" s="126"/>
      <c r="BN252" s="126"/>
      <c r="BO252" s="126"/>
      <c r="BP252" s="126"/>
      <c r="BQ252" s="126"/>
      <c r="BR252" s="126"/>
      <c r="BS252" s="126"/>
      <c r="BT252" s="126"/>
      <c r="BU252" s="126"/>
      <c r="BV252" s="126"/>
      <c r="BW252" s="126"/>
      <c r="BX252" s="126"/>
      <c r="BY252" s="126"/>
      <c r="BZ252" s="126"/>
      <c r="CA252" s="126"/>
      <c r="CB252" s="126"/>
      <c r="CC252" s="126"/>
      <c r="CD252" s="126"/>
      <c r="CE252" s="126"/>
      <c r="CF252" s="126"/>
      <c r="CG252" s="126"/>
      <c r="CH252" s="126"/>
      <c r="CI252" s="126"/>
      <c r="CJ252" s="126"/>
      <c r="CK252" s="126"/>
      <c r="CL252" s="126"/>
      <c r="CM252" s="126"/>
      <c r="CN252" s="126"/>
      <c r="CO252" s="126"/>
      <c r="CP252" s="126"/>
      <c r="CQ252" s="126"/>
      <c r="CR252" s="126"/>
      <c r="CS252" s="126"/>
      <c r="CT252" s="126"/>
      <c r="CU252" s="126"/>
      <c r="CV252" s="126"/>
      <c r="CW252" s="126"/>
      <c r="CX252" s="126"/>
      <c r="CY252" s="126"/>
      <c r="CZ252" s="126"/>
      <c r="DA252" s="126"/>
      <c r="DB252" s="126"/>
      <c r="DC252" s="126"/>
      <c r="DD252" s="126"/>
      <c r="DE252" s="126"/>
      <c r="ES252" s="128"/>
      <c r="ET252" s="128"/>
      <c r="EU252" s="128"/>
      <c r="EV252" s="128"/>
      <c r="EW252" s="128"/>
      <c r="EX252" s="128"/>
      <c r="EY252" s="128"/>
      <c r="EZ252" s="128"/>
      <c r="FA252" s="128"/>
      <c r="FB252" s="128"/>
      <c r="FC252" s="128"/>
      <c r="FD252" s="128"/>
      <c r="FE252" s="128"/>
      <c r="FF252" s="128"/>
      <c r="FG252" s="128"/>
      <c r="FH252" s="128"/>
      <c r="FI252" s="128"/>
    </row>
    <row r="253" spans="27:165">
      <c r="AA253" s="126"/>
      <c r="AB253" s="126"/>
      <c r="AC253" s="126"/>
      <c r="AD253" s="126"/>
      <c r="AE253" s="126"/>
      <c r="AF253" s="126"/>
      <c r="AG253" s="126"/>
      <c r="AH253" s="126"/>
      <c r="AI253" s="126"/>
      <c r="AJ253" s="126"/>
      <c r="AK253" s="126"/>
      <c r="AL253" s="126"/>
      <c r="AM253" s="126"/>
      <c r="AN253" s="126"/>
      <c r="AO253" s="126"/>
      <c r="AP253" s="126"/>
      <c r="AQ253" s="126"/>
      <c r="AR253" s="126"/>
      <c r="AS253" s="126"/>
      <c r="AT253" s="126"/>
      <c r="AU253" s="126"/>
      <c r="AV253" s="126"/>
      <c r="AW253" s="126"/>
      <c r="AX253" s="126"/>
      <c r="AY253" s="126"/>
      <c r="AZ253" s="126"/>
      <c r="BA253" s="126"/>
      <c r="BB253" s="126"/>
      <c r="BC253" s="126"/>
      <c r="BD253" s="126"/>
      <c r="BE253" s="126"/>
      <c r="BF253" s="126"/>
      <c r="BG253" s="126"/>
      <c r="BH253" s="126"/>
      <c r="BI253" s="126"/>
      <c r="BJ253" s="126"/>
      <c r="BK253" s="126"/>
      <c r="BL253" s="126"/>
      <c r="BM253" s="126"/>
      <c r="BN253" s="126"/>
      <c r="BO253" s="126"/>
      <c r="BP253" s="126"/>
      <c r="BQ253" s="126"/>
      <c r="BR253" s="126"/>
      <c r="BS253" s="126"/>
      <c r="BT253" s="126"/>
      <c r="BU253" s="126"/>
      <c r="BV253" s="126"/>
      <c r="BW253" s="126"/>
      <c r="BX253" s="126"/>
      <c r="BY253" s="126"/>
      <c r="BZ253" s="126"/>
      <c r="CA253" s="126"/>
      <c r="CB253" s="126"/>
      <c r="CC253" s="126"/>
      <c r="CD253" s="126"/>
      <c r="CE253" s="126"/>
      <c r="CF253" s="126"/>
      <c r="CG253" s="126"/>
      <c r="CH253" s="126"/>
      <c r="CI253" s="126"/>
      <c r="CJ253" s="126"/>
      <c r="CK253" s="126"/>
      <c r="CL253" s="126"/>
      <c r="CM253" s="126"/>
      <c r="CN253" s="126"/>
      <c r="CO253" s="126"/>
      <c r="CP253" s="126"/>
      <c r="CQ253" s="126"/>
      <c r="CR253" s="126"/>
      <c r="CS253" s="126"/>
      <c r="CT253" s="126"/>
      <c r="CU253" s="126"/>
      <c r="CV253" s="126"/>
      <c r="CW253" s="126"/>
      <c r="CX253" s="126"/>
      <c r="CY253" s="126"/>
      <c r="CZ253" s="126"/>
      <c r="DA253" s="126"/>
      <c r="DB253" s="126"/>
      <c r="DC253" s="126"/>
      <c r="DD253" s="126"/>
      <c r="DE253" s="126"/>
      <c r="ES253" s="128"/>
      <c r="ET253" s="128"/>
      <c r="EU253" s="128"/>
      <c r="EV253" s="128"/>
      <c r="EW253" s="128"/>
      <c r="EX253" s="128"/>
      <c r="EY253" s="128"/>
      <c r="EZ253" s="128"/>
      <c r="FA253" s="128"/>
      <c r="FB253" s="128"/>
      <c r="FC253" s="128"/>
      <c r="FD253" s="128"/>
      <c r="FE253" s="128"/>
      <c r="FF253" s="128"/>
      <c r="FG253" s="128"/>
      <c r="FH253" s="128"/>
      <c r="FI253" s="128"/>
    </row>
    <row r="254" spans="27:165">
      <c r="AA254" s="126"/>
      <c r="AB254" s="126"/>
      <c r="AC254" s="126"/>
      <c r="AD254" s="126"/>
      <c r="AE254" s="126"/>
      <c r="AF254" s="126"/>
      <c r="AG254" s="126"/>
      <c r="AH254" s="126"/>
      <c r="AI254" s="126"/>
      <c r="AJ254" s="126"/>
      <c r="AK254" s="126"/>
      <c r="AL254" s="126"/>
      <c r="AM254" s="126"/>
      <c r="AN254" s="126"/>
      <c r="AO254" s="126"/>
      <c r="AP254" s="126"/>
      <c r="AQ254" s="126"/>
      <c r="AR254" s="126"/>
      <c r="AS254" s="126"/>
      <c r="AT254" s="126"/>
      <c r="AU254" s="126"/>
      <c r="AV254" s="126"/>
      <c r="AW254" s="126"/>
      <c r="AX254" s="126"/>
      <c r="AY254" s="126"/>
      <c r="AZ254" s="126"/>
      <c r="BA254" s="126"/>
      <c r="BB254" s="126"/>
      <c r="BC254" s="126"/>
      <c r="BD254" s="126"/>
      <c r="BE254" s="126"/>
      <c r="BF254" s="126"/>
      <c r="BG254" s="126"/>
      <c r="BH254" s="126"/>
      <c r="BI254" s="126"/>
      <c r="BJ254" s="126"/>
      <c r="BK254" s="126"/>
      <c r="BL254" s="126"/>
      <c r="BM254" s="126"/>
      <c r="BN254" s="126"/>
      <c r="BO254" s="126"/>
      <c r="BP254" s="126"/>
      <c r="BQ254" s="126"/>
      <c r="BR254" s="126"/>
      <c r="BS254" s="126"/>
      <c r="BT254" s="126"/>
      <c r="BU254" s="126"/>
      <c r="BV254" s="126"/>
      <c r="BW254" s="126"/>
      <c r="BX254" s="126"/>
      <c r="BY254" s="126"/>
      <c r="BZ254" s="126"/>
      <c r="CA254" s="126"/>
      <c r="CB254" s="126"/>
      <c r="CC254" s="126"/>
      <c r="CD254" s="126"/>
      <c r="CE254" s="126"/>
      <c r="CF254" s="126"/>
      <c r="CG254" s="126"/>
      <c r="CH254" s="126"/>
      <c r="CI254" s="126"/>
      <c r="CJ254" s="126"/>
      <c r="CK254" s="126"/>
      <c r="CL254" s="126"/>
      <c r="CM254" s="126"/>
      <c r="CN254" s="126"/>
      <c r="CO254" s="126"/>
      <c r="CP254" s="126"/>
      <c r="CQ254" s="126"/>
      <c r="CR254" s="126"/>
      <c r="CS254" s="126"/>
      <c r="CT254" s="126"/>
      <c r="CU254" s="126"/>
      <c r="CV254" s="126"/>
      <c r="CW254" s="126"/>
      <c r="CX254" s="126"/>
      <c r="CY254" s="126"/>
      <c r="CZ254" s="126"/>
      <c r="DA254" s="126"/>
      <c r="DB254" s="126"/>
      <c r="DC254" s="126"/>
      <c r="DD254" s="126"/>
      <c r="DE254" s="126"/>
      <c r="ES254" s="128"/>
      <c r="ET254" s="128"/>
      <c r="EU254" s="128"/>
      <c r="EV254" s="128"/>
      <c r="EW254" s="128"/>
      <c r="EX254" s="128"/>
      <c r="EY254" s="128"/>
      <c r="EZ254" s="128"/>
      <c r="FA254" s="128"/>
      <c r="FB254" s="128"/>
      <c r="FC254" s="128"/>
      <c r="FD254" s="128"/>
      <c r="FE254" s="128"/>
      <c r="FF254" s="128"/>
      <c r="FG254" s="128"/>
      <c r="FH254" s="128"/>
      <c r="FI254" s="128"/>
    </row>
    <row r="255" spans="27:165"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6"/>
      <c r="AM255" s="126"/>
      <c r="AN255" s="126"/>
      <c r="AO255" s="126"/>
      <c r="AP255" s="126"/>
      <c r="AQ255" s="126"/>
      <c r="AR255" s="126"/>
      <c r="AS255" s="126"/>
      <c r="AT255" s="126"/>
      <c r="AU255" s="126"/>
      <c r="AV255" s="126"/>
      <c r="AW255" s="126"/>
      <c r="AX255" s="126"/>
      <c r="AY255" s="126"/>
      <c r="AZ255" s="126"/>
      <c r="BA255" s="126"/>
      <c r="BB255" s="126"/>
      <c r="BC255" s="126"/>
      <c r="BD255" s="126"/>
      <c r="BE255" s="126"/>
      <c r="BF255" s="126"/>
      <c r="BG255" s="126"/>
      <c r="BH255" s="126"/>
      <c r="BI255" s="126"/>
      <c r="BJ255" s="126"/>
      <c r="BK255" s="126"/>
      <c r="BL255" s="126"/>
      <c r="BM255" s="126"/>
      <c r="BN255" s="126"/>
      <c r="BO255" s="126"/>
      <c r="BP255" s="126"/>
      <c r="BQ255" s="126"/>
      <c r="BR255" s="126"/>
      <c r="BS255" s="126"/>
      <c r="BT255" s="126"/>
      <c r="BU255" s="126"/>
      <c r="BV255" s="126"/>
      <c r="BW255" s="126"/>
      <c r="BX255" s="126"/>
      <c r="BY255" s="126"/>
      <c r="BZ255" s="126"/>
      <c r="CA255" s="126"/>
      <c r="CB255" s="126"/>
      <c r="CC255" s="126"/>
      <c r="CD255" s="126"/>
      <c r="CE255" s="126"/>
      <c r="CF255" s="126"/>
      <c r="CG255" s="126"/>
      <c r="CH255" s="126"/>
      <c r="CI255" s="126"/>
      <c r="CJ255" s="126"/>
      <c r="CK255" s="126"/>
      <c r="CL255" s="126"/>
      <c r="CM255" s="126"/>
      <c r="CN255" s="126"/>
      <c r="CO255" s="126"/>
      <c r="CP255" s="126"/>
      <c r="CQ255" s="126"/>
      <c r="CR255" s="126"/>
      <c r="CS255" s="126"/>
      <c r="CT255" s="126"/>
      <c r="CU255" s="126"/>
      <c r="CV255" s="126"/>
      <c r="CW255" s="126"/>
      <c r="CX255" s="126"/>
      <c r="CY255" s="126"/>
      <c r="CZ255" s="126"/>
      <c r="DA255" s="126"/>
      <c r="DB255" s="126"/>
      <c r="DC255" s="126"/>
      <c r="DD255" s="126"/>
      <c r="DE255" s="126"/>
      <c r="ES255" s="128"/>
      <c r="ET255" s="128"/>
      <c r="EU255" s="128"/>
      <c r="EV255" s="128"/>
      <c r="EW255" s="128"/>
      <c r="EX255" s="128"/>
      <c r="EY255" s="128"/>
      <c r="EZ255" s="128"/>
      <c r="FA255" s="128"/>
      <c r="FB255" s="128"/>
      <c r="FC255" s="128"/>
      <c r="FD255" s="128"/>
      <c r="FE255" s="128"/>
      <c r="FF255" s="128"/>
      <c r="FG255" s="128"/>
      <c r="FH255" s="128"/>
      <c r="FI255" s="128"/>
    </row>
    <row r="256" spans="27:165">
      <c r="AA256" s="126"/>
      <c r="AB256" s="126"/>
      <c r="AC256" s="126"/>
      <c r="AD256" s="126"/>
      <c r="AE256" s="126"/>
      <c r="AF256" s="126"/>
      <c r="AG256" s="126"/>
      <c r="AH256" s="126"/>
      <c r="AI256" s="126"/>
      <c r="AJ256" s="126"/>
      <c r="AK256" s="126"/>
      <c r="AL256" s="126"/>
      <c r="AM256" s="126"/>
      <c r="AN256" s="126"/>
      <c r="AO256" s="126"/>
      <c r="AP256" s="126"/>
      <c r="AQ256" s="126"/>
      <c r="AR256" s="126"/>
      <c r="AS256" s="126"/>
      <c r="AT256" s="126"/>
      <c r="AU256" s="126"/>
      <c r="AV256" s="126"/>
      <c r="AW256" s="126"/>
      <c r="AX256" s="126"/>
      <c r="AY256" s="126"/>
      <c r="AZ256" s="126"/>
      <c r="BA256" s="126"/>
      <c r="BB256" s="126"/>
      <c r="BC256" s="126"/>
      <c r="BD256" s="126"/>
      <c r="BE256" s="126"/>
      <c r="BF256" s="126"/>
      <c r="BG256" s="126"/>
      <c r="BH256" s="126"/>
      <c r="BI256" s="126"/>
      <c r="BJ256" s="126"/>
      <c r="BK256" s="126"/>
      <c r="BL256" s="126"/>
      <c r="BM256" s="126"/>
      <c r="BN256" s="126"/>
      <c r="BO256" s="126"/>
      <c r="BP256" s="126"/>
      <c r="BQ256" s="126"/>
      <c r="BR256" s="126"/>
      <c r="BS256" s="126"/>
      <c r="BT256" s="126"/>
      <c r="BU256" s="126"/>
      <c r="BV256" s="126"/>
      <c r="BW256" s="126"/>
      <c r="BX256" s="126"/>
      <c r="BY256" s="126"/>
      <c r="BZ256" s="126"/>
      <c r="CA256" s="126"/>
      <c r="CB256" s="126"/>
      <c r="CC256" s="126"/>
      <c r="CD256" s="126"/>
      <c r="CE256" s="126"/>
      <c r="CF256" s="126"/>
      <c r="CG256" s="126"/>
      <c r="CH256" s="126"/>
      <c r="CI256" s="126"/>
      <c r="CJ256" s="126"/>
      <c r="CK256" s="126"/>
      <c r="CL256" s="126"/>
      <c r="CM256" s="126"/>
      <c r="CN256" s="126"/>
      <c r="CO256" s="126"/>
      <c r="CP256" s="126"/>
      <c r="CQ256" s="126"/>
      <c r="CR256" s="126"/>
      <c r="CS256" s="126"/>
      <c r="CT256" s="126"/>
      <c r="CU256" s="126"/>
      <c r="CV256" s="126"/>
      <c r="CW256" s="126"/>
      <c r="CX256" s="126"/>
      <c r="CY256" s="126"/>
      <c r="CZ256" s="126"/>
      <c r="DA256" s="126"/>
      <c r="DB256" s="126"/>
      <c r="DC256" s="126"/>
      <c r="DD256" s="126"/>
      <c r="DE256" s="126"/>
      <c r="ES256" s="128"/>
      <c r="ET256" s="128"/>
      <c r="EU256" s="128"/>
      <c r="EV256" s="128"/>
      <c r="EW256" s="128"/>
      <c r="EX256" s="128"/>
      <c r="EY256" s="128"/>
      <c r="EZ256" s="128"/>
      <c r="FA256" s="128"/>
      <c r="FB256" s="128"/>
      <c r="FC256" s="128"/>
      <c r="FD256" s="128"/>
      <c r="FE256" s="128"/>
      <c r="FF256" s="128"/>
      <c r="FG256" s="128"/>
      <c r="FH256" s="128"/>
      <c r="FI256" s="128"/>
    </row>
    <row r="257" spans="27:165">
      <c r="AA257" s="126"/>
      <c r="AB257" s="126"/>
      <c r="AC257" s="126"/>
      <c r="AD257" s="126"/>
      <c r="AE257" s="126"/>
      <c r="AF257" s="126"/>
      <c r="AG257" s="126"/>
      <c r="AH257" s="126"/>
      <c r="AI257" s="126"/>
      <c r="AJ257" s="126"/>
      <c r="AK257" s="126"/>
      <c r="AL257" s="126"/>
      <c r="AM257" s="126"/>
      <c r="AN257" s="126"/>
      <c r="AO257" s="126"/>
      <c r="AP257" s="126"/>
      <c r="AQ257" s="126"/>
      <c r="AR257" s="126"/>
      <c r="AS257" s="126"/>
      <c r="AT257" s="126"/>
      <c r="AU257" s="126"/>
      <c r="AV257" s="126"/>
      <c r="AW257" s="126"/>
      <c r="AX257" s="126"/>
      <c r="AY257" s="126"/>
      <c r="AZ257" s="126"/>
      <c r="BA257" s="126"/>
      <c r="BB257" s="126"/>
      <c r="BC257" s="126"/>
      <c r="BD257" s="126"/>
      <c r="BE257" s="126"/>
      <c r="BF257" s="126"/>
      <c r="BG257" s="126"/>
      <c r="BH257" s="126"/>
      <c r="BI257" s="126"/>
      <c r="BJ257" s="126"/>
      <c r="BK257" s="126"/>
      <c r="BL257" s="126"/>
      <c r="BM257" s="126"/>
      <c r="BN257" s="126"/>
      <c r="BO257" s="126"/>
      <c r="BP257" s="126"/>
      <c r="BQ257" s="126"/>
      <c r="BR257" s="126"/>
      <c r="BS257" s="126"/>
      <c r="BT257" s="126"/>
      <c r="BU257" s="126"/>
      <c r="BV257" s="126"/>
      <c r="BW257" s="126"/>
      <c r="BX257" s="126"/>
      <c r="BY257" s="126"/>
      <c r="BZ257" s="126"/>
      <c r="CA257" s="126"/>
      <c r="CB257" s="126"/>
      <c r="CC257" s="126"/>
      <c r="CD257" s="126"/>
      <c r="CE257" s="126"/>
      <c r="CF257" s="126"/>
      <c r="CG257" s="126"/>
      <c r="CH257" s="126"/>
      <c r="CI257" s="126"/>
      <c r="CJ257" s="126"/>
      <c r="CK257" s="126"/>
      <c r="CL257" s="126"/>
      <c r="CM257" s="126"/>
      <c r="CN257" s="126"/>
      <c r="CO257" s="126"/>
      <c r="CP257" s="126"/>
      <c r="CQ257" s="126"/>
      <c r="CR257" s="126"/>
      <c r="CS257" s="126"/>
      <c r="CT257" s="126"/>
      <c r="CU257" s="126"/>
      <c r="CV257" s="126"/>
      <c r="CW257" s="126"/>
      <c r="CX257" s="126"/>
      <c r="CY257" s="126"/>
      <c r="CZ257" s="126"/>
      <c r="DA257" s="126"/>
      <c r="DB257" s="126"/>
      <c r="DC257" s="126"/>
      <c r="DD257" s="126"/>
      <c r="DE257" s="126"/>
      <c r="ES257" s="128"/>
      <c r="ET257" s="128"/>
      <c r="EU257" s="128"/>
      <c r="EV257" s="128"/>
      <c r="EW257" s="128"/>
      <c r="EX257" s="128"/>
      <c r="EY257" s="128"/>
      <c r="EZ257" s="128"/>
      <c r="FA257" s="128"/>
      <c r="FB257" s="128"/>
      <c r="FC257" s="128"/>
      <c r="FD257" s="128"/>
      <c r="FE257" s="128"/>
      <c r="FF257" s="128"/>
      <c r="FG257" s="128"/>
      <c r="FH257" s="128"/>
      <c r="FI257" s="128"/>
    </row>
    <row r="258" spans="27:165">
      <c r="AA258" s="126"/>
      <c r="AB258" s="126"/>
      <c r="AC258" s="126"/>
      <c r="AD258" s="126"/>
      <c r="AE258" s="126"/>
      <c r="AF258" s="126"/>
      <c r="AG258" s="126"/>
      <c r="AH258" s="126"/>
      <c r="AI258" s="126"/>
      <c r="AJ258" s="126"/>
      <c r="AK258" s="126"/>
      <c r="AL258" s="126"/>
      <c r="AM258" s="126"/>
      <c r="AN258" s="126"/>
      <c r="AO258" s="126"/>
      <c r="AP258" s="126"/>
      <c r="AQ258" s="126"/>
      <c r="AR258" s="126"/>
      <c r="AS258" s="126"/>
      <c r="AT258" s="126"/>
      <c r="AU258" s="126"/>
      <c r="AV258" s="126"/>
      <c r="AW258" s="126"/>
      <c r="AX258" s="126"/>
      <c r="AY258" s="126"/>
      <c r="AZ258" s="126"/>
      <c r="BA258" s="126"/>
      <c r="BB258" s="126"/>
      <c r="BC258" s="126"/>
      <c r="BD258" s="126"/>
      <c r="BE258" s="126"/>
      <c r="BF258" s="126"/>
      <c r="BG258" s="126"/>
      <c r="BH258" s="126"/>
      <c r="BI258" s="126"/>
      <c r="BJ258" s="126"/>
      <c r="BK258" s="126"/>
      <c r="BL258" s="126"/>
      <c r="BM258" s="126"/>
      <c r="BN258" s="126"/>
      <c r="BO258" s="126"/>
      <c r="BP258" s="126"/>
      <c r="BQ258" s="126"/>
      <c r="BR258" s="126"/>
      <c r="BS258" s="126"/>
      <c r="BT258" s="126"/>
      <c r="BU258" s="126"/>
      <c r="BV258" s="126"/>
      <c r="BW258" s="126"/>
      <c r="BX258" s="126"/>
      <c r="BY258" s="126"/>
      <c r="BZ258" s="126"/>
      <c r="CA258" s="126"/>
      <c r="CB258" s="126"/>
      <c r="CC258" s="126"/>
      <c r="CD258" s="126"/>
      <c r="CE258" s="126"/>
      <c r="CF258" s="126"/>
      <c r="CG258" s="126"/>
      <c r="CH258" s="126"/>
      <c r="CI258" s="126"/>
      <c r="CJ258" s="126"/>
      <c r="CK258" s="126"/>
      <c r="CL258" s="126"/>
      <c r="CM258" s="126"/>
      <c r="CN258" s="126"/>
      <c r="CO258" s="126"/>
      <c r="CP258" s="126"/>
      <c r="CQ258" s="126"/>
      <c r="CR258" s="126"/>
      <c r="CS258" s="126"/>
      <c r="CT258" s="126"/>
      <c r="CU258" s="126"/>
      <c r="CV258" s="126"/>
      <c r="CW258" s="126"/>
      <c r="CX258" s="126"/>
      <c r="CY258" s="126"/>
      <c r="CZ258" s="126"/>
      <c r="DA258" s="126"/>
      <c r="DB258" s="126"/>
      <c r="DC258" s="126"/>
      <c r="DD258" s="126"/>
      <c r="DE258" s="126"/>
      <c r="ES258" s="128"/>
      <c r="ET258" s="128"/>
      <c r="EU258" s="128"/>
      <c r="EV258" s="128"/>
      <c r="EW258" s="128"/>
      <c r="EX258" s="128"/>
      <c r="EY258" s="128"/>
      <c r="EZ258" s="128"/>
      <c r="FA258" s="128"/>
      <c r="FB258" s="128"/>
      <c r="FC258" s="128"/>
      <c r="FD258" s="128"/>
      <c r="FE258" s="128"/>
      <c r="FF258" s="128"/>
      <c r="FG258" s="128"/>
      <c r="FH258" s="128"/>
      <c r="FI258" s="128"/>
    </row>
    <row r="259" spans="27:165">
      <c r="AA259" s="126"/>
      <c r="AB259" s="126"/>
      <c r="AC259" s="126"/>
      <c r="AD259" s="126"/>
      <c r="AE259" s="126"/>
      <c r="AF259" s="126"/>
      <c r="AG259" s="126"/>
      <c r="AH259" s="126"/>
      <c r="AI259" s="126"/>
      <c r="AJ259" s="126"/>
      <c r="AK259" s="126"/>
      <c r="AL259" s="126"/>
      <c r="AM259" s="126"/>
      <c r="AN259" s="126"/>
      <c r="AO259" s="126"/>
      <c r="AP259" s="126"/>
      <c r="AQ259" s="126"/>
      <c r="AR259" s="126"/>
      <c r="AS259" s="126"/>
      <c r="AT259" s="126"/>
      <c r="AU259" s="126"/>
      <c r="AV259" s="126"/>
      <c r="AW259" s="126"/>
      <c r="AX259" s="126"/>
      <c r="AY259" s="126"/>
      <c r="AZ259" s="126"/>
      <c r="BA259" s="126"/>
      <c r="BB259" s="126"/>
      <c r="BC259" s="126"/>
      <c r="BD259" s="126"/>
      <c r="BE259" s="126"/>
      <c r="BF259" s="126"/>
      <c r="BG259" s="126"/>
      <c r="BH259" s="126"/>
      <c r="BI259" s="126"/>
      <c r="BJ259" s="126"/>
      <c r="BK259" s="126"/>
      <c r="BL259" s="126"/>
      <c r="BM259" s="126"/>
      <c r="BN259" s="126"/>
      <c r="BO259" s="126"/>
      <c r="BP259" s="126"/>
      <c r="BQ259" s="126"/>
      <c r="BR259" s="126"/>
      <c r="BS259" s="126"/>
      <c r="BT259" s="126"/>
      <c r="BU259" s="126"/>
      <c r="BV259" s="126"/>
      <c r="BW259" s="126"/>
      <c r="BX259" s="126"/>
      <c r="BY259" s="126"/>
      <c r="BZ259" s="126"/>
      <c r="CA259" s="126"/>
      <c r="CB259" s="126"/>
      <c r="CC259" s="126"/>
      <c r="CD259" s="126"/>
      <c r="CE259" s="126"/>
      <c r="CF259" s="126"/>
      <c r="CG259" s="126"/>
      <c r="CH259" s="126"/>
      <c r="CI259" s="126"/>
      <c r="CJ259" s="126"/>
      <c r="CK259" s="126"/>
      <c r="CL259" s="126"/>
      <c r="CM259" s="126"/>
      <c r="CN259" s="126"/>
      <c r="CO259" s="126"/>
      <c r="CP259" s="126"/>
      <c r="CQ259" s="126"/>
      <c r="CR259" s="126"/>
      <c r="CS259" s="126"/>
      <c r="CT259" s="126"/>
      <c r="CU259" s="126"/>
      <c r="CV259" s="126"/>
      <c r="CW259" s="126"/>
      <c r="CX259" s="126"/>
      <c r="CY259" s="126"/>
      <c r="CZ259" s="126"/>
      <c r="DA259" s="126"/>
      <c r="DB259" s="126"/>
      <c r="DC259" s="126"/>
      <c r="DD259" s="126"/>
      <c r="DE259" s="126"/>
      <c r="ES259" s="128"/>
      <c r="ET259" s="128"/>
      <c r="EU259" s="128"/>
      <c r="EV259" s="128"/>
      <c r="EW259" s="128"/>
      <c r="EX259" s="128"/>
      <c r="EY259" s="128"/>
      <c r="EZ259" s="128"/>
      <c r="FA259" s="128"/>
      <c r="FB259" s="128"/>
      <c r="FC259" s="128"/>
      <c r="FD259" s="128"/>
      <c r="FE259" s="128"/>
      <c r="FF259" s="128"/>
      <c r="FG259" s="128"/>
      <c r="FH259" s="128"/>
      <c r="FI259" s="128"/>
    </row>
    <row r="260" spans="27:165">
      <c r="ES260" s="128"/>
      <c r="ET260" s="128"/>
      <c r="EU260" s="128"/>
      <c r="EV260" s="128"/>
      <c r="EW260" s="128"/>
      <c r="EX260" s="128"/>
      <c r="EY260" s="128"/>
      <c r="EZ260" s="128"/>
      <c r="FA260" s="128"/>
      <c r="FB260" s="128"/>
      <c r="FC260" s="128"/>
      <c r="FD260" s="128"/>
      <c r="FE260" s="128"/>
      <c r="FF260" s="128"/>
      <c r="FG260" s="128"/>
      <c r="FH260" s="128"/>
      <c r="FI260" s="128"/>
    </row>
    <row r="261" spans="27:165">
      <c r="ES261" s="128"/>
      <c r="ET261" s="128"/>
      <c r="EU261" s="128"/>
      <c r="EV261" s="128"/>
      <c r="EW261" s="128"/>
      <c r="EX261" s="128"/>
      <c r="EY261" s="128"/>
      <c r="EZ261" s="128"/>
      <c r="FA261" s="128"/>
      <c r="FB261" s="128"/>
      <c r="FC261" s="128"/>
      <c r="FD261" s="128"/>
      <c r="FE261" s="128"/>
      <c r="FF261" s="128"/>
      <c r="FG261" s="128"/>
      <c r="FH261" s="128"/>
      <c r="FI261" s="128"/>
    </row>
    <row r="262" spans="27:165">
      <c r="ES262" s="128"/>
      <c r="ET262" s="128"/>
      <c r="EU262" s="128"/>
      <c r="EV262" s="128"/>
      <c r="EW262" s="128"/>
      <c r="EX262" s="128"/>
      <c r="EY262" s="128"/>
      <c r="EZ262" s="128"/>
      <c r="FA262" s="128"/>
      <c r="FB262" s="128"/>
      <c r="FC262" s="128"/>
      <c r="FD262" s="128"/>
      <c r="FE262" s="128"/>
      <c r="FF262" s="128"/>
      <c r="FG262" s="128"/>
      <c r="FH262" s="128"/>
      <c r="FI262" s="128"/>
    </row>
    <row r="263" spans="27:165">
      <c r="ES263" s="128"/>
      <c r="ET263" s="128"/>
      <c r="EU263" s="128"/>
      <c r="EV263" s="128"/>
      <c r="EW263" s="128"/>
      <c r="EX263" s="128"/>
      <c r="EY263" s="128"/>
      <c r="EZ263" s="128"/>
      <c r="FA263" s="128"/>
      <c r="FB263" s="128"/>
      <c r="FC263" s="128"/>
      <c r="FD263" s="128"/>
      <c r="FE263" s="128"/>
      <c r="FF263" s="128"/>
      <c r="FG263" s="128"/>
      <c r="FH263" s="128"/>
      <c r="FI263" s="128"/>
    </row>
    <row r="264" spans="27:165">
      <c r="ES264" s="128"/>
      <c r="ET264" s="128"/>
      <c r="EU264" s="128"/>
      <c r="EV264" s="128"/>
      <c r="EW264" s="128"/>
      <c r="EX264" s="128"/>
      <c r="EY264" s="128"/>
      <c r="EZ264" s="128"/>
      <c r="FA264" s="128"/>
      <c r="FB264" s="128"/>
      <c r="FC264" s="128"/>
      <c r="FD264" s="128"/>
      <c r="FE264" s="128"/>
      <c r="FF264" s="128"/>
      <c r="FG264" s="128"/>
      <c r="FH264" s="128"/>
      <c r="FI264" s="128"/>
    </row>
    <row r="265" spans="27:165">
      <c r="ES265" s="128"/>
      <c r="ET265" s="128"/>
      <c r="EU265" s="128"/>
      <c r="EV265" s="128"/>
      <c r="EW265" s="128"/>
      <c r="EX265" s="128"/>
      <c r="EY265" s="128"/>
      <c r="EZ265" s="128"/>
      <c r="FA265" s="128"/>
      <c r="FB265" s="128"/>
      <c r="FC265" s="128"/>
      <c r="FD265" s="128"/>
      <c r="FE265" s="128"/>
      <c r="FF265" s="128"/>
      <c r="FG265" s="128"/>
      <c r="FH265" s="128"/>
      <c r="FI265" s="128"/>
    </row>
    <row r="266" spans="27:165">
      <c r="ES266" s="128"/>
      <c r="ET266" s="128"/>
      <c r="EU266" s="128"/>
      <c r="EV266" s="128"/>
      <c r="EW266" s="128"/>
      <c r="EX266" s="128"/>
      <c r="EY266" s="128"/>
      <c r="EZ266" s="128"/>
      <c r="FA266" s="128"/>
      <c r="FB266" s="128"/>
      <c r="FC266" s="128"/>
      <c r="FD266" s="128"/>
      <c r="FE266" s="128"/>
      <c r="FF266" s="128"/>
      <c r="FG266" s="128"/>
      <c r="FH266" s="128"/>
      <c r="FI266" s="128"/>
    </row>
    <row r="267" spans="27:165">
      <c r="ES267" s="128"/>
      <c r="ET267" s="128"/>
      <c r="EU267" s="128"/>
      <c r="EV267" s="128"/>
      <c r="EW267" s="128"/>
      <c r="EX267" s="128"/>
      <c r="EY267" s="128"/>
      <c r="EZ267" s="128"/>
      <c r="FA267" s="128"/>
      <c r="FB267" s="128"/>
      <c r="FC267" s="128"/>
      <c r="FD267" s="128"/>
      <c r="FE267" s="128"/>
      <c r="FF267" s="128"/>
      <c r="FG267" s="128"/>
      <c r="FH267" s="128"/>
      <c r="FI267" s="128"/>
    </row>
    <row r="268" spans="27:165">
      <c r="ES268" s="128"/>
      <c r="ET268" s="128"/>
      <c r="EU268" s="128"/>
      <c r="EV268" s="128"/>
      <c r="EW268" s="128"/>
      <c r="EX268" s="128"/>
      <c r="EY268" s="128"/>
      <c r="EZ268" s="128"/>
      <c r="FA268" s="128"/>
      <c r="FB268" s="128"/>
      <c r="FC268" s="128"/>
      <c r="FD268" s="128"/>
      <c r="FE268" s="128"/>
      <c r="FF268" s="128"/>
      <c r="FG268" s="128"/>
      <c r="FH268" s="128"/>
      <c r="FI268" s="128"/>
    </row>
    <row r="269" spans="27:165">
      <c r="ES269" s="128"/>
      <c r="ET269" s="128"/>
      <c r="EU269" s="128"/>
      <c r="EV269" s="128"/>
      <c r="EW269" s="128"/>
      <c r="EX269" s="128"/>
      <c r="EY269" s="128"/>
      <c r="EZ269" s="128"/>
      <c r="FA269" s="128"/>
      <c r="FB269" s="128"/>
      <c r="FC269" s="128"/>
      <c r="FD269" s="128"/>
      <c r="FE269" s="128"/>
      <c r="FF269" s="128"/>
      <c r="FG269" s="128"/>
      <c r="FH269" s="128"/>
      <c r="FI269" s="128"/>
    </row>
    <row r="270" spans="27:165">
      <c r="ES270" s="128"/>
      <c r="ET270" s="128"/>
      <c r="EU270" s="128"/>
      <c r="EV270" s="128"/>
      <c r="EW270" s="128"/>
      <c r="EX270" s="128"/>
      <c r="EY270" s="128"/>
      <c r="EZ270" s="128"/>
      <c r="FA270" s="128"/>
      <c r="FB270" s="128"/>
      <c r="FC270" s="128"/>
      <c r="FD270" s="128"/>
      <c r="FE270" s="128"/>
      <c r="FF270" s="128"/>
      <c r="FG270" s="128"/>
      <c r="FH270" s="128"/>
      <c r="FI270" s="128"/>
    </row>
    <row r="271" spans="27:165">
      <c r="ES271" s="128"/>
      <c r="ET271" s="128"/>
      <c r="EU271" s="128"/>
      <c r="EV271" s="128"/>
      <c r="EW271" s="128"/>
      <c r="EX271" s="128"/>
      <c r="EY271" s="128"/>
      <c r="EZ271" s="128"/>
      <c r="FA271" s="128"/>
      <c r="FB271" s="128"/>
      <c r="FC271" s="128"/>
      <c r="FD271" s="128"/>
      <c r="FE271" s="128"/>
      <c r="FF271" s="128"/>
      <c r="FG271" s="128"/>
      <c r="FH271" s="128"/>
      <c r="FI271" s="128"/>
    </row>
    <row r="272" spans="27:165">
      <c r="ES272" s="128"/>
      <c r="ET272" s="128"/>
      <c r="EU272" s="128"/>
      <c r="EV272" s="128"/>
      <c r="EW272" s="128"/>
      <c r="EX272" s="128"/>
      <c r="EY272" s="128"/>
      <c r="EZ272" s="128"/>
      <c r="FA272" s="128"/>
      <c r="FB272" s="128"/>
      <c r="FC272" s="128"/>
      <c r="FD272" s="128"/>
      <c r="FE272" s="128"/>
      <c r="FF272" s="128"/>
      <c r="FG272" s="128"/>
      <c r="FH272" s="128"/>
      <c r="FI272" s="128"/>
    </row>
    <row r="273" spans="149:165">
      <c r="ES273" s="128"/>
      <c r="ET273" s="128"/>
      <c r="EU273" s="128"/>
      <c r="EV273" s="128"/>
      <c r="EW273" s="128"/>
      <c r="EX273" s="128"/>
      <c r="EY273" s="128"/>
      <c r="EZ273" s="128"/>
      <c r="FA273" s="128"/>
      <c r="FB273" s="128"/>
      <c r="FC273" s="128"/>
      <c r="FD273" s="128"/>
      <c r="FE273" s="128"/>
      <c r="FF273" s="128"/>
      <c r="FG273" s="128"/>
      <c r="FH273" s="128"/>
      <c r="FI273" s="128"/>
    </row>
    <row r="274" spans="149:165">
      <c r="ES274" s="128"/>
      <c r="ET274" s="128"/>
      <c r="EU274" s="128"/>
      <c r="EV274" s="128"/>
      <c r="EW274" s="128"/>
      <c r="EX274" s="128"/>
      <c r="EY274" s="128"/>
      <c r="EZ274" s="128"/>
      <c r="FA274" s="128"/>
      <c r="FB274" s="128"/>
      <c r="FC274" s="128"/>
      <c r="FD274" s="128"/>
      <c r="FE274" s="128"/>
      <c r="FF274" s="128"/>
      <c r="FG274" s="128"/>
      <c r="FH274" s="128"/>
      <c r="FI274" s="128"/>
    </row>
    <row r="275" spans="149:165">
      <c r="ES275" s="128"/>
      <c r="ET275" s="128"/>
      <c r="EU275" s="128"/>
      <c r="EV275" s="128"/>
      <c r="EW275" s="128"/>
      <c r="EX275" s="128"/>
      <c r="EY275" s="128"/>
      <c r="EZ275" s="128"/>
      <c r="FA275" s="128"/>
      <c r="FB275" s="128"/>
      <c r="FC275" s="128"/>
      <c r="FD275" s="128"/>
      <c r="FE275" s="128"/>
      <c r="FF275" s="128"/>
      <c r="FG275" s="128"/>
      <c r="FH275" s="128"/>
      <c r="FI275" s="128"/>
    </row>
    <row r="276" spans="149:165">
      <c r="ES276" s="128"/>
      <c r="ET276" s="128"/>
      <c r="EU276" s="128"/>
      <c r="EV276" s="128"/>
      <c r="EW276" s="128"/>
      <c r="EX276" s="128"/>
      <c r="EY276" s="128"/>
      <c r="EZ276" s="128"/>
      <c r="FA276" s="128"/>
      <c r="FB276" s="128"/>
      <c r="FC276" s="128"/>
      <c r="FD276" s="128"/>
      <c r="FE276" s="128"/>
      <c r="FF276" s="128"/>
      <c r="FG276" s="128"/>
      <c r="FH276" s="128"/>
      <c r="FI276" s="128"/>
    </row>
  </sheetData>
  <mergeCells count="1">
    <mergeCell ref="FF3:FY3"/>
  </mergeCells>
  <phoneticPr fontId="66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122</v>
      </c>
      <c r="B1" s="234" t="s">
        <v>303</v>
      </c>
      <c r="C1" s="234" t="s">
        <v>304</v>
      </c>
      <c r="D1" s="234" t="s">
        <v>125</v>
      </c>
      <c r="E1" s="234" t="s">
        <v>81</v>
      </c>
      <c r="F1" s="235" t="s">
        <v>305</v>
      </c>
      <c r="G1" s="235" t="s">
        <v>306</v>
      </c>
      <c r="H1" s="235" t="s">
        <v>307</v>
      </c>
      <c r="I1" s="235" t="s">
        <v>308</v>
      </c>
      <c r="J1" s="235" t="s">
        <v>309</v>
      </c>
      <c r="K1" s="235" t="s">
        <v>310</v>
      </c>
      <c r="L1" s="235" t="s">
        <v>311</v>
      </c>
      <c r="M1" s="235" t="s">
        <v>312</v>
      </c>
      <c r="N1" s="235" t="s">
        <v>313</v>
      </c>
      <c r="O1" s="235" t="s">
        <v>314</v>
      </c>
      <c r="P1" s="235" t="s">
        <v>315</v>
      </c>
      <c r="Q1" s="235" t="s">
        <v>316</v>
      </c>
      <c r="R1" s="235" t="s">
        <v>317</v>
      </c>
      <c r="S1" s="235" t="s">
        <v>318</v>
      </c>
      <c r="T1" s="235" t="s">
        <v>319</v>
      </c>
      <c r="U1" s="235" t="s">
        <v>320</v>
      </c>
      <c r="V1" s="235" t="s">
        <v>321</v>
      </c>
      <c r="W1" s="235" t="s">
        <v>322</v>
      </c>
      <c r="X1" s="235" t="s">
        <v>323</v>
      </c>
      <c r="Y1" s="235" t="s">
        <v>324</v>
      </c>
      <c r="Z1" s="235" t="s">
        <v>325</v>
      </c>
      <c r="AA1" s="235" t="s">
        <v>326</v>
      </c>
      <c r="AB1" s="235" t="s">
        <v>327</v>
      </c>
      <c r="AC1" s="235" t="s">
        <v>328</v>
      </c>
      <c r="AD1" s="235" t="s">
        <v>329</v>
      </c>
      <c r="AE1" s="235" t="s">
        <v>330</v>
      </c>
      <c r="AF1" s="235" t="s">
        <v>331</v>
      </c>
      <c r="AG1" s="235" t="s">
        <v>332</v>
      </c>
      <c r="AH1" s="235" t="s">
        <v>333</v>
      </c>
      <c r="AI1" s="235" t="s">
        <v>334</v>
      </c>
      <c r="AJ1" s="235" t="s">
        <v>335</v>
      </c>
      <c r="AK1" s="235" t="s">
        <v>336</v>
      </c>
      <c r="AL1" s="235" t="s">
        <v>337</v>
      </c>
      <c r="AM1" s="235" t="s">
        <v>338</v>
      </c>
      <c r="AN1" s="236" t="s">
        <v>339</v>
      </c>
      <c r="AO1" s="235" t="s">
        <v>340</v>
      </c>
      <c r="AP1" s="235" t="s">
        <v>341</v>
      </c>
      <c r="AQ1" s="235" t="s">
        <v>342</v>
      </c>
      <c r="AR1" s="235" t="s">
        <v>343</v>
      </c>
      <c r="AS1" s="235" t="s">
        <v>344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0.99301729519418869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0.96443123422073918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0.99536687321893025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0.99594654036696151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0.93732928383355074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0.94144063064674877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0.94752283147339955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0.94468183739130829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0.94050230578024663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0.94353267889284731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0.94978981855398203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0.94098801168182344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0.91449539669487667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0.92897235250731103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0.85463267376035323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0.94184416843540331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0.94268702732927656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0.93326437774984627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0.93565865716292385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0.92972228771505971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0.94908756222332191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0.91966719221873661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0.91626809515685081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0.94016010835746688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0.93684960834135755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0.94218015600360039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0.9454707542563543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0.95017134170177298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0.95360855509341758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0.95059355144835411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0.95161704803719804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0.94957239724814535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0.94848969281713946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0.94916235714980624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0.95624728576698348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0.9460493017149173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0.93791394628987979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0.97955277099861104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0.96783336084586802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0.9713640114076032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11.933333333333334</v>
      </c>
      <c r="G124" s="243">
        <f>IFERROR(_xlfn.XLOOKUP($A124,Input_Raw!$A:$A,Input_Raw!EQ:EQ),"")</f>
        <v>3.7955526747175123</v>
      </c>
      <c r="H124" s="243">
        <f>IFERROR(_xlfn.XLOOKUP($A124,Input_Raw!$A:$A,Input_Raw!ER:ER),"")</f>
        <v>0.68298701543866247</v>
      </c>
      <c r="I124" s="243">
        <f>IFERROR(_xlfn.XLOOKUP($A124,Input_Raw!$A:$A,Input_Raw!EO:EO),"")</f>
        <v>3.9809268249928489</v>
      </c>
      <c r="J124" s="243">
        <f>IFERROR(_xlfn.XLOOKUP($A124,Input_Raw!$A:$A,Input_Raw!EP:EP),"")</f>
        <v>0.7027788020547957</v>
      </c>
      <c r="K124" s="243">
        <f>IFERROR(_xlfn.XLOOKUP($A124,Input_Raw!$A:$A,Input_Raw!$DR:$DR),"")</f>
        <v>25.560401106500748</v>
      </c>
      <c r="L124" s="243">
        <f>IFERROR(_xlfn.XLOOKUP($A124,Input_Raw!$A:$A,Input_Raw!$DT:$DT),"")</f>
        <v>36.642617112970683</v>
      </c>
      <c r="M124" s="243">
        <f>IFERROR(_xlfn.XLOOKUP($A124,Input_Raw!$A:$A,Input_Raw!$DZ:$DZ),"")</f>
        <v>7.5</v>
      </c>
      <c r="N124" s="243">
        <f>IFERROR(_xlfn.XLOOKUP($A124,Input_Raw!$A:$A,Input_Raw!$EB:$EB),"")</f>
        <v>14</v>
      </c>
      <c r="O124" s="244">
        <f>IFERROR(1-SUMIF(Plant_BD!$B:$B,$A124,Plant_BD!$AL:$AL)/($AA124+SUMIF(Plant_BD!$B:$B,$A124,Plant_BD!$AL:$AL)),"")</f>
        <v>0.99654603998581681</v>
      </c>
      <c r="P124" s="244"/>
      <c r="Q124" s="245"/>
      <c r="R124" s="244">
        <f>IFERROR(1-SUMIF(Grid_BD!$B:$B,$A124,Grid_BD!$W:$W)/($AA124+SUMIF(Grid_BD!$B:$B,$A124,Grid_BD!$W:$W)),"")</f>
        <v>1</v>
      </c>
      <c r="S124" s="240"/>
      <c r="T124" s="245"/>
      <c r="U124" s="246">
        <f t="shared" si="11"/>
        <v>0.89180965345673791</v>
      </c>
      <c r="V124" s="246" t="str">
        <f>IFERROR(_xlfn.XLOOKUP($A124,Input_Raw!$A:$A,Input_Raw!$GL:$GL),"")</f>
        <v/>
      </c>
      <c r="W124" s="247">
        <f t="shared" si="12"/>
        <v>0.1312692901234572</v>
      </c>
      <c r="X124" s="239">
        <f>IFERROR(_xlfn.XLOOKUP($A124,Input_Raw!$A:$A,Input_Raw!$EN:$EN),"")</f>
        <v>630964</v>
      </c>
      <c r="Y124" s="239">
        <f>IFERROR(_xlfn.XLOOKUP($A124,Input_Raw!$A:$A,Input_Raw!GE:GE),"")</f>
        <v>602049.99999993492</v>
      </c>
      <c r="Z124" s="239"/>
      <c r="AA124" s="239">
        <f>IFERROR(_xlfn.XLOOKUP($A124,Input_Raw!$A:$A,Input_Raw!$GF:$GF),"")</f>
        <v>612450.00000000186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12.016666666666666</v>
      </c>
      <c r="G125" s="243">
        <f>IFERROR(_xlfn.XLOOKUP($A125,Input_Raw!$A:$A,Input_Raw!EQ:EQ),"")</f>
        <v>3.913859838303785</v>
      </c>
      <c r="H125" s="243">
        <f>IFERROR(_xlfn.XLOOKUP($A125,Input_Raw!$A:$A,Input_Raw!ER:ER),"")</f>
        <v>0.71440230076177313</v>
      </c>
      <c r="I125" s="243">
        <f>IFERROR(_xlfn.XLOOKUP($A125,Input_Raw!$A:$A,Input_Raw!EO:EO),"")</f>
        <v>4.0434215023115812</v>
      </c>
      <c r="J125" s="243">
        <f>IFERROR(_xlfn.XLOOKUP($A125,Input_Raw!$A:$A,Input_Raw!EP:EP),"")</f>
        <v>0.72557382294552197</v>
      </c>
      <c r="K125" s="243">
        <f>IFERROR(_xlfn.XLOOKUP($A125,Input_Raw!$A:$A,Input_Raw!$DR:$DR),"")</f>
        <v>25.183215796897009</v>
      </c>
      <c r="L125" s="243">
        <f>IFERROR(_xlfn.XLOOKUP($A125,Input_Raw!$A:$A,Input_Raw!$DT:$DT),"")</f>
        <v>38.013425609418285</v>
      </c>
      <c r="M125" s="243">
        <f>IFERROR(_xlfn.XLOOKUP($A125,Input_Raw!$A:$A,Input_Raw!$DZ:$DZ),"")</f>
        <v>6.7</v>
      </c>
      <c r="N125" s="243">
        <f>IFERROR(_xlfn.XLOOKUP($A125,Input_Raw!$A:$A,Input_Raw!$EB:$EB),"")</f>
        <v>12.7</v>
      </c>
      <c r="O125" s="244">
        <f>IFERROR(1-SUMIF(Plant_BD!$B:$B,$A125,Plant_BD!$AL:$AL)/($AA125+SUMIF(Plant_BD!$B:$B,$A125,Plant_BD!$AL:$AL)),"")</f>
        <v>0.99699034455687741</v>
      </c>
      <c r="P125" s="244"/>
      <c r="Q125" s="245"/>
      <c r="R125" s="244">
        <f>IFERROR(1-SUMIF(Grid_BD!$B:$B,$A125,Grid_BD!$W:$W)/($AA125+SUMIF(Grid_BD!$B:$B,$A125,Grid_BD!$W:$W)),"")</f>
        <v>1</v>
      </c>
      <c r="S125" s="240"/>
      <c r="T125" s="245"/>
      <c r="U125" s="246">
        <f t="shared" si="11"/>
        <v>0.8589945197397415</v>
      </c>
      <c r="V125" s="246" t="str">
        <f>IFERROR(_xlfn.XLOOKUP($A125,Input_Raw!$A:$A,Input_Raw!$GL:$GL),"")</f>
        <v/>
      </c>
      <c r="W125" s="247">
        <f t="shared" si="12"/>
        <v>0.12842399691358353</v>
      </c>
      <c r="X125" s="239">
        <f>IFERROR(_xlfn.XLOOKUP($A125,Input_Raw!$A:$A,Input_Raw!$EN:$EN),"")</f>
        <v>616561</v>
      </c>
      <c r="Y125" s="239">
        <f>IFERROR(_xlfn.XLOOKUP($A125,Input_Raw!$A:$A,Input_Raw!GE:GE),"")</f>
        <v>583375.00000003388</v>
      </c>
      <c r="Z125" s="239"/>
      <c r="AA125" s="239">
        <f>IFERROR(_xlfn.XLOOKUP($A125,Input_Raw!$A:$A,Input_Raw!$GF:$GF),"")</f>
        <v>599175.00000001525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11.733333333333331</v>
      </c>
      <c r="G126" s="243">
        <f>IFERROR(_xlfn.XLOOKUP($A126,Input_Raw!$A:$A,Input_Raw!EQ:EQ),"")</f>
        <v>3.5608340716614748</v>
      </c>
      <c r="H126" s="243">
        <f>IFERROR(_xlfn.XLOOKUP($A126,Input_Raw!$A:$A,Input_Raw!ER:ER),"")</f>
        <v>0.64044473960623205</v>
      </c>
      <c r="I126" s="243">
        <f>IFERROR(_xlfn.XLOOKUP($A126,Input_Raw!$A:$A,Input_Raw!EO:EO),"")</f>
        <v>3.6792053222685657</v>
      </c>
      <c r="J126" s="243">
        <f>IFERROR(_xlfn.XLOOKUP($A126,Input_Raw!$A:$A,Input_Raw!EP:EP),"")</f>
        <v>0.64480654745042387</v>
      </c>
      <c r="K126" s="243">
        <f>IFERROR(_xlfn.XLOOKUP($A126,Input_Raw!$A:$A,Input_Raw!$DR:$DR),"")</f>
        <v>24.966886657101888</v>
      </c>
      <c r="L126" s="243">
        <f>IFERROR(_xlfn.XLOOKUP($A126,Input_Raw!$A:$A,Input_Raw!$DT:$DT),"")</f>
        <v>37.778162279999997</v>
      </c>
      <c r="M126" s="243">
        <f>IFERROR(_xlfn.XLOOKUP($A126,Input_Raw!$A:$A,Input_Raw!$DZ:$DZ),"")</f>
        <v>5.6</v>
      </c>
      <c r="N126" s="243">
        <f>IFERROR(_xlfn.XLOOKUP($A126,Input_Raw!$A:$A,Input_Raw!$EB:$EB),"")</f>
        <v>11.7</v>
      </c>
      <c r="O126" s="244">
        <f>IFERROR(1-SUMIF(Plant_BD!$B:$B,$A126,Plant_BD!$AL:$AL)/($AA126+SUMIF(Plant_BD!$B:$B,$A126,Plant_BD!$AL:$AL)),"")</f>
        <v>0.99445219068169355</v>
      </c>
      <c r="P126" s="244"/>
      <c r="Q126" s="245"/>
      <c r="R126" s="244">
        <f>IFERROR(1-SUMIF(Grid_BD!$B:$B,$A126,Grid_BD!$W:$W)/($AA126+SUMIF(Grid_BD!$B:$B,$A126,Grid_BD!$W:$W)),"")</f>
        <v>1</v>
      </c>
      <c r="S126" s="240"/>
      <c r="T126" s="245"/>
      <c r="U126" s="246">
        <f t="shared" si="11"/>
        <v>0.89404483873287222</v>
      </c>
      <c r="V126" s="246" t="str">
        <f>IFERROR(_xlfn.XLOOKUP($A126,Input_Raw!$A:$A,Input_Raw!$GL:$GL),"")</f>
        <v/>
      </c>
      <c r="W126" s="247">
        <f t="shared" si="12"/>
        <v>0.12162422839505856</v>
      </c>
      <c r="X126" s="239">
        <f>IFERROR(_xlfn.XLOOKUP($A126,Input_Raw!$A:$A,Input_Raw!$EN:$EN),"")</f>
        <v>582160</v>
      </c>
      <c r="Y126" s="239">
        <f>IFERROR(_xlfn.XLOOKUP($A126,Input_Raw!$A:$A,Input_Raw!GE:GE),"")</f>
        <v>558049.99999995844</v>
      </c>
      <c r="Z126" s="239"/>
      <c r="AA126" s="239">
        <f>IFERROR(_xlfn.XLOOKUP($A126,Input_Raw!$A:$A,Input_Raw!$GF:$GF),"")</f>
        <v>567449.99999998522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>
        <f>IFERROR(_xlfn.XLOOKUP($A127,Input_Raw!$A:$A,Input_Raw!$GD:$GD),"")</f>
        <v>12.050000000000002</v>
      </c>
      <c r="G127" s="243">
        <f>IFERROR(_xlfn.XLOOKUP($A127,Input_Raw!$A:$A,Input_Raw!EQ:EQ),"")</f>
        <v>4.1269845081067977</v>
      </c>
      <c r="H127" s="243">
        <f>IFERROR(_xlfn.XLOOKUP($A127,Input_Raw!$A:$A,Input_Raw!ER:ER),"")</f>
        <v>0.75713324227918744</v>
      </c>
      <c r="I127" s="243">
        <f>IFERROR(_xlfn.XLOOKUP($A127,Input_Raw!$A:$A,Input_Raw!EO:EO),"")</f>
        <v>4.1455998177652154</v>
      </c>
      <c r="J127" s="243">
        <f>IFERROR(_xlfn.XLOOKUP($A127,Input_Raw!$A:$A,Input_Raw!EP:EP),"")</f>
        <v>0.7499143374827113</v>
      </c>
      <c r="K127" s="243">
        <f>IFERROR(_xlfn.XLOOKUP($A127,Input_Raw!$A:$A,Input_Raw!$DR:$DR),"")</f>
        <v>26.02038043478257</v>
      </c>
      <c r="L127" s="243">
        <f>IFERROR(_xlfn.XLOOKUP($A127,Input_Raw!$A:$A,Input_Raw!$DT:$DT),"")</f>
        <v>40.240172997237615</v>
      </c>
      <c r="M127" s="243">
        <f>IFERROR(_xlfn.XLOOKUP($A127,Input_Raw!$A:$A,Input_Raw!$DZ:$DZ),"")</f>
        <v>4.3</v>
      </c>
      <c r="N127" s="243">
        <f>IFERROR(_xlfn.XLOOKUP($A127,Input_Raw!$A:$A,Input_Raw!$EB:$EB),"")</f>
        <v>8.1999999999999993</v>
      </c>
      <c r="O127" s="244">
        <f>IFERROR(1-SUMIF(Plant_BD!$B:$B,$A127,Plant_BD!$AL:$AL)/($AA127+SUMIF(Plant_BD!$B:$B,$A127,Plant_BD!$AL:$AL)),"")</f>
        <v>0.99679968573863098</v>
      </c>
      <c r="P127" s="244"/>
      <c r="Q127" s="245"/>
      <c r="R127" s="244">
        <f>IFERROR(1-SUMIF(Grid_BD!$B:$B,$A127,Grid_BD!$W:$W)/($AA127+SUMIF(Grid_BD!$B:$B,$A127,Grid_BD!$W:$W)),"")</f>
        <v>1</v>
      </c>
      <c r="S127" s="240"/>
      <c r="T127" s="245"/>
      <c r="U127" s="246">
        <f t="shared" si="11"/>
        <v>0.84631715928855744</v>
      </c>
      <c r="V127" s="246" t="str">
        <f>IFERROR(_xlfn.XLOOKUP($A127,Input_Raw!$A:$A,Input_Raw!$GL:$GL),"")</f>
        <v/>
      </c>
      <c r="W127" s="247">
        <f t="shared" si="12"/>
        <v>0.12972608024691482</v>
      </c>
      <c r="X127" s="239">
        <f>IFERROR(_xlfn.XLOOKUP($A127,Input_Raw!$A:$A,Input_Raw!$EN:$EN),"")</f>
        <v>619818</v>
      </c>
      <c r="Y127" s="239">
        <f>IFERROR(_xlfn.XLOOKUP($A127,Input_Raw!$A:$A,Input_Raw!GE:GE),"")</f>
        <v>600450.00000000664</v>
      </c>
      <c r="Z127" s="239"/>
      <c r="AA127" s="239">
        <f>IFERROR(_xlfn.XLOOKUP($A127,Input_Raw!$A:$A,Input_Raw!$GF:$GF),"")</f>
        <v>605250.00000000582</v>
      </c>
      <c r="AB127" s="239">
        <f>IFERROR(_xlfn.XLOOKUP($A127,Input_Raw!$A:$A,Input_Raw!GG:GG),"")</f>
        <v>172.51</v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>
        <f t="shared" si="13"/>
        <v>721687.23755128065</v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>
        <f>IFERROR(_xlfn.XLOOKUP($A128,Input_Raw!$A:$A,Input_Raw!$GD:$GD),"")</f>
        <v>12.183333333333335</v>
      </c>
      <c r="G128" s="243">
        <f>IFERROR(_xlfn.XLOOKUP($A128,Input_Raw!$A:$A,Input_Raw!EQ:EQ),"")</f>
        <v>5.1542170387769319</v>
      </c>
      <c r="H128" s="243">
        <f>IFERROR(_xlfn.XLOOKUP($A128,Input_Raw!$A:$A,Input_Raw!ER:ER),"")</f>
        <v>0.92690929898343954</v>
      </c>
      <c r="I128" s="243">
        <f>IFERROR(_xlfn.XLOOKUP($A128,Input_Raw!$A:$A,Input_Raw!EO:EO),"")</f>
        <v>5.3299222452586719</v>
      </c>
      <c r="J128" s="243">
        <f>IFERROR(_xlfn.XLOOKUP($A128,Input_Raw!$A:$A,Input_Raw!EP:EP),"")</f>
        <v>0.93109384720327448</v>
      </c>
      <c r="K128" s="243">
        <f>IFERROR(_xlfn.XLOOKUP($A128,Input_Raw!$A:$A,Input_Raw!$DR:$DR),"")</f>
        <v>27.999986522911037</v>
      </c>
      <c r="L128" s="243">
        <f>IFERROR(_xlfn.XLOOKUP($A128,Input_Raw!$A:$A,Input_Raw!$DT:$DT),"")</f>
        <v>43.600264057377046</v>
      </c>
      <c r="M128" s="243">
        <f>IFERROR(_xlfn.XLOOKUP($A128,Input_Raw!$A:$A,Input_Raw!$DZ:$DZ),"")</f>
        <v>3.9</v>
      </c>
      <c r="N128" s="243">
        <f>IFERROR(_xlfn.XLOOKUP($A128,Input_Raw!$A:$A,Input_Raw!$EB:$EB),"")</f>
        <v>7.3</v>
      </c>
      <c r="O128" s="244">
        <f>IFERROR(1-SUMIF(Plant_BD!$B:$B,$A128,Plant_BD!$AL:$AL)/($AA128+SUMIF(Plant_BD!$B:$B,$A128,Plant_BD!$AL:$AL)),"")</f>
        <v>0.99629686271848472</v>
      </c>
      <c r="P128" s="244"/>
      <c r="Q128" s="245"/>
      <c r="R128" s="244">
        <f>IFERROR(1-SUMIF(Grid_BD!$B:$B,$A128,Grid_BD!$W:$W)/($AA128+SUMIF(Grid_BD!$B:$B,$A128,Grid_BD!$W:$W)),"")</f>
        <v>1</v>
      </c>
      <c r="S128" s="240"/>
      <c r="T128" s="245"/>
      <c r="U128" s="246">
        <f t="shared" si="11"/>
        <v>0.83787865234070158</v>
      </c>
      <c r="V128" s="246" t="str">
        <f>IFERROR(_xlfn.XLOOKUP($A128,Input_Raw!$A:$A,Input_Raw!$GL:$GL),"")</f>
        <v/>
      </c>
      <c r="W128" s="247">
        <f t="shared" si="12"/>
        <v>0.16512345679012241</v>
      </c>
      <c r="X128" s="239">
        <f>IFERROR(_xlfn.XLOOKUP($A128,Input_Raw!$A:$A,Input_Raw!$EN:$EN),"")</f>
        <v>797932</v>
      </c>
      <c r="Y128" s="239">
        <f>IFERROR(_xlfn.XLOOKUP($A128,Input_Raw!$A:$A,Input_Raw!GE:GE),"")</f>
        <v>760000.00000001909</v>
      </c>
      <c r="Z128" s="239"/>
      <c r="AA128" s="239">
        <f>IFERROR(_xlfn.XLOOKUP($A128,Input_Raw!$A:$A,Input_Raw!$GF:$GF),"")</f>
        <v>770399.99999999511</v>
      </c>
      <c r="AB128" s="239">
        <f>IFERROR(_xlfn.XLOOKUP($A128,Input_Raw!$A:$A,Input_Raw!GG:GG),"")</f>
        <v>172.51</v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>
        <f t="shared" si="13"/>
        <v>721687.23755128065</v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>
        <f>IFERROR(_xlfn.XLOOKUP($A129,Input_Raw!$A:$A,Input_Raw!$GD:$GD),"")</f>
        <v>12.016666666666669</v>
      </c>
      <c r="G129" s="243">
        <f>IFERROR(_xlfn.XLOOKUP($A129,Input_Raw!$A:$A,Input_Raw!EQ:EQ),"")</f>
        <v>5.33136410513504</v>
      </c>
      <c r="H129" s="243">
        <f>IFERROR(_xlfn.XLOOKUP($A129,Input_Raw!$A:$A,Input_Raw!ER:ER),"")</f>
        <v>0.96693915826408128</v>
      </c>
      <c r="I129" s="243">
        <f>IFERROR(_xlfn.XLOOKUP($A129,Input_Raw!$A:$A,Input_Raw!EO:EO),"")</f>
        <v>5.4064478541452674</v>
      </c>
      <c r="J129" s="243">
        <f>IFERROR(_xlfn.XLOOKUP($A129,Input_Raw!$A:$A,Input_Raw!EP:EP),"")</f>
        <v>0.96376063342566831</v>
      </c>
      <c r="K129" s="243">
        <f>IFERROR(_xlfn.XLOOKUP($A129,Input_Raw!$A:$A,Input_Raw!$DR:$DR),"")</f>
        <v>27.947322623828683</v>
      </c>
      <c r="L129" s="243">
        <f>IFERROR(_xlfn.XLOOKUP($A129,Input_Raw!$A:$A,Input_Raw!$DT:$DT),"")</f>
        <v>46.26162390581721</v>
      </c>
      <c r="M129" s="243">
        <f>IFERROR(_xlfn.XLOOKUP($A129,Input_Raw!$A:$A,Input_Raw!$DZ:$DZ),"")</f>
        <v>2.6</v>
      </c>
      <c r="N129" s="243">
        <f>IFERROR(_xlfn.XLOOKUP($A129,Input_Raw!$A:$A,Input_Raw!$EB:$EB),"")</f>
        <v>5.5</v>
      </c>
      <c r="O129" s="244">
        <f>IFERROR(1-SUMIF(Plant_BD!$B:$B,$A129,Plant_BD!$AL:$AL)/($AA129+SUMIF(Plant_BD!$B:$B,$A129,Plant_BD!$AL:$AL)),"")</f>
        <v>0.9950817826810836</v>
      </c>
      <c r="P129" s="244"/>
      <c r="Q129" s="245"/>
      <c r="R129" s="244">
        <f>IFERROR(1-SUMIF(Grid_BD!$B:$B,$A129,Grid_BD!$W:$W)/($AA129+SUMIF(Grid_BD!$B:$B,$A129,Grid_BD!$W:$W)),"")</f>
        <v>1</v>
      </c>
      <c r="S129" s="240"/>
      <c r="T129" s="245"/>
      <c r="U129" s="246">
        <f t="shared" si="11"/>
        <v>0.80261824030153683</v>
      </c>
      <c r="V129" s="246" t="str">
        <f>IFERROR(_xlfn.XLOOKUP($A129,Input_Raw!$A:$A,Input_Raw!$GL:$GL),"")</f>
        <v/>
      </c>
      <c r="W129" s="247">
        <f t="shared" si="12"/>
        <v>0.16044560185185314</v>
      </c>
      <c r="X129" s="239">
        <f>IFERROR(_xlfn.XLOOKUP($A129,Input_Raw!$A:$A,Input_Raw!$EN:$EN),"")</f>
        <v>773952</v>
      </c>
      <c r="Y129" s="239">
        <f>IFERROR(_xlfn.XLOOKUP($A129,Input_Raw!$A:$A,Input_Raw!GE:GE),"")</f>
        <v>741575.00000004948</v>
      </c>
      <c r="Z129" s="239"/>
      <c r="AA129" s="239">
        <f>IFERROR(_xlfn.XLOOKUP($A129,Input_Raw!$A:$A,Input_Raw!$GF:$GF),"")</f>
        <v>748575.00000000605</v>
      </c>
      <c r="AB129" s="239">
        <f>IFERROR(_xlfn.XLOOKUP($A129,Input_Raw!$A:$A,Input_Raw!GG:GG),"")</f>
        <v>172.51</v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>
        <f t="shared" si="13"/>
        <v>721687.23755128065</v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>
        <f>IFERROR(_xlfn.XLOOKUP($A130,Input_Raw!$A:$A,Input_Raw!$GD:$GD),"")</f>
        <v>0</v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>
        <f>IFERROR(_xlfn.XLOOKUP($A130,Input_Raw!$A:$A,Input_Raw!$DR:$DR),"")</f>
        <v>0</v>
      </c>
      <c r="L130" s="243">
        <f>IFERROR(_xlfn.XLOOKUP($A130,Input_Raw!$A:$A,Input_Raw!$DT:$DT),"")</f>
        <v>0</v>
      </c>
      <c r="M130" s="243">
        <f>IFERROR(_xlfn.XLOOKUP($A130,Input_Raw!$A:$A,Input_Raw!$DZ:$DZ),"")</f>
        <v>0</v>
      </c>
      <c r="N130" s="243">
        <f>IFERROR(_xlfn.XLOOKUP($A130,Input_Raw!$A:$A,Input_Raw!$EB:$EB),"")</f>
        <v>0</v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>
        <f t="shared" si="12"/>
        <v>0</v>
      </c>
      <c r="X130" s="239">
        <f>IFERROR(_xlfn.XLOOKUP($A130,Input_Raw!$A:$A,Input_Raw!$EN:$EN),"")</f>
        <v>0</v>
      </c>
      <c r="Y130" s="239" t="str">
        <f>IFERROR(_xlfn.XLOOKUP($A130,Input_Raw!$A:$A,Input_Raw!GE:GE),"")</f>
        <v/>
      </c>
      <c r="Z130" s="239"/>
      <c r="AA130" s="239">
        <f>IFERROR(_xlfn.XLOOKUP($A130,Input_Raw!$A:$A,Input_Raw!$GF:$GF),"")</f>
        <v>0</v>
      </c>
      <c r="AB130" s="239">
        <f>IFERROR(_xlfn.XLOOKUP($A130,Input_Raw!$A:$A,Input_Raw!GG:GG),"")</f>
        <v>172.51</v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>
        <f t="shared" si="13"/>
        <v>721687.23755128065</v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>
        <f>IFERROR(_xlfn.XLOOKUP($A131,Input_Raw!$A:$A,Input_Raw!$GD:$GD),"")</f>
        <v>0</v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>
        <f>IFERROR(_xlfn.XLOOKUP($A131,Input_Raw!$A:$A,Input_Raw!$DR:$DR),"")</f>
        <v>0</v>
      </c>
      <c r="L131" s="243">
        <f>IFERROR(_xlfn.XLOOKUP($A131,Input_Raw!$A:$A,Input_Raw!$DT:$DT),"")</f>
        <v>0</v>
      </c>
      <c r="M131" s="243">
        <f>IFERROR(_xlfn.XLOOKUP($A131,Input_Raw!$A:$A,Input_Raw!$DZ:$DZ),"")</f>
        <v>0</v>
      </c>
      <c r="N131" s="243">
        <f>IFERROR(_xlfn.XLOOKUP($A131,Input_Raw!$A:$A,Input_Raw!$EB:$EB),"")</f>
        <v>0</v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>
        <f t="shared" si="12"/>
        <v>0</v>
      </c>
      <c r="X131" s="239">
        <f>IFERROR(_xlfn.XLOOKUP($A131,Input_Raw!$A:$A,Input_Raw!$EN:$EN),"")</f>
        <v>0</v>
      </c>
      <c r="Y131" s="239" t="str">
        <f>IFERROR(_xlfn.XLOOKUP($A131,Input_Raw!$A:$A,Input_Raw!GE:GE),"")</f>
        <v/>
      </c>
      <c r="Z131" s="239"/>
      <c r="AA131" s="239">
        <f>IFERROR(_xlfn.XLOOKUP($A131,Input_Raw!$A:$A,Input_Raw!$GF:$GF),"")</f>
        <v>0</v>
      </c>
      <c r="AB131" s="239">
        <f>IFERROR(_xlfn.XLOOKUP($A131,Input_Raw!$A:$A,Input_Raw!GG:GG),"")</f>
        <v>172.51</v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>
        <f t="shared" si="13"/>
        <v>721687.23755128065</v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>
        <f>IFERROR(_xlfn.XLOOKUP($A132,Input_Raw!$A:$A,Input_Raw!$GD:$GD),"")</f>
        <v>0</v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>
        <f>IFERROR(_xlfn.XLOOKUP($A132,Input_Raw!$A:$A,Input_Raw!$DR:$DR),"")</f>
        <v>0</v>
      </c>
      <c r="L132" s="243">
        <f>IFERROR(_xlfn.XLOOKUP($A132,Input_Raw!$A:$A,Input_Raw!$DT:$DT),"")</f>
        <v>0</v>
      </c>
      <c r="M132" s="243">
        <f>IFERROR(_xlfn.XLOOKUP($A132,Input_Raw!$A:$A,Input_Raw!$DZ:$DZ),"")</f>
        <v>0</v>
      </c>
      <c r="N132" s="243">
        <f>IFERROR(_xlfn.XLOOKUP($A132,Input_Raw!$A:$A,Input_Raw!$EB:$EB),"")</f>
        <v>0</v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>
        <f t="shared" ref="W132:W195" si="17">IFERROR(AA132/(24*AR132*1000),"")</f>
        <v>0</v>
      </c>
      <c r="X132" s="239">
        <f>IFERROR(_xlfn.XLOOKUP($A132,Input_Raw!$A:$A,Input_Raw!$EN:$EN),"")</f>
        <v>0</v>
      </c>
      <c r="Y132" s="239" t="str">
        <f>IFERROR(_xlfn.XLOOKUP($A132,Input_Raw!$A:$A,Input_Raw!GE:GE),"")</f>
        <v/>
      </c>
      <c r="Z132" s="239"/>
      <c r="AA132" s="239">
        <f>IFERROR(_xlfn.XLOOKUP($A132,Input_Raw!$A:$A,Input_Raw!$GF:$GF),"")</f>
        <v>0</v>
      </c>
      <c r="AB132" s="239">
        <f>IFERROR(_xlfn.XLOOKUP($A132,Input_Raw!$A:$A,Input_Raw!GG:GG),"")</f>
        <v>172.51</v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>
        <f t="shared" ref="AS132:AS195" si="18">IFERROR((AD132/AR132)*AB132,"")</f>
        <v>721687.23755128065</v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>
        <f>IFERROR(_xlfn.XLOOKUP($A133,Input_Raw!$A:$A,Input_Raw!$GD:$GD),"")</f>
        <v>0</v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>
        <f>IFERROR(_xlfn.XLOOKUP($A133,Input_Raw!$A:$A,Input_Raw!$DR:$DR),"")</f>
        <v>0</v>
      </c>
      <c r="L133" s="243">
        <f>IFERROR(_xlfn.XLOOKUP($A133,Input_Raw!$A:$A,Input_Raw!$DT:$DT),"")</f>
        <v>0</v>
      </c>
      <c r="M133" s="243">
        <f>IFERROR(_xlfn.XLOOKUP($A133,Input_Raw!$A:$A,Input_Raw!$DZ:$DZ),"")</f>
        <v>0</v>
      </c>
      <c r="N133" s="243">
        <f>IFERROR(_xlfn.XLOOKUP($A133,Input_Raw!$A:$A,Input_Raw!$EB:$EB),"")</f>
        <v>0</v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>
        <f t="shared" si="17"/>
        <v>0</v>
      </c>
      <c r="X133" s="239">
        <f>IFERROR(_xlfn.XLOOKUP($A133,Input_Raw!$A:$A,Input_Raw!$EN:$EN),"")</f>
        <v>0</v>
      </c>
      <c r="Y133" s="239" t="str">
        <f>IFERROR(_xlfn.XLOOKUP($A133,Input_Raw!$A:$A,Input_Raw!GE:GE),"")</f>
        <v/>
      </c>
      <c r="Z133" s="239"/>
      <c r="AA133" s="239">
        <f>IFERROR(_xlfn.XLOOKUP($A133,Input_Raw!$A:$A,Input_Raw!$GF:$GF),"")</f>
        <v>0</v>
      </c>
      <c r="AB133" s="239">
        <f>IFERROR(_xlfn.XLOOKUP($A133,Input_Raw!$A:$A,Input_Raw!GG:GG),"")</f>
        <v>172.51</v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>
        <f t="shared" si="18"/>
        <v>721687.23755128065</v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>
        <f>IFERROR(_xlfn.XLOOKUP($A134,Input_Raw!$A:$A,Input_Raw!$GD:$GD),"")</f>
        <v>0</v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>
        <f>IFERROR(_xlfn.XLOOKUP($A134,Input_Raw!$A:$A,Input_Raw!$DR:$DR),"")</f>
        <v>0</v>
      </c>
      <c r="L134" s="243">
        <f>IFERROR(_xlfn.XLOOKUP($A134,Input_Raw!$A:$A,Input_Raw!$DT:$DT),"")</f>
        <v>0</v>
      </c>
      <c r="M134" s="243">
        <f>IFERROR(_xlfn.XLOOKUP($A134,Input_Raw!$A:$A,Input_Raw!$DZ:$DZ),"")</f>
        <v>0</v>
      </c>
      <c r="N134" s="243">
        <f>IFERROR(_xlfn.XLOOKUP($A134,Input_Raw!$A:$A,Input_Raw!$EB:$EB),"")</f>
        <v>0</v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>
        <f t="shared" si="17"/>
        <v>0</v>
      </c>
      <c r="X134" s="239">
        <f>IFERROR(_xlfn.XLOOKUP($A134,Input_Raw!$A:$A,Input_Raw!$EN:$EN),"")</f>
        <v>0</v>
      </c>
      <c r="Y134" s="239" t="str">
        <f>IFERROR(_xlfn.XLOOKUP($A134,Input_Raw!$A:$A,Input_Raw!GE:GE),"")</f>
        <v/>
      </c>
      <c r="Z134" s="239"/>
      <c r="AA134" s="239">
        <f>IFERROR(_xlfn.XLOOKUP($A134,Input_Raw!$A:$A,Input_Raw!$GF:$GF),"")</f>
        <v>0</v>
      </c>
      <c r="AB134" s="239">
        <f>IFERROR(_xlfn.XLOOKUP($A134,Input_Raw!$A:$A,Input_Raw!GG:GG),"")</f>
        <v>172.51</v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>
        <f t="shared" si="18"/>
        <v>721687.23755128065</v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>
        <f>IFERROR(_xlfn.XLOOKUP($A135,Input_Raw!$A:$A,Input_Raw!$GD:$GD),"")</f>
        <v>0</v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>
        <f>IFERROR(_xlfn.XLOOKUP($A135,Input_Raw!$A:$A,Input_Raw!$DR:$DR),"")</f>
        <v>0</v>
      </c>
      <c r="L135" s="243">
        <f>IFERROR(_xlfn.XLOOKUP($A135,Input_Raw!$A:$A,Input_Raw!$DT:$DT),"")</f>
        <v>0</v>
      </c>
      <c r="M135" s="243">
        <f>IFERROR(_xlfn.XLOOKUP($A135,Input_Raw!$A:$A,Input_Raw!$DZ:$DZ),"")</f>
        <v>0</v>
      </c>
      <c r="N135" s="243">
        <f>IFERROR(_xlfn.XLOOKUP($A135,Input_Raw!$A:$A,Input_Raw!$EB:$EB),"")</f>
        <v>0</v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>
        <f t="shared" si="17"/>
        <v>0</v>
      </c>
      <c r="X135" s="239">
        <f>IFERROR(_xlfn.XLOOKUP($A135,Input_Raw!$A:$A,Input_Raw!$EN:$EN),"")</f>
        <v>0</v>
      </c>
      <c r="Y135" s="239" t="str">
        <f>IFERROR(_xlfn.XLOOKUP($A135,Input_Raw!$A:$A,Input_Raw!GE:GE),"")</f>
        <v/>
      </c>
      <c r="Z135" s="239"/>
      <c r="AA135" s="239">
        <f>IFERROR(_xlfn.XLOOKUP($A135,Input_Raw!$A:$A,Input_Raw!$GF:$GF),"")</f>
        <v>0</v>
      </c>
      <c r="AB135" s="239">
        <f>IFERROR(_xlfn.XLOOKUP($A135,Input_Raw!$A:$A,Input_Raw!GG:GG),"")</f>
        <v>172.51</v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>
        <f t="shared" si="18"/>
        <v>721687.23755128065</v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>
        <f>IFERROR(_xlfn.XLOOKUP($A136,Input_Raw!$A:$A,Input_Raw!$GD:$GD),"")</f>
        <v>0</v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>
        <f>IFERROR(_xlfn.XLOOKUP($A136,Input_Raw!$A:$A,Input_Raw!$DR:$DR),"")</f>
        <v>0</v>
      </c>
      <c r="L136" s="243">
        <f>IFERROR(_xlfn.XLOOKUP($A136,Input_Raw!$A:$A,Input_Raw!$DT:$DT),"")</f>
        <v>0</v>
      </c>
      <c r="M136" s="243">
        <f>IFERROR(_xlfn.XLOOKUP($A136,Input_Raw!$A:$A,Input_Raw!$DZ:$DZ),"")</f>
        <v>0</v>
      </c>
      <c r="N136" s="243">
        <f>IFERROR(_xlfn.XLOOKUP($A136,Input_Raw!$A:$A,Input_Raw!$EB:$EB),"")</f>
        <v>0</v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>
        <f t="shared" si="17"/>
        <v>0</v>
      </c>
      <c r="X136" s="239">
        <f>IFERROR(_xlfn.XLOOKUP($A136,Input_Raw!$A:$A,Input_Raw!$EN:$EN),"")</f>
        <v>0</v>
      </c>
      <c r="Y136" s="239" t="str">
        <f>IFERROR(_xlfn.XLOOKUP($A136,Input_Raw!$A:$A,Input_Raw!GE:GE),"")</f>
        <v/>
      </c>
      <c r="Z136" s="239"/>
      <c r="AA136" s="239">
        <f>IFERROR(_xlfn.XLOOKUP($A136,Input_Raw!$A:$A,Input_Raw!$GF:$GF),"")</f>
        <v>0</v>
      </c>
      <c r="AB136" s="239">
        <f>IFERROR(_xlfn.XLOOKUP($A136,Input_Raw!$A:$A,Input_Raw!GG:GG),"")</f>
        <v>172.51</v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>
        <f t="shared" si="18"/>
        <v>721687.23755128065</v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>
        <f>IFERROR(_xlfn.XLOOKUP($A137,Input_Raw!$A:$A,Input_Raw!$GD:$GD),"")</f>
        <v>0</v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>
        <f>IFERROR(_xlfn.XLOOKUP($A137,Input_Raw!$A:$A,Input_Raw!$DR:$DR),"")</f>
        <v>0</v>
      </c>
      <c r="L137" s="243">
        <f>IFERROR(_xlfn.XLOOKUP($A137,Input_Raw!$A:$A,Input_Raw!$DT:$DT),"")</f>
        <v>0</v>
      </c>
      <c r="M137" s="243">
        <f>IFERROR(_xlfn.XLOOKUP($A137,Input_Raw!$A:$A,Input_Raw!$DZ:$DZ),"")</f>
        <v>0</v>
      </c>
      <c r="N137" s="243">
        <f>IFERROR(_xlfn.XLOOKUP($A137,Input_Raw!$A:$A,Input_Raw!$EB:$EB),"")</f>
        <v>0</v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>
        <f t="shared" si="17"/>
        <v>0</v>
      </c>
      <c r="X137" s="239">
        <f>IFERROR(_xlfn.XLOOKUP($A137,Input_Raw!$A:$A,Input_Raw!$EN:$EN),"")</f>
        <v>0</v>
      </c>
      <c r="Y137" s="239" t="str">
        <f>IFERROR(_xlfn.XLOOKUP($A137,Input_Raw!$A:$A,Input_Raw!GE:GE),"")</f>
        <v/>
      </c>
      <c r="Z137" s="239"/>
      <c r="AA137" s="239">
        <f>IFERROR(_xlfn.XLOOKUP($A137,Input_Raw!$A:$A,Input_Raw!$GF:$GF),"")</f>
        <v>0</v>
      </c>
      <c r="AB137" s="239">
        <f>IFERROR(_xlfn.XLOOKUP($A137,Input_Raw!$A:$A,Input_Raw!GG:GG),"")</f>
        <v>172.51</v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>
        <f t="shared" si="18"/>
        <v>721687.23755128065</v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>
        <f>IFERROR(_xlfn.XLOOKUP($A138,Input_Raw!$A:$A,Input_Raw!$GD:$GD),"")</f>
        <v>0</v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>
        <f>IFERROR(_xlfn.XLOOKUP($A138,Input_Raw!$A:$A,Input_Raw!$DR:$DR),"")</f>
        <v>0</v>
      </c>
      <c r="L138" s="243">
        <f>IFERROR(_xlfn.XLOOKUP($A138,Input_Raw!$A:$A,Input_Raw!$DT:$DT),"")</f>
        <v>0</v>
      </c>
      <c r="M138" s="243">
        <f>IFERROR(_xlfn.XLOOKUP($A138,Input_Raw!$A:$A,Input_Raw!$DZ:$DZ),"")</f>
        <v>0</v>
      </c>
      <c r="N138" s="243">
        <f>IFERROR(_xlfn.XLOOKUP($A138,Input_Raw!$A:$A,Input_Raw!$EB:$EB),"")</f>
        <v>0</v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>
        <f t="shared" si="17"/>
        <v>0</v>
      </c>
      <c r="X138" s="239">
        <f>IFERROR(_xlfn.XLOOKUP($A138,Input_Raw!$A:$A,Input_Raw!$EN:$EN),"")</f>
        <v>0</v>
      </c>
      <c r="Y138" s="239" t="str">
        <f>IFERROR(_xlfn.XLOOKUP($A138,Input_Raw!$A:$A,Input_Raw!GE:GE),"")</f>
        <v/>
      </c>
      <c r="Z138" s="239"/>
      <c r="AA138" s="239">
        <f>IFERROR(_xlfn.XLOOKUP($A138,Input_Raw!$A:$A,Input_Raw!$GF:$GF),"")</f>
        <v>0</v>
      </c>
      <c r="AB138" s="239">
        <f>IFERROR(_xlfn.XLOOKUP($A138,Input_Raw!$A:$A,Input_Raw!GG:GG),"")</f>
        <v>172.51</v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>
        <f t="shared" si="18"/>
        <v>721687.23755128065</v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>
        <f>IFERROR(_xlfn.XLOOKUP($A139,Input_Raw!$A:$A,Input_Raw!$GD:$GD),"")</f>
        <v>0</v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>
        <f>IFERROR(_xlfn.XLOOKUP($A139,Input_Raw!$A:$A,Input_Raw!$DR:$DR),"")</f>
        <v>0</v>
      </c>
      <c r="L139" s="243">
        <f>IFERROR(_xlfn.XLOOKUP($A139,Input_Raw!$A:$A,Input_Raw!$DT:$DT),"")</f>
        <v>0</v>
      </c>
      <c r="M139" s="243">
        <f>IFERROR(_xlfn.XLOOKUP($A139,Input_Raw!$A:$A,Input_Raw!$DZ:$DZ),"")</f>
        <v>0</v>
      </c>
      <c r="N139" s="243">
        <f>IFERROR(_xlfn.XLOOKUP($A139,Input_Raw!$A:$A,Input_Raw!$EB:$EB),"")</f>
        <v>0</v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>
        <f t="shared" si="17"/>
        <v>0</v>
      </c>
      <c r="X139" s="239">
        <f>IFERROR(_xlfn.XLOOKUP($A139,Input_Raw!$A:$A,Input_Raw!$EN:$EN),"")</f>
        <v>0</v>
      </c>
      <c r="Y139" s="239" t="str">
        <f>IFERROR(_xlfn.XLOOKUP($A139,Input_Raw!$A:$A,Input_Raw!GE:GE),"")</f>
        <v/>
      </c>
      <c r="Z139" s="239"/>
      <c r="AA139" s="239">
        <f>IFERROR(_xlfn.XLOOKUP($A139,Input_Raw!$A:$A,Input_Raw!$GF:$GF),"")</f>
        <v>0</v>
      </c>
      <c r="AB139" s="239">
        <f>IFERROR(_xlfn.XLOOKUP($A139,Input_Raw!$A:$A,Input_Raw!GG:GG),"")</f>
        <v>172.51</v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>
        <f t="shared" si="18"/>
        <v>721687.23755128065</v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>
        <f>IFERROR(_xlfn.XLOOKUP($A140,Input_Raw!$A:$A,Input_Raw!$GD:$GD),"")</f>
        <v>0</v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>
        <f>IFERROR(_xlfn.XLOOKUP($A140,Input_Raw!$A:$A,Input_Raw!$DR:$DR),"")</f>
        <v>0</v>
      </c>
      <c r="L140" s="243">
        <f>IFERROR(_xlfn.XLOOKUP($A140,Input_Raw!$A:$A,Input_Raw!$DT:$DT),"")</f>
        <v>0</v>
      </c>
      <c r="M140" s="243">
        <f>IFERROR(_xlfn.XLOOKUP($A140,Input_Raw!$A:$A,Input_Raw!$DZ:$DZ),"")</f>
        <v>0</v>
      </c>
      <c r="N140" s="243">
        <f>IFERROR(_xlfn.XLOOKUP($A140,Input_Raw!$A:$A,Input_Raw!$EB:$EB),"")</f>
        <v>0</v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>
        <f t="shared" si="17"/>
        <v>0</v>
      </c>
      <c r="X140" s="239">
        <f>IFERROR(_xlfn.XLOOKUP($A140,Input_Raw!$A:$A,Input_Raw!$EN:$EN),"")</f>
        <v>0</v>
      </c>
      <c r="Y140" s="239" t="str">
        <f>IFERROR(_xlfn.XLOOKUP($A140,Input_Raw!$A:$A,Input_Raw!GE:GE),"")</f>
        <v/>
      </c>
      <c r="Z140" s="239"/>
      <c r="AA140" s="239">
        <f>IFERROR(_xlfn.XLOOKUP($A140,Input_Raw!$A:$A,Input_Raw!$GF:$GF),"")</f>
        <v>0</v>
      </c>
      <c r="AB140" s="239">
        <f>IFERROR(_xlfn.XLOOKUP($A140,Input_Raw!$A:$A,Input_Raw!GG:GG),"")</f>
        <v>172.51</v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>
        <f t="shared" si="18"/>
        <v>721687.23755128065</v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>
        <f>IFERROR(_xlfn.XLOOKUP($A141,Input_Raw!$A:$A,Input_Raw!$GD:$GD),"")</f>
        <v>0</v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>
        <f>IFERROR(_xlfn.XLOOKUP($A141,Input_Raw!$A:$A,Input_Raw!$DR:$DR),"")</f>
        <v>0</v>
      </c>
      <c r="L141" s="243">
        <f>IFERROR(_xlfn.XLOOKUP($A141,Input_Raw!$A:$A,Input_Raw!$DT:$DT),"")</f>
        <v>0</v>
      </c>
      <c r="M141" s="243">
        <f>IFERROR(_xlfn.XLOOKUP($A141,Input_Raw!$A:$A,Input_Raw!$DZ:$DZ),"")</f>
        <v>0</v>
      </c>
      <c r="N141" s="243">
        <f>IFERROR(_xlfn.XLOOKUP($A141,Input_Raw!$A:$A,Input_Raw!$EB:$EB),"")</f>
        <v>0</v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>
        <f t="shared" si="17"/>
        <v>0</v>
      </c>
      <c r="X141" s="239">
        <f>IFERROR(_xlfn.XLOOKUP($A141,Input_Raw!$A:$A,Input_Raw!$EN:$EN),"")</f>
        <v>0</v>
      </c>
      <c r="Y141" s="239" t="str">
        <f>IFERROR(_xlfn.XLOOKUP($A141,Input_Raw!$A:$A,Input_Raw!GE:GE),"")</f>
        <v/>
      </c>
      <c r="Z141" s="239"/>
      <c r="AA141" s="239">
        <f>IFERROR(_xlfn.XLOOKUP($A141,Input_Raw!$A:$A,Input_Raw!$GF:$GF),"")</f>
        <v>0</v>
      </c>
      <c r="AB141" s="239">
        <f>IFERROR(_xlfn.XLOOKUP($A141,Input_Raw!$A:$A,Input_Raw!GG:GG),"")</f>
        <v>172.51</v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>
        <f t="shared" si="18"/>
        <v>721687.23755128065</v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>
        <f>IFERROR(_xlfn.XLOOKUP($A142,Input_Raw!$A:$A,Input_Raw!$GD:$GD),"")</f>
        <v>0</v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>
        <f>IFERROR(_xlfn.XLOOKUP($A142,Input_Raw!$A:$A,Input_Raw!$DR:$DR),"")</f>
        <v>0</v>
      </c>
      <c r="L142" s="243">
        <f>IFERROR(_xlfn.XLOOKUP($A142,Input_Raw!$A:$A,Input_Raw!$DT:$DT),"")</f>
        <v>0</v>
      </c>
      <c r="M142" s="243">
        <f>IFERROR(_xlfn.XLOOKUP($A142,Input_Raw!$A:$A,Input_Raw!$DZ:$DZ),"")</f>
        <v>0</v>
      </c>
      <c r="N142" s="243">
        <f>IFERROR(_xlfn.XLOOKUP($A142,Input_Raw!$A:$A,Input_Raw!$EB:$EB),"")</f>
        <v>0</v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>
        <f t="shared" si="17"/>
        <v>0</v>
      </c>
      <c r="X142" s="239">
        <f>IFERROR(_xlfn.XLOOKUP($A142,Input_Raw!$A:$A,Input_Raw!$EN:$EN),"")</f>
        <v>0</v>
      </c>
      <c r="Y142" s="239" t="str">
        <f>IFERROR(_xlfn.XLOOKUP($A142,Input_Raw!$A:$A,Input_Raw!GE:GE),"")</f>
        <v/>
      </c>
      <c r="Z142" s="239"/>
      <c r="AA142" s="239">
        <f>IFERROR(_xlfn.XLOOKUP($A142,Input_Raw!$A:$A,Input_Raw!$GF:$GF),"")</f>
        <v>0</v>
      </c>
      <c r="AB142" s="239">
        <f>IFERROR(_xlfn.XLOOKUP($A142,Input_Raw!$A:$A,Input_Raw!GG:GG),"")</f>
        <v>172.51</v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>
        <f t="shared" si="18"/>
        <v>721687.23755128065</v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>
        <f>IFERROR(_xlfn.XLOOKUP($A143,Input_Raw!$A:$A,Input_Raw!$GD:$GD),"")</f>
        <v>0</v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>
        <f>IFERROR(_xlfn.XLOOKUP($A143,Input_Raw!$A:$A,Input_Raw!$DR:$DR),"")</f>
        <v>0</v>
      </c>
      <c r="L143" s="243">
        <f>IFERROR(_xlfn.XLOOKUP($A143,Input_Raw!$A:$A,Input_Raw!$DT:$DT),"")</f>
        <v>0</v>
      </c>
      <c r="M143" s="243">
        <f>IFERROR(_xlfn.XLOOKUP($A143,Input_Raw!$A:$A,Input_Raw!$DZ:$DZ),"")</f>
        <v>0</v>
      </c>
      <c r="N143" s="243">
        <f>IFERROR(_xlfn.XLOOKUP($A143,Input_Raw!$A:$A,Input_Raw!$EB:$EB),"")</f>
        <v>0</v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>
        <f t="shared" si="17"/>
        <v>0</v>
      </c>
      <c r="X143" s="239">
        <f>IFERROR(_xlfn.XLOOKUP($A143,Input_Raw!$A:$A,Input_Raw!$EN:$EN),"")</f>
        <v>0</v>
      </c>
      <c r="Y143" s="239" t="str">
        <f>IFERROR(_xlfn.XLOOKUP($A143,Input_Raw!$A:$A,Input_Raw!GE:GE),"")</f>
        <v/>
      </c>
      <c r="Z143" s="239"/>
      <c r="AA143" s="239">
        <f>IFERROR(_xlfn.XLOOKUP($A143,Input_Raw!$A:$A,Input_Raw!$GF:$GF),"")</f>
        <v>0</v>
      </c>
      <c r="AB143" s="239">
        <f>IFERROR(_xlfn.XLOOKUP($A143,Input_Raw!$A:$A,Input_Raw!GG:GG),"")</f>
        <v>172.51</v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>
        <f t="shared" si="18"/>
        <v>721687.23755128065</v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>
        <f>IFERROR(_xlfn.XLOOKUP($A144,Input_Raw!$A:$A,Input_Raw!$GD:$GD),"")</f>
        <v>0</v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>
        <f>IFERROR(_xlfn.XLOOKUP($A144,Input_Raw!$A:$A,Input_Raw!$DR:$DR),"")</f>
        <v>0</v>
      </c>
      <c r="L144" s="243">
        <f>IFERROR(_xlfn.XLOOKUP($A144,Input_Raw!$A:$A,Input_Raw!$DT:$DT),"")</f>
        <v>0</v>
      </c>
      <c r="M144" s="243">
        <f>IFERROR(_xlfn.XLOOKUP($A144,Input_Raw!$A:$A,Input_Raw!$DZ:$DZ),"")</f>
        <v>0</v>
      </c>
      <c r="N144" s="243">
        <f>IFERROR(_xlfn.XLOOKUP($A144,Input_Raw!$A:$A,Input_Raw!$EB:$EB),"")</f>
        <v>0</v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>
        <f t="shared" si="17"/>
        <v>0</v>
      </c>
      <c r="X144" s="239">
        <f>IFERROR(_xlfn.XLOOKUP($A144,Input_Raw!$A:$A,Input_Raw!$EN:$EN),"")</f>
        <v>0</v>
      </c>
      <c r="Y144" s="239" t="str">
        <f>IFERROR(_xlfn.XLOOKUP($A144,Input_Raw!$A:$A,Input_Raw!GE:GE),"")</f>
        <v/>
      </c>
      <c r="Z144" s="239"/>
      <c r="AA144" s="239">
        <f>IFERROR(_xlfn.XLOOKUP($A144,Input_Raw!$A:$A,Input_Raw!$GF:$GF),"")</f>
        <v>0</v>
      </c>
      <c r="AB144" s="239">
        <f>IFERROR(_xlfn.XLOOKUP($A144,Input_Raw!$A:$A,Input_Raw!GG:GG),"")</f>
        <v>172.51</v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>
        <f t="shared" si="18"/>
        <v>721687.23755128065</v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>
        <f>IFERROR(_xlfn.XLOOKUP($A145,Input_Raw!$A:$A,Input_Raw!$GD:$GD),"")</f>
        <v>0</v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>
        <f>IFERROR(_xlfn.XLOOKUP($A145,Input_Raw!$A:$A,Input_Raw!$DR:$DR),"")</f>
        <v>0</v>
      </c>
      <c r="L145" s="243">
        <f>IFERROR(_xlfn.XLOOKUP($A145,Input_Raw!$A:$A,Input_Raw!$DT:$DT),"")</f>
        <v>0</v>
      </c>
      <c r="M145" s="243">
        <f>IFERROR(_xlfn.XLOOKUP($A145,Input_Raw!$A:$A,Input_Raw!$DZ:$DZ),"")</f>
        <v>0</v>
      </c>
      <c r="N145" s="243">
        <f>IFERROR(_xlfn.XLOOKUP($A145,Input_Raw!$A:$A,Input_Raw!$EB:$EB),"")</f>
        <v>0</v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>
        <f t="shared" si="17"/>
        <v>0</v>
      </c>
      <c r="X145" s="239">
        <f>IFERROR(_xlfn.XLOOKUP($A145,Input_Raw!$A:$A,Input_Raw!$EN:$EN),"")</f>
        <v>0</v>
      </c>
      <c r="Y145" s="239" t="str">
        <f>IFERROR(_xlfn.XLOOKUP($A145,Input_Raw!$A:$A,Input_Raw!GE:GE),"")</f>
        <v/>
      </c>
      <c r="Z145" s="239"/>
      <c r="AA145" s="239">
        <f>IFERROR(_xlfn.XLOOKUP($A145,Input_Raw!$A:$A,Input_Raw!$GF:$GF),"")</f>
        <v>0</v>
      </c>
      <c r="AB145" s="239">
        <f>IFERROR(_xlfn.XLOOKUP($A145,Input_Raw!$A:$A,Input_Raw!GG:GG),"")</f>
        <v>172.51</v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>
        <f t="shared" si="18"/>
        <v>721687.23755128065</v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>
        <f>IFERROR(_xlfn.XLOOKUP($A146,Input_Raw!$A:$A,Input_Raw!$GD:$GD),"")</f>
        <v>0</v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>
        <f>IFERROR(_xlfn.XLOOKUP($A146,Input_Raw!$A:$A,Input_Raw!$DR:$DR),"")</f>
        <v>0</v>
      </c>
      <c r="L146" s="243">
        <f>IFERROR(_xlfn.XLOOKUP($A146,Input_Raw!$A:$A,Input_Raw!$DT:$DT),"")</f>
        <v>0</v>
      </c>
      <c r="M146" s="243">
        <f>IFERROR(_xlfn.XLOOKUP($A146,Input_Raw!$A:$A,Input_Raw!$DZ:$DZ),"")</f>
        <v>0</v>
      </c>
      <c r="N146" s="243">
        <f>IFERROR(_xlfn.XLOOKUP($A146,Input_Raw!$A:$A,Input_Raw!$EB:$EB),"")</f>
        <v>0</v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>
        <f t="shared" si="17"/>
        <v>0</v>
      </c>
      <c r="X146" s="239">
        <f>IFERROR(_xlfn.XLOOKUP($A146,Input_Raw!$A:$A,Input_Raw!$EN:$EN),"")</f>
        <v>0</v>
      </c>
      <c r="Y146" s="239" t="str">
        <f>IFERROR(_xlfn.XLOOKUP($A146,Input_Raw!$A:$A,Input_Raw!GE:GE),"")</f>
        <v/>
      </c>
      <c r="Z146" s="239"/>
      <c r="AA146" s="239">
        <f>IFERROR(_xlfn.XLOOKUP($A146,Input_Raw!$A:$A,Input_Raw!$GF:$GF),"")</f>
        <v>0</v>
      </c>
      <c r="AB146" s="239">
        <f>IFERROR(_xlfn.XLOOKUP($A146,Input_Raw!$A:$A,Input_Raw!GG:GG),"")</f>
        <v>172.51</v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>
        <f t="shared" si="18"/>
        <v>721687.23755128065</v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>
        <f>IFERROR(_xlfn.XLOOKUP($A147,Input_Raw!$A:$A,Input_Raw!$GD:$GD),"")</f>
        <v>0</v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>
        <f>IFERROR(_xlfn.XLOOKUP($A147,Input_Raw!$A:$A,Input_Raw!$DR:$DR),"")</f>
        <v>0</v>
      </c>
      <c r="L147" s="243">
        <f>IFERROR(_xlfn.XLOOKUP($A147,Input_Raw!$A:$A,Input_Raw!$DT:$DT),"")</f>
        <v>0</v>
      </c>
      <c r="M147" s="243">
        <f>IFERROR(_xlfn.XLOOKUP($A147,Input_Raw!$A:$A,Input_Raw!$DZ:$DZ),"")</f>
        <v>0</v>
      </c>
      <c r="N147" s="243">
        <f>IFERROR(_xlfn.XLOOKUP($A147,Input_Raw!$A:$A,Input_Raw!$EB:$EB),"")</f>
        <v>0</v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>
        <f t="shared" si="17"/>
        <v>0</v>
      </c>
      <c r="X147" s="239">
        <f>IFERROR(_xlfn.XLOOKUP($A147,Input_Raw!$A:$A,Input_Raw!$EN:$EN),"")</f>
        <v>0</v>
      </c>
      <c r="Y147" s="239" t="str">
        <f>IFERROR(_xlfn.XLOOKUP($A147,Input_Raw!$A:$A,Input_Raw!GE:GE),"")</f>
        <v/>
      </c>
      <c r="Z147" s="239"/>
      <c r="AA147" s="239">
        <f>IFERROR(_xlfn.XLOOKUP($A147,Input_Raw!$A:$A,Input_Raw!$GF:$GF),"")</f>
        <v>0</v>
      </c>
      <c r="AB147" s="239">
        <f>IFERROR(_xlfn.XLOOKUP($A147,Input_Raw!$A:$A,Input_Raw!GG:GG),"")</f>
        <v>172.51</v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>
        <f t="shared" si="18"/>
        <v>721687.23755128065</v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>
        <f>IFERROR(_xlfn.XLOOKUP($A148,Input_Raw!$A:$A,Input_Raw!$GD:$GD),"")</f>
        <v>0</v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>
        <f>IFERROR(_xlfn.XLOOKUP($A148,Input_Raw!$A:$A,Input_Raw!$DR:$DR),"")</f>
        <v>0</v>
      </c>
      <c r="L148" s="243">
        <f>IFERROR(_xlfn.XLOOKUP($A148,Input_Raw!$A:$A,Input_Raw!$DT:$DT),"")</f>
        <v>0</v>
      </c>
      <c r="M148" s="243">
        <f>IFERROR(_xlfn.XLOOKUP($A148,Input_Raw!$A:$A,Input_Raw!$DZ:$DZ),"")</f>
        <v>0</v>
      </c>
      <c r="N148" s="243">
        <f>IFERROR(_xlfn.XLOOKUP($A148,Input_Raw!$A:$A,Input_Raw!$EB:$EB),"")</f>
        <v>0</v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>
        <f t="shared" si="17"/>
        <v>0</v>
      </c>
      <c r="X148" s="239">
        <f>IFERROR(_xlfn.XLOOKUP($A148,Input_Raw!$A:$A,Input_Raw!$EN:$EN),"")</f>
        <v>0</v>
      </c>
      <c r="Y148" s="239" t="str">
        <f>IFERROR(_xlfn.XLOOKUP($A148,Input_Raw!$A:$A,Input_Raw!GE:GE),"")</f>
        <v/>
      </c>
      <c r="Z148" s="239"/>
      <c r="AA148" s="239">
        <f>IFERROR(_xlfn.XLOOKUP($A148,Input_Raw!$A:$A,Input_Raw!$GF:$GF),"")</f>
        <v>0</v>
      </c>
      <c r="AB148" s="239">
        <f>IFERROR(_xlfn.XLOOKUP($A148,Input_Raw!$A:$A,Input_Raw!GG:GG),"")</f>
        <v>172.51</v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>
        <f t="shared" si="18"/>
        <v>721687.23755128065</v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>
        <f>IFERROR(_xlfn.XLOOKUP($A149,Input_Raw!$A:$A,Input_Raw!$GD:$GD),"")</f>
        <v>0</v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>
        <f>IFERROR(_xlfn.XLOOKUP($A149,Input_Raw!$A:$A,Input_Raw!$DR:$DR),"")</f>
        <v>0</v>
      </c>
      <c r="L149" s="243">
        <f>IFERROR(_xlfn.XLOOKUP($A149,Input_Raw!$A:$A,Input_Raw!$DT:$DT),"")</f>
        <v>0</v>
      </c>
      <c r="M149" s="243">
        <f>IFERROR(_xlfn.XLOOKUP($A149,Input_Raw!$A:$A,Input_Raw!$DZ:$DZ),"")</f>
        <v>0</v>
      </c>
      <c r="N149" s="243">
        <f>IFERROR(_xlfn.XLOOKUP($A149,Input_Raw!$A:$A,Input_Raw!$EB:$EB),"")</f>
        <v>0</v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>
        <f t="shared" si="17"/>
        <v>0</v>
      </c>
      <c r="X149" s="239">
        <f>IFERROR(_xlfn.XLOOKUP($A149,Input_Raw!$A:$A,Input_Raw!$EN:$EN),"")</f>
        <v>0</v>
      </c>
      <c r="Y149" s="239" t="str">
        <f>IFERROR(_xlfn.XLOOKUP($A149,Input_Raw!$A:$A,Input_Raw!GE:GE),"")</f>
        <v/>
      </c>
      <c r="Z149" s="239"/>
      <c r="AA149" s="239">
        <f>IFERROR(_xlfn.XLOOKUP($A149,Input_Raw!$A:$A,Input_Raw!$GF:$GF),"")</f>
        <v>0</v>
      </c>
      <c r="AB149" s="239">
        <f>IFERROR(_xlfn.XLOOKUP($A149,Input_Raw!$A:$A,Input_Raw!GG:GG),"")</f>
        <v>172.51</v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>
        <f t="shared" si="18"/>
        <v>721687.23755128065</v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>
        <f>IFERROR(_xlfn.XLOOKUP($A150,Input_Raw!$A:$A,Input_Raw!$GD:$GD),"")</f>
        <v>0</v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>
        <f>IFERROR(_xlfn.XLOOKUP($A150,Input_Raw!$A:$A,Input_Raw!$DR:$DR),"")</f>
        <v>0</v>
      </c>
      <c r="L150" s="243">
        <f>IFERROR(_xlfn.XLOOKUP($A150,Input_Raw!$A:$A,Input_Raw!$DT:$DT),"")</f>
        <v>0</v>
      </c>
      <c r="M150" s="243">
        <f>IFERROR(_xlfn.XLOOKUP($A150,Input_Raw!$A:$A,Input_Raw!$DZ:$DZ),"")</f>
        <v>0</v>
      </c>
      <c r="N150" s="243">
        <f>IFERROR(_xlfn.XLOOKUP($A150,Input_Raw!$A:$A,Input_Raw!$EB:$EB),"")</f>
        <v>0</v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>
        <f t="shared" si="17"/>
        <v>0</v>
      </c>
      <c r="X150" s="239">
        <f>IFERROR(_xlfn.XLOOKUP($A150,Input_Raw!$A:$A,Input_Raw!$EN:$EN),"")</f>
        <v>0</v>
      </c>
      <c r="Y150" s="239" t="str">
        <f>IFERROR(_xlfn.XLOOKUP($A150,Input_Raw!$A:$A,Input_Raw!GE:GE),"")</f>
        <v/>
      </c>
      <c r="Z150" s="239"/>
      <c r="AA150" s="239">
        <f>IFERROR(_xlfn.XLOOKUP($A150,Input_Raw!$A:$A,Input_Raw!$GF:$GF),"")</f>
        <v>0</v>
      </c>
      <c r="AB150" s="239">
        <f>IFERROR(_xlfn.XLOOKUP($A150,Input_Raw!$A:$A,Input_Raw!GG:GG),"")</f>
        <v>172.51</v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>
        <f t="shared" si="18"/>
        <v>721687.23755128065</v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>
        <f>IFERROR(_xlfn.XLOOKUP($A151,Input_Raw!$A:$A,Input_Raw!$GD:$GD),"")</f>
        <v>0</v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>
        <f>IFERROR(_xlfn.XLOOKUP($A151,Input_Raw!$A:$A,Input_Raw!$DR:$DR),"")</f>
        <v>0</v>
      </c>
      <c r="L151" s="243">
        <f>IFERROR(_xlfn.XLOOKUP($A151,Input_Raw!$A:$A,Input_Raw!$DT:$DT),"")</f>
        <v>0</v>
      </c>
      <c r="M151" s="243">
        <f>IFERROR(_xlfn.XLOOKUP($A151,Input_Raw!$A:$A,Input_Raw!$DZ:$DZ),"")</f>
        <v>0</v>
      </c>
      <c r="N151" s="243">
        <f>IFERROR(_xlfn.XLOOKUP($A151,Input_Raw!$A:$A,Input_Raw!$EB:$EB),"")</f>
        <v>0</v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>
        <f t="shared" si="17"/>
        <v>0</v>
      </c>
      <c r="X151" s="239">
        <f>IFERROR(_xlfn.XLOOKUP($A151,Input_Raw!$A:$A,Input_Raw!$EN:$EN),"")</f>
        <v>0</v>
      </c>
      <c r="Y151" s="239" t="str">
        <f>IFERROR(_xlfn.XLOOKUP($A151,Input_Raw!$A:$A,Input_Raw!GE:GE),"")</f>
        <v/>
      </c>
      <c r="Z151" s="239"/>
      <c r="AA151" s="239">
        <f>IFERROR(_xlfn.XLOOKUP($A151,Input_Raw!$A:$A,Input_Raw!$GF:$GF),"")</f>
        <v>0</v>
      </c>
      <c r="AB151" s="239">
        <f>IFERROR(_xlfn.XLOOKUP($A151,Input_Raw!$A:$A,Input_Raw!GG:GG),"")</f>
        <v>172.51</v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>
        <f t="shared" si="18"/>
        <v>721687.23755128065</v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>
        <f>IFERROR(_xlfn.XLOOKUP($A152,Input_Raw!$A:$A,Input_Raw!$GD:$GD),"")</f>
        <v>0</v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>
        <f>IFERROR(_xlfn.XLOOKUP($A152,Input_Raw!$A:$A,Input_Raw!$DR:$DR),"")</f>
        <v>0</v>
      </c>
      <c r="L152" s="243">
        <f>IFERROR(_xlfn.XLOOKUP($A152,Input_Raw!$A:$A,Input_Raw!$DT:$DT),"")</f>
        <v>0</v>
      </c>
      <c r="M152" s="243">
        <f>IFERROR(_xlfn.XLOOKUP($A152,Input_Raw!$A:$A,Input_Raw!$DZ:$DZ),"")</f>
        <v>0</v>
      </c>
      <c r="N152" s="243">
        <f>IFERROR(_xlfn.XLOOKUP($A152,Input_Raw!$A:$A,Input_Raw!$EB:$EB),"")</f>
        <v>0</v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>
        <f t="shared" si="17"/>
        <v>0</v>
      </c>
      <c r="X152" s="239">
        <f>IFERROR(_xlfn.XLOOKUP($A152,Input_Raw!$A:$A,Input_Raw!$EN:$EN),"")</f>
        <v>0</v>
      </c>
      <c r="Y152" s="239" t="str">
        <f>IFERROR(_xlfn.XLOOKUP($A152,Input_Raw!$A:$A,Input_Raw!GE:GE),"")</f>
        <v/>
      </c>
      <c r="Z152" s="239"/>
      <c r="AA152" s="239">
        <f>IFERROR(_xlfn.XLOOKUP($A152,Input_Raw!$A:$A,Input_Raw!$GF:$GF),"")</f>
        <v>0</v>
      </c>
      <c r="AB152" s="239">
        <f>IFERROR(_xlfn.XLOOKUP($A152,Input_Raw!$A:$A,Input_Raw!GG:GG),"")</f>
        <v>172.51</v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>
        <f t="shared" si="18"/>
        <v>721687.23755128065</v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>
        <f>IFERROR(_xlfn.XLOOKUP($A153,Input_Raw!$A:$A,Input_Raw!$GD:$GD),"")</f>
        <v>0</v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>
        <f>IFERROR(_xlfn.XLOOKUP($A153,Input_Raw!$A:$A,Input_Raw!$DR:$DR),"")</f>
        <v>0</v>
      </c>
      <c r="L153" s="243">
        <f>IFERROR(_xlfn.XLOOKUP($A153,Input_Raw!$A:$A,Input_Raw!$DT:$DT),"")</f>
        <v>0</v>
      </c>
      <c r="M153" s="243">
        <f>IFERROR(_xlfn.XLOOKUP($A153,Input_Raw!$A:$A,Input_Raw!$DZ:$DZ),"")</f>
        <v>0</v>
      </c>
      <c r="N153" s="243">
        <f>IFERROR(_xlfn.XLOOKUP($A153,Input_Raw!$A:$A,Input_Raw!$EB:$EB),"")</f>
        <v>0</v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>
        <f t="shared" si="17"/>
        <v>0</v>
      </c>
      <c r="X153" s="239">
        <f>IFERROR(_xlfn.XLOOKUP($A153,Input_Raw!$A:$A,Input_Raw!$EN:$EN),"")</f>
        <v>0</v>
      </c>
      <c r="Y153" s="239" t="str">
        <f>IFERROR(_xlfn.XLOOKUP($A153,Input_Raw!$A:$A,Input_Raw!GE:GE),"")</f>
        <v/>
      </c>
      <c r="Z153" s="239"/>
      <c r="AA153" s="239">
        <f>IFERROR(_xlfn.XLOOKUP($A153,Input_Raw!$A:$A,Input_Raw!$GF:$GF),"")</f>
        <v>0</v>
      </c>
      <c r="AB153" s="239">
        <f>IFERROR(_xlfn.XLOOKUP($A153,Input_Raw!$A:$A,Input_Raw!GG:GG),"")</f>
        <v>172.51</v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>
        <f t="shared" si="18"/>
        <v>721687.23755128065</v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>
        <f>IFERROR(_xlfn.XLOOKUP($A154,Input_Raw!$A:$A,Input_Raw!$GD:$GD),"")</f>
        <v>0</v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>
        <f>IFERROR(_xlfn.XLOOKUP($A154,Input_Raw!$A:$A,Input_Raw!$DR:$DR),"")</f>
        <v>0</v>
      </c>
      <c r="L154" s="243">
        <f>IFERROR(_xlfn.XLOOKUP($A154,Input_Raw!$A:$A,Input_Raw!$DT:$DT),"")</f>
        <v>0</v>
      </c>
      <c r="M154" s="243">
        <f>IFERROR(_xlfn.XLOOKUP($A154,Input_Raw!$A:$A,Input_Raw!$DZ:$DZ),"")</f>
        <v>0</v>
      </c>
      <c r="N154" s="243">
        <f>IFERROR(_xlfn.XLOOKUP($A154,Input_Raw!$A:$A,Input_Raw!$EB:$EB),"")</f>
        <v>0</v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>
        <f t="shared" si="17"/>
        <v>0</v>
      </c>
      <c r="X154" s="239">
        <f>IFERROR(_xlfn.XLOOKUP($A154,Input_Raw!$A:$A,Input_Raw!$EN:$EN),"")</f>
        <v>0</v>
      </c>
      <c r="Y154" s="239" t="str">
        <f>IFERROR(_xlfn.XLOOKUP($A154,Input_Raw!$A:$A,Input_Raw!GE:GE),"")</f>
        <v/>
      </c>
      <c r="Z154" s="239"/>
      <c r="AA154" s="239">
        <f>IFERROR(_xlfn.XLOOKUP($A154,Input_Raw!$A:$A,Input_Raw!$GF:$GF),"")</f>
        <v>0</v>
      </c>
      <c r="AB154" s="239">
        <f>IFERROR(_xlfn.XLOOKUP($A154,Input_Raw!$A:$A,Input_Raw!GG:GG),"")</f>
        <v>172.51</v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>
        <f t="shared" si="18"/>
        <v>721687.23755128065</v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>
        <f>IFERROR(_xlfn.XLOOKUP($A155,Input_Raw!$A:$A,Input_Raw!$GD:$GD),"")</f>
        <v>0</v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>
        <f>IFERROR(_xlfn.XLOOKUP($A155,Input_Raw!$A:$A,Input_Raw!$DR:$DR),"")</f>
        <v>0</v>
      </c>
      <c r="L155" s="243">
        <f>IFERROR(_xlfn.XLOOKUP($A155,Input_Raw!$A:$A,Input_Raw!$DT:$DT),"")</f>
        <v>0</v>
      </c>
      <c r="M155" s="243">
        <f>IFERROR(_xlfn.XLOOKUP($A155,Input_Raw!$A:$A,Input_Raw!$DZ:$DZ),"")</f>
        <v>0</v>
      </c>
      <c r="N155" s="243">
        <f>IFERROR(_xlfn.XLOOKUP($A155,Input_Raw!$A:$A,Input_Raw!$EB:$EB),"")</f>
        <v>0</v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>
        <f t="shared" si="17"/>
        <v>0</v>
      </c>
      <c r="X155" s="239">
        <f>IFERROR(_xlfn.XLOOKUP($A155,Input_Raw!$A:$A,Input_Raw!$EN:$EN),"")</f>
        <v>0</v>
      </c>
      <c r="Y155" s="239" t="str">
        <f>IFERROR(_xlfn.XLOOKUP($A155,Input_Raw!$A:$A,Input_Raw!GE:GE),"")</f>
        <v/>
      </c>
      <c r="Z155" s="239"/>
      <c r="AA155" s="239">
        <f>IFERROR(_xlfn.XLOOKUP($A155,Input_Raw!$A:$A,Input_Raw!$GF:$GF),"")</f>
        <v>0</v>
      </c>
      <c r="AB155" s="239">
        <f>IFERROR(_xlfn.XLOOKUP($A155,Input_Raw!$A:$A,Input_Raw!GG:GG),"")</f>
        <v>172.51</v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>
        <f t="shared" si="18"/>
        <v>721687.23755128065</v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>
        <f>IFERROR(_xlfn.XLOOKUP($A156,Input_Raw!$A:$A,Input_Raw!$GD:$GD),"")</f>
        <v>0</v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>
        <f>IFERROR(_xlfn.XLOOKUP($A156,Input_Raw!$A:$A,Input_Raw!$DR:$DR),"")</f>
        <v>0</v>
      </c>
      <c r="L156" s="243">
        <f>IFERROR(_xlfn.XLOOKUP($A156,Input_Raw!$A:$A,Input_Raw!$DT:$DT),"")</f>
        <v>0</v>
      </c>
      <c r="M156" s="243">
        <f>IFERROR(_xlfn.XLOOKUP($A156,Input_Raw!$A:$A,Input_Raw!$DZ:$DZ),"")</f>
        <v>0</v>
      </c>
      <c r="N156" s="243">
        <f>IFERROR(_xlfn.XLOOKUP($A156,Input_Raw!$A:$A,Input_Raw!$EB:$EB),"")</f>
        <v>0</v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>
        <f t="shared" si="17"/>
        <v>0</v>
      </c>
      <c r="X156" s="239">
        <f>IFERROR(_xlfn.XLOOKUP($A156,Input_Raw!$A:$A,Input_Raw!$EN:$EN),"")</f>
        <v>0</v>
      </c>
      <c r="Y156" s="239" t="str">
        <f>IFERROR(_xlfn.XLOOKUP($A156,Input_Raw!$A:$A,Input_Raw!GE:GE),"")</f>
        <v/>
      </c>
      <c r="Z156" s="239"/>
      <c r="AA156" s="239">
        <f>IFERROR(_xlfn.XLOOKUP($A156,Input_Raw!$A:$A,Input_Raw!$GF:$GF),"")</f>
        <v>0</v>
      </c>
      <c r="AB156" s="239">
        <f>IFERROR(_xlfn.XLOOKUP($A156,Input_Raw!$A:$A,Input_Raw!GG:GG),"")</f>
        <v>172.51</v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>
        <f t="shared" si="18"/>
        <v>721687.23755128065</v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>
        <f>IFERROR(_xlfn.XLOOKUP($A157,Input_Raw!$A:$A,Input_Raw!$GD:$GD),"")</f>
        <v>0</v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>
        <f>IFERROR(_xlfn.XLOOKUP($A157,Input_Raw!$A:$A,Input_Raw!$DR:$DR),"")</f>
        <v>0</v>
      </c>
      <c r="L157" s="243">
        <f>IFERROR(_xlfn.XLOOKUP($A157,Input_Raw!$A:$A,Input_Raw!$DT:$DT),"")</f>
        <v>0</v>
      </c>
      <c r="M157" s="243">
        <f>IFERROR(_xlfn.XLOOKUP($A157,Input_Raw!$A:$A,Input_Raw!$DZ:$DZ),"")</f>
        <v>0</v>
      </c>
      <c r="N157" s="243">
        <f>IFERROR(_xlfn.XLOOKUP($A157,Input_Raw!$A:$A,Input_Raw!$EB:$EB),"")</f>
        <v>0</v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>
        <f t="shared" si="17"/>
        <v>0</v>
      </c>
      <c r="X157" s="239">
        <f>IFERROR(_xlfn.XLOOKUP($A157,Input_Raw!$A:$A,Input_Raw!$EN:$EN),"")</f>
        <v>0</v>
      </c>
      <c r="Y157" s="239" t="str">
        <f>IFERROR(_xlfn.XLOOKUP($A157,Input_Raw!$A:$A,Input_Raw!GE:GE),"")</f>
        <v/>
      </c>
      <c r="Z157" s="239"/>
      <c r="AA157" s="239">
        <f>IFERROR(_xlfn.XLOOKUP($A157,Input_Raw!$A:$A,Input_Raw!$GF:$GF),"")</f>
        <v>0</v>
      </c>
      <c r="AB157" s="239">
        <f>IFERROR(_xlfn.XLOOKUP($A157,Input_Raw!$A:$A,Input_Raw!GG:GG),"")</f>
        <v>172.51</v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>
        <f t="shared" si="18"/>
        <v>721687.23755128065</v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H4" activePane="bottomRight" state="frozen"/>
      <selection pane="topRight" activeCell="C1" sqref="C1"/>
      <selection pane="bottomLeft" activeCell="A4" sqref="A4"/>
      <selection pane="bottomRight" activeCell="CL14" sqref="CL14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1930.24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122</v>
      </c>
      <c r="C3" s="151" t="s">
        <v>128</v>
      </c>
      <c r="D3" s="151" t="s">
        <v>129</v>
      </c>
      <c r="E3" s="151" t="s">
        <v>130</v>
      </c>
      <c r="F3" s="151" t="s">
        <v>131</v>
      </c>
      <c r="G3" s="151" t="s">
        <v>132</v>
      </c>
      <c r="H3" s="151" t="s">
        <v>133</v>
      </c>
      <c r="I3" s="151" t="s">
        <v>134</v>
      </c>
      <c r="J3" s="151" t="s">
        <v>135</v>
      </c>
      <c r="K3" s="151" t="s">
        <v>136</v>
      </c>
      <c r="L3" s="151" t="s">
        <v>137</v>
      </c>
      <c r="M3" s="151" t="s">
        <v>138</v>
      </c>
      <c r="N3" s="151" t="s">
        <v>139</v>
      </c>
      <c r="O3" s="151" t="s">
        <v>140</v>
      </c>
      <c r="P3" s="151" t="s">
        <v>141</v>
      </c>
      <c r="Q3" s="151" t="s">
        <v>142</v>
      </c>
      <c r="R3" s="151" t="s">
        <v>143</v>
      </c>
      <c r="S3" s="151" t="s">
        <v>144</v>
      </c>
      <c r="T3" s="151" t="s">
        <v>145</v>
      </c>
      <c r="U3" s="151" t="s">
        <v>146</v>
      </c>
      <c r="V3" s="151" t="s">
        <v>147</v>
      </c>
      <c r="W3" s="151" t="s">
        <v>148</v>
      </c>
      <c r="X3" s="151" t="s">
        <v>149</v>
      </c>
      <c r="Y3" s="151" t="s">
        <v>150</v>
      </c>
      <c r="Z3" s="151" t="s">
        <v>151</v>
      </c>
      <c r="AA3" s="151" t="s">
        <v>152</v>
      </c>
      <c r="AB3" s="151" t="s">
        <v>153</v>
      </c>
      <c r="AC3" s="151" t="s">
        <v>154</v>
      </c>
      <c r="AD3" s="151" t="s">
        <v>155</v>
      </c>
      <c r="AE3" s="151" t="s">
        <v>156</v>
      </c>
      <c r="AF3" s="151" t="s">
        <v>157</v>
      </c>
      <c r="AG3" s="151" t="s">
        <v>158</v>
      </c>
      <c r="AH3" s="151" t="s">
        <v>159</v>
      </c>
      <c r="AI3" s="151" t="s">
        <v>160</v>
      </c>
      <c r="AJ3" s="151" t="s">
        <v>161</v>
      </c>
      <c r="AK3" s="151" t="s">
        <v>162</v>
      </c>
      <c r="AL3" s="151" t="s">
        <v>163</v>
      </c>
      <c r="AM3" s="151" t="s">
        <v>164</v>
      </c>
      <c r="AN3" s="151" t="s">
        <v>165</v>
      </c>
      <c r="AO3" s="151" t="s">
        <v>166</v>
      </c>
      <c r="AP3" s="151" t="s">
        <v>167</v>
      </c>
      <c r="AQ3" s="151" t="s">
        <v>168</v>
      </c>
      <c r="AR3" s="151" t="s">
        <v>169</v>
      </c>
      <c r="AS3" s="151" t="s">
        <v>170</v>
      </c>
      <c r="AT3" s="151" t="s">
        <v>171</v>
      </c>
      <c r="AU3" s="151" t="s">
        <v>172</v>
      </c>
      <c r="AV3" s="151" t="s">
        <v>173</v>
      </c>
      <c r="AW3" s="151" t="s">
        <v>174</v>
      </c>
      <c r="AX3" s="151" t="s">
        <v>175</v>
      </c>
      <c r="AY3" s="151" t="s">
        <v>176</v>
      </c>
      <c r="AZ3" s="151" t="s">
        <v>177</v>
      </c>
      <c r="BA3" s="151" t="s">
        <v>178</v>
      </c>
      <c r="BB3" s="151" t="s">
        <v>179</v>
      </c>
      <c r="BC3" s="151" t="s">
        <v>180</v>
      </c>
      <c r="BD3" s="151" t="s">
        <v>181</v>
      </c>
      <c r="BE3" s="151" t="s">
        <v>182</v>
      </c>
      <c r="BF3" s="151" t="s">
        <v>183</v>
      </c>
      <c r="BG3" s="151" t="s">
        <v>184</v>
      </c>
      <c r="BH3" s="151" t="s">
        <v>185</v>
      </c>
      <c r="BI3" s="151" t="s">
        <v>186</v>
      </c>
      <c r="BJ3" s="151" t="s">
        <v>187</v>
      </c>
      <c r="BK3" s="151" t="s">
        <v>188</v>
      </c>
      <c r="BL3" s="151" t="s">
        <v>189</v>
      </c>
      <c r="BM3" s="151" t="s">
        <v>190</v>
      </c>
      <c r="BN3" s="151" t="s">
        <v>191</v>
      </c>
      <c r="BO3" s="151" t="s">
        <v>192</v>
      </c>
      <c r="BP3" s="151" t="s">
        <v>193</v>
      </c>
      <c r="BQ3" s="151" t="s">
        <v>194</v>
      </c>
      <c r="BR3" s="151" t="s">
        <v>195</v>
      </c>
      <c r="BS3" s="151" t="s">
        <v>196</v>
      </c>
      <c r="BT3" s="151" t="s">
        <v>197</v>
      </c>
      <c r="BU3" s="151" t="s">
        <v>198</v>
      </c>
      <c r="BV3" s="151" t="s">
        <v>199</v>
      </c>
      <c r="BW3" s="151" t="s">
        <v>200</v>
      </c>
      <c r="BX3" s="151" t="s">
        <v>201</v>
      </c>
      <c r="BY3" s="151" t="s">
        <v>202</v>
      </c>
      <c r="BZ3" s="151" t="s">
        <v>203</v>
      </c>
      <c r="CA3" s="151" t="s">
        <v>204</v>
      </c>
      <c r="CB3" s="151" t="s">
        <v>205</v>
      </c>
      <c r="CC3" s="151" t="s">
        <v>206</v>
      </c>
      <c r="CD3" s="151" t="s">
        <v>207</v>
      </c>
      <c r="CE3" s="151" t="s">
        <v>208</v>
      </c>
      <c r="CF3" s="151" t="s">
        <v>209</v>
      </c>
      <c r="CG3" s="151" t="s">
        <v>210</v>
      </c>
      <c r="CH3" s="151" t="s">
        <v>211</v>
      </c>
      <c r="CI3" s="151" t="s">
        <v>224</v>
      </c>
      <c r="CJ3" s="151" t="s">
        <v>225</v>
      </c>
      <c r="CK3" s="151" t="s">
        <v>226</v>
      </c>
      <c r="CL3" s="151" t="s">
        <v>227</v>
      </c>
      <c r="CM3" s="151" t="s">
        <v>212</v>
      </c>
      <c r="CN3" s="151" t="s">
        <v>213</v>
      </c>
      <c r="CO3" s="151" t="s">
        <v>214</v>
      </c>
      <c r="CP3" s="151" t="s">
        <v>215</v>
      </c>
      <c r="CQ3" s="151" t="s">
        <v>216</v>
      </c>
      <c r="CR3" s="151" t="s">
        <v>217</v>
      </c>
      <c r="CS3" s="151" t="s">
        <v>218</v>
      </c>
      <c r="CT3" s="151" t="s">
        <v>219</v>
      </c>
      <c r="CU3" s="151" t="s">
        <v>220</v>
      </c>
      <c r="CV3" s="151" t="s">
        <v>221</v>
      </c>
      <c r="CW3" s="151" t="s">
        <v>1886</v>
      </c>
      <c r="CX3" s="151" t="s">
        <v>222</v>
      </c>
      <c r="CY3" s="151" t="s">
        <v>223</v>
      </c>
      <c r="CZ3" s="151" t="s">
        <v>1887</v>
      </c>
      <c r="DA3" s="151" t="s">
        <v>1916</v>
      </c>
      <c r="DB3" s="151" t="s">
        <v>1917</v>
      </c>
      <c r="DC3" s="151" t="s">
        <v>1918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4.923221982758621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4.8174139636370752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5.0263179708222809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5.0361954263616333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5.0625828912466844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5.0538516552115631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5.3936298076923075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5.4001575280414222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4.560054708222812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4.859632733722357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4.642427884615385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4.854107153211447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6.0552055702917773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5.956839909524593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5.4428464854111409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5.3579544818350593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5.7075804045092839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5.5996608104972561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5.2853531167108754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5.2535613269572687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5.2894976790450929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5.2323520599778126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5.6386770557029173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5.5931175302201286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5.1921004641909816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5.1148044784619922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5.215413627320955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5.186873553595003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5.1718957228116711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5.1594125915700833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5.4899908819628651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5.4725965447003562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5.6345324933687007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5.6181048117087728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5.2708471485411144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5.1849078201942396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5.5221112400530501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5.5213951607298579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5.6961828580901859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5.6330406835613545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5.4226417440318304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5.3162892452783872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5.6998093501326261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5.6247231439455865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5.554231598143236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5.4916089669624606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5.828808852785146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5.3571037098361156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5.410726127320955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5.4640505383911666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5.6982551392572942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5.5833529550729111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5.7194960212201593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5.6609742343874494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5.0895225464190981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5.3355327229447731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4.7631382625994698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4.755813147369258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4.6538254310344831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4.551260772796768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5.6417854774535812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5.4924239265058015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5.4770391246684351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5.2660336555597196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5.618990384615385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5.4772476702536661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5.8293269230769234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5.7054960674419863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5.6604360079575597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5.5480638811321308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5.176558355437666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4.9514890338832611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5.8054956896551726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5.6441704379492128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5.9899287135278518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5.7231779061815278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5.5428340517241379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5.4235437504646082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5.7858090185676394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5.6595899122451572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5.8707725464190981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5.6178758532799673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6.1572654177718835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5.9692598897081037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5.3879310344827589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5.199872514619841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5.1677511604774535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4.94070661380331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5.6733877652519897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5.3103040918450848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4.4870067970822278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4.3012329605604398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5.4516536803713525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5.3497514731888769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2.7276400862068964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2.6314658308320658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3.7705155835543764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3.7092461925383979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4.8082103779840848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4.67795416346764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5.1941727453580899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5.1715362343648668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3.8300936671087533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3.7654551215465522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2.819856598143236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2.772907885692661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2.9752776856763927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2.9543639768131738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2.5535684681697615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2.4183493526528257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2.9581813660477452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2.9142589716916416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3.223433355437666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3.1302225415677771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2.871663627320955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3.096299364990474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2.8509408156498672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2.8391941488886436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4.3072364058355435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4.2130979433137732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2.0997388925729443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2.04911462133808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3.4513842838196287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3.4125596802892755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2.6561463859416445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2.7633839481267062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5.2309557360742707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5.1318277480263204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4.1186588196286475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4.1314042724019417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4.0114182692307692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4.0290298846032124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3.4902395557029178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3.6115303458677435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4.4844164456233422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4.5042390726224415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5.3506299734748008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5.2717487762626982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4.6538254310344831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4.544842602141574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5.7681946286472146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5.6050701840374284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4.3279592175066313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4.2678090651867482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4.0575265251989387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4.2345108136668648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4.0818758289124668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4.1256066140265411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2.7022546419098141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2.6498418333487144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1.5454036803713527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1.6694277940980613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0.95428547745358094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2.5721609733267408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2.6747969164456231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3.7841730035889478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1.7847521551724137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2.6738438413781216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2.4737856432360741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3.4506131840825787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2.1836662798408488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2.9693530372351189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2.6535560344827585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3.688252817980437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2.0178837864721486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2.8572051372429423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2.3883040450928381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3.3821067053264278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3.2731681034482758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4.212015865805359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2.3385692970822283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3.2396421433546272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1.9976790450928381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2.7953139933556446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2.2598226127320955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3.168528328033084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1.8697156830238726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2.628111840963991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1.856763925729443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2.0765840104220885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3.0291569960212201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3.8157576863119149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2.871663627320955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4.0087558295784964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2.9115550397877983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3.9619060528974748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2.9053381962864719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4.084558577110208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2.261376823607427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3.1135536381462123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2.426123176392573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3.2905814598964205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3.444649370026525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3.4523734606315002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3.6352992374005306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3.6477257298024748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3.5834922082228116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3.5963225620838819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3.4099386604774535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3.3406155407757558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3.8389008620689653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3.9059374576686499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3.2747223143236073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3.2518305955732187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4.522753647214854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4.4686522084651061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4.2072488395225465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4.2288701326724825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4.2025862068965516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4.0672040046399847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4.0450928381962861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4.0633203298754381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3.7078290782493371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3.6669785060997508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4.0342133620689653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4.0865636892475168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3.3539870689655173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3.3473778141230106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2.4468459880636604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2.3940053705708118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3.152457725464191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3.0723405029762128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2.7846278183023871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2.7613153170558058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3.771551724137931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3.6665243903188429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3.3669388262599469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3.3596483011069016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2.3629186007957559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2.3327259819159321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2.4934723143236073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2.4650301235046643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2.7680495689655173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2.7145130417679475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1.9437997347480107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1.8949682782443911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2.7701218501326261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2.7658073496718729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2.6395681366047747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2.6675751224347288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3.237939323607427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3.4972630439859125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3.7223350464190981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3.4577231931979218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3.7108325500995951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3.4820257656406688</v>
      </c>
      <c r="D175" s="165">
        <f>IFERROR(VLOOKUP($B175,RD[[#All],[Date]:[IS20_Inv2_M2]],D$2,0)/D$1,"")</f>
        <v>3.4245959014724203</v>
      </c>
      <c r="E175" s="165">
        <f>IFERROR(VLOOKUP($B175,RD[[#All],[Date]:[IS20_Inv2_M2]],E$2,0)/E$1,"")</f>
        <v>3.3671954180121149</v>
      </c>
      <c r="F175" s="165">
        <f>IFERROR(VLOOKUP($B175,RD[[#All],[Date]:[IS20_Inv2_M2]],F$2,0)/F$1,"")</f>
        <v>3.3459051724137931</v>
      </c>
      <c r="G175" s="165">
        <f>IFERROR(VLOOKUP($B175,RD[[#All],[Date]:[IS20_Inv2_M2]],G$2,0)/G$1,"")</f>
        <v>3.3737057091289073</v>
      </c>
      <c r="H175" s="165">
        <f>IFERROR(VLOOKUP($B175,RD[[#All],[Date]:[IS20_Inv2_M2]],H$2,0)/H$1,"")</f>
        <v>3.3778635157945502</v>
      </c>
      <c r="I175" s="165">
        <f>IFERROR(VLOOKUP($B175,RD[[#All],[Date]:[IS20_Inv2_M2]],I$2,0)/I$1,"")</f>
        <v>3.4292770969886957</v>
      </c>
      <c r="J175" s="165">
        <f>IFERROR(VLOOKUP($B175,RD[[#All],[Date]:[IS20_Inv2_M2]],J$2,0)/J$1,"")</f>
        <v>3.3354231974921631</v>
      </c>
      <c r="K175" s="165">
        <f>IFERROR(VLOOKUP($B175,RD[[#All],[Date]:[IS20_Inv2_M2]],K$2,0)/K$1,"")</f>
        <v>3.403766541434349</v>
      </c>
      <c r="L175" s="165">
        <f>IFERROR(VLOOKUP($B175,RD[[#All],[Date]:[IS20_Inv2_M2]],L$2,0)/L$1,"")</f>
        <v>3.4212026218295808</v>
      </c>
      <c r="M175" s="165">
        <f>IFERROR(VLOOKUP($B175,RD[[#All],[Date]:[IS20_Inv2_M2]],M$2,0)/M$1,"")</f>
        <v>3.4161498299282189</v>
      </c>
      <c r="N175" s="165">
        <f>IFERROR(VLOOKUP($B175,RD[[#All],[Date]:[IS20_Inv2_M2]],N$2,0)/N$1,"")</f>
        <v>3.4015525758645024</v>
      </c>
      <c r="O175" s="165">
        <f>IFERROR(VLOOKUP($B175,RD[[#All],[Date]:[IS20_Inv2_M2]],O$2,0)/O$1,"")</f>
        <v>3.3874762733312243</v>
      </c>
      <c r="P175" s="165">
        <f>IFERROR(VLOOKUP($B175,RD[[#All],[Date]:[IS20_Inv2_M2]],P$2,0)/P$1,"")</f>
        <v>3.2864825778460709</v>
      </c>
      <c r="Q175" s="165">
        <f>IFERROR(VLOOKUP($B175,RD[[#All],[Date]:[IS20_Inv2_M2]],Q$2,0)/Q$1,"")</f>
        <v>3.2371569317382121</v>
      </c>
      <c r="R175" s="165">
        <f>IFERROR(VLOOKUP($B175,RD[[#All],[Date]:[IS20_Inv2_M2]],R$2,0)/R$1,"")</f>
        <v>3.1839658744170376</v>
      </c>
      <c r="S175" s="165">
        <f>IFERROR(VLOOKUP($B175,RD[[#All],[Date]:[IS20_Inv2_M2]],S$2,0)/S$1,"")</f>
        <v>3.3467090694150752</v>
      </c>
      <c r="T175" s="165">
        <f>IFERROR(VLOOKUP($B175,RD[[#All],[Date]:[IS20_Inv2_M2]],T$2,0)/T$1,"")</f>
        <v>3.3454602973742489</v>
      </c>
      <c r="U175" s="165">
        <f>IFERROR(VLOOKUP($B175,RD[[#All],[Date]:[IS20_Inv2_M2]],U$2,0)/U$1,"")</f>
        <v>3.6441150329160452</v>
      </c>
      <c r="V175" s="165">
        <f>IFERROR(VLOOKUP($B175,RD[[#All],[Date]:[IS20_Inv2_M2]],V$2,0)/V$1,"")</f>
        <v>3.6925438619237529</v>
      </c>
      <c r="W175" s="165">
        <f>IFERROR(VLOOKUP($B175,RD[[#All],[Date]:[IS20_Inv2_M2]],W$2,0)/W$1,"")</f>
        <v>3.4935117539404006</v>
      </c>
      <c r="X175" s="165">
        <f>IFERROR(VLOOKUP($B175,RD[[#All],[Date]:[IS20_Inv2_M2]],X$2,0)/X$1,"")</f>
        <v>3.3643484748010608</v>
      </c>
      <c r="Y175" s="165">
        <f>IFERROR(VLOOKUP($B175,RD[[#All],[Date]:[IS20_Inv2_M2]],Y$2,0)/Y$1,"")</f>
        <v>3.4278521896076755</v>
      </c>
      <c r="Z175" s="165">
        <f>IFERROR(VLOOKUP($B175,RD[[#All],[Date]:[IS20_Inv2_M2]],Z$2,0)/Z$1,"")</f>
        <v>3.4828989847003227</v>
      </c>
      <c r="AA175" s="165">
        <f>IFERROR(VLOOKUP($B175,RD[[#All],[Date]:[IS20_Inv2_M2]],AA$2,0)/AA$1,"")</f>
        <v>3.4195044445398723</v>
      </c>
      <c r="AB175" s="165">
        <f>IFERROR(VLOOKUP($B175,RD[[#All],[Date]:[IS20_Inv2_M2]],AB$2,0)/AB$1,"")</f>
        <v>3.4785428602313262</v>
      </c>
      <c r="AC175" s="165">
        <f>IFERROR(VLOOKUP($B175,RD[[#All],[Date]:[IS20_Inv2_M2]],AC$2,0)/AC$1,"")</f>
        <v>3.476991552800976</v>
      </c>
      <c r="AD175" s="165">
        <f>IFERROR(VLOOKUP($B175,RD[[#All],[Date]:[IS20_Inv2_M2]],AD$2,0)/AD$1,"")</f>
        <v>3.3542319749216305</v>
      </c>
      <c r="AE175" s="165">
        <f>IFERROR(VLOOKUP($B175,RD[[#All],[Date]:[IS20_Inv2_M2]],AE$2,0)/AE$1,"")</f>
        <v>3.4746388273753026</v>
      </c>
      <c r="AF175" s="165">
        <f>IFERROR(VLOOKUP($B175,RD[[#All],[Date]:[IS20_Inv2_M2]],AF$2,0)/AF$1,"")</f>
        <v>3.5682901231778166</v>
      </c>
      <c r="AG175" s="165">
        <f>IFERROR(VLOOKUP($B175,RD[[#All],[Date]:[IS20_Inv2_M2]],AG$2,0)/AG$1,"")</f>
        <v>3.482035206173137</v>
      </c>
      <c r="AH175" s="165">
        <f>IFERROR(VLOOKUP($B175,RD[[#All],[Date]:[IS20_Inv2_M2]],AH$2,0)/AH$1,"")</f>
        <v>3.4820728840125388</v>
      </c>
      <c r="AI175" s="165">
        <f>IFERROR(VLOOKUP($B175,RD[[#All],[Date]:[IS20_Inv2_M2]],AI$2,0)/AI$1,"")</f>
        <v>3.813575586974602</v>
      </c>
      <c r="AJ175" s="165">
        <f>IFERROR(VLOOKUP($B175,RD[[#All],[Date]:[IS20_Inv2_M2]],AJ$2,0)/AJ$1,"")</f>
        <v>3.7860661505981703</v>
      </c>
      <c r="AK175" s="165">
        <f>IFERROR(VLOOKUP($B175,RD[[#All],[Date]:[IS20_Inv2_M2]],AK$2,0)/AK$1,"")</f>
        <v>3.7588729146398583</v>
      </c>
      <c r="AL175" s="165">
        <f>IFERROR(VLOOKUP($B175,RD[[#All],[Date]:[IS20_Inv2_M2]],AL$2,0)/AL$1,"")</f>
        <v>3.700468458314254</v>
      </c>
      <c r="AM175" s="165">
        <f>IFERROR(VLOOKUP($B175,RD[[#All],[Date]:[IS20_Inv2_M2]],AM$2,0)/AM$1,"")</f>
        <v>3.7233289513600973</v>
      </c>
      <c r="AN175" s="165">
        <f>IFERROR(VLOOKUP($B175,RD[[#All],[Date]:[IS20_Inv2_M2]],AN$2,0)/AN$1,"")</f>
        <v>3.7297544409613375</v>
      </c>
      <c r="AO175" s="165">
        <f>IFERROR(VLOOKUP($B175,RD[[#All],[Date]:[IS20_Inv2_M2]],AO$2,0)/AO$1,"")</f>
        <v>3.7330754352030948</v>
      </c>
      <c r="AP175" s="165">
        <f>IFERROR(VLOOKUP($B175,RD[[#All],[Date]:[IS20_Inv2_M2]],AP$2,0)/AP$1,"")</f>
        <v>3.765715228510147</v>
      </c>
      <c r="AQ175" s="165">
        <f>IFERROR(VLOOKUP($B175,RD[[#All],[Date]:[IS20_Inv2_M2]],AQ$2,0)/AQ$1,"")</f>
        <v>3.7218022005040257</v>
      </c>
      <c r="AR175" s="165">
        <f>IFERROR(VLOOKUP($B175,RD[[#All],[Date]:[IS20_Inv2_M2]],AR$2,0)/AR$1,"")</f>
        <v>3.7430113434379342</v>
      </c>
      <c r="AS175" s="165">
        <f>IFERROR(VLOOKUP($B175,RD[[#All],[Date]:[IS20_Inv2_M2]],AS$2,0)/AS$1,"")</f>
        <v>3.7496001535410404</v>
      </c>
      <c r="AT175" s="165">
        <f>IFERROR(VLOOKUP($B175,RD[[#All],[Date]:[IS20_Inv2_M2]],AT$2,0)/AT$1,"")</f>
        <v>3.7648902821316619</v>
      </c>
      <c r="AU175" s="165">
        <f>IFERROR(VLOOKUP($B175,RD[[#All],[Date]:[IS20_Inv2_M2]],AU$2,0)/AU$1,"")</f>
        <v>3.7420510523958801</v>
      </c>
      <c r="AV175" s="165">
        <f>IFERROR(VLOOKUP($B175,RD[[#All],[Date]:[IS20_Inv2_M2]],AV$2,0)/AV$1,"")</f>
        <v>3.5791997049603546</v>
      </c>
      <c r="AW175" s="165">
        <f>IFERROR(VLOOKUP($B175,RD[[#All],[Date]:[IS20_Inv2_M2]],AW$2,0)/AW$1,"")</f>
        <v>3.7339624470801156</v>
      </c>
      <c r="AX175" s="165">
        <f>IFERROR(VLOOKUP($B175,RD[[#All],[Date]:[IS20_Inv2_M2]],AX$2,0)/AX$1,"")</f>
        <v>3.7176124368242593</v>
      </c>
      <c r="AY175" s="165">
        <f>IFERROR(VLOOKUP($B175,RD[[#All],[Date]:[IS20_Inv2_M2]],AY$2,0)/AY$1,"")</f>
        <v>3.6590995211684865</v>
      </c>
      <c r="AZ175" s="165">
        <f>IFERROR(VLOOKUP($B175,RD[[#All],[Date]:[IS20_Inv2_M2]],AZ$2,0)/AZ$1,"")</f>
        <v>3.7690922430467548</v>
      </c>
      <c r="BA175" s="165">
        <f>IFERROR(VLOOKUP($B175,RD[[#All],[Date]:[IS20_Inv2_M2]],BA$2,0)/BA$1,"")</f>
        <v>3.7443040429176224</v>
      </c>
      <c r="BB175" s="165">
        <f>IFERROR(VLOOKUP($B175,RD[[#All],[Date]:[IS20_Inv2_M2]],BB$2,0)/BB$1,"")</f>
        <v>3.7217916271222187</v>
      </c>
      <c r="BC175" s="165">
        <f>IFERROR(VLOOKUP($B175,RD[[#All],[Date]:[IS20_Inv2_M2]],BC$2,0)/BC$1,"")</f>
        <v>3.7808101296945109</v>
      </c>
      <c r="BD175" s="165">
        <f>IFERROR(VLOOKUP($B175,RD[[#All],[Date]:[IS20_Inv2_M2]],BD$2,0)/BD$1,"")</f>
        <v>3.7588393963694684</v>
      </c>
      <c r="BE175" s="165">
        <f>IFERROR(VLOOKUP($B175,RD[[#All],[Date]:[IS20_Inv2_M2]],BE$2,0)/BE$1,"")</f>
        <v>3.8481365377917096</v>
      </c>
      <c r="BF175" s="165">
        <f>IFERROR(VLOOKUP($B175,RD[[#All],[Date]:[IS20_Inv2_M2]],BF$2,0)/BF$1,"")</f>
        <v>3.8058493230907025</v>
      </c>
      <c r="BG175" s="165">
        <f>IFERROR(VLOOKUP($B175,RD[[#All],[Date]:[IS20_Inv2_M2]],BG$2,0)/BG$1,"")</f>
        <v>3.8538401253918493</v>
      </c>
      <c r="BH175" s="165">
        <f>IFERROR(VLOOKUP($B175,RD[[#All],[Date]:[IS20_Inv2_M2]],BH$2,0)/BH$1,"")</f>
        <v>3.8217834989661843</v>
      </c>
      <c r="BI175" s="165">
        <f>IFERROR(VLOOKUP($B175,RD[[#All],[Date]:[IS20_Inv2_M2]],BI$2,0)/BI$1,"")</f>
        <v>3.7971602434077081</v>
      </c>
      <c r="BJ175" s="165">
        <f>IFERROR(VLOOKUP($B175,RD[[#All],[Date]:[IS20_Inv2_M2]],BJ$2,0)/BJ$1,"")</f>
        <v>3.8399568544173661</v>
      </c>
      <c r="BK175" s="165">
        <f>IFERROR(VLOOKUP($B175,RD[[#All],[Date]:[IS20_Inv2_M2]],BK$2,0)/BK$1,"")</f>
        <v>3.7384112585873401</v>
      </c>
      <c r="BL175" s="165">
        <f>IFERROR(VLOOKUP($B175,RD[[#All],[Date]:[IS20_Inv2_M2]],BL$2,0)/BL$1,"")</f>
        <v>3.7876516287310893</v>
      </c>
      <c r="BM175" s="165">
        <f>IFERROR(VLOOKUP($B175,RD[[#All],[Date]:[IS20_Inv2_M2]],BM$2,0)/BM$1,"")</f>
        <v>3.7723147995380302</v>
      </c>
      <c r="BN175" s="165">
        <f>IFERROR(VLOOKUP($B175,RD[[#All],[Date]:[IS20_Inv2_M2]],BN$2,0)/BN$1,"")</f>
        <v>3.7623701518224846</v>
      </c>
      <c r="BO175" s="165">
        <f>IFERROR(VLOOKUP($B175,RD[[#All],[Date]:[IS20_Inv2_M2]],BO$2,0)/BO$1,"")</f>
        <v>3.8554706919148547</v>
      </c>
      <c r="BP175" s="165">
        <f>IFERROR(VLOOKUP($B175,RD[[#All],[Date]:[IS20_Inv2_M2]],BP$2,0)/BP$1,"")</f>
        <v>3.8245472759866934</v>
      </c>
      <c r="BQ175" s="165">
        <f>IFERROR(VLOOKUP($B175,RD[[#All],[Date]:[IS20_Inv2_M2]],BQ$2,0)/BQ$1,"")</f>
        <v>3.8295189778712735</v>
      </c>
      <c r="BR175" s="165">
        <f>IFERROR(VLOOKUP($B175,RD[[#All],[Date]:[IS20_Inv2_M2]],BR$2,0)/BR$1,"")</f>
        <v>3.7929117176190883</v>
      </c>
      <c r="BS175" s="165">
        <f>IFERROR(VLOOKUP($B175,RD[[#All],[Date]:[IS20_Inv2_M2]],BS$2,0)/BS$1,"")</f>
        <v>3.7257511030184189</v>
      </c>
      <c r="BT175" s="165">
        <f>IFERROR(VLOOKUP($B175,RD[[#All],[Date]:[IS20_Inv2_M2]],BT$2,0)/BT$1,"")</f>
        <v>3.8071758173428307</v>
      </c>
      <c r="BU175" s="165">
        <f>IFERROR(VLOOKUP($B175,RD[[#All],[Date]:[IS20_Inv2_M2]],BU$2,0)/BU$1,"")</f>
        <v>3.7502930272043042</v>
      </c>
      <c r="BV175" s="165">
        <f>IFERROR(VLOOKUP($B175,RD[[#All],[Date]:[IS20_Inv2_M2]],BV$2,0)/BV$1,"")</f>
        <v>3.7525354969574036</v>
      </c>
      <c r="BW175" s="165">
        <f>IFERROR(VLOOKUP($B175,RD[[#All],[Date]:[IS20_Inv2_M2]],BW$2,0)/BW$1,"")</f>
        <v>3.9579598579914932</v>
      </c>
      <c r="BX175" s="165">
        <f>IFERROR(VLOOKUP($B175,RD[[#All],[Date]:[IS20_Inv2_M2]],BX$2,0)/BX$1,"")</f>
        <v>4.021771753502219</v>
      </c>
      <c r="BY175" s="165">
        <f>IFERROR(VLOOKUP($B175,RD[[#All],[Date]:[IS20_Inv2_M2]],BY$2,0)/BY$1,"")</f>
        <v>4.2426412562445464</v>
      </c>
      <c r="BZ175" s="165">
        <f>IFERROR(VLOOKUP($B175,RD[[#All],[Date]:[IS20_Inv2_M2]],BZ$2,0)/BZ$1,"")</f>
        <v>4.1362438047031533</v>
      </c>
      <c r="CA175" s="165">
        <f>IFERROR(VLOOKUP($B175,RD[[#All],[Date]:[IS20_Inv2_M2]],CA$2,0)/CA$1,"")</f>
        <v>3.5540913504019902</v>
      </c>
      <c r="CB175" s="165">
        <f>IFERROR(VLOOKUP($B175,RD[[#All],[Date]:[IS20_Inv2_M2]],CB$2,0)/CB$1,"")</f>
        <v>3.7201073265609805</v>
      </c>
      <c r="CC175" s="165">
        <f>IFERROR(VLOOKUP($B175,RD[[#All],[Date]:[IS20_Inv2_M2]],CC$2,0)/CC$1,"")</f>
        <v>3.7820539271648577</v>
      </c>
      <c r="CD175" s="165">
        <f>IFERROR(VLOOKUP($B175,RD[[#All],[Date]:[IS20_Inv2_M2]],CD$2,0)/CD$1,"")</f>
        <v>3.8265658487463856</v>
      </c>
      <c r="CE175" s="165">
        <f>IFERROR(VLOOKUP($B175,RD[[#All],[Date]:[IS20_Inv2_M2]],CE$2,0)/CE$1,"")</f>
        <v>3.8203919622922351</v>
      </c>
      <c r="CF175" s="165">
        <f>IFERROR(VLOOKUP($B175,RD[[#All],[Date]:[IS20_Inv2_M2]],CF$2,0)/CF$1,"")</f>
        <v>3.7242688367932453</v>
      </c>
      <c r="CG175" s="165">
        <f>IFERROR(VLOOKUP($B175,RD[[#All],[Date]:[IS20_Inv2_M2]],CG$2,0)/CG$1,"")</f>
        <v>3.8673386694864202</v>
      </c>
      <c r="CH175" s="165">
        <f>IFERROR(VLOOKUP($B175,RD[[#All],[Date]:[IS20_Inv2_M2]],CH$2,0)/CH$1,"")</f>
        <v>3.8813557473082509</v>
      </c>
      <c r="CI175" s="165">
        <f>IFERROR(VLOOKUP($B175,RD[[#All],[Date]:[IS20_Inv2_M2]],CI$2,0)/CI$1,"")</f>
        <v>4.3268936805978324</v>
      </c>
      <c r="CJ175" s="165">
        <f>IFERROR(VLOOKUP($B175,RD[[#All],[Date]:[IS20_Inv2_M2]],CJ$2,0)/CJ$1,"")</f>
        <v>4.6394984326018811</v>
      </c>
      <c r="CK175" s="165">
        <f>IFERROR(VLOOKUP($B175,RD[[#All],[Date]:[IS20_Inv2_M2]],CK$2,0)/CK$1,"")</f>
        <v>3.9483505000746382</v>
      </c>
      <c r="CL175" s="165">
        <f>IFERROR(VLOOKUP($B175,RD[[#All],[Date]:[IS20_Inv2_M2]],CL$2,0)/CL$1,"")</f>
        <v>3.931720219435737</v>
      </c>
      <c r="CM175" s="165">
        <f>IFERROR(VLOOKUP($B175,RD[[#All],[Date]:[IS20_Inv2_M2]],CM$2,0)/CM$1,"")</f>
        <v>3.9763463363589908</v>
      </c>
      <c r="CN175" s="165">
        <f>IFERROR(VLOOKUP($B175,RD[[#All],[Date]:[IS20_Inv2_M2]],CN$2,0)/CN$1,"")</f>
        <v>4.0362342883156765</v>
      </c>
      <c r="CO175" s="165">
        <f>IFERROR(VLOOKUP($B175,RD[[#All],[Date]:[IS20_Inv2_M2]],CO$2,0)/CO$1,"")</f>
        <v>3.9349767600321224</v>
      </c>
      <c r="CP175" s="165">
        <f>IFERROR(VLOOKUP($B175,RD[[#All],[Date]:[IS20_Inv2_M2]],CP$2,0)/CP$1,"")</f>
        <v>3.8455691729972026</v>
      </c>
      <c r="CQ175" s="165">
        <f>IFERROR(VLOOKUP($B175,RD[[#All],[Date]:[IS20_Inv2_M2]],CQ$2,0)/CQ$1,"")</f>
        <v>3.9544447959506481</v>
      </c>
      <c r="CR175" s="165">
        <f>IFERROR(VLOOKUP($B175,RD[[#All],[Date]:[IS20_Inv2_M2]],CR$2,0)/CR$1,"")</f>
        <v>3.9441632394811768</v>
      </c>
      <c r="CS175" s="165">
        <f>IFERROR(VLOOKUP($B175,RD[[#All],[Date]:[IS20_Inv2_M2]],CS$2,0)/CS$1,"")</f>
        <v>3.9243910155014241</v>
      </c>
      <c r="CT175" s="165">
        <f>IFERROR(VLOOKUP($B175,RD[[#All],[Date]:[IS20_Inv2_M2]],CT$2,0)/CT$1,"")</f>
        <v>3.8658652325213536</v>
      </c>
      <c r="CU175" s="165">
        <f>IFERROR(VLOOKUP($B175,RD[[#All],[Date]:[IS20_Inv2_M2]],CU$2,0)/CU$1,"")</f>
        <v>3.9089686807972162</v>
      </c>
      <c r="CV175" s="165">
        <f>IFERROR(VLOOKUP($B175,RD[[#All],[Date]:[IS20_Inv2_M2]],CV$2,0)/CV$1,"")</f>
        <v>3.8806284930929031</v>
      </c>
      <c r="CW175" s="165">
        <f>IFERROR(VLOOKUP($B175,RD[[#All],[Date]:[IS20_Inv2_M2]],CW$2,0)/CW$1,"")</f>
        <v>3.881331505501072</v>
      </c>
      <c r="CX175" s="165">
        <f>IFERROR(VLOOKUP($B175,RD[[#All],[Date]:[IS20_Inv2_M2]],CX$2,0)/CX$1,"")</f>
        <v>3.7630496678266367</v>
      </c>
      <c r="CY175" s="165">
        <f>IFERROR(VLOOKUP($B175,RD[[#All],[Date]:[IS20_Inv2_M2]],CY$2,0)/CY$1,"")</f>
        <v>4.0461067984003769</v>
      </c>
      <c r="CZ175" s="165">
        <f>IFERROR(VLOOKUP($B175,RD[[#All],[Date]:[IS20_Inv2_M2]],CZ$2,0)/CZ$1,"")</f>
        <v>3.9658874447219099</v>
      </c>
      <c r="DA175" s="165">
        <f>IFERROR(AVERAGEIF(Inv_SY_B[[#This Row],[IS1_Inv1_M1]:[IS8_Inv4_M2]],"&gt;="&amp;0.1,Inv_SY_B[[#This Row],[IS1_Inv1_M1]:[IS8_Inv4_M2]]),"")</f>
        <v>3.4189841419138656</v>
      </c>
      <c r="DB175" s="165">
        <f>IFERROR(AVERAGEIF(Inv_SY_B[[#This Row],[IS18_Inv1_M1]:[IS19_Inv2_M3]],"&gt;="&amp;0.1,Inv_SY_B[[#This Row],[IS18_Inv1_M1]:[IS19_Inv2_M3]]),"")</f>
        <v>3.9234259593927656</v>
      </c>
      <c r="DC175" s="165">
        <f>IFERROR(AVERAGEIF(Inv_SY_B[[#This Row],[IS9_Inv1_M1]:[IS20_Inv2_M2]],"&gt;="&amp;0.1,Inv_SY_B[[#This Row],[IS9_Inv1_M1]:[IS20_Inv2_M2]]),"")</f>
        <v>3.8204259902021609</v>
      </c>
    </row>
    <row r="176" spans="2:107">
      <c r="B176" s="167">
        <f t="shared" si="68"/>
        <v>45868</v>
      </c>
      <c r="C176" s="165">
        <f>IFERROR(VLOOKUP($B176,RD[[#All],[Date]:[IS20_Inv2_M2]],C$2,0)/C$1,"")</f>
        <v>3.3002584278330627</v>
      </c>
      <c r="D176" s="165">
        <f>IFERROR(VLOOKUP($B176,RD[[#All],[Date]:[IS20_Inv2_M2]],D$2,0)/D$1,"")</f>
        <v>3.270676157594874</v>
      </c>
      <c r="E176" s="165">
        <f>IFERROR(VLOOKUP($B176,RD[[#All],[Date]:[IS20_Inv2_M2]],E$2,0)/E$1,"")</f>
        <v>3.2512315270935961</v>
      </c>
      <c r="F176" s="165">
        <f>IFERROR(VLOOKUP($B176,RD[[#All],[Date]:[IS20_Inv2_M2]],F$2,0)/F$1,"")</f>
        <v>3.2601880877742948</v>
      </c>
      <c r="G176" s="165">
        <f>IFERROR(VLOOKUP($B176,RD[[#All],[Date]:[IS20_Inv2_M2]],G$2,0)/G$1,"")</f>
        <v>3.2592381495202818</v>
      </c>
      <c r="H176" s="165">
        <f>IFERROR(VLOOKUP($B176,RD[[#All],[Date]:[IS20_Inv2_M2]],H$2,0)/H$1,"")</f>
        <v>3.2674222329394742</v>
      </c>
      <c r="I176" s="165">
        <f>IFERROR(VLOOKUP($B176,RD[[#All],[Date]:[IS20_Inv2_M2]],I$2,0)/I$1,"")</f>
        <v>3.3148095373800701</v>
      </c>
      <c r="J176" s="165">
        <f>IFERROR(VLOOKUP($B176,RD[[#All],[Date]:[IS20_Inv2_M2]],J$2,0)/J$1,"")</f>
        <v>3.2081736909323118</v>
      </c>
      <c r="K176" s="165">
        <f>IFERROR(VLOOKUP($B176,RD[[#All],[Date]:[IS20_Inv2_M2]],K$2,0)/K$1,"")</f>
        <v>3.3013472444901772</v>
      </c>
      <c r="L176" s="165">
        <f>IFERROR(VLOOKUP($B176,RD[[#All],[Date]:[IS20_Inv2_M2]],L$2,0)/L$1,"")</f>
        <v>3.3100598461100028</v>
      </c>
      <c r="M176" s="165">
        <f>IFERROR(VLOOKUP($B176,RD[[#All],[Date]:[IS20_Inv2_M2]],M$2,0)/M$1,"")</f>
        <v>3.3259026556702445</v>
      </c>
      <c r="N176" s="165">
        <f>IFERROR(VLOOKUP($B176,RD[[#All],[Date]:[IS20_Inv2_M2]],N$2,0)/N$1,"")</f>
        <v>3.2915581729248289</v>
      </c>
      <c r="O176" s="165">
        <f>IFERROR(VLOOKUP($B176,RD[[#All],[Date]:[IS20_Inv2_M2]],O$2,0)/O$1,"")</f>
        <v>3.303938627016767</v>
      </c>
      <c r="P176" s="165">
        <f>IFERROR(VLOOKUP($B176,RD[[#All],[Date]:[IS20_Inv2_M2]],P$2,0)/P$1,"")</f>
        <v>3.182989108329191</v>
      </c>
      <c r="Q176" s="165">
        <f>IFERROR(VLOOKUP($B176,RD[[#All],[Date]:[IS20_Inv2_M2]],Q$2,0)/Q$1,"")</f>
        <v>3.1545171057983454</v>
      </c>
      <c r="R176" s="165">
        <f>IFERROR(VLOOKUP($B176,RD[[#All],[Date]:[IS20_Inv2_M2]],R$2,0)/R$1,"")</f>
        <v>2.8329132267249029</v>
      </c>
      <c r="S176" s="165">
        <f>IFERROR(VLOOKUP($B176,RD[[#All],[Date]:[IS20_Inv2_M2]],S$2,0)/S$1,"")</f>
        <v>3.264123611781748</v>
      </c>
      <c r="T176" s="165">
        <f>IFERROR(VLOOKUP($B176,RD[[#All],[Date]:[IS20_Inv2_M2]],T$2,0)/T$1,"")</f>
        <v>3.2778752408616376</v>
      </c>
      <c r="U176" s="165">
        <f>IFERROR(VLOOKUP($B176,RD[[#All],[Date]:[IS20_Inv2_M2]],U$2,0)/U$1,"")</f>
        <v>3.4312027035848609</v>
      </c>
      <c r="V176" s="165">
        <f>IFERROR(VLOOKUP($B176,RD[[#All],[Date]:[IS20_Inv2_M2]],V$2,0)/V$1,"")</f>
        <v>3.5411080743280037</v>
      </c>
      <c r="W176" s="165">
        <f>IFERROR(VLOOKUP($B176,RD[[#All],[Date]:[IS20_Inv2_M2]],W$2,0)/W$1,"")</f>
        <v>3.4509367968849318</v>
      </c>
      <c r="X176" s="165">
        <f>IFERROR(VLOOKUP($B176,RD[[#All],[Date]:[IS20_Inv2_M2]],X$2,0)/X$1,"")</f>
        <v>3.2431200265251987</v>
      </c>
      <c r="Y176" s="165">
        <f>IFERROR(VLOOKUP($B176,RD[[#All],[Date]:[IS20_Inv2_M2]],Y$2,0)/Y$1,"")</f>
        <v>3.2711123776954496</v>
      </c>
      <c r="Z176" s="165">
        <f>IFERROR(VLOOKUP($B176,RD[[#All],[Date]:[IS20_Inv2_M2]],Z$2,0)/Z$1,"")</f>
        <v>3.2803069293033262</v>
      </c>
      <c r="AA176" s="165">
        <f>IFERROR(VLOOKUP($B176,RD[[#All],[Date]:[IS20_Inv2_M2]],AA$2,0)/AA$1,"")</f>
        <v>3.2773650534633059</v>
      </c>
      <c r="AB176" s="165">
        <f>IFERROR(VLOOKUP($B176,RD[[#All],[Date]:[IS20_Inv2_M2]],AB$2,0)/AB$1,"")</f>
        <v>3.3643930385904226</v>
      </c>
      <c r="AC176" s="165">
        <f>IFERROR(VLOOKUP($B176,RD[[#All],[Date]:[IS20_Inv2_M2]],AC$2,0)/AC$1,"")</f>
        <v>3.7598411065112822</v>
      </c>
      <c r="AD176" s="165">
        <f>IFERROR(VLOOKUP($B176,RD[[#All],[Date]:[IS20_Inv2_M2]],AD$2,0)/AD$1,"")</f>
        <v>3.6084987809125746</v>
      </c>
      <c r="AE176" s="165">
        <f>IFERROR(VLOOKUP($B176,RD[[#All],[Date]:[IS20_Inv2_M2]],AE$2,0)/AE$1,"")</f>
        <v>3.4185576102690938</v>
      </c>
      <c r="AF176" s="165">
        <f>IFERROR(VLOOKUP($B176,RD[[#All],[Date]:[IS20_Inv2_M2]],AF$2,0)/AF$1,"")</f>
        <v>3.5145598891248997</v>
      </c>
      <c r="AG176" s="165">
        <f>IFERROR(VLOOKUP($B176,RD[[#All],[Date]:[IS20_Inv2_M2]],AG$2,0)/AG$1,"")</f>
        <v>3.7719368753851512</v>
      </c>
      <c r="AH176" s="165">
        <f>IFERROR(VLOOKUP($B176,RD[[#All],[Date]:[IS20_Inv2_M2]],AH$2,0)/AH$1,"")</f>
        <v>3.6961206896551722</v>
      </c>
      <c r="AI176" s="165">
        <f>IFERROR(VLOOKUP($B176,RD[[#All],[Date]:[IS20_Inv2_M2]],AI$2,0)/AI$1,"")</f>
        <v>3.6574755293967121</v>
      </c>
      <c r="AJ176" s="165">
        <f>IFERROR(VLOOKUP($B176,RD[[#All],[Date]:[IS20_Inv2_M2]],AJ$2,0)/AJ$1,"")</f>
        <v>3.6261275670142665</v>
      </c>
      <c r="AK176" s="165">
        <f>IFERROR(VLOOKUP($B176,RD[[#All],[Date]:[IS20_Inv2_M2]],AK$2,0)/AK$1,"")</f>
        <v>3.5693438547184084</v>
      </c>
      <c r="AL176" s="165">
        <f>IFERROR(VLOOKUP($B176,RD[[#All],[Date]:[IS20_Inv2_M2]],AL$2,0)/AL$1,"")</f>
        <v>3.5715543658201536</v>
      </c>
      <c r="AM176" s="165">
        <f>IFERROR(VLOOKUP($B176,RD[[#All],[Date]:[IS20_Inv2_M2]],AM$2,0)/AM$1,"")</f>
        <v>3.579735059156639</v>
      </c>
      <c r="AN176" s="165">
        <f>IFERROR(VLOOKUP($B176,RD[[#All],[Date]:[IS20_Inv2_M2]],AN$2,0)/AN$1,"")</f>
        <v>3.5717084639498431</v>
      </c>
      <c r="AO176" s="165">
        <f>IFERROR(VLOOKUP($B176,RD[[#All],[Date]:[IS20_Inv2_M2]],AO$2,0)/AO$1,"")</f>
        <v>3.5803374908290535</v>
      </c>
      <c r="AP176" s="165">
        <f>IFERROR(VLOOKUP($B176,RD[[#All],[Date]:[IS20_Inv2_M2]],AP$2,0)/AP$1,"")</f>
        <v>3.6178848374855632</v>
      </c>
      <c r="AQ176" s="165">
        <f>IFERROR(VLOOKUP($B176,RD[[#All],[Date]:[IS20_Inv2_M2]],AQ$2,0)/AQ$1,"")</f>
        <v>3.5435490810744357</v>
      </c>
      <c r="AR176" s="165">
        <f>IFERROR(VLOOKUP($B176,RD[[#All],[Date]:[IS20_Inv2_M2]],AR$2,0)/AR$1,"")</f>
        <v>3.5794848592573438</v>
      </c>
      <c r="AS176" s="165">
        <f>IFERROR(VLOOKUP($B176,RD[[#All],[Date]:[IS20_Inv2_M2]],AS$2,0)/AS$1,"")</f>
        <v>3.5896615699571366</v>
      </c>
      <c r="AT176" s="165">
        <f>IFERROR(VLOOKUP($B176,RD[[#All],[Date]:[IS20_Inv2_M2]],AT$2,0)/AT$1,"")</f>
        <v>3.5956112852664583</v>
      </c>
      <c r="AU176" s="165">
        <f>IFERROR(VLOOKUP($B176,RD[[#All],[Date]:[IS20_Inv2_M2]],AU$2,0)/AU$1,"")</f>
        <v>3.5665024630541873</v>
      </c>
      <c r="AV176" s="165">
        <f>IFERROR(VLOOKUP($B176,RD[[#All],[Date]:[IS20_Inv2_M2]],AV$2,0)/AV$1,"")</f>
        <v>3.4943758067490323</v>
      </c>
      <c r="AW176" s="165">
        <f>IFERROR(VLOOKUP($B176,RD[[#All],[Date]:[IS20_Inv2_M2]],AW$2,0)/AW$1,"")</f>
        <v>3.5736677115987465</v>
      </c>
      <c r="AX176" s="165">
        <f>IFERROR(VLOOKUP($B176,RD[[#All],[Date]:[IS20_Inv2_M2]],AX$2,0)/AX$1,"")</f>
        <v>3.5519160642313348</v>
      </c>
      <c r="AY176" s="165">
        <f>IFERROR(VLOOKUP($B176,RD[[#All],[Date]:[IS20_Inv2_M2]],AY$2,0)/AY$1,"")</f>
        <v>3.5757346102173688</v>
      </c>
      <c r="AZ176" s="165">
        <f>IFERROR(VLOOKUP($B176,RD[[#All],[Date]:[IS20_Inv2_M2]],AZ$2,0)/AZ$1,"")</f>
        <v>3.6803841792836653</v>
      </c>
      <c r="BA176" s="165">
        <f>IFERROR(VLOOKUP($B176,RD[[#All],[Date]:[IS20_Inv2_M2]],BA$2,0)/BA$1,"")</f>
        <v>3.6505833306402091</v>
      </c>
      <c r="BB176" s="165">
        <f>IFERROR(VLOOKUP($B176,RD[[#All],[Date]:[IS20_Inv2_M2]],BB$2,0)/BB$1,"")</f>
        <v>3.6492934725297901</v>
      </c>
      <c r="BC176" s="165">
        <f>IFERROR(VLOOKUP($B176,RD[[#All],[Date]:[IS20_Inv2_M2]],BC$2,0)/BC$1,"")</f>
        <v>3.6228409859241499</v>
      </c>
      <c r="BD176" s="165">
        <f>IFERROR(VLOOKUP($B176,RD[[#All],[Date]:[IS20_Inv2_M2]],BD$2,0)/BD$1,"")</f>
        <v>3.6472989720784428</v>
      </c>
      <c r="BE176" s="165">
        <f>IFERROR(VLOOKUP($B176,RD[[#All],[Date]:[IS20_Inv2_M2]],BE$2,0)/BE$1,"")</f>
        <v>3.7311041448972477</v>
      </c>
      <c r="BF176" s="165">
        <f>IFERROR(VLOOKUP($B176,RD[[#All],[Date]:[IS20_Inv2_M2]],BF$2,0)/BF$1,"")</f>
        <v>3.6852802370043749</v>
      </c>
      <c r="BG176" s="165">
        <f>IFERROR(VLOOKUP($B176,RD[[#All],[Date]:[IS20_Inv2_M2]],BG$2,0)/BG$1,"")</f>
        <v>3.6899164054336469</v>
      </c>
      <c r="BH176" s="165">
        <f>IFERROR(VLOOKUP($B176,RD[[#All],[Date]:[IS20_Inv2_M2]],BH$2,0)/BH$1,"")</f>
        <v>3.6957246715133731</v>
      </c>
      <c r="BI176" s="165">
        <f>IFERROR(VLOOKUP($B176,RD[[#All],[Date]:[IS20_Inv2_M2]],BI$2,0)/BI$1,"")</f>
        <v>3.6931587682094782</v>
      </c>
      <c r="BJ176" s="165">
        <f>IFERROR(VLOOKUP($B176,RD[[#All],[Date]:[IS20_Inv2_M2]],BJ$2,0)/BJ$1,"")</f>
        <v>3.7098459567870026</v>
      </c>
      <c r="BK176" s="165">
        <f>IFERROR(VLOOKUP($B176,RD[[#All],[Date]:[IS20_Inv2_M2]],BK$2,0)/BK$1,"")</f>
        <v>3.6777162675915425</v>
      </c>
      <c r="BL176" s="165">
        <f>IFERROR(VLOOKUP($B176,RD[[#All],[Date]:[IS20_Inv2_M2]],BL$2,0)/BL$1,"")</f>
        <v>3.7256371814092959</v>
      </c>
      <c r="BM176" s="165">
        <f>IFERROR(VLOOKUP($B176,RD[[#All],[Date]:[IS20_Inv2_M2]],BM$2,0)/BM$1,"")</f>
        <v>3.704339217950833</v>
      </c>
      <c r="BN176" s="165">
        <f>IFERROR(VLOOKUP($B176,RD[[#All],[Date]:[IS20_Inv2_M2]],BN$2,0)/BN$1,"")</f>
        <v>3.6584916098100684</v>
      </c>
      <c r="BO176" s="165">
        <f>IFERROR(VLOOKUP($B176,RD[[#All],[Date]:[IS20_Inv2_M2]],BO$2,0)/BO$1,"")</f>
        <v>3.6769557554119396</v>
      </c>
      <c r="BP176" s="165">
        <f>IFERROR(VLOOKUP($B176,RD[[#All],[Date]:[IS20_Inv2_M2]],BP$2,0)/BP$1,"")</f>
        <v>3.6582209312357996</v>
      </c>
      <c r="BQ176" s="165">
        <f>IFERROR(VLOOKUP($B176,RD[[#All],[Date]:[IS20_Inv2_M2]],BQ$2,0)/BQ$1,"")</f>
        <v>3.6420147925099933</v>
      </c>
      <c r="BR176" s="165">
        <f>IFERROR(VLOOKUP($B176,RD[[#All],[Date]:[IS20_Inv2_M2]],BR$2,0)/BR$1,"")</f>
        <v>3.6227507597327269</v>
      </c>
      <c r="BS176" s="165">
        <f>IFERROR(VLOOKUP($B176,RD[[#All],[Date]:[IS20_Inv2_M2]],BS$2,0)/BS$1,"")</f>
        <v>3.5721616746077554</v>
      </c>
      <c r="BT176" s="165">
        <f>IFERROR(VLOOKUP($B176,RD[[#All],[Date]:[IS20_Inv2_M2]],BT$2,0)/BT$1,"")</f>
        <v>3.6500889068278255</v>
      </c>
      <c r="BU176" s="165">
        <f>IFERROR(VLOOKUP($B176,RD[[#All],[Date]:[IS20_Inv2_M2]],BU$2,0)/BU$1,"")</f>
        <v>3.5704938105826631</v>
      </c>
      <c r="BV176" s="165">
        <f>IFERROR(VLOOKUP($B176,RD[[#All],[Date]:[IS20_Inv2_M2]],BV$2,0)/BV$1,"")</f>
        <v>3.570631036343674</v>
      </c>
      <c r="BW176" s="165">
        <f>IFERROR(VLOOKUP($B176,RD[[#All],[Date]:[IS20_Inv2_M2]],BW$2,0)/BW$1,"")</f>
        <v>3.7655900990288838</v>
      </c>
      <c r="BX176" s="165">
        <f>IFERROR(VLOOKUP($B176,RD[[#All],[Date]:[IS20_Inv2_M2]],BX$2,0)/BX$1,"")</f>
        <v>3.8684609706438242</v>
      </c>
      <c r="BY176" s="165">
        <f>IFERROR(VLOOKUP($B176,RD[[#All],[Date]:[IS20_Inv2_M2]],BY$2,0)/BY$1,"")</f>
        <v>4.0444844620738332</v>
      </c>
      <c r="BZ176" s="165">
        <f>IFERROR(VLOOKUP($B176,RD[[#All],[Date]:[IS20_Inv2_M2]],BZ$2,0)/BZ$1,"")</f>
        <v>3.9675208267425921</v>
      </c>
      <c r="CA176" s="165">
        <f>IFERROR(VLOOKUP($B176,RD[[#All],[Date]:[IS20_Inv2_M2]],CA$2,0)/CA$1,"")</f>
        <v>3.4351852861927155</v>
      </c>
      <c r="CB176" s="165">
        <f>IFERROR(VLOOKUP($B176,RD[[#All],[Date]:[IS20_Inv2_M2]],CB$2,0)/CB$1,"")</f>
        <v>3.6064536539069914</v>
      </c>
      <c r="CC176" s="165">
        <f>IFERROR(VLOOKUP($B176,RD[[#All],[Date]:[IS20_Inv2_M2]],CC$2,0)/CC$1,"")</f>
        <v>3.775635118220706</v>
      </c>
      <c r="CD176" s="165">
        <f>IFERROR(VLOOKUP($B176,RD[[#All],[Date]:[IS20_Inv2_M2]],CD$2,0)/CD$1,"")</f>
        <v>3.8238924212787007</v>
      </c>
      <c r="CE176" s="165">
        <f>IFERROR(VLOOKUP($B176,RD[[#All],[Date]:[IS20_Inv2_M2]],CE$2,0)/CE$1,"")</f>
        <v>3.636496054658962</v>
      </c>
      <c r="CF176" s="165">
        <f>IFERROR(VLOOKUP($B176,RD[[#All],[Date]:[IS20_Inv2_M2]],CF$2,0)/CF$1,"")</f>
        <v>3.6313257480718675</v>
      </c>
      <c r="CG176" s="165">
        <f>IFERROR(VLOOKUP($B176,RD[[#All],[Date]:[IS20_Inv2_M2]],CG$2,0)/CG$1,"")</f>
        <v>3.703527148076081</v>
      </c>
      <c r="CH176" s="165">
        <f>IFERROR(VLOOKUP($B176,RD[[#All],[Date]:[IS20_Inv2_M2]],CH$2,0)/CH$1,"")</f>
        <v>3.7024512103328284</v>
      </c>
      <c r="CI176" s="165">
        <f>IFERROR(VLOOKUP($B176,RD[[#All],[Date]:[IS20_Inv2_M2]],CI$2,0)/CI$1,"")</f>
        <v>4.1556894823731456</v>
      </c>
      <c r="CJ176" s="165">
        <f>IFERROR(VLOOKUP($B176,RD[[#All],[Date]:[IS20_Inv2_M2]],CJ$2,0)/CJ$1,"")</f>
        <v>4.4574391126115263</v>
      </c>
      <c r="CK176" s="165">
        <f>IFERROR(VLOOKUP($B176,RD[[#All],[Date]:[IS20_Inv2_M2]],CK$2,0)/CK$1,"")</f>
        <v>3.8140020898641591</v>
      </c>
      <c r="CL176" s="165">
        <f>IFERROR(VLOOKUP($B176,RD[[#All],[Date]:[IS20_Inv2_M2]],CL$2,0)/CL$1,"")</f>
        <v>3.7857562695924765</v>
      </c>
      <c r="CM176" s="165">
        <f>IFERROR(VLOOKUP($B176,RD[[#All],[Date]:[IS20_Inv2_M2]],CM$2,0)/CM$1,"")</f>
        <v>4.1369576326868325</v>
      </c>
      <c r="CN176" s="165">
        <f>IFERROR(VLOOKUP($B176,RD[[#All],[Date]:[IS20_Inv2_M2]],CN$2,0)/CN$1,"")</f>
        <v>4.1959552781228542</v>
      </c>
      <c r="CO176" s="165">
        <f>IFERROR(VLOOKUP($B176,RD[[#All],[Date]:[IS20_Inv2_M2]],CO$2,0)/CO$1,"")</f>
        <v>4.0785535249312534</v>
      </c>
      <c r="CP176" s="165">
        <f>IFERROR(VLOOKUP($B176,RD[[#All],[Date]:[IS20_Inv2_M2]],CP$2,0)/CP$1,"")</f>
        <v>3.97128970365288</v>
      </c>
      <c r="CQ176" s="165">
        <f>IFERROR(VLOOKUP($B176,RD[[#All],[Date]:[IS20_Inv2_M2]],CQ$2,0)/CQ$1,"")</f>
        <v>4.0888959190129706</v>
      </c>
      <c r="CR176" s="165">
        <f>IFERROR(VLOOKUP($B176,RD[[#All],[Date]:[IS20_Inv2_M2]],CR$2,0)/CR$1,"")</f>
        <v>4.0778234735843082</v>
      </c>
      <c r="CS176" s="165">
        <f>IFERROR(VLOOKUP($B176,RD[[#All],[Date]:[IS20_Inv2_M2]],CS$2,0)/CS$1,"")</f>
        <v>4.0707054729515981</v>
      </c>
      <c r="CT176" s="165">
        <f>IFERROR(VLOOKUP($B176,RD[[#All],[Date]:[IS20_Inv2_M2]],CT$2,0)/CT$1,"")</f>
        <v>4.0153432458082881</v>
      </c>
      <c r="CU176" s="165">
        <f>IFERROR(VLOOKUP($B176,RD[[#All],[Date]:[IS20_Inv2_M2]],CU$2,0)/CU$1,"")</f>
        <v>4.0091479489612993</v>
      </c>
      <c r="CV176" s="165">
        <f>IFERROR(VLOOKUP($B176,RD[[#All],[Date]:[IS20_Inv2_M2]],CV$2,0)/CV$1,"")</f>
        <v>4.1041864388906468</v>
      </c>
      <c r="CW176" s="165">
        <f>IFERROR(VLOOKUP($B176,RD[[#All],[Date]:[IS20_Inv2_M2]],CW$2,0)/CW$1,"")</f>
        <v>4.0605996695841684</v>
      </c>
      <c r="CX176" s="165">
        <f>IFERROR(VLOOKUP($B176,RD[[#All],[Date]:[IS20_Inv2_M2]],CX$2,0)/CX$1,"")</f>
        <v>3.9117367921543811</v>
      </c>
      <c r="CY176" s="165">
        <f>IFERROR(VLOOKUP($B176,RD[[#All],[Date]:[IS20_Inv2_M2]],CY$2,0)/CY$1,"")</f>
        <v>4.2480876710550861</v>
      </c>
      <c r="CZ176" s="165">
        <f>IFERROR(VLOOKUP($B176,RD[[#All],[Date]:[IS20_Inv2_M2]],CZ$2,0)/CZ$1,"")</f>
        <v>4.1112763938155847</v>
      </c>
      <c r="DA176" s="165">
        <f>IFERROR(AVERAGEIF(Inv_SY_B[[#This Row],[IS1_Inv1_M1]:[IS8_Inv4_M2]],"&gt;="&amp;0.1,Inv_SY_B[[#This Row],[IS1_Inv1_M1]:[IS8_Inv4_M2]]),"")</f>
        <v>3.3439463313440463</v>
      </c>
      <c r="DB176" s="165">
        <f>IFERROR(AVERAGEIF(Inv_SY_B[[#This Row],[IS18_Inv1_M1]:[IS19_Inv2_M3]],"&gt;="&amp;0.1,Inv_SY_B[[#This Row],[IS18_Inv1_M1]:[IS19_Inv2_M3]]),"")</f>
        <v>4.077182797515154</v>
      </c>
      <c r="DC176" s="165">
        <f>IFERROR(AVERAGEIF(Inv_SY_B[[#This Row],[IS9_Inv1_M1]:[IS20_Inv2_M2]],"&gt;="&amp;0.1,Inv_SY_B[[#This Row],[IS9_Inv1_M1]:[IS20_Inv2_M2]]),"")</f>
        <v>3.6822056007457404</v>
      </c>
    </row>
    <row r="177" spans="2:107">
      <c r="B177" s="167">
        <f t="shared" si="68"/>
        <v>45869</v>
      </c>
      <c r="C177" s="165">
        <f>IFERROR(VLOOKUP($B177,RD[[#All],[Date]:[IS20_Inv2_M2]],C$2,0)/C$1,"")</f>
        <v>3.3137583892617442</v>
      </c>
      <c r="D177" s="165">
        <f>IFERROR(VLOOKUP($B177,RD[[#All],[Date]:[IS20_Inv2_M2]],D$2,0)/D$1,"")</f>
        <v>3.2555209828130849</v>
      </c>
      <c r="E177" s="165">
        <f>IFERROR(VLOOKUP($B177,RD[[#All],[Date]:[IS20_Inv2_M2]],E$2,0)/E$1,"")</f>
        <v>3.2205906616069955</v>
      </c>
      <c r="F177" s="165">
        <f>IFERROR(VLOOKUP($B177,RD[[#All],[Date]:[IS20_Inv2_M2]],F$2,0)/F$1,"")</f>
        <v>3.2190438871473357</v>
      </c>
      <c r="G177" s="165">
        <f>IFERROR(VLOOKUP($B177,RD[[#All],[Date]:[IS20_Inv2_M2]],G$2,0)/G$1,"")</f>
        <v>3.2331148475349107</v>
      </c>
      <c r="H177" s="165">
        <f>IFERROR(VLOOKUP($B177,RD[[#All],[Date]:[IS20_Inv2_M2]],H$2,0)/H$1,"")</f>
        <v>3.2273932963588137</v>
      </c>
      <c r="I177" s="165">
        <f>IFERROR(VLOOKUP($B177,RD[[#All],[Date]:[IS20_Inv2_M2]],I$2,0)/I$1,"")</f>
        <v>3.3266837655552388</v>
      </c>
      <c r="J177" s="165">
        <f>IFERROR(VLOOKUP($B177,RD[[#All],[Date]:[IS20_Inv2_M2]],J$2,0)/J$1,"")</f>
        <v>3.2007430628120281</v>
      </c>
      <c r="K177" s="165">
        <f>IFERROR(VLOOKUP($B177,RD[[#All],[Date]:[IS20_Inv2_M2]],K$2,0)/K$1,"")</f>
        <v>3.2889037785063056</v>
      </c>
      <c r="L177" s="165">
        <f>IFERROR(VLOOKUP($B177,RD[[#All],[Date]:[IS20_Inv2_M2]],L$2,0)/L$1,"")</f>
        <v>3.301985370950888</v>
      </c>
      <c r="M177" s="165">
        <f>IFERROR(VLOOKUP($B177,RD[[#All],[Date]:[IS20_Inv2_M2]],M$2,0)/M$1,"")</f>
        <v>3.258707748749905</v>
      </c>
      <c r="N177" s="165">
        <f>IFERROR(VLOOKUP($B177,RD[[#All],[Date]:[IS20_Inv2_M2]],N$2,0)/N$1,"")</f>
        <v>3.2370476723529555</v>
      </c>
      <c r="O177" s="165">
        <f>IFERROR(VLOOKUP($B177,RD[[#All],[Date]:[IS20_Inv2_M2]],O$2,0)/O$1,"")</f>
        <v>3.2199066751028158</v>
      </c>
      <c r="P177" s="165">
        <f>IFERROR(VLOOKUP($B177,RD[[#All],[Date]:[IS20_Inv2_M2]],P$2,0)/P$1,"")</f>
        <v>3.1368915804221089</v>
      </c>
      <c r="Q177" s="165">
        <f>IFERROR(VLOOKUP($B177,RD[[#All],[Date]:[IS20_Inv2_M2]],Q$2,0)/Q$1,"")</f>
        <v>3.0880178708623589</v>
      </c>
      <c r="R177" s="165">
        <f>IFERROR(VLOOKUP($B177,RD[[#All],[Date]:[IS20_Inv2_M2]],R$2,0)/R$1,"")</f>
        <v>3.043816949175604</v>
      </c>
      <c r="S177" s="165">
        <f>IFERROR(VLOOKUP($B177,RD[[#All],[Date]:[IS20_Inv2_M2]],S$2,0)/S$1,"")</f>
        <v>3.2088446361078273</v>
      </c>
      <c r="T177" s="165">
        <f>IFERROR(VLOOKUP($B177,RD[[#All],[Date]:[IS20_Inv2_M2]],T$2,0)/T$1,"")</f>
        <v>3.1628368467976187</v>
      </c>
      <c r="U177" s="165">
        <f>IFERROR(VLOOKUP($B177,RD[[#All],[Date]:[IS20_Inv2_M2]],U$2,0)/U$1,"")</f>
        <v>3.4477737103488448</v>
      </c>
      <c r="V177" s="165">
        <f>IFERROR(VLOOKUP($B177,RD[[#All],[Date]:[IS20_Inv2_M2]],V$2,0)/V$1,"")</f>
        <v>3.4965071231867899</v>
      </c>
      <c r="W177" s="165">
        <f>IFERROR(VLOOKUP($B177,RD[[#All],[Date]:[IS20_Inv2_M2]],W$2,0)/W$1,"")</f>
        <v>3.3084289545187104</v>
      </c>
      <c r="X177" s="165">
        <f>IFERROR(VLOOKUP($B177,RD[[#All],[Date]:[IS20_Inv2_M2]],X$2,0)/X$1,"")</f>
        <v>3.2037466843501328</v>
      </c>
      <c r="Y177" s="165">
        <f>IFERROR(VLOOKUP($B177,RD[[#All],[Date]:[IS20_Inv2_M2]],Y$2,0)/Y$1,"")</f>
        <v>3.1005984611000286</v>
      </c>
      <c r="Z177" s="165">
        <f>IFERROR(VLOOKUP($B177,RD[[#All],[Date]:[IS20_Inv2_M2]],Z$2,0)/Z$1,"")</f>
        <v>3.117952556964394</v>
      </c>
      <c r="AA177" s="165">
        <f>IFERROR(VLOOKUP($B177,RD[[#All],[Date]:[IS20_Inv2_M2]],AA$2,0)/AA$1,"")</f>
        <v>3.2391463048052564</v>
      </c>
      <c r="AB177" s="165">
        <f>IFERROR(VLOOKUP($B177,RD[[#All],[Date]:[IS20_Inv2_M2]],AB$2,0)/AB$1,"")</f>
        <v>3.2956437141930603</v>
      </c>
      <c r="AC177" s="165">
        <f>IFERROR(VLOOKUP($B177,RD[[#All],[Date]:[IS20_Inv2_M2]],AC$2,0)/AC$1,"")</f>
        <v>3.2755031228313665</v>
      </c>
      <c r="AD177" s="165">
        <f>IFERROR(VLOOKUP($B177,RD[[#All],[Date]:[IS20_Inv2_M2]],AD$2,0)/AD$1,"")</f>
        <v>3.1556948798328111</v>
      </c>
      <c r="AE177" s="165">
        <f>IFERROR(VLOOKUP($B177,RD[[#All],[Date]:[IS20_Inv2_M2]],AE$2,0)/AE$1,"")</f>
        <v>3.2790735574664707</v>
      </c>
      <c r="AF177" s="165">
        <f>IFERROR(VLOOKUP($B177,RD[[#All],[Date]:[IS20_Inv2_M2]],AF$2,0)/AF$1,"")</f>
        <v>3.3463390628844594</v>
      </c>
      <c r="AG177" s="165">
        <f>IFERROR(VLOOKUP($B177,RD[[#All],[Date]:[IS20_Inv2_M2]],AG$2,0)/AG$1,"")</f>
        <v>3.2805508667577632</v>
      </c>
      <c r="AH177" s="165">
        <f>IFERROR(VLOOKUP($B177,RD[[#All],[Date]:[IS20_Inv2_M2]],AH$2,0)/AH$1,"")</f>
        <v>3.2724333855799372</v>
      </c>
      <c r="AI177" s="165">
        <f>IFERROR(VLOOKUP($B177,RD[[#All],[Date]:[IS20_Inv2_M2]],AI$2,0)/AI$1,"")</f>
        <v>3.5167295758428767</v>
      </c>
      <c r="AJ177" s="165">
        <f>IFERROR(VLOOKUP($B177,RD[[#All],[Date]:[IS20_Inv2_M2]],AJ$2,0)/AJ$1,"")</f>
        <v>3.5013754718188217</v>
      </c>
      <c r="AK177" s="165">
        <f>IFERROR(VLOOKUP($B177,RD[[#All],[Date]:[IS20_Inv2_M2]],AK$2,0)/AK$1,"")</f>
        <v>3.4338630058011743</v>
      </c>
      <c r="AL177" s="165">
        <f>IFERROR(VLOOKUP($B177,RD[[#All],[Date]:[IS20_Inv2_M2]],AL$2,0)/AL$1,"")</f>
        <v>3.4186890211686798</v>
      </c>
      <c r="AM177" s="165">
        <f>IFERROR(VLOOKUP($B177,RD[[#All],[Date]:[IS20_Inv2_M2]],AM$2,0)/AM$1,"")</f>
        <v>3.4462534128830016</v>
      </c>
      <c r="AN177" s="165">
        <f>IFERROR(VLOOKUP($B177,RD[[#All],[Date]:[IS20_Inv2_M2]],AN$2,0)/AN$1,"")</f>
        <v>3.4580721003134793</v>
      </c>
      <c r="AO177" s="165">
        <f>IFERROR(VLOOKUP($B177,RD[[#All],[Date]:[IS20_Inv2_M2]],AO$2,0)/AO$1,"")</f>
        <v>3.4542786633762423</v>
      </c>
      <c r="AP177" s="165">
        <f>IFERROR(VLOOKUP($B177,RD[[#All],[Date]:[IS20_Inv2_M2]],AP$2,0)/AP$1,"")</f>
        <v>3.4766540174888632</v>
      </c>
      <c r="AQ177" s="165">
        <f>IFERROR(VLOOKUP($B177,RD[[#All],[Date]:[IS20_Inv2_M2]],AQ$2,0)/AQ$1,"")</f>
        <v>3.4697891695863294</v>
      </c>
      <c r="AR177" s="165">
        <f>IFERROR(VLOOKUP($B177,RD[[#All],[Date]:[IS20_Inv2_M2]],AR$2,0)/AR$1,"")</f>
        <v>3.4650809553049151</v>
      </c>
      <c r="AS177" s="165">
        <f>IFERROR(VLOOKUP($B177,RD[[#All],[Date]:[IS20_Inv2_M2]],AS$2,0)/AS$1,"")</f>
        <v>3.4604311944213424</v>
      </c>
      <c r="AT177" s="165">
        <f>IFERROR(VLOOKUP($B177,RD[[#All],[Date]:[IS20_Inv2_M2]],AT$2,0)/AT$1,"")</f>
        <v>3.4652037617554865</v>
      </c>
      <c r="AU177" s="165">
        <f>IFERROR(VLOOKUP($B177,RD[[#All],[Date]:[IS20_Inv2_M2]],AU$2,0)/AU$1,"")</f>
        <v>3.4530526944320048</v>
      </c>
      <c r="AV177" s="165">
        <f>IFERROR(VLOOKUP($B177,RD[[#All],[Date]:[IS20_Inv2_M2]],AV$2,0)/AV$1,"")</f>
        <v>3.308132030241564</v>
      </c>
      <c r="AW177" s="165">
        <f>IFERROR(VLOOKUP($B177,RD[[#All],[Date]:[IS20_Inv2_M2]],AW$2,0)/AW$1,"")</f>
        <v>3.4217755227353526</v>
      </c>
      <c r="AX177" s="165">
        <f>IFERROR(VLOOKUP($B177,RD[[#All],[Date]:[IS20_Inv2_M2]],AX$2,0)/AX$1,"")</f>
        <v>3.4469963534002939</v>
      </c>
      <c r="AY177" s="165">
        <f>IFERROR(VLOOKUP($B177,RD[[#All],[Date]:[IS20_Inv2_M2]],AY$2,0)/AY$1,"")</f>
        <v>3.3745564780047537</v>
      </c>
      <c r="AZ177" s="165">
        <f>IFERROR(VLOOKUP($B177,RD[[#All],[Date]:[IS20_Inv2_M2]],AZ$2,0)/AZ$1,"")</f>
        <v>3.4889615153738407</v>
      </c>
      <c r="BA177" s="165">
        <f>IFERROR(VLOOKUP($B177,RD[[#All],[Date]:[IS20_Inv2_M2]],BA$2,0)/BA$1,"")</f>
        <v>3.4741298516627346</v>
      </c>
      <c r="BB177" s="165">
        <f>IFERROR(VLOOKUP($B177,RD[[#All],[Date]:[IS20_Inv2_M2]],BB$2,0)/BB$1,"")</f>
        <v>3.421912896762628</v>
      </c>
      <c r="BC177" s="165">
        <f>IFERROR(VLOOKUP($B177,RD[[#All],[Date]:[IS20_Inv2_M2]],BC$2,0)/BC$1,"")</f>
        <v>3.5263384350605445</v>
      </c>
      <c r="BD177" s="165">
        <f>IFERROR(VLOOKUP($B177,RD[[#All],[Date]:[IS20_Inv2_M2]],BD$2,0)/BD$1,"")</f>
        <v>3.4949332944521396</v>
      </c>
      <c r="BE177" s="165">
        <f>IFERROR(VLOOKUP($B177,RD[[#All],[Date]:[IS20_Inv2_M2]],BE$2,0)/BE$1,"")</f>
        <v>3.5792406826889578</v>
      </c>
      <c r="BF177" s="165">
        <f>IFERROR(VLOOKUP($B177,RD[[#All],[Date]:[IS20_Inv2_M2]],BF$2,0)/BF$1,"")</f>
        <v>3.5192393813083469</v>
      </c>
      <c r="BG177" s="165">
        <f>IFERROR(VLOOKUP($B177,RD[[#All],[Date]:[IS20_Inv2_M2]],BG$2,0)/BG$1,"")</f>
        <v>3.4907262277951934</v>
      </c>
      <c r="BH177" s="165">
        <f>IFERROR(VLOOKUP($B177,RD[[#All],[Date]:[IS20_Inv2_M2]],BH$2,0)/BH$1,"")</f>
        <v>3.531648102447809</v>
      </c>
      <c r="BI177" s="165">
        <f>IFERROR(VLOOKUP($B177,RD[[#All],[Date]:[IS20_Inv2_M2]],BI$2,0)/BI$1,"")</f>
        <v>3.4763046284344461</v>
      </c>
      <c r="BJ177" s="165">
        <f>IFERROR(VLOOKUP($B177,RD[[#All],[Date]:[IS20_Inv2_M2]],BJ$2,0)/BJ$1,"")</f>
        <v>3.4961404928034518</v>
      </c>
      <c r="BK177" s="165">
        <f>IFERROR(VLOOKUP($B177,RD[[#All],[Date]:[IS20_Inv2_M2]],BK$2,0)/BK$1,"")</f>
        <v>3.4089241646101511</v>
      </c>
      <c r="BL177" s="165">
        <f>IFERROR(VLOOKUP($B177,RD[[#All],[Date]:[IS20_Inv2_M2]],BL$2,0)/BL$1,"")</f>
        <v>3.4516832492844491</v>
      </c>
      <c r="BM177" s="165">
        <f>IFERROR(VLOOKUP($B177,RD[[#All],[Date]:[IS20_Inv2_M2]],BM$2,0)/BM$1,"")</f>
        <v>3.4284771489853161</v>
      </c>
      <c r="BN177" s="165">
        <f>IFERROR(VLOOKUP($B177,RD[[#All],[Date]:[IS20_Inv2_M2]],BN$2,0)/BN$1,"")</f>
        <v>3.4218452271190611</v>
      </c>
      <c r="BO177" s="165">
        <f>IFERROR(VLOOKUP($B177,RD[[#All],[Date]:[IS20_Inv2_M2]],BO$2,0)/BO$1,"")</f>
        <v>3.596059113300492</v>
      </c>
      <c r="BP177" s="165">
        <f>IFERROR(VLOOKUP($B177,RD[[#All],[Date]:[IS20_Inv2_M2]],BP$2,0)/BP$1,"")</f>
        <v>3.5681075225523182</v>
      </c>
      <c r="BQ177" s="165">
        <f>IFERROR(VLOOKUP($B177,RD[[#All],[Date]:[IS20_Inv2_M2]],BQ$2,0)/BQ$1,"")</f>
        <v>3.5625795218643277</v>
      </c>
      <c r="BR177" s="165">
        <f>IFERROR(VLOOKUP($B177,RD[[#All],[Date]:[IS20_Inv2_M2]],BR$2,0)/BR$1,"")</f>
        <v>3.5417445572459805</v>
      </c>
      <c r="BS177" s="165">
        <f>IFERROR(VLOOKUP($B177,RD[[#All],[Date]:[IS20_Inv2_M2]],BS$2,0)/BS$1,"")</f>
        <v>3.4789454491887049</v>
      </c>
      <c r="BT177" s="165">
        <f>IFERROR(VLOOKUP($B177,RD[[#All],[Date]:[IS20_Inv2_M2]],BT$2,0)/BT$1,"")</f>
        <v>3.5470006218023533</v>
      </c>
      <c r="BU177" s="165">
        <f>IFERROR(VLOOKUP($B177,RD[[#All],[Date]:[IS20_Inv2_M2]],BU$2,0)/BU$1,"")</f>
        <v>3.5113193848590853</v>
      </c>
      <c r="BV177" s="165">
        <f>IFERROR(VLOOKUP($B177,RD[[#All],[Date]:[IS20_Inv2_M2]],BV$2,0)/BV$1,"")</f>
        <v>3.4971248860189439</v>
      </c>
      <c r="BW177" s="165">
        <f>IFERROR(VLOOKUP($B177,RD[[#All],[Date]:[IS20_Inv2_M2]],BW$2,0)/BW$1,"")</f>
        <v>3.7189356392140316</v>
      </c>
      <c r="BX177" s="165">
        <f>IFERROR(VLOOKUP($B177,RD[[#All],[Date]:[IS20_Inv2_M2]],BX$2,0)/BX$1,"")</f>
        <v>3.7419187371734037</v>
      </c>
      <c r="BY177" s="165">
        <f>IFERROR(VLOOKUP($B177,RD[[#All],[Date]:[IS20_Inv2_M2]],BY$2,0)/BY$1,"")</f>
        <v>3.9846897803240737</v>
      </c>
      <c r="BZ177" s="165">
        <f>IFERROR(VLOOKUP($B177,RD[[#All],[Date]:[IS20_Inv2_M2]],BZ$2,0)/BZ$1,"")</f>
        <v>3.8426658230517767</v>
      </c>
      <c r="CA177" s="165">
        <f>IFERROR(VLOOKUP($B177,RD[[#All],[Date]:[IS20_Inv2_M2]],CA$2,0)/CA$1,"")</f>
        <v>3.2780983756777102</v>
      </c>
      <c r="CB177" s="165">
        <f>IFERROR(VLOOKUP($B177,RD[[#All],[Date]:[IS20_Inv2_M2]],CB$2,0)/CB$1,"")</f>
        <v>3.4541342988037069</v>
      </c>
      <c r="CC177" s="165">
        <f>IFERROR(VLOOKUP($B177,RD[[#All],[Date]:[IS20_Inv2_M2]],CC$2,0)/CC$1,"")</f>
        <v>3.3276939511895427</v>
      </c>
      <c r="CD177" s="165">
        <f>IFERROR(VLOOKUP($B177,RD[[#All],[Date]:[IS20_Inv2_M2]],CD$2,0)/CD$1,"")</f>
        <v>3.5217951174303015</v>
      </c>
      <c r="CE177" s="165">
        <f>IFERROR(VLOOKUP($B177,RD[[#All],[Date]:[IS20_Inv2_M2]],CE$2,0)/CE$1,"")</f>
        <v>3.4184610552620858</v>
      </c>
      <c r="CF177" s="165">
        <f>IFERROR(VLOOKUP($B177,RD[[#All],[Date]:[IS20_Inv2_M2]],CF$2,0)/CF$1,"")</f>
        <v>3.4175130087597774</v>
      </c>
      <c r="CG177" s="165">
        <f>IFERROR(VLOOKUP($B177,RD[[#All],[Date]:[IS20_Inv2_M2]],CG$2,0)/CG$1,"")</f>
        <v>3.4955125177137454</v>
      </c>
      <c r="CH177" s="165">
        <f>IFERROR(VLOOKUP($B177,RD[[#All],[Date]:[IS20_Inv2_M2]],CH$2,0)/CH$1,"")</f>
        <v>3.4784569120058766</v>
      </c>
      <c r="CI177" s="165">
        <f>IFERROR(VLOOKUP($B177,RD[[#All],[Date]:[IS20_Inv2_M2]],CI$2,0)/CI$1,"")</f>
        <v>3.8653867114704155</v>
      </c>
      <c r="CJ177" s="165">
        <f>IFERROR(VLOOKUP($B177,RD[[#All],[Date]:[IS20_Inv2_M2]],CJ$2,0)/CJ$1,"")</f>
        <v>4.1017603086568606</v>
      </c>
      <c r="CK177" s="165">
        <f>IFERROR(VLOOKUP($B177,RD[[#All],[Date]:[IS20_Inv2_M2]],CK$2,0)/CK$1,"")</f>
        <v>3.542319749216301</v>
      </c>
      <c r="CL177" s="165">
        <f>IFERROR(VLOOKUP($B177,RD[[#All],[Date]:[IS20_Inv2_M2]],CL$2,0)/CL$1,"")</f>
        <v>3.5486873040752354</v>
      </c>
      <c r="CM177" s="165">
        <f>IFERROR(VLOOKUP($B177,RD[[#All],[Date]:[IS20_Inv2_M2]],CM$2,0)/CM$1,"")</f>
        <v>3.2982097518636588</v>
      </c>
      <c r="CN177" s="165">
        <f>IFERROR(VLOOKUP($B177,RD[[#All],[Date]:[IS20_Inv2_M2]],CN$2,0)/CN$1,"")</f>
        <v>3.5362381463105996</v>
      </c>
      <c r="CO177" s="165">
        <f>IFERROR(VLOOKUP($B177,RD[[#All],[Date]:[IS20_Inv2_M2]],CO$2,0)/CO$1,"")</f>
        <v>3.4393530122729743</v>
      </c>
      <c r="CP177" s="165">
        <f>IFERROR(VLOOKUP($B177,RD[[#All],[Date]:[IS20_Inv2_M2]],CP$2,0)/CP$1,"")</f>
        <v>3.3509040785219213</v>
      </c>
      <c r="CQ177" s="165">
        <f>IFERROR(VLOOKUP($B177,RD[[#All],[Date]:[IS20_Inv2_M2]],CQ$2,0)/CQ$1,"")</f>
        <v>3.3960771907624165</v>
      </c>
      <c r="CR177" s="165">
        <f>IFERROR(VLOOKUP($B177,RD[[#All],[Date]:[IS20_Inv2_M2]],CR$2,0)/CR$1,"")</f>
        <v>3.1390382790256246</v>
      </c>
      <c r="CS177" s="165">
        <f>IFERROR(VLOOKUP($B177,RD[[#All],[Date]:[IS20_Inv2_M2]],CS$2,0)/CS$1,"")</f>
        <v>3.1184751660866818</v>
      </c>
      <c r="CT177" s="165">
        <f>IFERROR(VLOOKUP($B177,RD[[#All],[Date]:[IS20_Inv2_M2]],CT$2,0)/CT$1,"")</f>
        <v>2.9476431509016132</v>
      </c>
      <c r="CU177" s="165">
        <f>IFERROR(VLOOKUP($B177,RD[[#All],[Date]:[IS20_Inv2_M2]],CU$2,0)/CU$1,"")</f>
        <v>3.4515712327322579</v>
      </c>
      <c r="CV177" s="165">
        <f>IFERROR(VLOOKUP($B177,RD[[#All],[Date]:[IS20_Inv2_M2]],CV$2,0)/CV$1,"")</f>
        <v>3.4619846040282614</v>
      </c>
      <c r="CW177" s="165">
        <f>IFERROR(VLOOKUP($B177,RD[[#All],[Date]:[IS20_Inv2_M2]],CW$2,0)/CW$1,"")</f>
        <v>3.4208583781503741</v>
      </c>
      <c r="CX177" s="165">
        <f>IFERROR(VLOOKUP($B177,RD[[#All],[Date]:[IS20_Inv2_M2]],CX$2,0)/CX$1,"")</f>
        <v>3.3098702942106928</v>
      </c>
      <c r="CY177" s="165">
        <f>IFERROR(VLOOKUP($B177,RD[[#All],[Date]:[IS20_Inv2_M2]],CY$2,0)/CY$1,"")</f>
        <v>3.5658952457433952</v>
      </c>
      <c r="CZ177" s="165">
        <f>IFERROR(VLOOKUP($B177,RD[[#All],[Date]:[IS20_Inv2_M2]],CZ$2,0)/CZ$1,"")</f>
        <v>3.5048160089387279</v>
      </c>
      <c r="DA177" s="165">
        <f>IFERROR(AVERAGEIF(Inv_SY_B[[#This Row],[IS1_Inv1_M1]:[IS8_Inv4_M2]],"&gt;="&amp;0.1,Inv_SY_B[[#This Row],[IS1_Inv1_M1]:[IS8_Inv4_M2]]),"")</f>
        <v>3.2426000127168306</v>
      </c>
      <c r="DB177" s="165">
        <f>IFERROR(AVERAGEIF(Inv_SY_B[[#This Row],[IS18_Inv1_M1]:[IS19_Inv2_M3]],"&gt;="&amp;0.1,Inv_SY_B[[#This Row],[IS18_Inv1_M1]:[IS19_Inv2_M3]]),"")</f>
        <v>3.3529238956820855</v>
      </c>
      <c r="DC177" s="165">
        <f>IFERROR(AVERAGEIF(Inv_SY_B[[#This Row],[IS9_Inv1_M1]:[IS20_Inv2_M2]],"&gt;="&amp;0.1,Inv_SY_B[[#This Row],[IS9_Inv1_M1]:[IS20_Inv2_M2]]),"")</f>
        <v>3.5146848048968087</v>
      </c>
    </row>
    <row r="178" spans="2:107">
      <c r="B178" s="167">
        <f t="shared" si="68"/>
        <v>45870</v>
      </c>
      <c r="C178" s="165">
        <f>IFERROR(VLOOKUP($B178,RD[[#All],[Date]:[IS20_Inv2_M2]],C$2,0)/C$1,"")</f>
        <v>3.7602213993674298</v>
      </c>
      <c r="D178" s="165">
        <f>IFERROR(VLOOKUP($B178,RD[[#All],[Date]:[IS20_Inv2_M2]],D$2,0)/D$1,"")</f>
        <v>3.6855490672463525</v>
      </c>
      <c r="E178" s="165">
        <f>IFERROR(VLOOKUP($B178,RD[[#All],[Date]:[IS20_Inv2_M2]],E$2,0)/E$1,"")</f>
        <v>3.6467343908360244</v>
      </c>
      <c r="F178" s="165">
        <f>IFERROR(VLOOKUP($B178,RD[[#All],[Date]:[IS20_Inv2_M2]],F$2,0)/F$1,"")</f>
        <v>3.6265673981191222</v>
      </c>
      <c r="G178" s="165">
        <f>IFERROR(VLOOKUP($B178,RD[[#All],[Date]:[IS20_Inv2_M2]],G$2,0)/G$1,"")</f>
        <v>3.6458630189037717</v>
      </c>
      <c r="H178" s="165">
        <f>IFERROR(VLOOKUP($B178,RD[[#All],[Date]:[IS20_Inv2_M2]],H$2,0)/H$1,"")</f>
        <v>3.6551724137931036</v>
      </c>
      <c r="I178" s="165">
        <f>IFERROR(VLOOKUP($B178,RD[[#All],[Date]:[IS20_Inv2_M2]],I$2,0)/I$1,"")</f>
        <v>3.7859789113707607</v>
      </c>
      <c r="J178" s="165">
        <f>IFERROR(VLOOKUP($B178,RD[[#All],[Date]:[IS20_Inv2_M2]],J$2,0)/J$1,"")</f>
        <v>3.6307906652734241</v>
      </c>
      <c r="K178" s="165">
        <f>IFERROR(VLOOKUP($B178,RD[[#All],[Date]:[IS20_Inv2_M2]],K$2,0)/K$1,"")</f>
        <v>3.6832659312259208</v>
      </c>
      <c r="L178" s="165">
        <f>IFERROR(VLOOKUP($B178,RD[[#All],[Date]:[IS20_Inv2_M2]],L$2,0)/L$1,"")</f>
        <v>3.7228080174788638</v>
      </c>
      <c r="M178" s="165">
        <f>IFERROR(VLOOKUP($B178,RD[[#All],[Date]:[IS20_Inv2_M2]],M$2,0)/M$1,"")</f>
        <v>3.6864008789290015</v>
      </c>
      <c r="N178" s="165">
        <f>IFERROR(VLOOKUP($B178,RD[[#All],[Date]:[IS20_Inv2_M2]],N$2,0)/N$1,"")</f>
        <v>3.67410507872387</v>
      </c>
      <c r="O178" s="165">
        <f>IFERROR(VLOOKUP($B178,RD[[#All],[Date]:[IS20_Inv2_M2]],O$2,0)/O$1,"")</f>
        <v>3.6400664346725722</v>
      </c>
      <c r="P178" s="165">
        <f>IFERROR(VLOOKUP($B178,RD[[#All],[Date]:[IS20_Inv2_M2]],P$2,0)/P$1,"")</f>
        <v>3.5373073620463691</v>
      </c>
      <c r="Q178" s="165">
        <f>IFERROR(VLOOKUP($B178,RD[[#All],[Date]:[IS20_Inv2_M2]],Q$2,0)/Q$1,"")</f>
        <v>3.4760376785956386</v>
      </c>
      <c r="R178" s="165">
        <f>IFERROR(VLOOKUP($B178,RD[[#All],[Date]:[IS20_Inv2_M2]],R$2,0)/R$1,"")</f>
        <v>3.4438536872433856</v>
      </c>
      <c r="S178" s="165">
        <f>IFERROR(VLOOKUP($B178,RD[[#All],[Date]:[IS20_Inv2_M2]],S$2,0)/S$1,"")</f>
        <v>3.6330941241112908</v>
      </c>
      <c r="T178" s="165">
        <f>IFERROR(VLOOKUP($B178,RD[[#All],[Date]:[IS20_Inv2_M2]],T$2,0)/T$1,"")</f>
        <v>3.6143625434988929</v>
      </c>
      <c r="U178" s="165">
        <f>IFERROR(VLOOKUP($B178,RD[[#All],[Date]:[IS20_Inv2_M2]],U$2,0)/U$1,"")</f>
        <v>3.9117618997403873</v>
      </c>
      <c r="V178" s="165">
        <f>IFERROR(VLOOKUP($B178,RD[[#All],[Date]:[IS20_Inv2_M2]],V$2,0)/V$1,"")</f>
        <v>3.9912665114276971</v>
      </c>
      <c r="W178" s="165">
        <f>IFERROR(VLOOKUP($B178,RD[[#All],[Date]:[IS20_Inv2_M2]],W$2,0)/W$1,"")</f>
        <v>3.7761621632808731</v>
      </c>
      <c r="X178" s="165">
        <f>IFERROR(VLOOKUP($B178,RD[[#All],[Date]:[IS20_Inv2_M2]],X$2,0)/X$1,"")</f>
        <v>3.6327088859416445</v>
      </c>
      <c r="Y178" s="165">
        <f>IFERROR(VLOOKUP($B178,RD[[#All],[Date]:[IS20_Inv2_M2]],Y$2,0)/Y$1,"")</f>
        <v>3.7489313194642349</v>
      </c>
      <c r="Z178" s="165">
        <f>IFERROR(VLOOKUP($B178,RD[[#All],[Date]:[IS20_Inv2_M2]],Z$2,0)/Z$1,"")</f>
        <v>3.7570766855378279</v>
      </c>
      <c r="AA178" s="165">
        <f>IFERROR(VLOOKUP($B178,RD[[#All],[Date]:[IS20_Inv2_M2]],AA$2,0)/AA$1,"")</f>
        <v>3.5384549319362737</v>
      </c>
      <c r="AB178" s="165">
        <f>IFERROR(VLOOKUP($B178,RD[[#All],[Date]:[IS20_Inv2_M2]],AB$2,0)/AB$1,"")</f>
        <v>3.6246892227867256</v>
      </c>
      <c r="AC178" s="165">
        <f>IFERROR(VLOOKUP($B178,RD[[#All],[Date]:[IS20_Inv2_M2]],AC$2,0)/AC$1,"")</f>
        <v>3.6344492569815019</v>
      </c>
      <c r="AD178" s="165">
        <f>IFERROR(VLOOKUP($B178,RD[[#All],[Date]:[IS20_Inv2_M2]],AD$2,0)/AD$1,"")</f>
        <v>3.5227272727272729</v>
      </c>
      <c r="AE178" s="165">
        <f>IFERROR(VLOOKUP($B178,RD[[#All],[Date]:[IS20_Inv2_M2]],AE$2,0)/AE$1,"")</f>
        <v>3.6625348710132002</v>
      </c>
      <c r="AF178" s="165">
        <f>IFERROR(VLOOKUP($B178,RD[[#All],[Date]:[IS20_Inv2_M2]],AF$2,0)/AF$1,"")</f>
        <v>3.723455004695118</v>
      </c>
      <c r="AG178" s="165">
        <f>IFERROR(VLOOKUP($B178,RD[[#All],[Date]:[IS20_Inv2_M2]],AG$2,0)/AG$1,"")</f>
        <v>3.5951022157918708</v>
      </c>
      <c r="AH178" s="165">
        <f>IFERROR(VLOOKUP($B178,RD[[#All],[Date]:[IS20_Inv2_M2]],AH$2,0)/AH$1,"")</f>
        <v>3.5604427899686519</v>
      </c>
      <c r="AI178" s="165">
        <f>IFERROR(VLOOKUP($B178,RD[[#All],[Date]:[IS20_Inv2_M2]],AI$2,0)/AI$1,"")</f>
        <v>3.5992578849721708</v>
      </c>
      <c r="AJ178" s="165">
        <f>IFERROR(VLOOKUP($B178,RD[[#All],[Date]:[IS20_Inv2_M2]],AJ$2,0)/AJ$1,"")</f>
        <v>3.5787857462734314</v>
      </c>
      <c r="AK178" s="165">
        <f>IFERROR(VLOOKUP($B178,RD[[#All],[Date]:[IS20_Inv2_M2]],AK$2,0)/AK$1,"")</f>
        <v>3.5592548553309551</v>
      </c>
      <c r="AL178" s="165">
        <f>IFERROR(VLOOKUP($B178,RD[[#All],[Date]:[IS20_Inv2_M2]],AL$2,0)/AL$1,"")</f>
        <v>3.5018139551266243</v>
      </c>
      <c r="AM178" s="165">
        <f>IFERROR(VLOOKUP($B178,RD[[#All],[Date]:[IS20_Inv2_M2]],AM$2,0)/AM$1,"")</f>
        <v>3.5224323322209865</v>
      </c>
      <c r="AN178" s="165">
        <f>IFERROR(VLOOKUP($B178,RD[[#All],[Date]:[IS20_Inv2_M2]],AN$2,0)/AN$1,"")</f>
        <v>3.5299111807732495</v>
      </c>
      <c r="AO178" s="165">
        <f>IFERROR(VLOOKUP($B178,RD[[#All],[Date]:[IS20_Inv2_M2]],AO$2,0)/AO$1,"")</f>
        <v>3.5329820582938707</v>
      </c>
      <c r="AP178" s="165">
        <f>IFERROR(VLOOKUP($B178,RD[[#All],[Date]:[IS20_Inv2_M2]],AP$2,0)/AP$1,"")</f>
        <v>3.559148655337403</v>
      </c>
      <c r="AQ178" s="165">
        <f>IFERROR(VLOOKUP($B178,RD[[#All],[Date]:[IS20_Inv2_M2]],AQ$2,0)/AQ$1,"")</f>
        <v>3.5453930788616383</v>
      </c>
      <c r="AR178" s="165">
        <f>IFERROR(VLOOKUP($B178,RD[[#All],[Date]:[IS20_Inv2_M2]],AR$2,0)/AR$1,"")</f>
        <v>3.5419965743463786</v>
      </c>
      <c r="AS178" s="165">
        <f>IFERROR(VLOOKUP($B178,RD[[#All],[Date]:[IS20_Inv2_M2]],AS$2,0)/AS$1,"")</f>
        <v>3.5301644168639243</v>
      </c>
      <c r="AT178" s="165">
        <f>IFERROR(VLOOKUP($B178,RD[[#All],[Date]:[IS20_Inv2_M2]],AT$2,0)/AT$1,"")</f>
        <v>3.5473354231974925</v>
      </c>
      <c r="AU178" s="165">
        <f>IFERROR(VLOOKUP($B178,RD[[#All],[Date]:[IS20_Inv2_M2]],AU$2,0)/AU$1,"")</f>
        <v>3.5324675324675323</v>
      </c>
      <c r="AV178" s="165">
        <f>IFERROR(VLOOKUP($B178,RD[[#All],[Date]:[IS20_Inv2_M2]],AV$2,0)/AV$1,"")</f>
        <v>3.3837359395168729</v>
      </c>
      <c r="AW178" s="165">
        <f>IFERROR(VLOOKUP($B178,RD[[#All],[Date]:[IS20_Inv2_M2]],AW$2,0)/AW$1,"")</f>
        <v>3.476715250622112</v>
      </c>
      <c r="AX178" s="165">
        <f>IFERROR(VLOOKUP($B178,RD[[#All],[Date]:[IS20_Inv2_M2]],AX$2,0)/AX$1,"")</f>
        <v>3.5148103128398693</v>
      </c>
      <c r="AY178" s="165">
        <f>IFERROR(VLOOKUP($B178,RD[[#All],[Date]:[IS20_Inv2_M2]],AY$2,0)/AY$1,"")</f>
        <v>3.4344965379448138</v>
      </c>
      <c r="AZ178" s="165">
        <f>IFERROR(VLOOKUP($B178,RD[[#All],[Date]:[IS20_Inv2_M2]],AZ$2,0)/AZ$1,"")</f>
        <v>3.5469885946775159</v>
      </c>
      <c r="BA178" s="165">
        <f>IFERROR(VLOOKUP($B178,RD[[#All],[Date]:[IS20_Inv2_M2]],BA$2,0)/BA$1,"")</f>
        <v>3.5251914811104288</v>
      </c>
      <c r="BB178" s="165">
        <f>IFERROR(VLOOKUP($B178,RD[[#All],[Date]:[IS20_Inv2_M2]],BB$2,0)/BB$1,"")</f>
        <v>3.4924338289570813</v>
      </c>
      <c r="BC178" s="165">
        <f>IFERROR(VLOOKUP($B178,RD[[#All],[Date]:[IS20_Inv2_M2]],BC$2,0)/BC$1,"")</f>
        <v>3.5767410412440834</v>
      </c>
      <c r="BD178" s="165">
        <f>IFERROR(VLOOKUP($B178,RD[[#All],[Date]:[IS20_Inv2_M2]],BD$2,0)/BD$1,"")</f>
        <v>3.5481519282641978</v>
      </c>
      <c r="BE178" s="165">
        <f>IFERROR(VLOOKUP($B178,RD[[#All],[Date]:[IS20_Inv2_M2]],BE$2,0)/BE$1,"")</f>
        <v>3.5667014977359801</v>
      </c>
      <c r="BF178" s="165">
        <f>IFERROR(VLOOKUP($B178,RD[[#All],[Date]:[IS20_Inv2_M2]],BF$2,0)/BF$1,"")</f>
        <v>3.5840022046918598</v>
      </c>
      <c r="BG178" s="165">
        <f>IFERROR(VLOOKUP($B178,RD[[#All],[Date]:[IS20_Inv2_M2]],BG$2,0)/BG$1,"")</f>
        <v>3.5828108672936256</v>
      </c>
      <c r="BH178" s="165">
        <f>IFERROR(VLOOKUP($B178,RD[[#All],[Date]:[IS20_Inv2_M2]],BH$2,0)/BH$1,"")</f>
        <v>3.6050156739811912</v>
      </c>
      <c r="BI178" s="165">
        <f>IFERROR(VLOOKUP($B178,RD[[#All],[Date]:[IS20_Inv2_M2]],BI$2,0)/BI$1,"")</f>
        <v>3.5596533284160059</v>
      </c>
      <c r="BJ178" s="165">
        <f>IFERROR(VLOOKUP($B178,RD[[#All],[Date]:[IS20_Inv2_M2]],BJ$2,0)/BJ$1,"")</f>
        <v>3.5918697542724241</v>
      </c>
      <c r="BK178" s="165">
        <f>IFERROR(VLOOKUP($B178,RD[[#All],[Date]:[IS20_Inv2_M2]],BK$2,0)/BK$1,"")</f>
        <v>3.4769559127592871</v>
      </c>
      <c r="BL178" s="165">
        <f>IFERROR(VLOOKUP($B178,RD[[#All],[Date]:[IS20_Inv2_M2]],BL$2,0)/BL$1,"")</f>
        <v>3.5225569033664987</v>
      </c>
      <c r="BM178" s="165">
        <f>IFERROR(VLOOKUP($B178,RD[[#All],[Date]:[IS20_Inv2_M2]],BM$2,0)/BM$1,"")</f>
        <v>3.503052301600396</v>
      </c>
      <c r="BN178" s="165">
        <f>IFERROR(VLOOKUP($B178,RD[[#All],[Date]:[IS20_Inv2_M2]],BN$2,0)/BN$1,"")</f>
        <v>3.5042104616141132</v>
      </c>
      <c r="BO178" s="165">
        <f>IFERROR(VLOOKUP($B178,RD[[#All],[Date]:[IS20_Inv2_M2]],BO$2,0)/BO$1,"")</f>
        <v>3.6765038188638313</v>
      </c>
      <c r="BP178" s="165">
        <f>IFERROR(VLOOKUP($B178,RD[[#All],[Date]:[IS20_Inv2_M2]],BP$2,0)/BP$1,"")</f>
        <v>3.6625348710132002</v>
      </c>
      <c r="BQ178" s="165">
        <f>IFERROR(VLOOKUP($B178,RD[[#All],[Date]:[IS20_Inv2_M2]],BQ$2,0)/BQ$1,"")</f>
        <v>3.6683392717355918</v>
      </c>
      <c r="BR178" s="165">
        <f>IFERROR(VLOOKUP($B178,RD[[#All],[Date]:[IS20_Inv2_M2]],BR$2,0)/BR$1,"")</f>
        <v>3.6452791119035974</v>
      </c>
      <c r="BS178" s="165">
        <f>IFERROR(VLOOKUP($B178,RD[[#All],[Date]:[IS20_Inv2_M2]],BS$2,0)/BS$1,"")</f>
        <v>3.5895491570693401</v>
      </c>
      <c r="BT178" s="165">
        <f>IFERROR(VLOOKUP($B178,RD[[#All],[Date]:[IS20_Inv2_M2]],BT$2,0)/BT$1,"")</f>
        <v>3.6517252288123569</v>
      </c>
      <c r="BU178" s="165">
        <f>IFERROR(VLOOKUP($B178,RD[[#All],[Date]:[IS20_Inv2_M2]],BU$2,0)/BU$1,"")</f>
        <v>3.5791423804961093</v>
      </c>
      <c r="BV178" s="165">
        <f>IFERROR(VLOOKUP($B178,RD[[#All],[Date]:[IS20_Inv2_M2]],BV$2,0)/BV$1,"")</f>
        <v>3.5748180955393862</v>
      </c>
      <c r="BW178" s="165">
        <f>IFERROR(VLOOKUP($B178,RD[[#All],[Date]:[IS20_Inv2_M2]],BW$2,0)/BW$1,"")</f>
        <v>3.8493124858199197</v>
      </c>
      <c r="BX178" s="165">
        <f>IFERROR(VLOOKUP($B178,RD[[#All],[Date]:[IS20_Inv2_M2]],BX$2,0)/BX$1,"")</f>
        <v>3.9179422286034118</v>
      </c>
      <c r="BY178" s="165">
        <f>IFERROR(VLOOKUP($B178,RD[[#All],[Date]:[IS20_Inv2_M2]],BY$2,0)/BY$1,"")</f>
        <v>4.1605973905878999</v>
      </c>
      <c r="BZ178" s="165">
        <f>IFERROR(VLOOKUP($B178,RD[[#All],[Date]:[IS20_Inv2_M2]],BZ$2,0)/BZ$1,"")</f>
        <v>3.9860803543182537</v>
      </c>
      <c r="CA178" s="165">
        <f>IFERROR(VLOOKUP($B178,RD[[#All],[Date]:[IS20_Inv2_M2]],CA$2,0)/CA$1,"")</f>
        <v>3.370823288134484</v>
      </c>
      <c r="CB178" s="165">
        <f>IFERROR(VLOOKUP($B178,RD[[#All],[Date]:[IS20_Inv2_M2]],CB$2,0)/CB$1,"")</f>
        <v>3.5466975992126262</v>
      </c>
      <c r="CC178" s="165">
        <f>IFERROR(VLOOKUP($B178,RD[[#All],[Date]:[IS20_Inv2_M2]],CC$2,0)/CC$1,"")</f>
        <v>3.535388269168168</v>
      </c>
      <c r="CD178" s="165">
        <f>IFERROR(VLOOKUP($B178,RD[[#All],[Date]:[IS20_Inv2_M2]],CD$2,0)/CD$1,"")</f>
        <v>3.5659066706471032</v>
      </c>
      <c r="CE178" s="165">
        <f>IFERROR(VLOOKUP($B178,RD[[#All],[Date]:[IS20_Inv2_M2]],CE$2,0)/CE$1,"")</f>
        <v>3.4881048024598353</v>
      </c>
      <c r="CF178" s="165">
        <f>IFERROR(VLOOKUP($B178,RD[[#All],[Date]:[IS20_Inv2_M2]],CF$2,0)/CF$1,"")</f>
        <v>3.4781660103197374</v>
      </c>
      <c r="CG178" s="165">
        <f>IFERROR(VLOOKUP($B178,RD[[#All],[Date]:[IS20_Inv2_M2]],CG$2,0)/CG$1,"")</f>
        <v>3.5990864690816586</v>
      </c>
      <c r="CH178" s="165">
        <f>IFERROR(VLOOKUP($B178,RD[[#All],[Date]:[IS20_Inv2_M2]],CH$2,0)/CH$1,"")</f>
        <v>3.5548186046173376</v>
      </c>
      <c r="CI178" s="165">
        <f>IFERROR(VLOOKUP($B178,RD[[#All],[Date]:[IS20_Inv2_M2]],CI$2,0)/CI$1,"")</f>
        <v>3.9749148631296869</v>
      </c>
      <c r="CJ178" s="165">
        <f>IFERROR(VLOOKUP($B178,RD[[#All],[Date]:[IS20_Inv2_M2]],CJ$2,0)/CJ$1,"")</f>
        <v>4.239209066795274</v>
      </c>
      <c r="CK178" s="165">
        <f>IFERROR(VLOOKUP($B178,RD[[#All],[Date]:[IS20_Inv2_M2]],CK$2,0)/CK$1,"")</f>
        <v>3.6512912374981341</v>
      </c>
      <c r="CL178" s="165">
        <f>IFERROR(VLOOKUP($B178,RD[[#All],[Date]:[IS20_Inv2_M2]],CL$2,0)/CL$1,"")</f>
        <v>3.6393025078369909</v>
      </c>
      <c r="CM178" s="165">
        <f>IFERROR(VLOOKUP($B178,RD[[#All],[Date]:[IS20_Inv2_M2]],CM$2,0)/CM$1,"")</f>
        <v>3.4920789428856498</v>
      </c>
      <c r="CN178" s="165">
        <f>IFERROR(VLOOKUP($B178,RD[[#All],[Date]:[IS20_Inv2_M2]],CN$2,0)/CN$1,"")</f>
        <v>3.6527495929815355</v>
      </c>
      <c r="CO178" s="165">
        <f>IFERROR(VLOOKUP($B178,RD[[#All],[Date]:[IS20_Inv2_M2]],CO$2,0)/CO$1,"")</f>
        <v>3.5375043600288776</v>
      </c>
      <c r="CP178" s="165">
        <f>IFERROR(VLOOKUP($B178,RD[[#All],[Date]:[IS20_Inv2_M2]],CP$2,0)/CP$1,"")</f>
        <v>3.4380045768846785</v>
      </c>
      <c r="CQ178" s="165">
        <f>IFERROR(VLOOKUP($B178,RD[[#All],[Date]:[IS20_Inv2_M2]],CQ$2,0)/CQ$1,"")</f>
        <v>3.5313192027839291</v>
      </c>
      <c r="CR178" s="165">
        <f>IFERROR(VLOOKUP($B178,RD[[#All],[Date]:[IS20_Inv2_M2]],CR$2,0)/CR$1,"")</f>
        <v>3.4364125276811133</v>
      </c>
      <c r="CS178" s="165">
        <f>IFERROR(VLOOKUP($B178,RD[[#All],[Date]:[IS20_Inv2_M2]],CS$2,0)/CS$1,"")</f>
        <v>3.4039860803543185</v>
      </c>
      <c r="CT178" s="165">
        <f>IFERROR(VLOOKUP($B178,RD[[#All],[Date]:[IS20_Inv2_M2]],CT$2,0)/CT$1,"")</f>
        <v>3.1208478329642517</v>
      </c>
      <c r="CU178" s="165">
        <f>IFERROR(VLOOKUP($B178,RD[[#All],[Date]:[IS20_Inv2_M2]],CU$2,0)/CU$1,"")</f>
        <v>3.5662501318148268</v>
      </c>
      <c r="CV178" s="165">
        <f>IFERROR(VLOOKUP($B178,RD[[#All],[Date]:[IS20_Inv2_M2]],CV$2,0)/CV$1,"")</f>
        <v>3.5959084677844566</v>
      </c>
      <c r="CW178" s="165">
        <f>IFERROR(VLOOKUP($B178,RD[[#All],[Date]:[IS20_Inv2_M2]],CW$2,0)/CW$1,"")</f>
        <v>3.5790361699884001</v>
      </c>
      <c r="CX178" s="165">
        <f>IFERROR(VLOOKUP($B178,RD[[#All],[Date]:[IS20_Inv2_M2]],CX$2,0)/CX$1,"")</f>
        <v>3.4656754191711481</v>
      </c>
      <c r="CY178" s="165">
        <f>IFERROR(VLOOKUP($B178,RD[[#All],[Date]:[IS20_Inv2_M2]],CY$2,0)/CY$1,"")</f>
        <v>3.7978893404391667</v>
      </c>
      <c r="CZ178" s="165">
        <f>IFERROR(VLOOKUP($B178,RD[[#All],[Date]:[IS20_Inv2_M2]],CZ$2,0)/CZ$1,"")</f>
        <v>3.6899176802385454</v>
      </c>
      <c r="DA178" s="165">
        <f>IFERROR(AVERAGEIF(Inv_SY_B[[#This Row],[IS1_Inv1_M1]:[IS8_Inv4_M2]],"&gt;="&amp;0.1,Inv_SY_B[[#This Row],[IS1_Inv1_M1]:[IS8_Inv4_M2]]),"")</f>
        <v>3.6633731885227823</v>
      </c>
      <c r="DB178" s="165">
        <f>IFERROR(AVERAGEIF(Inv_SY_B[[#This Row],[IS18_Inv1_M1]:[IS19_Inv2_M3]],"&gt;="&amp;0.1,Inv_SY_B[[#This Row],[IS18_Inv1_M1]:[IS19_Inv2_M3]]),"")</f>
        <v>3.5219700232857782</v>
      </c>
      <c r="DC178" s="165">
        <f>IFERROR(AVERAGEIF(Inv_SY_B[[#This Row],[IS9_Inv1_M1]:[IS20_Inv2_M2]],"&gt;="&amp;0.1,Inv_SY_B[[#This Row],[IS9_Inv1_M1]:[IS20_Inv2_M2]]),"")</f>
        <v>3.6014744874756781</v>
      </c>
    </row>
    <row r="179" spans="2:107">
      <c r="B179" s="167">
        <f t="shared" si="68"/>
        <v>45871</v>
      </c>
      <c r="C179" s="165">
        <f>IFERROR(VLOOKUP($B179,RD[[#All],[Date]:[IS20_Inv2_M2]],C$2,0)/C$1,"")</f>
        <v>4.5393620303941979</v>
      </c>
      <c r="D179" s="165">
        <f>IFERROR(VLOOKUP($B179,RD[[#All],[Date]:[IS20_Inv2_M2]],D$2,0)/D$1,"")</f>
        <v>4.4523061913624984</v>
      </c>
      <c r="E179" s="165">
        <f>IFERROR(VLOOKUP($B179,RD[[#All],[Date]:[IS20_Inv2_M2]],E$2,0)/E$1,"")</f>
        <v>4.4179414052372312</v>
      </c>
      <c r="F179" s="165">
        <f>IFERROR(VLOOKUP($B179,RD[[#All],[Date]:[IS20_Inv2_M2]],F$2,0)/F$1,"")</f>
        <v>4.4347570532915359</v>
      </c>
      <c r="G179" s="165">
        <f>IFERROR(VLOOKUP($B179,RD[[#All],[Date]:[IS20_Inv2_M2]],G$2,0)/G$1,"")</f>
        <v>4.4533105348152375</v>
      </c>
      <c r="H179" s="165">
        <f>IFERROR(VLOOKUP($B179,RD[[#All],[Date]:[IS20_Inv2_M2]],H$2,0)/H$1,"")</f>
        <v>4.4369423679768509</v>
      </c>
      <c r="I179" s="165">
        <f>IFERROR(VLOOKUP($B179,RD[[#All],[Date]:[IS20_Inv2_M2]],I$2,0)/I$1,"")</f>
        <v>4.6119502232354899</v>
      </c>
      <c r="J179" s="165">
        <f>IFERROR(VLOOKUP($B179,RD[[#All],[Date]:[IS20_Inv2_M2]],J$2,0)/J$1,"")</f>
        <v>4.4068268895855098</v>
      </c>
      <c r="K179" s="165">
        <f>IFERROR(VLOOKUP($B179,RD[[#All],[Date]:[IS20_Inv2_M2]],K$2,0)/K$1,"")</f>
        <v>4.5126707985354999</v>
      </c>
      <c r="L179" s="165">
        <f>IFERROR(VLOOKUP($B179,RD[[#All],[Date]:[IS20_Inv2_M2]],L$2,0)/L$1,"")</f>
        <v>4.5345302555333902</v>
      </c>
      <c r="M179" s="165">
        <f>IFERROR(VLOOKUP($B179,RD[[#All],[Date]:[IS20_Inv2_M2]],M$2,0)/M$1,"")</f>
        <v>4.5118682391255831</v>
      </c>
      <c r="N179" s="165">
        <f>IFERROR(VLOOKUP($B179,RD[[#All],[Date]:[IS20_Inv2_M2]],N$2,0)/N$1,"")</f>
        <v>4.4503930109751053</v>
      </c>
      <c r="O179" s="165">
        <f>IFERROR(VLOOKUP($B179,RD[[#All],[Date]:[IS20_Inv2_M2]],O$2,0)/O$1,"")</f>
        <v>4.4749485922176531</v>
      </c>
      <c r="P179" s="165">
        <f>IFERROR(VLOOKUP($B179,RD[[#All],[Date]:[IS20_Inv2_M2]],P$2,0)/P$1,"")</f>
        <v>4.3516970217381488</v>
      </c>
      <c r="Q179" s="165">
        <f>IFERROR(VLOOKUP($B179,RD[[#All],[Date]:[IS20_Inv2_M2]],Q$2,0)/Q$1,"")</f>
        <v>4.3050184325549257</v>
      </c>
      <c r="R179" s="165">
        <f>IFERROR(VLOOKUP($B179,RD[[#All],[Date]:[IS20_Inv2_M2]],R$2,0)/R$1,"")</f>
        <v>4.418773152636466</v>
      </c>
      <c r="S179" s="165">
        <f>IFERROR(VLOOKUP($B179,RD[[#All],[Date]:[IS20_Inv2_M2]],S$2,0)/S$1,"")</f>
        <v>4.4915832764448291</v>
      </c>
      <c r="T179" s="165">
        <f>IFERROR(VLOOKUP($B179,RD[[#All],[Date]:[IS20_Inv2_M2]],T$2,0)/T$1,"")</f>
        <v>4.4361680710937277</v>
      </c>
      <c r="U179" s="165">
        <f>IFERROR(VLOOKUP($B179,RD[[#All],[Date]:[IS20_Inv2_M2]],U$2,0)/U$1,"")</f>
        <v>4.7142003484932937</v>
      </c>
      <c r="V179" s="165">
        <f>IFERROR(VLOOKUP($B179,RD[[#All],[Date]:[IS20_Inv2_M2]],V$2,0)/V$1,"")</f>
        <v>4.8174213389620428</v>
      </c>
      <c r="W179" s="165">
        <f>IFERROR(VLOOKUP($B179,RD[[#All],[Date]:[IS20_Inv2_M2]],W$2,0)/W$1,"")</f>
        <v>4.5661641441990133</v>
      </c>
      <c r="X179" s="165">
        <f>IFERROR(VLOOKUP($B179,RD[[#All],[Date]:[IS20_Inv2_M2]],X$2,0)/X$1,"")</f>
        <v>4.3564530835543769</v>
      </c>
      <c r="Y179" s="165">
        <f>IFERROR(VLOOKUP($B179,RD[[#All],[Date]:[IS20_Inv2_M2]],Y$2,0)/Y$1,"")</f>
        <v>4.4803837750546212</v>
      </c>
      <c r="Z179" s="165">
        <f>IFERROR(VLOOKUP($B179,RD[[#All],[Date]:[IS20_Inv2_M2]],Z$2,0)/Z$1,"")</f>
        <v>4.4850980208674489</v>
      </c>
      <c r="AA179" s="165">
        <f>IFERROR(VLOOKUP($B179,RD[[#All],[Date]:[IS20_Inv2_M2]],AA$2,0)/AA$1,"")</f>
        <v>4.4342336926181991</v>
      </c>
      <c r="AB179" s="165">
        <f>IFERROR(VLOOKUP($B179,RD[[#All],[Date]:[IS20_Inv2_M2]],AB$2,0)/AB$1,"")</f>
        <v>4.5240514538968757</v>
      </c>
      <c r="AC179" s="165">
        <f>IFERROR(VLOOKUP($B179,RD[[#All],[Date]:[IS20_Inv2_M2]],AC$2,0)/AC$1,"")</f>
        <v>4.5097992294622982</v>
      </c>
      <c r="AD179" s="165">
        <f>IFERROR(VLOOKUP($B179,RD[[#All],[Date]:[IS20_Inv2_M2]],AD$2,0)/AD$1,"")</f>
        <v>4.3551898293277604</v>
      </c>
      <c r="AE179" s="165">
        <f>IFERROR(VLOOKUP($B179,RD[[#All],[Date]:[IS20_Inv2_M2]],AE$2,0)/AE$1,"")</f>
        <v>4.5238848465675412</v>
      </c>
      <c r="AF179" s="165">
        <f>IFERROR(VLOOKUP($B179,RD[[#All],[Date]:[IS20_Inv2_M2]],AF$2,0)/AF$1,"")</f>
        <v>4.5881602667429933</v>
      </c>
      <c r="AG179" s="165">
        <f>IFERROR(VLOOKUP($B179,RD[[#All],[Date]:[IS20_Inv2_M2]],AG$2,0)/AG$1,"")</f>
        <v>4.5371486750797096</v>
      </c>
      <c r="AH179" s="165">
        <f>IFERROR(VLOOKUP($B179,RD[[#All],[Date]:[IS20_Inv2_M2]],AH$2,0)/AH$1,"")</f>
        <v>4.5023510971786829</v>
      </c>
      <c r="AI179" s="165">
        <f>IFERROR(VLOOKUP($B179,RD[[#All],[Date]:[IS20_Inv2_M2]],AI$2,0)/AI$1,"")</f>
        <v>4.7610517561256485</v>
      </c>
      <c r="AJ179" s="165">
        <f>IFERROR(VLOOKUP($B179,RD[[#All],[Date]:[IS20_Inv2_M2]],AJ$2,0)/AJ$1,"")</f>
        <v>4.7616915104599835</v>
      </c>
      <c r="AK179" s="165">
        <f>IFERROR(VLOOKUP($B179,RD[[#All],[Date]:[IS20_Inv2_M2]],AK$2,0)/AK$1,"")</f>
        <v>4.7785824955860621</v>
      </c>
      <c r="AL179" s="165">
        <f>IFERROR(VLOOKUP($B179,RD[[#All],[Date]:[IS20_Inv2_M2]],AL$2,0)/AL$1,"")</f>
        <v>4.6951498714381312</v>
      </c>
      <c r="AM179" s="165">
        <f>IFERROR(VLOOKUP($B179,RD[[#All],[Date]:[IS20_Inv2_M2]],AM$2,0)/AM$1,"")</f>
        <v>4.7298344962416152</v>
      </c>
      <c r="AN179" s="165">
        <f>IFERROR(VLOOKUP($B179,RD[[#All],[Date]:[IS20_Inv2_M2]],AN$2,0)/AN$1,"")</f>
        <v>4.7230929989550674</v>
      </c>
      <c r="AO179" s="165">
        <f>IFERROR(VLOOKUP($B179,RD[[#All],[Date]:[IS20_Inv2_M2]],AO$2,0)/AO$1,"")</f>
        <v>4.7202027612886015</v>
      </c>
      <c r="AP179" s="165">
        <f>IFERROR(VLOOKUP($B179,RD[[#All],[Date]:[IS20_Inv2_M2]],AP$2,0)/AP$1,"")</f>
        <v>4.7246328988615742</v>
      </c>
      <c r="AQ179" s="165">
        <f>IFERROR(VLOOKUP($B179,RD[[#All],[Date]:[IS20_Inv2_M2]],AQ$2,0)/AQ$1,"")</f>
        <v>4.6911303706435552</v>
      </c>
      <c r="AR179" s="165">
        <f>IFERROR(VLOOKUP($B179,RD[[#All],[Date]:[IS20_Inv2_M2]],AR$2,0)/AR$1,"")</f>
        <v>4.7041334065863039</v>
      </c>
      <c r="AS179" s="165">
        <f>IFERROR(VLOOKUP($B179,RD[[#All],[Date]:[IS20_Inv2_M2]],AS$2,0)/AS$1,"")</f>
        <v>4.6734054123216691</v>
      </c>
      <c r="AT179" s="165">
        <f>IFERROR(VLOOKUP($B179,RD[[#All],[Date]:[IS20_Inv2_M2]],AT$2,0)/AT$1,"")</f>
        <v>4.6746081504702204</v>
      </c>
      <c r="AU179" s="165">
        <f>IFERROR(VLOOKUP($B179,RD[[#All],[Date]:[IS20_Inv2_M2]],AU$2,0)/AU$1,"")</f>
        <v>4.6603970741901772</v>
      </c>
      <c r="AV179" s="165">
        <f>IFERROR(VLOOKUP($B179,RD[[#All],[Date]:[IS20_Inv2_M2]],AV$2,0)/AV$1,"")</f>
        <v>4.5731145122625856</v>
      </c>
      <c r="AW179" s="165">
        <f>IFERROR(VLOOKUP($B179,RD[[#All],[Date]:[IS20_Inv2_M2]],AW$2,0)/AW$1,"")</f>
        <v>4.6175225414471779</v>
      </c>
      <c r="AX179" s="165">
        <f>IFERROR(VLOOKUP($B179,RD[[#All],[Date]:[IS20_Inv2_M2]],AX$2,0)/AX$1,"")</f>
        <v>4.6606103256349556</v>
      </c>
      <c r="AY179" s="165">
        <f>IFERROR(VLOOKUP($B179,RD[[#All],[Date]:[IS20_Inv2_M2]],AY$2,0)/AY$1,"")</f>
        <v>4.5733576768059523</v>
      </c>
      <c r="AZ179" s="165">
        <f>IFERROR(VLOOKUP($B179,RD[[#All],[Date]:[IS20_Inv2_M2]],AZ$2,0)/AZ$1,"")</f>
        <v>4.703528313212832</v>
      </c>
      <c r="BA179" s="165">
        <f>IFERROR(VLOOKUP($B179,RD[[#All],[Date]:[IS20_Inv2_M2]],BA$2,0)/BA$1,"")</f>
        <v>4.6795721164722233</v>
      </c>
      <c r="BB179" s="165">
        <f>IFERROR(VLOOKUP($B179,RD[[#All],[Date]:[IS20_Inv2_M2]],BB$2,0)/BB$1,"")</f>
        <v>4.6194505958030163</v>
      </c>
      <c r="BC179" s="165">
        <f>IFERROR(VLOOKUP($B179,RD[[#All],[Date]:[IS20_Inv2_M2]],BC$2,0)/BC$1,"")</f>
        <v>4.7144876759481216</v>
      </c>
      <c r="BD179" s="165">
        <f>IFERROR(VLOOKUP($B179,RD[[#All],[Date]:[IS20_Inv2_M2]],BD$2,0)/BD$1,"")</f>
        <v>4.7247940511773709</v>
      </c>
      <c r="BE179" s="165">
        <f>IFERROR(VLOOKUP($B179,RD[[#All],[Date]:[IS20_Inv2_M2]],BE$2,0)/BE$1,"")</f>
        <v>4.7349355625217688</v>
      </c>
      <c r="BF179" s="165">
        <f>IFERROR(VLOOKUP($B179,RD[[#All],[Date]:[IS20_Inv2_M2]],BF$2,0)/BF$1,"")</f>
        <v>4.7614454511006237</v>
      </c>
      <c r="BG179" s="165">
        <f>IFERROR(VLOOKUP($B179,RD[[#All],[Date]:[IS20_Inv2_M2]],BG$2,0)/BG$1,"")</f>
        <v>4.7616248693834899</v>
      </c>
      <c r="BH179" s="165">
        <f>IFERROR(VLOOKUP($B179,RD[[#All],[Date]:[IS20_Inv2_M2]],BH$2,0)/BH$1,"")</f>
        <v>4.7715600613619689</v>
      </c>
      <c r="BI179" s="165">
        <f>IFERROR(VLOOKUP($B179,RD[[#All],[Date]:[IS20_Inv2_M2]],BI$2,0)/BI$1,"")</f>
        <v>4.7235847316983222</v>
      </c>
      <c r="BJ179" s="165">
        <f>IFERROR(VLOOKUP($B179,RD[[#All],[Date]:[IS20_Inv2_M2]],BJ$2,0)/BJ$1,"")</f>
        <v>4.7689351805035898</v>
      </c>
      <c r="BK179" s="165">
        <f>IFERROR(VLOOKUP($B179,RD[[#All],[Date]:[IS20_Inv2_M2]],BK$2,0)/BK$1,"")</f>
        <v>4.648836123524311</v>
      </c>
      <c r="BL179" s="165">
        <f>IFERROR(VLOOKUP($B179,RD[[#All],[Date]:[IS20_Inv2_M2]],BL$2,0)/BL$1,"")</f>
        <v>4.7117350415701242</v>
      </c>
      <c r="BM179" s="165">
        <f>IFERROR(VLOOKUP($B179,RD[[#All],[Date]:[IS20_Inv2_M2]],BM$2,0)/BM$1,"")</f>
        <v>4.7028543144695591</v>
      </c>
      <c r="BN179" s="165">
        <f>IFERROR(VLOOKUP($B179,RD[[#All],[Date]:[IS20_Inv2_M2]],BN$2,0)/BN$1,"")</f>
        <v>4.658553076402975</v>
      </c>
      <c r="BO179" s="165">
        <f>IFERROR(VLOOKUP($B179,RD[[#All],[Date]:[IS20_Inv2_M2]],BO$2,0)/BO$1,"")</f>
        <v>4.830749762733312</v>
      </c>
      <c r="BP179" s="165">
        <f>IFERROR(VLOOKUP($B179,RD[[#All],[Date]:[IS20_Inv2_M2]],BP$2,0)/BP$1,"")</f>
        <v>4.8368851437500595</v>
      </c>
      <c r="BQ179" s="165">
        <f>IFERROR(VLOOKUP($B179,RD[[#All],[Date]:[IS20_Inv2_M2]],BQ$2,0)/BQ$1,"")</f>
        <v>4.8215361950043532</v>
      </c>
      <c r="BR179" s="165">
        <f>IFERROR(VLOOKUP($B179,RD[[#All],[Date]:[IS20_Inv2_M2]],BR$2,0)/BR$1,"")</f>
        <v>4.7942250726179854</v>
      </c>
      <c r="BS179" s="165">
        <f>IFERROR(VLOOKUP($B179,RD[[#All],[Date]:[IS20_Inv2_M2]],BS$2,0)/BS$1,"")</f>
        <v>4.6873754802688303</v>
      </c>
      <c r="BT179" s="165">
        <f>IFERROR(VLOOKUP($B179,RD[[#All],[Date]:[IS20_Inv2_M2]],BT$2,0)/BT$1,"")</f>
        <v>4.8118775158450502</v>
      </c>
      <c r="BU179" s="165">
        <f>IFERROR(VLOOKUP($B179,RD[[#All],[Date]:[IS20_Inv2_M2]],BU$2,0)/BU$1,"")</f>
        <v>4.6520202376535975</v>
      </c>
      <c r="BV179" s="165">
        <f>IFERROR(VLOOKUP($B179,RD[[#All],[Date]:[IS20_Inv2_M2]],BV$2,0)/BV$1,"")</f>
        <v>4.6290265552598768</v>
      </c>
      <c r="BW179" s="165">
        <f>IFERROR(VLOOKUP($B179,RD[[#All],[Date]:[IS20_Inv2_M2]],BW$2,0)/BW$1,"")</f>
        <v>4.9837188717289944</v>
      </c>
      <c r="BX179" s="165">
        <f>IFERROR(VLOOKUP($B179,RD[[#All],[Date]:[IS20_Inv2_M2]],BX$2,0)/BX$1,"")</f>
        <v>5.0957584016742512</v>
      </c>
      <c r="BY179" s="165">
        <f>IFERROR(VLOOKUP($B179,RD[[#All],[Date]:[IS20_Inv2_M2]],BY$2,0)/BY$1,"")</f>
        <v>5.3843025054666942</v>
      </c>
      <c r="BZ179" s="165">
        <f>IFERROR(VLOOKUP($B179,RD[[#All],[Date]:[IS20_Inv2_M2]],BZ$2,0)/BZ$1,"")</f>
        <v>5.2253506274385746</v>
      </c>
      <c r="CA179" s="165">
        <f>IFERROR(VLOOKUP($B179,RD[[#All],[Date]:[IS20_Inv2_M2]],CA$2,0)/CA$1,"")</f>
        <v>4.5566112862581685</v>
      </c>
      <c r="CB179" s="165">
        <f>IFERROR(VLOOKUP($B179,RD[[#All],[Date]:[IS20_Inv2_M2]],CB$2,0)/CB$1,"")</f>
        <v>4.7699391894266929</v>
      </c>
      <c r="CC179" s="165">
        <f>IFERROR(VLOOKUP($B179,RD[[#All],[Date]:[IS20_Inv2_M2]],CC$2,0)/CC$1,"")</f>
        <v>4.7911823904561475</v>
      </c>
      <c r="CD179" s="165">
        <f>IFERROR(VLOOKUP($B179,RD[[#All],[Date]:[IS20_Inv2_M2]],CD$2,0)/CD$1,"")</f>
        <v>4.7609287487022742</v>
      </c>
      <c r="CE179" s="165">
        <f>IFERROR(VLOOKUP($B179,RD[[#All],[Date]:[IS20_Inv2_M2]],CE$2,0)/CE$1,"")</f>
        <v>4.6233434005721712</v>
      </c>
      <c r="CF179" s="165">
        <f>IFERROR(VLOOKUP($B179,RD[[#All],[Date]:[IS20_Inv2_M2]],CF$2,0)/CF$1,"")</f>
        <v>4.6733355878214011</v>
      </c>
      <c r="CG179" s="165">
        <f>IFERROR(VLOOKUP($B179,RD[[#All],[Date]:[IS20_Inv2_M2]],CG$2,0)/CG$1,"")</f>
        <v>4.832873245418261</v>
      </c>
      <c r="CH179" s="165">
        <f>IFERROR(VLOOKUP($B179,RD[[#All],[Date]:[IS20_Inv2_M2]],CH$2,0)/CH$1,"")</f>
        <v>4.8311497525517542</v>
      </c>
      <c r="CI179" s="165">
        <f>IFERROR(VLOOKUP($B179,RD[[#All],[Date]:[IS20_Inv2_M2]],CI$2,0)/CI$1,"")</f>
        <v>5.2493759287960673</v>
      </c>
      <c r="CJ179" s="165">
        <f>IFERROR(VLOOKUP($B179,RD[[#All],[Date]:[IS20_Inv2_M2]],CJ$2,0)/CJ$1,"")</f>
        <v>6.8230045816252716</v>
      </c>
      <c r="CK179" s="165">
        <f>IFERROR(VLOOKUP($B179,RD[[#All],[Date]:[IS20_Inv2_M2]],CK$2,0)/CK$1,"")</f>
        <v>4.8320644872369014</v>
      </c>
      <c r="CL179" s="165">
        <f>IFERROR(VLOOKUP($B179,RD[[#All],[Date]:[IS20_Inv2_M2]],CL$2,0)/CL$1,"")</f>
        <v>4.8124020376175549</v>
      </c>
      <c r="CM179" s="165">
        <f>IFERROR(VLOOKUP($B179,RD[[#All],[Date]:[IS20_Inv2_M2]],CM$2,0)/CM$1,"")</f>
        <v>4.7291103918753397</v>
      </c>
      <c r="CN179" s="165">
        <f>IFERROR(VLOOKUP($B179,RD[[#All],[Date]:[IS20_Inv2_M2]],CN$2,0)/CN$1,"")</f>
        <v>4.7777409124929591</v>
      </c>
      <c r="CO179" s="165">
        <f>IFERROR(VLOOKUP($B179,RD[[#All],[Date]:[IS20_Inv2_M2]],CO$2,0)/CO$1,"")</f>
        <v>4.6423153984052439</v>
      </c>
      <c r="CP179" s="165">
        <f>IFERROR(VLOOKUP($B179,RD[[#All],[Date]:[IS20_Inv2_M2]],CP$2,0)/CP$1,"")</f>
        <v>4.5349778345665728</v>
      </c>
      <c r="CQ179" s="165">
        <f>IFERROR(VLOOKUP($B179,RD[[#All],[Date]:[IS20_Inv2_M2]],CQ$2,0)/CQ$1,"")</f>
        <v>4.6733628598544765</v>
      </c>
      <c r="CR179" s="165">
        <f>IFERROR(VLOOKUP($B179,RD[[#All],[Date]:[IS20_Inv2_M2]],CR$2,0)/CR$1,"")</f>
        <v>4.5507750711800057</v>
      </c>
      <c r="CS179" s="165">
        <f>IFERROR(VLOOKUP($B179,RD[[#All],[Date]:[IS20_Inv2_M2]],CS$2,0)/CS$1,"")</f>
        <v>4.3135083834229677</v>
      </c>
      <c r="CT179" s="165">
        <f>IFERROR(VLOOKUP($B179,RD[[#All],[Date]:[IS20_Inv2_M2]],CT$2,0)/CT$1,"")</f>
        <v>4.3419803859538115</v>
      </c>
      <c r="CU179" s="165">
        <f>IFERROR(VLOOKUP($B179,RD[[#All],[Date]:[IS20_Inv2_M2]],CU$2,0)/CU$1,"")</f>
        <v>4.5403616998840031</v>
      </c>
      <c r="CV179" s="165">
        <f>IFERROR(VLOOKUP($B179,RD[[#All],[Date]:[IS20_Inv2_M2]],CV$2,0)/CV$1,"")</f>
        <v>4.6620267847727517</v>
      </c>
      <c r="CW179" s="165">
        <f>IFERROR(VLOOKUP($B179,RD[[#All],[Date]:[IS20_Inv2_M2]],CW$2,0)/CW$1,"")</f>
        <v>4.624415620935709</v>
      </c>
      <c r="CX179" s="165">
        <f>IFERROR(VLOOKUP($B179,RD[[#All],[Date]:[IS20_Inv2_M2]],CX$2,0)/CX$1,"")</f>
        <v>4.5041126225877886</v>
      </c>
      <c r="CY179" s="165">
        <f>IFERROR(VLOOKUP($B179,RD[[#All],[Date]:[IS20_Inv2_M2]],CY$2,0)/CY$1,"")</f>
        <v>5.0389766302452159</v>
      </c>
      <c r="CZ179" s="165">
        <f>IFERROR(VLOOKUP($B179,RD[[#All],[Date]:[IS20_Inv2_M2]],CZ$2,0)/CZ$1,"")</f>
        <v>4.6840819293652016</v>
      </c>
      <c r="DA179" s="165">
        <f>IFERROR(AVERAGEIF(Inv_SY_B[[#This Row],[IS1_Inv1_M1]:[IS8_Inv4_M2]],"&gt;="&amp;0.1,Inv_SY_B[[#This Row],[IS1_Inv1_M1]:[IS8_Inv4_M2]]),"")</f>
        <v>4.4886121046487109</v>
      </c>
      <c r="DB179" s="165">
        <f>IFERROR(AVERAGEIF(Inv_SY_B[[#This Row],[IS18_Inv1_M1]:[IS19_Inv2_M3]],"&gt;="&amp;0.1,Inv_SY_B[[#This Row],[IS18_Inv1_M1]:[IS19_Inv2_M3]]),"")</f>
        <v>4.6155533232530033</v>
      </c>
      <c r="DC179" s="165">
        <f>IFERROR(AVERAGEIF(Inv_SY_B[[#This Row],[IS9_Inv1_M1]:[IS20_Inv2_M2]],"&gt;="&amp;0.1,Inv_SY_B[[#This Row],[IS9_Inv1_M1]:[IS20_Inv2_M2]]),"")</f>
        <v>4.7985259362570352</v>
      </c>
    </row>
    <row r="180" spans="2:107">
      <c r="B180" s="167">
        <f t="shared" si="68"/>
        <v>45872</v>
      </c>
      <c r="C180" s="165">
        <f>IFERROR(VLOOKUP($B180,RD[[#All],[Date]:[IS20_Inv2_M2]],C$2,0)/C$1,"")</f>
        <v>4.6362724677929483</v>
      </c>
      <c r="D180" s="165">
        <f>IFERROR(VLOOKUP($B180,RD[[#All],[Date]:[IS20_Inv2_M2]],D$2,0)/D$1,"")</f>
        <v>4.5356596526623383</v>
      </c>
      <c r="E180" s="165">
        <f>IFERROR(VLOOKUP($B180,RD[[#All],[Date]:[IS20_Inv2_M2]],E$2,0)/E$1,"")</f>
        <v>4.4641384024324138</v>
      </c>
      <c r="F180" s="165">
        <f>IFERROR(VLOOKUP($B180,RD[[#All],[Date]:[IS20_Inv2_M2]],F$2,0)/F$1,"")</f>
        <v>4.4822688087774294</v>
      </c>
      <c r="G180" s="165">
        <f>IFERROR(VLOOKUP($B180,RD[[#All],[Date]:[IS20_Inv2_M2]],G$2,0)/G$1,"")</f>
        <v>4.4770589911655749</v>
      </c>
      <c r="H180" s="165">
        <f>IFERROR(VLOOKUP($B180,RD[[#All],[Date]:[IS20_Inv2_M2]],H$2,0)/H$1,"")</f>
        <v>4.5030142271521578</v>
      </c>
      <c r="I180" s="165">
        <f>IFERROR(VLOOKUP($B180,RD[[#All],[Date]:[IS20_Inv2_M2]],I$2,0)/I$1,"")</f>
        <v>4.6964947278426896</v>
      </c>
      <c r="J180" s="165">
        <f>IFERROR(VLOOKUP($B180,RD[[#All],[Date]:[IS20_Inv2_M2]],J$2,0)/J$1,"")</f>
        <v>4.4267967026587716</v>
      </c>
      <c r="K180" s="165">
        <f>IFERROR(VLOOKUP($B180,RD[[#All],[Date]:[IS20_Inv2_M2]],K$2,0)/K$1,"")</f>
        <v>4.5629232573165188</v>
      </c>
      <c r="L180" s="165">
        <f>IFERROR(VLOOKUP($B180,RD[[#All],[Date]:[IS20_Inv2_M2]],L$2,0)/L$1,"")</f>
        <v>4.6176498527595706</v>
      </c>
      <c r="M180" s="165">
        <f>IFERROR(VLOOKUP($B180,RD[[#All],[Date]:[IS20_Inv2_M2]],M$2,0)/M$1,"")</f>
        <v>4.5050016063016072</v>
      </c>
      <c r="N180" s="165">
        <f>IFERROR(VLOOKUP($B180,RD[[#All],[Date]:[IS20_Inv2_M2]],N$2,0)/N$1,"")</f>
        <v>4.5087971187306835</v>
      </c>
      <c r="O180" s="165">
        <f>IFERROR(VLOOKUP($B180,RD[[#All],[Date]:[IS20_Inv2_M2]],O$2,0)/O$1,"")</f>
        <v>4.4210692818728248</v>
      </c>
      <c r="P180" s="165">
        <f>IFERROR(VLOOKUP($B180,RD[[#All],[Date]:[IS20_Inv2_M2]],P$2,0)/P$1,"")</f>
        <v>4.2952049532245677</v>
      </c>
      <c r="Q180" s="165">
        <f>IFERROR(VLOOKUP($B180,RD[[#All],[Date]:[IS20_Inv2_M2]],Q$2,0)/Q$1,"")</f>
        <v>4.2152767465733518</v>
      </c>
      <c r="R180" s="165">
        <f>IFERROR(VLOOKUP($B180,RD[[#All],[Date]:[IS20_Inv2_M2]],R$2,0)/R$1,"")</f>
        <v>4.2942719229316975</v>
      </c>
      <c r="S180" s="165">
        <f>IFERROR(VLOOKUP($B180,RD[[#All],[Date]:[IS20_Inv2_M2]],S$2,0)/S$1,"")</f>
        <v>4.3617109841988713</v>
      </c>
      <c r="T180" s="165">
        <f>IFERROR(VLOOKUP($B180,RD[[#All],[Date]:[IS20_Inv2_M2]],T$2,0)/T$1,"")</f>
        <v>4.4095654424664232</v>
      </c>
      <c r="U180" s="165">
        <f>IFERROR(VLOOKUP($B180,RD[[#All],[Date]:[IS20_Inv2_M2]],U$2,0)/U$1,"")</f>
        <v>4.8763953540922849</v>
      </c>
      <c r="V180" s="165">
        <f>IFERROR(VLOOKUP($B180,RD[[#All],[Date]:[IS20_Inv2_M2]],V$2,0)/V$1,"")</f>
        <v>4.9154397083305241</v>
      </c>
      <c r="W180" s="165">
        <f>IFERROR(VLOOKUP($B180,RD[[#All],[Date]:[IS20_Inv2_M2]],W$2,0)/W$1,"")</f>
        <v>4.6193828405183499</v>
      </c>
      <c r="X180" s="165">
        <f>IFERROR(VLOOKUP($B180,RD[[#All],[Date]:[IS20_Inv2_M2]],X$2,0)/X$1,"")</f>
        <v>4.4522960875331563</v>
      </c>
      <c r="Y180" s="165">
        <f>IFERROR(VLOOKUP($B180,RD[[#All],[Date]:[IS20_Inv2_M2]],Y$2,0)/Y$1,"")</f>
        <v>4.6879452835565685</v>
      </c>
      <c r="Z180" s="165">
        <f>IFERROR(VLOOKUP($B180,RD[[#All],[Date]:[IS20_Inv2_M2]],Z$2,0)/Z$1,"")</f>
        <v>4.6848827960510917</v>
      </c>
      <c r="AA180" s="165">
        <f>IFERROR(VLOOKUP($B180,RD[[#All],[Date]:[IS20_Inv2_M2]],AA$2,0)/AA$1,"")</f>
        <v>4.286082363550479</v>
      </c>
      <c r="AB180" s="165">
        <f>IFERROR(VLOOKUP($B180,RD[[#All],[Date]:[IS20_Inv2_M2]],AB$2,0)/AB$1,"")</f>
        <v>4.3969300616149605</v>
      </c>
      <c r="AC180" s="165">
        <f>IFERROR(VLOOKUP($B180,RD[[#All],[Date]:[IS20_Inv2_M2]],AC$2,0)/AC$1,"")</f>
        <v>4.5854172150565935</v>
      </c>
      <c r="AD180" s="165">
        <f>IFERROR(VLOOKUP($B180,RD[[#All],[Date]:[IS20_Inv2_M2]],AD$2,0)/AD$1,"")</f>
        <v>4.3765238592824804</v>
      </c>
      <c r="AE180" s="165">
        <f>IFERROR(VLOOKUP($B180,RD[[#All],[Date]:[IS20_Inv2_M2]],AE$2,0)/AE$1,"")</f>
        <v>4.6163948884606896</v>
      </c>
      <c r="AF180" s="165">
        <f>IFERROR(VLOOKUP($B180,RD[[#All],[Date]:[IS20_Inv2_M2]],AF$2,0)/AF$1,"")</f>
        <v>4.6775432729244804</v>
      </c>
      <c r="AG180" s="165">
        <f>IFERROR(VLOOKUP($B180,RD[[#All],[Date]:[IS20_Inv2_M2]],AG$2,0)/AG$1,"")</f>
        <v>4.4390858183961628</v>
      </c>
      <c r="AH180" s="165">
        <f>IFERROR(VLOOKUP($B180,RD[[#All],[Date]:[IS20_Inv2_M2]],AH$2,0)/AH$1,"")</f>
        <v>4.3191614420062692</v>
      </c>
      <c r="AI180" s="165">
        <f>IFERROR(VLOOKUP($B180,RD[[#All],[Date]:[IS20_Inv2_M2]],AI$2,0)/AI$1,"")</f>
        <v>4.5275414240931484</v>
      </c>
      <c r="AJ180" s="165">
        <f>IFERROR(VLOOKUP($B180,RD[[#All],[Date]:[IS20_Inv2_M2]],AJ$2,0)/AJ$1,"")</f>
        <v>4.4936344443733605</v>
      </c>
      <c r="AK180" s="165">
        <f>IFERROR(VLOOKUP($B180,RD[[#All],[Date]:[IS20_Inv2_M2]],AK$2,0)/AK$1,"")</f>
        <v>4.4651028717616112</v>
      </c>
      <c r="AL180" s="165">
        <f>IFERROR(VLOOKUP($B180,RD[[#All],[Date]:[IS20_Inv2_M2]],AL$2,0)/AL$1,"")</f>
        <v>4.4366172378570665</v>
      </c>
      <c r="AM180" s="165">
        <f>IFERROR(VLOOKUP($B180,RD[[#All],[Date]:[IS20_Inv2_M2]],AM$2,0)/AM$1,"")</f>
        <v>4.4419725621060442</v>
      </c>
      <c r="AN180" s="165">
        <f>IFERROR(VLOOKUP($B180,RD[[#All],[Date]:[IS20_Inv2_M2]],AN$2,0)/AN$1,"")</f>
        <v>4.4200626959247646</v>
      </c>
      <c r="AO180" s="165">
        <f>IFERROR(VLOOKUP($B180,RD[[#All],[Date]:[IS20_Inv2_M2]],AO$2,0)/AO$1,"")</f>
        <v>4.4500767024611489</v>
      </c>
      <c r="AP180" s="165">
        <f>IFERROR(VLOOKUP($B180,RD[[#All],[Date]:[IS20_Inv2_M2]],AP$2,0)/AP$1,"")</f>
        <v>4.5028873123246989</v>
      </c>
      <c r="AQ180" s="165">
        <f>IFERROR(VLOOKUP($B180,RD[[#All],[Date]:[IS20_Inv2_M2]],AQ$2,0)/AQ$1,"")</f>
        <v>4.3708894215993608</v>
      </c>
      <c r="AR180" s="165">
        <f>IFERROR(VLOOKUP($B180,RD[[#All],[Date]:[IS20_Inv2_M2]],AR$2,0)/AR$1,"")</f>
        <v>4.3977636299001386</v>
      </c>
      <c r="AS180" s="165">
        <f>IFERROR(VLOOKUP($B180,RD[[#All],[Date]:[IS20_Inv2_M2]],AS$2,0)/AS$1,"")</f>
        <v>4.3765594011899429</v>
      </c>
      <c r="AT180" s="165">
        <f>IFERROR(VLOOKUP($B180,RD[[#All],[Date]:[IS20_Inv2_M2]],AT$2,0)/AT$1,"")</f>
        <v>4.433855799373041</v>
      </c>
      <c r="AU180" s="165">
        <f>IFERROR(VLOOKUP($B180,RD[[#All],[Date]:[IS20_Inv2_M2]],AU$2,0)/AU$1,"")</f>
        <v>4.3988655023137779</v>
      </c>
      <c r="AV180" s="165">
        <f>IFERROR(VLOOKUP($B180,RD[[#All],[Date]:[IS20_Inv2_M2]],AV$2,0)/AV$1,"")</f>
        <v>4.2706988751613499</v>
      </c>
      <c r="AW180" s="165">
        <f>IFERROR(VLOOKUP($B180,RD[[#All],[Date]:[IS20_Inv2_M2]],AW$2,0)/AW$1,"")</f>
        <v>4.3079210160617913</v>
      </c>
      <c r="AX180" s="165">
        <f>IFERROR(VLOOKUP($B180,RD[[#All],[Date]:[IS20_Inv2_M2]],AX$2,0)/AX$1,"")</f>
        <v>4.3560872624912026</v>
      </c>
      <c r="AY180" s="165">
        <f>IFERROR(VLOOKUP($B180,RD[[#All],[Date]:[IS20_Inv2_M2]],AY$2,0)/AY$1,"")</f>
        <v>4.2867477350235967</v>
      </c>
      <c r="AZ180" s="165">
        <f>IFERROR(VLOOKUP($B180,RD[[#All],[Date]:[IS20_Inv2_M2]],AZ$2,0)/AZ$1,"")</f>
        <v>4.4347362102314412</v>
      </c>
      <c r="BA180" s="165">
        <f>IFERROR(VLOOKUP($B180,RD[[#All],[Date]:[IS20_Inv2_M2]],BA$2,0)/BA$1,"")</f>
        <v>4.3964709304204499</v>
      </c>
      <c r="BB180" s="165">
        <f>IFERROR(VLOOKUP($B180,RD[[#All],[Date]:[IS20_Inv2_M2]],BB$2,0)/BB$1,"")</f>
        <v>4.3900927976378785</v>
      </c>
      <c r="BC180" s="165">
        <f>IFERROR(VLOOKUP($B180,RD[[#All],[Date]:[IS20_Inv2_M2]],BC$2,0)/BC$1,"")</f>
        <v>4.4311266826479807</v>
      </c>
      <c r="BD180" s="165">
        <f>IFERROR(VLOOKUP($B180,RD[[#All],[Date]:[IS20_Inv2_M2]],BD$2,0)/BD$1,"")</f>
        <v>4.4433914121163518</v>
      </c>
      <c r="BE180" s="165">
        <f>IFERROR(VLOOKUP($B180,RD[[#All],[Date]:[IS20_Inv2_M2]],BE$2,0)/BE$1,"")</f>
        <v>4.5161964472309295</v>
      </c>
      <c r="BF180" s="165">
        <f>IFERROR(VLOOKUP($B180,RD[[#All],[Date]:[IS20_Inv2_M2]],BF$2,0)/BF$1,"")</f>
        <v>4.5347755692583274</v>
      </c>
      <c r="BG180" s="165">
        <f>IFERROR(VLOOKUP($B180,RD[[#All],[Date]:[IS20_Inv2_M2]],BG$2,0)/BG$1,"")</f>
        <v>4.4827586206896548</v>
      </c>
      <c r="BH180" s="165">
        <f>IFERROR(VLOOKUP($B180,RD[[#All],[Date]:[IS20_Inv2_M2]],BH$2,0)/BH$1,"")</f>
        <v>4.5187754285333153</v>
      </c>
      <c r="BI180" s="165">
        <f>IFERROR(VLOOKUP($B180,RD[[#All],[Date]:[IS20_Inv2_M2]],BI$2,0)/BI$1,"")</f>
        <v>4.4683754379494749</v>
      </c>
      <c r="BJ180" s="165">
        <f>IFERROR(VLOOKUP($B180,RD[[#All],[Date]:[IS20_Inv2_M2]],BJ$2,0)/BJ$1,"")</f>
        <v>4.4777024977247448</v>
      </c>
      <c r="BK180" s="165">
        <f>IFERROR(VLOOKUP($B180,RD[[#All],[Date]:[IS20_Inv2_M2]],BK$2,0)/BK$1,"")</f>
        <v>4.2739945307810308</v>
      </c>
      <c r="BL180" s="165">
        <f>IFERROR(VLOOKUP($B180,RD[[#All],[Date]:[IS20_Inv2_M2]],BL$2,0)/BL$1,"")</f>
        <v>4.3519149516151021</v>
      </c>
      <c r="BM180" s="165">
        <f>IFERROR(VLOOKUP($B180,RD[[#All],[Date]:[IS20_Inv2_M2]],BM$2,0)/BM$1,"")</f>
        <v>4.3913545619534728</v>
      </c>
      <c r="BN180" s="165">
        <f>IFERROR(VLOOKUP($B180,RD[[#All],[Date]:[IS20_Inv2_M2]],BN$2,0)/BN$1,"")</f>
        <v>4.3481467822238615</v>
      </c>
      <c r="BO180" s="165">
        <f>IFERROR(VLOOKUP($B180,RD[[#All],[Date]:[IS20_Inv2_M2]],BO$2,0)/BO$1,"")</f>
        <v>4.528856148596736</v>
      </c>
      <c r="BP180" s="165">
        <f>IFERROR(VLOOKUP($B180,RD[[#All],[Date]:[IS20_Inv2_M2]],BP$2,0)/BP$1,"")</f>
        <v>4.4855387152128685</v>
      </c>
      <c r="BQ180" s="165">
        <f>IFERROR(VLOOKUP($B180,RD[[#All],[Date]:[IS20_Inv2_M2]],BQ$2,0)/BQ$1,"")</f>
        <v>4.4913256222621971</v>
      </c>
      <c r="BR180" s="165">
        <f>IFERROR(VLOOKUP($B180,RD[[#All],[Date]:[IS20_Inv2_M2]],BR$2,0)/BR$1,"")</f>
        <v>4.4817041020774013</v>
      </c>
      <c r="BS180" s="165">
        <f>IFERROR(VLOOKUP($B180,RD[[#All],[Date]:[IS20_Inv2_M2]],BS$2,0)/BS$1,"")</f>
        <v>4.3903393215500941</v>
      </c>
      <c r="BT180" s="165">
        <f>IFERROR(VLOOKUP($B180,RD[[#All],[Date]:[IS20_Inv2_M2]],BT$2,0)/BT$1,"")</f>
        <v>4.5042489827531655</v>
      </c>
      <c r="BU180" s="165">
        <f>IFERROR(VLOOKUP($B180,RD[[#All],[Date]:[IS20_Inv2_M2]],BU$2,0)/BU$1,"")</f>
        <v>4.1344716065173799</v>
      </c>
      <c r="BV180" s="165">
        <f>IFERROR(VLOOKUP($B180,RD[[#All],[Date]:[IS20_Inv2_M2]],BV$2,0)/BV$1,"")</f>
        <v>4.3261626067700094</v>
      </c>
      <c r="BW180" s="165">
        <f>IFERROR(VLOOKUP($B180,RD[[#All],[Date]:[IS20_Inv2_M2]],BW$2,0)/BW$1,"")</f>
        <v>4.6437165070508941</v>
      </c>
      <c r="BX180" s="165">
        <f>IFERROR(VLOOKUP($B180,RD[[#All],[Date]:[IS20_Inv2_M2]],BX$2,0)/BX$1,"")</f>
        <v>4.7542566049367698</v>
      </c>
      <c r="BY180" s="165">
        <f>IFERROR(VLOOKUP($B180,RD[[#All],[Date]:[IS20_Inv2_M2]],BY$2,0)/BY$1,"")</f>
        <v>5.0039805180583423</v>
      </c>
      <c r="BZ180" s="165">
        <f>IFERROR(VLOOKUP($B180,RD[[#All],[Date]:[IS20_Inv2_M2]],BZ$2,0)/BZ$1,"")</f>
        <v>4.8828429821786354</v>
      </c>
      <c r="CA180" s="165">
        <f>IFERROR(VLOOKUP($B180,RD[[#All],[Date]:[IS20_Inv2_M2]],CA$2,0)/CA$1,"")</f>
        <v>4.3493438348842028</v>
      </c>
      <c r="CB180" s="165">
        <f>IFERROR(VLOOKUP($B180,RD[[#All],[Date]:[IS20_Inv2_M2]],CB$2,0)/CB$1,"")</f>
        <v>4.4582703551384348</v>
      </c>
      <c r="CC180" s="165">
        <f>IFERROR(VLOOKUP($B180,RD[[#All],[Date]:[IS20_Inv2_M2]],CC$2,0)/CC$1,"")</f>
        <v>4.559188295760376</v>
      </c>
      <c r="CD180" s="165">
        <f>IFERROR(VLOOKUP($B180,RD[[#All],[Date]:[IS20_Inv2_M2]],CD$2,0)/CD$1,"")</f>
        <v>4.5167557066537158</v>
      </c>
      <c r="CE180" s="165">
        <f>IFERROR(VLOOKUP($B180,RD[[#All],[Date]:[IS20_Inv2_M2]],CE$2,0)/CE$1,"")</f>
        <v>4.2906010528495901</v>
      </c>
      <c r="CF180" s="165">
        <f>IFERROR(VLOOKUP($B180,RD[[#All],[Date]:[IS20_Inv2_M2]],CF$2,0)/CF$1,"")</f>
        <v>4.3591617667913907</v>
      </c>
      <c r="CG180" s="165">
        <f>IFERROR(VLOOKUP($B180,RD[[#All],[Date]:[IS20_Inv2_M2]],CG$2,0)/CG$1,"")</f>
        <v>4.4562800916997825</v>
      </c>
      <c r="CH180" s="165">
        <f>IFERROR(VLOOKUP($B180,RD[[#All],[Date]:[IS20_Inv2_M2]],CH$2,0)/CH$1,"")</f>
        <v>4.4878857629078537</v>
      </c>
      <c r="CI180" s="165">
        <f>IFERROR(VLOOKUP($B180,RD[[#All],[Date]:[IS20_Inv2_M2]],CI$2,0)/CI$1,"")</f>
        <v>4.980340760157274</v>
      </c>
      <c r="CJ180" s="165">
        <f>IFERROR(VLOOKUP($B180,RD[[#All],[Date]:[IS20_Inv2_M2]],CJ$2,0)/CJ$1,"")</f>
        <v>5.3219194598504949</v>
      </c>
      <c r="CK180" s="165">
        <f>IFERROR(VLOOKUP($B180,RD[[#All],[Date]:[IS20_Inv2_M2]],CK$2,0)/CK$1,"")</f>
        <v>4.6096432303328854</v>
      </c>
      <c r="CL180" s="165">
        <f>IFERROR(VLOOKUP($B180,RD[[#All],[Date]:[IS20_Inv2_M2]],CL$2,0)/CL$1,"")</f>
        <v>4.1614420062695929</v>
      </c>
      <c r="CM180" s="165">
        <f>IFERROR(VLOOKUP($B180,RD[[#All],[Date]:[IS20_Inv2_M2]],CM$2,0)/CM$1,"")</f>
        <v>4.8751206612642868</v>
      </c>
      <c r="CN180" s="165">
        <f>IFERROR(VLOOKUP($B180,RD[[#All],[Date]:[IS20_Inv2_M2]],CN$2,0)/CN$1,"")</f>
        <v>5.0254241865417706</v>
      </c>
      <c r="CO180" s="165">
        <f>IFERROR(VLOOKUP($B180,RD[[#All],[Date]:[IS20_Inv2_M2]],CO$2,0)/CO$1,"")</f>
        <v>4.8345622531006907</v>
      </c>
      <c r="CP180" s="165">
        <f>IFERROR(VLOOKUP($B180,RD[[#All],[Date]:[IS20_Inv2_M2]],CP$2,0)/CP$1,"")</f>
        <v>4.6623417708517367</v>
      </c>
      <c r="CQ180" s="165">
        <f>IFERROR(VLOOKUP($B180,RD[[#All],[Date]:[IS20_Inv2_M2]],CQ$2,0)/CQ$1,"")</f>
        <v>4.7421701993040175</v>
      </c>
      <c r="CR180" s="165">
        <f>IFERROR(VLOOKUP($B180,RD[[#All],[Date]:[IS20_Inv2_M2]],CR$2,0)/CR$1,"")</f>
        <v>4.6472635242012021</v>
      </c>
      <c r="CS180" s="165">
        <f>IFERROR(VLOOKUP($B180,RD[[#All],[Date]:[IS20_Inv2_M2]],CS$2,0)/CS$1,"")</f>
        <v>4.4487503954444803</v>
      </c>
      <c r="CT180" s="165">
        <f>IFERROR(VLOOKUP($B180,RD[[#All],[Date]:[IS20_Inv2_M2]],CT$2,0)/CT$1,"")</f>
        <v>4.5705472951597592</v>
      </c>
      <c r="CU180" s="165">
        <f>IFERROR(VLOOKUP($B180,RD[[#All],[Date]:[IS20_Inv2_M2]],CU$2,0)/CU$1,"")</f>
        <v>4.8336496889170091</v>
      </c>
      <c r="CV180" s="165">
        <f>IFERROR(VLOOKUP($B180,RD[[#All],[Date]:[IS20_Inv2_M2]],CV$2,0)/CV$1,"")</f>
        <v>4.9794368870610572</v>
      </c>
      <c r="CW180" s="165">
        <f>IFERROR(VLOOKUP($B180,RD[[#All],[Date]:[IS20_Inv2_M2]],CW$2,0)/CW$1,"")</f>
        <v>4.6855777004464123</v>
      </c>
      <c r="CX180" s="165">
        <f>IFERROR(VLOOKUP($B180,RD[[#All],[Date]:[IS20_Inv2_M2]],CX$2,0)/CX$1,"")</f>
        <v>4.7888326478962346</v>
      </c>
      <c r="CY180" s="165">
        <f>IFERROR(VLOOKUP($B180,RD[[#All],[Date]:[IS20_Inv2_M2]],CY$2,0)/CY$1,"")</f>
        <v>5.1979655902465138</v>
      </c>
      <c r="CZ180" s="165">
        <f>IFERROR(VLOOKUP($B180,RD[[#All],[Date]:[IS20_Inv2_M2]],CZ$2,0)/CZ$1,"")</f>
        <v>4.6800433474459329</v>
      </c>
      <c r="DA180" s="165">
        <f>IFERROR(AVERAGEIF(Inv_SY_B[[#This Row],[IS1_Inv1_M1]:[IS8_Inv4_M2]],"&gt;="&amp;0.1,Inv_SY_B[[#This Row],[IS1_Inv1_M1]:[IS8_Inv4_M2]]),"")</f>
        <v>4.5108330043198288</v>
      </c>
      <c r="DB180" s="165">
        <f>IFERROR(AVERAGEIF(Inv_SY_B[[#This Row],[IS18_Inv1_M1]:[IS19_Inv2_M3]],"&gt;="&amp;0.1,Inv_SY_B[[#This Row],[IS18_Inv1_M1]:[IS19_Inv2_M3]]),"")</f>
        <v>4.7836918677057927</v>
      </c>
      <c r="DC180" s="165">
        <f>IFERROR(AVERAGEIF(Inv_SY_B[[#This Row],[IS9_Inv1_M1]:[IS20_Inv2_M2]],"&gt;="&amp;0.1,Inv_SY_B[[#This Row],[IS9_Inv1_M1]:[IS20_Inv2_M2]]),"")</f>
        <v>4.4745602285051813</v>
      </c>
    </row>
    <row r="181" spans="2:107">
      <c r="B181" s="167">
        <f t="shared" si="68"/>
        <v>45873</v>
      </c>
      <c r="C181" s="165">
        <f>IFERROR(VLOOKUP($B181,RD[[#All],[Date]:[IS20_Inv2_M2]],C$2,0)/C$1,"")</f>
        <v>0</v>
      </c>
      <c r="D181" s="165">
        <f>IFERROR(VLOOKUP($B181,RD[[#All],[Date]:[IS20_Inv2_M2]],D$2,0)/D$1,"")</f>
        <v>0</v>
      </c>
      <c r="E181" s="165">
        <f>IFERROR(VLOOKUP($B181,RD[[#All],[Date]:[IS20_Inv2_M2]],E$2,0)/E$1,"")</f>
        <v>0</v>
      </c>
      <c r="F181" s="165">
        <f>IFERROR(VLOOKUP($B181,RD[[#All],[Date]:[IS20_Inv2_M2]],F$2,0)/F$1,"")</f>
        <v>0</v>
      </c>
      <c r="G181" s="165">
        <f>IFERROR(VLOOKUP($B181,RD[[#All],[Date]:[IS20_Inv2_M2]],G$2,0)/G$1,"")</f>
        <v>0</v>
      </c>
      <c r="H181" s="165">
        <f>IFERROR(VLOOKUP($B181,RD[[#All],[Date]:[IS20_Inv2_M2]],H$2,0)/H$1,"")</f>
        <v>0</v>
      </c>
      <c r="I181" s="165">
        <f>IFERROR(VLOOKUP($B181,RD[[#All],[Date]:[IS20_Inv2_M2]],I$2,0)/I$1,"")</f>
        <v>0</v>
      </c>
      <c r="J181" s="165">
        <f>IFERROR(VLOOKUP($B181,RD[[#All],[Date]:[IS20_Inv2_M2]],J$2,0)/J$1,"")</f>
        <v>0</v>
      </c>
      <c r="K181" s="165">
        <f>IFERROR(VLOOKUP($B181,RD[[#All],[Date]:[IS20_Inv2_M2]],K$2,0)/K$1,"")</f>
        <v>0</v>
      </c>
      <c r="L181" s="165">
        <f>IFERROR(VLOOKUP($B181,RD[[#All],[Date]:[IS20_Inv2_M2]],L$2,0)/L$1,"")</f>
        <v>0</v>
      </c>
      <c r="M181" s="165">
        <f>IFERROR(VLOOKUP($B181,RD[[#All],[Date]:[IS20_Inv2_M2]],M$2,0)/M$1,"")</f>
        <v>0</v>
      </c>
      <c r="N181" s="165">
        <f>IFERROR(VLOOKUP($B181,RD[[#All],[Date]:[IS20_Inv2_M2]],N$2,0)/N$1,"")</f>
        <v>0</v>
      </c>
      <c r="O181" s="165">
        <f>IFERROR(VLOOKUP($B181,RD[[#All],[Date]:[IS20_Inv2_M2]],O$2,0)/O$1,"")</f>
        <v>0</v>
      </c>
      <c r="P181" s="165">
        <f>IFERROR(VLOOKUP($B181,RD[[#All],[Date]:[IS20_Inv2_M2]],P$2,0)/P$1,"")</f>
        <v>0</v>
      </c>
      <c r="Q181" s="165">
        <f>IFERROR(VLOOKUP($B181,RD[[#All],[Date]:[IS20_Inv2_M2]],Q$2,0)/Q$1,"")</f>
        <v>0</v>
      </c>
      <c r="R181" s="165">
        <f>IFERROR(VLOOKUP($B181,RD[[#All],[Date]:[IS20_Inv2_M2]],R$2,0)/R$1,"")</f>
        <v>0</v>
      </c>
      <c r="S181" s="165">
        <f>IFERROR(VLOOKUP($B181,RD[[#All],[Date]:[IS20_Inv2_M2]],S$2,0)/S$1,"")</f>
        <v>0</v>
      </c>
      <c r="T181" s="165">
        <f>IFERROR(VLOOKUP($B181,RD[[#All],[Date]:[IS20_Inv2_M2]],T$2,0)/T$1,"")</f>
        <v>0</v>
      </c>
      <c r="U181" s="165">
        <f>IFERROR(VLOOKUP($B181,RD[[#All],[Date]:[IS20_Inv2_M2]],U$2,0)/U$1,"")</f>
        <v>0</v>
      </c>
      <c r="V181" s="165">
        <f>IFERROR(VLOOKUP($B181,RD[[#All],[Date]:[IS20_Inv2_M2]],V$2,0)/V$1,"")</f>
        <v>0</v>
      </c>
      <c r="W181" s="165">
        <f>IFERROR(VLOOKUP($B181,RD[[#All],[Date]:[IS20_Inv2_M2]],W$2,0)/W$1,"")</f>
        <v>0</v>
      </c>
      <c r="X181" s="165">
        <f>IFERROR(VLOOKUP($B181,RD[[#All],[Date]:[IS20_Inv2_M2]],X$2,0)/X$1,"")</f>
        <v>0</v>
      </c>
      <c r="Y181" s="165">
        <f>IFERROR(VLOOKUP($B181,RD[[#All],[Date]:[IS20_Inv2_M2]],Y$2,0)/Y$1,"")</f>
        <v>0</v>
      </c>
      <c r="Z181" s="165">
        <f>IFERROR(VLOOKUP($B181,RD[[#All],[Date]:[IS20_Inv2_M2]],Z$2,0)/Z$1,"")</f>
        <v>0</v>
      </c>
      <c r="AA181" s="165">
        <f>IFERROR(VLOOKUP($B181,RD[[#All],[Date]:[IS20_Inv2_M2]],AA$2,0)/AA$1,"")</f>
        <v>0</v>
      </c>
      <c r="AB181" s="165">
        <f>IFERROR(VLOOKUP($B181,RD[[#All],[Date]:[IS20_Inv2_M2]],AB$2,0)/AB$1,"")</f>
        <v>0</v>
      </c>
      <c r="AC181" s="165">
        <f>IFERROR(VLOOKUP($B181,RD[[#All],[Date]:[IS20_Inv2_M2]],AC$2,0)/AC$1,"")</f>
        <v>0</v>
      </c>
      <c r="AD181" s="165">
        <f>IFERROR(VLOOKUP($B181,RD[[#All],[Date]:[IS20_Inv2_M2]],AD$2,0)/AD$1,"")</f>
        <v>0</v>
      </c>
      <c r="AE181" s="165">
        <f>IFERROR(VLOOKUP($B181,RD[[#All],[Date]:[IS20_Inv2_M2]],AE$2,0)/AE$1,"")</f>
        <v>0</v>
      </c>
      <c r="AF181" s="165">
        <f>IFERROR(VLOOKUP($B181,RD[[#All],[Date]:[IS20_Inv2_M2]],AF$2,0)/AF$1,"")</f>
        <v>0</v>
      </c>
      <c r="AG181" s="165">
        <f>IFERROR(VLOOKUP($B181,RD[[#All],[Date]:[IS20_Inv2_M2]],AG$2,0)/AG$1,"")</f>
        <v>0</v>
      </c>
      <c r="AH181" s="165">
        <f>IFERROR(VLOOKUP($B181,RD[[#All],[Date]:[IS20_Inv2_M2]],AH$2,0)/AH$1,"")</f>
        <v>0</v>
      </c>
      <c r="AI181" s="165">
        <f>IFERROR(VLOOKUP($B181,RD[[#All],[Date]:[IS20_Inv2_M2]],AI$2,0)/AI$1,"")</f>
        <v>0</v>
      </c>
      <c r="AJ181" s="165">
        <f>IFERROR(VLOOKUP($B181,RD[[#All],[Date]:[IS20_Inv2_M2]],AJ$2,0)/AJ$1,"")</f>
        <v>0</v>
      </c>
      <c r="AK181" s="165">
        <f>IFERROR(VLOOKUP($B181,RD[[#All],[Date]:[IS20_Inv2_M2]],AK$2,0)/AK$1,"")</f>
        <v>0</v>
      </c>
      <c r="AL181" s="165">
        <f>IFERROR(VLOOKUP($B181,RD[[#All],[Date]:[IS20_Inv2_M2]],AL$2,0)/AL$1,"")</f>
        <v>0</v>
      </c>
      <c r="AM181" s="165">
        <f>IFERROR(VLOOKUP($B181,RD[[#All],[Date]:[IS20_Inv2_M2]],AM$2,0)/AM$1,"")</f>
        <v>0</v>
      </c>
      <c r="AN181" s="165">
        <f>IFERROR(VLOOKUP($B181,RD[[#All],[Date]:[IS20_Inv2_M2]],AN$2,0)/AN$1,"")</f>
        <v>0</v>
      </c>
      <c r="AO181" s="165">
        <f>IFERROR(VLOOKUP($B181,RD[[#All],[Date]:[IS20_Inv2_M2]],AO$2,0)/AO$1,"")</f>
        <v>0</v>
      </c>
      <c r="AP181" s="165">
        <f>IFERROR(VLOOKUP($B181,RD[[#All],[Date]:[IS20_Inv2_M2]],AP$2,0)/AP$1,"")</f>
        <v>0</v>
      </c>
      <c r="AQ181" s="165">
        <f>IFERROR(VLOOKUP($B181,RD[[#All],[Date]:[IS20_Inv2_M2]],AQ$2,0)/AQ$1,"")</f>
        <v>0</v>
      </c>
      <c r="AR181" s="165">
        <f>IFERROR(VLOOKUP($B181,RD[[#All],[Date]:[IS20_Inv2_M2]],AR$2,0)/AR$1,"")</f>
        <v>0</v>
      </c>
      <c r="AS181" s="165">
        <f>IFERROR(VLOOKUP($B181,RD[[#All],[Date]:[IS20_Inv2_M2]],AS$2,0)/AS$1,"")</f>
        <v>0</v>
      </c>
      <c r="AT181" s="165">
        <f>IFERROR(VLOOKUP($B181,RD[[#All],[Date]:[IS20_Inv2_M2]],AT$2,0)/AT$1,"")</f>
        <v>0</v>
      </c>
      <c r="AU181" s="165">
        <f>IFERROR(VLOOKUP($B181,RD[[#All],[Date]:[IS20_Inv2_M2]],AU$2,0)/AU$1,"")</f>
        <v>0</v>
      </c>
      <c r="AV181" s="165">
        <f>IFERROR(VLOOKUP($B181,RD[[#All],[Date]:[IS20_Inv2_M2]],AV$2,0)/AV$1,"")</f>
        <v>0</v>
      </c>
      <c r="AW181" s="165">
        <f>IFERROR(VLOOKUP($B181,RD[[#All],[Date]:[IS20_Inv2_M2]],AW$2,0)/AW$1,"")</f>
        <v>0</v>
      </c>
      <c r="AX181" s="165">
        <f>IFERROR(VLOOKUP($B181,RD[[#All],[Date]:[IS20_Inv2_M2]],AX$2,0)/AX$1,"")</f>
        <v>0</v>
      </c>
      <c r="AY181" s="165">
        <f>IFERROR(VLOOKUP($B181,RD[[#All],[Date]:[IS20_Inv2_M2]],AY$2,0)/AY$1,"")</f>
        <v>0</v>
      </c>
      <c r="AZ181" s="165">
        <f>IFERROR(VLOOKUP($B181,RD[[#All],[Date]:[IS20_Inv2_M2]],AZ$2,0)/AZ$1,"")</f>
        <v>0</v>
      </c>
      <c r="BA181" s="165">
        <f>IFERROR(VLOOKUP($B181,RD[[#All],[Date]:[IS20_Inv2_M2]],BA$2,0)/BA$1,"")</f>
        <v>0</v>
      </c>
      <c r="BB181" s="165">
        <f>IFERROR(VLOOKUP($B181,RD[[#All],[Date]:[IS20_Inv2_M2]],BB$2,0)/BB$1,"")</f>
        <v>0</v>
      </c>
      <c r="BC181" s="165">
        <f>IFERROR(VLOOKUP($B181,RD[[#All],[Date]:[IS20_Inv2_M2]],BC$2,0)/BC$1,"")</f>
        <v>0</v>
      </c>
      <c r="BD181" s="165">
        <f>IFERROR(VLOOKUP($B181,RD[[#All],[Date]:[IS20_Inv2_M2]],BD$2,0)/BD$1,"")</f>
        <v>0</v>
      </c>
      <c r="BE181" s="165">
        <f>IFERROR(VLOOKUP($B181,RD[[#All],[Date]:[IS20_Inv2_M2]],BE$2,0)/BE$1,"")</f>
        <v>0</v>
      </c>
      <c r="BF181" s="165">
        <f>IFERROR(VLOOKUP($B181,RD[[#All],[Date]:[IS20_Inv2_M2]],BF$2,0)/BF$1,"")</f>
        <v>0</v>
      </c>
      <c r="BG181" s="165">
        <f>IFERROR(VLOOKUP($B181,RD[[#All],[Date]:[IS20_Inv2_M2]],BG$2,0)/BG$1,"")</f>
        <v>0</v>
      </c>
      <c r="BH181" s="165">
        <f>IFERROR(VLOOKUP($B181,RD[[#All],[Date]:[IS20_Inv2_M2]],BH$2,0)/BH$1,"")</f>
        <v>0</v>
      </c>
      <c r="BI181" s="165">
        <f>IFERROR(VLOOKUP($B181,RD[[#All],[Date]:[IS20_Inv2_M2]],BI$2,0)/BI$1,"")</f>
        <v>0</v>
      </c>
      <c r="BJ181" s="165">
        <f>IFERROR(VLOOKUP($B181,RD[[#All],[Date]:[IS20_Inv2_M2]],BJ$2,0)/BJ$1,"")</f>
        <v>0</v>
      </c>
      <c r="BK181" s="165">
        <f>IFERROR(VLOOKUP($B181,RD[[#All],[Date]:[IS20_Inv2_M2]],BK$2,0)/BK$1,"")</f>
        <v>0</v>
      </c>
      <c r="BL181" s="165">
        <f>IFERROR(VLOOKUP($B181,RD[[#All],[Date]:[IS20_Inv2_M2]],BL$2,0)/BL$1,"")</f>
        <v>0</v>
      </c>
      <c r="BM181" s="165">
        <f>IFERROR(VLOOKUP($B181,RD[[#All],[Date]:[IS20_Inv2_M2]],BM$2,0)/BM$1,"")</f>
        <v>0</v>
      </c>
      <c r="BN181" s="165">
        <f>IFERROR(VLOOKUP($B181,RD[[#All],[Date]:[IS20_Inv2_M2]],BN$2,0)/BN$1,"")</f>
        <v>0</v>
      </c>
      <c r="BO181" s="165">
        <f>IFERROR(VLOOKUP($B181,RD[[#All],[Date]:[IS20_Inv2_M2]],BO$2,0)/BO$1,"")</f>
        <v>0</v>
      </c>
      <c r="BP181" s="165">
        <f>IFERROR(VLOOKUP($B181,RD[[#All],[Date]:[IS20_Inv2_M2]],BP$2,0)/BP$1,"")</f>
        <v>0</v>
      </c>
      <c r="BQ181" s="165">
        <f>IFERROR(VLOOKUP($B181,RD[[#All],[Date]:[IS20_Inv2_M2]],BQ$2,0)/BQ$1,"")</f>
        <v>0</v>
      </c>
      <c r="BR181" s="165">
        <f>IFERROR(VLOOKUP($B181,RD[[#All],[Date]:[IS20_Inv2_M2]],BR$2,0)/BR$1,"")</f>
        <v>0</v>
      </c>
      <c r="BS181" s="165">
        <f>IFERROR(VLOOKUP($B181,RD[[#All],[Date]:[IS20_Inv2_M2]],BS$2,0)/BS$1,"")</f>
        <v>0</v>
      </c>
      <c r="BT181" s="165">
        <f>IFERROR(VLOOKUP($B181,RD[[#All],[Date]:[IS20_Inv2_M2]],BT$2,0)/BT$1,"")</f>
        <v>0</v>
      </c>
      <c r="BU181" s="165">
        <f>IFERROR(VLOOKUP($B181,RD[[#All],[Date]:[IS20_Inv2_M2]],BU$2,0)/BU$1,"")</f>
        <v>0</v>
      </c>
      <c r="BV181" s="165">
        <f>IFERROR(VLOOKUP($B181,RD[[#All],[Date]:[IS20_Inv2_M2]],BV$2,0)/BV$1,"")</f>
        <v>0</v>
      </c>
      <c r="BW181" s="165">
        <f>IFERROR(VLOOKUP($B181,RD[[#All],[Date]:[IS20_Inv2_M2]],BW$2,0)/BW$1,"")</f>
        <v>0</v>
      </c>
      <c r="BX181" s="165">
        <f>IFERROR(VLOOKUP($B181,RD[[#All],[Date]:[IS20_Inv2_M2]],BX$2,0)/BX$1,"")</f>
        <v>0</v>
      </c>
      <c r="BY181" s="165">
        <f>IFERROR(VLOOKUP($B181,RD[[#All],[Date]:[IS20_Inv2_M2]],BY$2,0)/BY$1,"")</f>
        <v>0</v>
      </c>
      <c r="BZ181" s="165">
        <f>IFERROR(VLOOKUP($B181,RD[[#All],[Date]:[IS20_Inv2_M2]],BZ$2,0)/BZ$1,"")</f>
        <v>0</v>
      </c>
      <c r="CA181" s="165">
        <f>IFERROR(VLOOKUP($B181,RD[[#All],[Date]:[IS20_Inv2_M2]],CA$2,0)/CA$1,"")</f>
        <v>0</v>
      </c>
      <c r="CB181" s="165">
        <f>IFERROR(VLOOKUP($B181,RD[[#All],[Date]:[IS20_Inv2_M2]],CB$2,0)/CB$1,"")</f>
        <v>0</v>
      </c>
      <c r="CC181" s="165">
        <f>IFERROR(VLOOKUP($B181,RD[[#All],[Date]:[IS20_Inv2_M2]],CC$2,0)/CC$1,"")</f>
        <v>0</v>
      </c>
      <c r="CD181" s="165">
        <f>IFERROR(VLOOKUP($B181,RD[[#All],[Date]:[IS20_Inv2_M2]],CD$2,0)/CD$1,"")</f>
        <v>0</v>
      </c>
      <c r="CE181" s="165">
        <f>IFERROR(VLOOKUP($B181,RD[[#All],[Date]:[IS20_Inv2_M2]],CE$2,0)/CE$1,"")</f>
        <v>0</v>
      </c>
      <c r="CF181" s="165">
        <f>IFERROR(VLOOKUP($B181,RD[[#All],[Date]:[IS20_Inv2_M2]],CF$2,0)/CF$1,"")</f>
        <v>0</v>
      </c>
      <c r="CG181" s="165">
        <f>IFERROR(VLOOKUP($B181,RD[[#All],[Date]:[IS20_Inv2_M2]],CG$2,0)/CG$1,"")</f>
        <v>0</v>
      </c>
      <c r="CH181" s="165">
        <f>IFERROR(VLOOKUP($B181,RD[[#All],[Date]:[IS20_Inv2_M2]],CH$2,0)/CH$1,"")</f>
        <v>0</v>
      </c>
      <c r="CI181" s="165">
        <f>IFERROR(VLOOKUP($B181,RD[[#All],[Date]:[IS20_Inv2_M2]],CI$2,0)/CI$1,"")</f>
        <v>0</v>
      </c>
      <c r="CJ181" s="165">
        <f>IFERROR(VLOOKUP($B181,RD[[#All],[Date]:[IS20_Inv2_M2]],CJ$2,0)/CJ$1,"")</f>
        <v>0</v>
      </c>
      <c r="CK181" s="165">
        <f>IFERROR(VLOOKUP($B181,RD[[#All],[Date]:[IS20_Inv2_M2]],CK$2,0)/CK$1,"")</f>
        <v>0</v>
      </c>
      <c r="CL181" s="165">
        <f>IFERROR(VLOOKUP($B181,RD[[#All],[Date]:[IS20_Inv2_M2]],CL$2,0)/CL$1,"")</f>
        <v>0</v>
      </c>
      <c r="CM181" s="165">
        <f>IFERROR(VLOOKUP($B181,RD[[#All],[Date]:[IS20_Inv2_M2]],CM$2,0)/CM$1,"")</f>
        <v>0</v>
      </c>
      <c r="CN181" s="165">
        <f>IFERROR(VLOOKUP($B181,RD[[#All],[Date]:[IS20_Inv2_M2]],CN$2,0)/CN$1,"")</f>
        <v>0</v>
      </c>
      <c r="CO181" s="165">
        <f>IFERROR(VLOOKUP($B181,RD[[#All],[Date]:[IS20_Inv2_M2]],CO$2,0)/CO$1,"")</f>
        <v>0</v>
      </c>
      <c r="CP181" s="165">
        <f>IFERROR(VLOOKUP($B181,RD[[#All],[Date]:[IS20_Inv2_M2]],CP$2,0)/CP$1,"")</f>
        <v>0</v>
      </c>
      <c r="CQ181" s="165">
        <f>IFERROR(VLOOKUP($B181,RD[[#All],[Date]:[IS20_Inv2_M2]],CQ$2,0)/CQ$1,"")</f>
        <v>0</v>
      </c>
      <c r="CR181" s="165">
        <f>IFERROR(VLOOKUP($B181,RD[[#All],[Date]:[IS20_Inv2_M2]],CR$2,0)/CR$1,"")</f>
        <v>0</v>
      </c>
      <c r="CS181" s="165">
        <f>IFERROR(VLOOKUP($B181,RD[[#All],[Date]:[IS20_Inv2_M2]],CS$2,0)/CS$1,"")</f>
        <v>0</v>
      </c>
      <c r="CT181" s="165">
        <f>IFERROR(VLOOKUP($B181,RD[[#All],[Date]:[IS20_Inv2_M2]],CT$2,0)/CT$1,"")</f>
        <v>0</v>
      </c>
      <c r="CU181" s="165">
        <f>IFERROR(VLOOKUP($B181,RD[[#All],[Date]:[IS20_Inv2_M2]],CU$2,0)/CU$1,"")</f>
        <v>0</v>
      </c>
      <c r="CV181" s="165">
        <f>IFERROR(VLOOKUP($B181,RD[[#All],[Date]:[IS20_Inv2_M2]],CV$2,0)/CV$1,"")</f>
        <v>0</v>
      </c>
      <c r="CW181" s="165">
        <f>IFERROR(VLOOKUP($B181,RD[[#All],[Date]:[IS20_Inv2_M2]],CW$2,0)/CW$1,"")</f>
        <v>0</v>
      </c>
      <c r="CX181" s="165">
        <f>IFERROR(VLOOKUP($B181,RD[[#All],[Date]:[IS20_Inv2_M2]],CX$2,0)/CX$1,"")</f>
        <v>0</v>
      </c>
      <c r="CY181" s="165">
        <f>IFERROR(VLOOKUP($B181,RD[[#All],[Date]:[IS20_Inv2_M2]],CY$2,0)/CY$1,"")</f>
        <v>0</v>
      </c>
      <c r="CZ181" s="165">
        <f>IFERROR(VLOOKUP($B181,RD[[#All],[Date]:[IS20_Inv2_M2]],CZ$2,0)/CZ$1,"")</f>
        <v>0</v>
      </c>
      <c r="DA181" s="361" t="str">
        <f>IFERROR(AVERAGEIF(Inv_SY_B[[#This Row],[IS1_Inv1_M1]:[IS8_Inv4_M2]],"&gt;="&amp;0.1,Inv_SY_B[[#This Row],[IS1_Inv1_M1]:[IS8_Inv4_M2]]),"")</f>
        <v/>
      </c>
      <c r="DB181" s="361" t="str">
        <f>IFERROR(AVERAGEIF(Inv_SY_B[[#This Row],[IS18_Inv1_M1]:[IS19_Inv2_M3]],"&gt;="&amp;0.1,Inv_SY_B[[#This Row],[IS18_Inv1_M1]:[IS19_Inv2_M3]]),"")</f>
        <v/>
      </c>
      <c r="DC181" s="361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I171" activePane="bottomRight" state="frozen"/>
      <selection pane="topRight" activeCell="C3" sqref="C3"/>
      <selection pane="bottomLeft" activeCell="A4" sqref="A4"/>
      <selection pane="bottomRight" activeCell="CM2" sqref="CM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1930.24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122</v>
      </c>
      <c r="C3" s="151" t="s">
        <v>128</v>
      </c>
      <c r="D3" s="151" t="s">
        <v>129</v>
      </c>
      <c r="E3" s="151" t="s">
        <v>130</v>
      </c>
      <c r="F3" s="151" t="s">
        <v>131</v>
      </c>
      <c r="G3" s="151" t="s">
        <v>132</v>
      </c>
      <c r="H3" s="151" t="s">
        <v>133</v>
      </c>
      <c r="I3" s="151" t="s">
        <v>134</v>
      </c>
      <c r="J3" s="151" t="s">
        <v>135</v>
      </c>
      <c r="K3" s="151" t="s">
        <v>136</v>
      </c>
      <c r="L3" s="151" t="s">
        <v>137</v>
      </c>
      <c r="M3" s="151" t="s">
        <v>138</v>
      </c>
      <c r="N3" s="151" t="s">
        <v>139</v>
      </c>
      <c r="O3" s="151" t="s">
        <v>140</v>
      </c>
      <c r="P3" s="151" t="s">
        <v>141</v>
      </c>
      <c r="Q3" s="151" t="s">
        <v>142</v>
      </c>
      <c r="R3" s="151" t="s">
        <v>143</v>
      </c>
      <c r="S3" s="151" t="s">
        <v>144</v>
      </c>
      <c r="T3" s="151" t="s">
        <v>145</v>
      </c>
      <c r="U3" s="151" t="s">
        <v>146</v>
      </c>
      <c r="V3" s="151" t="s">
        <v>147</v>
      </c>
      <c r="W3" s="151" t="s">
        <v>148</v>
      </c>
      <c r="X3" s="151" t="s">
        <v>149</v>
      </c>
      <c r="Y3" s="151" t="s">
        <v>150</v>
      </c>
      <c r="Z3" s="151" t="s">
        <v>151</v>
      </c>
      <c r="AA3" s="151" t="s">
        <v>152</v>
      </c>
      <c r="AB3" s="151" t="s">
        <v>153</v>
      </c>
      <c r="AC3" s="151" t="s">
        <v>154</v>
      </c>
      <c r="AD3" s="151" t="s">
        <v>155</v>
      </c>
      <c r="AE3" s="151" t="s">
        <v>156</v>
      </c>
      <c r="AF3" s="151" t="s">
        <v>157</v>
      </c>
      <c r="AG3" s="151" t="s">
        <v>158</v>
      </c>
      <c r="AH3" s="151" t="s">
        <v>159</v>
      </c>
      <c r="AI3" s="151" t="s">
        <v>160</v>
      </c>
      <c r="AJ3" s="151" t="s">
        <v>161</v>
      </c>
      <c r="AK3" s="151" t="s">
        <v>162</v>
      </c>
      <c r="AL3" s="151" t="s">
        <v>163</v>
      </c>
      <c r="AM3" s="151" t="s">
        <v>164</v>
      </c>
      <c r="AN3" s="151" t="s">
        <v>165</v>
      </c>
      <c r="AO3" s="151" t="s">
        <v>166</v>
      </c>
      <c r="AP3" s="151" t="s">
        <v>167</v>
      </c>
      <c r="AQ3" s="151" t="s">
        <v>168</v>
      </c>
      <c r="AR3" s="151" t="s">
        <v>169</v>
      </c>
      <c r="AS3" s="151" t="s">
        <v>170</v>
      </c>
      <c r="AT3" s="151" t="s">
        <v>171</v>
      </c>
      <c r="AU3" s="151" t="s">
        <v>172</v>
      </c>
      <c r="AV3" s="151" t="s">
        <v>173</v>
      </c>
      <c r="AW3" s="151" t="s">
        <v>174</v>
      </c>
      <c r="AX3" s="151" t="s">
        <v>175</v>
      </c>
      <c r="AY3" s="151" t="s">
        <v>176</v>
      </c>
      <c r="AZ3" s="151" t="s">
        <v>177</v>
      </c>
      <c r="BA3" s="151" t="s">
        <v>178</v>
      </c>
      <c r="BB3" s="151" t="s">
        <v>179</v>
      </c>
      <c r="BC3" s="151" t="s">
        <v>180</v>
      </c>
      <c r="BD3" s="151" t="s">
        <v>181</v>
      </c>
      <c r="BE3" s="151" t="s">
        <v>182</v>
      </c>
      <c r="BF3" s="151" t="s">
        <v>183</v>
      </c>
      <c r="BG3" s="151" t="s">
        <v>184</v>
      </c>
      <c r="BH3" s="151" t="s">
        <v>185</v>
      </c>
      <c r="BI3" s="151" t="s">
        <v>186</v>
      </c>
      <c r="BJ3" s="151" t="s">
        <v>187</v>
      </c>
      <c r="BK3" s="151" t="s">
        <v>188</v>
      </c>
      <c r="BL3" s="151" t="s">
        <v>189</v>
      </c>
      <c r="BM3" s="151" t="s">
        <v>190</v>
      </c>
      <c r="BN3" s="151" t="s">
        <v>191</v>
      </c>
      <c r="BO3" s="151" t="s">
        <v>192</v>
      </c>
      <c r="BP3" s="151" t="s">
        <v>193</v>
      </c>
      <c r="BQ3" s="151" t="s">
        <v>194</v>
      </c>
      <c r="BR3" s="151" t="s">
        <v>195</v>
      </c>
      <c r="BS3" s="151" t="s">
        <v>196</v>
      </c>
      <c r="BT3" s="151" t="s">
        <v>197</v>
      </c>
      <c r="BU3" s="151" t="s">
        <v>198</v>
      </c>
      <c r="BV3" s="151" t="s">
        <v>199</v>
      </c>
      <c r="BW3" s="151" t="s">
        <v>200</v>
      </c>
      <c r="BX3" s="151" t="s">
        <v>201</v>
      </c>
      <c r="BY3" s="151" t="s">
        <v>202</v>
      </c>
      <c r="BZ3" s="151" t="s">
        <v>203</v>
      </c>
      <c r="CA3" s="151" t="s">
        <v>204</v>
      </c>
      <c r="CB3" s="151" t="s">
        <v>205</v>
      </c>
      <c r="CC3" s="151" t="s">
        <v>206</v>
      </c>
      <c r="CD3" s="151" t="s">
        <v>207</v>
      </c>
      <c r="CE3" s="151" t="s">
        <v>208</v>
      </c>
      <c r="CF3" s="151" t="s">
        <v>209</v>
      </c>
      <c r="CG3" s="151" t="s">
        <v>210</v>
      </c>
      <c r="CH3" s="151" t="s">
        <v>211</v>
      </c>
      <c r="CI3" s="151" t="s">
        <v>224</v>
      </c>
      <c r="CJ3" s="151" t="s">
        <v>225</v>
      </c>
      <c r="CK3" s="151" t="s">
        <v>226</v>
      </c>
      <c r="CL3" s="151" t="s">
        <v>227</v>
      </c>
      <c r="CM3" s="151" t="s">
        <v>212</v>
      </c>
      <c r="CN3" s="151" t="s">
        <v>213</v>
      </c>
      <c r="CO3" s="151" t="s">
        <v>214</v>
      </c>
      <c r="CP3" s="151" t="s">
        <v>215</v>
      </c>
      <c r="CQ3" s="151" t="s">
        <v>216</v>
      </c>
      <c r="CR3" s="151" t="s">
        <v>217</v>
      </c>
      <c r="CS3" s="151" t="s">
        <v>218</v>
      </c>
      <c r="CT3" s="151" t="s">
        <v>219</v>
      </c>
      <c r="CU3" s="151" t="s">
        <v>220</v>
      </c>
      <c r="CV3" s="151" t="s">
        <v>221</v>
      </c>
      <c r="CW3" s="309" t="s">
        <v>1886</v>
      </c>
      <c r="CX3" s="309" t="s">
        <v>222</v>
      </c>
      <c r="CY3" s="309" t="s">
        <v>223</v>
      </c>
      <c r="CZ3" s="309" t="s">
        <v>1887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1.7744529122383446E-2</v>
      </c>
      <c r="D53" s="169">
        <f>IFERROR(Inv_SY_B!D53/Inv_SY_B!$DA53-1,"")</f>
        <v>5.2181478582162821E-3</v>
      </c>
      <c r="E53" s="169">
        <f>IFERROR(Inv_SY_B!E53/Inv_SY_B!$DA53-1,"")</f>
        <v>-2.3232344490458523E-2</v>
      </c>
      <c r="F53" s="169">
        <f>IFERROR(Inv_SY_B!F53/Inv_SY_B!$DA53-1,"")</f>
        <v>-4.8319381925968408E-2</v>
      </c>
      <c r="G53" s="169">
        <f>IFERROR(Inv_SY_B!G53/Inv_SY_B!$DA53-1,"")</f>
        <v>-2.5987793219025224E-2</v>
      </c>
      <c r="H53" s="169">
        <f>IFERROR(Inv_SY_B!H53/Inv_SY_B!$DA53-1,"")</f>
        <v>-1.7309985849867759E-2</v>
      </c>
      <c r="I53" s="169">
        <f>IFERROR(Inv_SY_B!I53/Inv_SY_B!$DA53-1,"")</f>
        <v>-1.8001662158264264E-2</v>
      </c>
      <c r="J53" s="169">
        <f>IFERROR(Inv_SY_B!J53/Inv_SY_B!$DA53-1,"")</f>
        <v>-4.9849783173140372E-2</v>
      </c>
      <c r="K53" s="169">
        <f>IFERROR(Inv_SY_B!K53/Inv_SY_B!$DA53-1,"")</f>
        <v>-3.4150039129302812E-2</v>
      </c>
      <c r="L53" s="169">
        <f>IFERROR(Inv_SY_B!L53/Inv_SY_B!$DA53-1,"")</f>
        <v>-2.7861083220932281E-2</v>
      </c>
      <c r="M53" s="169">
        <f>IFERROR(Inv_SY_B!M53/Inv_SY_B!$DA53-1,"")</f>
        <v>-9.7778106935009212E-5</v>
      </c>
      <c r="N53" s="169">
        <f>IFERROR(Inv_SY_B!N53/Inv_SY_B!$DA53-1,"")</f>
        <v>-9.7088940571138371E-3</v>
      </c>
      <c r="O53" s="169">
        <f>IFERROR(Inv_SY_B!O53/Inv_SY_B!$DA53-1,"")</f>
        <v>-7.2668217426409276E-3</v>
      </c>
      <c r="P53" s="169">
        <f>IFERROR(Inv_SY_B!P53/Inv_SY_B!$DA53-1,"")</f>
        <v>-2.7251944152918983E-2</v>
      </c>
      <c r="Q53" s="169">
        <f>IFERROR(Inv_SY_B!Q53/Inv_SY_B!$DA53-1,"")</f>
        <v>-1.7776820839142005E-2</v>
      </c>
      <c r="R53" s="169">
        <f>IFERROR(Inv_SY_B!R53/Inv_SY_B!$DA53-1,"")</f>
        <v>-1.0160810936127307E-2</v>
      </c>
      <c r="S53" s="169">
        <f>IFERROR(Inv_SY_B!S53/Inv_SY_B!$DA53-1,"")</f>
        <v>-6.5291236485298665E-3</v>
      </c>
      <c r="T53" s="169">
        <f>IFERROR(Inv_SY_B!T53/Inv_SY_B!$DA53-1,"")</f>
        <v>-3.0225784153482538E-3</v>
      </c>
      <c r="U53" s="169">
        <f>IFERROR(Inv_SY_B!U53/Inv_SY_B!$DA53-1,"")</f>
        <v>0.10918357735866402</v>
      </c>
      <c r="V53" s="169">
        <f>IFERROR(Inv_SY_B!V53/Inv_SY_B!$DA53-1,"")</f>
        <v>0.12552653744323994</v>
      </c>
      <c r="W53" s="169">
        <f>IFERROR(Inv_SY_B!W53/Inv_SY_B!$DA53-1,"")</f>
        <v>0.18253607112890302</v>
      </c>
      <c r="X53" s="169">
        <f>IFERROR(Inv_SY_B!X53/Inv_SY_B!$DA53-1,"")</f>
        <v>2.1963655172714702E-2</v>
      </c>
      <c r="Y53" s="169">
        <f>IFERROR(Inv_SY_B!Y53/Inv_SY_B!$DA53-1,"")</f>
        <v>3.1394037365702676E-2</v>
      </c>
      <c r="Z53" s="169">
        <f>IFERROR(Inv_SY_B!Z53/Inv_SY_B!$DA53-1,"")</f>
        <v>3.0762740106615283E-2</v>
      </c>
      <c r="AA53" s="169">
        <f>IFERROR(Inv_SY_B!AA53/Inv_SY_B!$DA53-1,"")</f>
        <v>-6.866558036412751E-2</v>
      </c>
      <c r="AB53" s="169">
        <f>IFERROR(Inv_SY_B!AB53/Inv_SY_B!$DA53-1,"")</f>
        <v>-5.2997847210222715E-2</v>
      </c>
      <c r="AC53" s="169">
        <f>IFERROR(Inv_SY_B!AC53/Inv_SY_B!$DA53-1,"")</f>
        <v>5.1913087934285507E-3</v>
      </c>
      <c r="AD53" s="169">
        <f>IFERROR(Inv_SY_B!AD53/Inv_SY_B!$DA53-1,"")</f>
        <v>-6.0610793517427819E-2</v>
      </c>
      <c r="AE53" s="169">
        <f>IFERROR(Inv_SY_B!AE53/Inv_SY_B!$DA53-1,"")</f>
        <v>-1.1479971712224368E-2</v>
      </c>
      <c r="AF53" s="169">
        <f>IFERROR(Inv_SY_B!AF53/Inv_SY_B!$DA53-1,"")</f>
        <v>1.3285739639467442E-2</v>
      </c>
      <c r="AG53" s="169">
        <f>IFERROR(Inv_SY_B!AG53/Inv_SY_B!$DA53-1,"")</f>
        <v>2.2133765736842781E-2</v>
      </c>
      <c r="AH53" s="169">
        <f>IFERROR(Inv_SY_B!AH53/Inv_SY_B!$DA53-1,"")</f>
        <v>-4.4659071856453125E-2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-7.1535395987654127E-4</v>
      </c>
      <c r="D54" s="169">
        <f>IFERROR(Inv_SY_B!D54/Inv_SY_B!$DA54-1,"")</f>
        <v>-1.2108736709267598E-3</v>
      </c>
      <c r="E54" s="169">
        <f>IFERROR(Inv_SY_B!E54/Inv_SY_B!$DA54-1,"")</f>
        <v>-2.7007279631447667E-2</v>
      </c>
      <c r="F54" s="169">
        <f>IFERROR(Inv_SY_B!F54/Inv_SY_B!$DA54-1,"")</f>
        <v>-4.6965710906263336E-2</v>
      </c>
      <c r="G54" s="169">
        <f>IFERROR(Inv_SY_B!G54/Inv_SY_B!$DA54-1,"")</f>
        <v>-2.633221071006131E-2</v>
      </c>
      <c r="H54" s="169">
        <f>IFERROR(Inv_SY_B!H54/Inv_SY_B!$DA54-1,"")</f>
        <v>-2.1311958346721172E-2</v>
      </c>
      <c r="I54" s="169">
        <f>IFERROR(Inv_SY_B!I54/Inv_SY_B!$DA54-1,"")</f>
        <v>-8.1301685429790993E-3</v>
      </c>
      <c r="J54" s="169">
        <f>IFERROR(Inv_SY_B!J54/Inv_SY_B!$DA54-1,"")</f>
        <v>-4.8430349179804266E-2</v>
      </c>
      <c r="K54" s="169">
        <f>IFERROR(Inv_SY_B!K54/Inv_SY_B!$DA54-1,"")</f>
        <v>-2.7547456020271199E-2</v>
      </c>
      <c r="L54" s="169">
        <f>IFERROR(Inv_SY_B!L54/Inv_SY_B!$DA54-1,"")</f>
        <v>-2.416305542590147E-2</v>
      </c>
      <c r="M54" s="169">
        <f>IFERROR(Inv_SY_B!M54/Inv_SY_B!$DA54-1,"")</f>
        <v>-6.7220215319049315E-3</v>
      </c>
      <c r="N54" s="169">
        <f>IFERROR(Inv_SY_B!N54/Inv_SY_B!$DA54-1,"")</f>
        <v>-1.8808088511794274E-2</v>
      </c>
      <c r="O54" s="169">
        <f>IFERROR(Inv_SY_B!O54/Inv_SY_B!$DA54-1,"")</f>
        <v>-1.6040241610389083E-2</v>
      </c>
      <c r="P54" s="169">
        <f>IFERROR(Inv_SY_B!P54/Inv_SY_B!$DA54-1,"")</f>
        <v>-1.5039105497114735E-2</v>
      </c>
      <c r="Q54" s="169">
        <f>IFERROR(Inv_SY_B!Q54/Inv_SY_B!$DA54-1,"")</f>
        <v>-2.0705399689252113E-2</v>
      </c>
      <c r="R54" s="169">
        <f>IFERROR(Inv_SY_B!R54/Inv_SY_B!$DA54-1,"")</f>
        <v>-1.9118793204760731E-2</v>
      </c>
      <c r="S54" s="169">
        <f>IFERROR(Inv_SY_B!S54/Inv_SY_B!$DA54-1,"")</f>
        <v>-1.7287270804116517E-2</v>
      </c>
      <c r="T54" s="169">
        <f>IFERROR(Inv_SY_B!T54/Inv_SY_B!$DA54-1,"")</f>
        <v>-1.4924893890609359E-2</v>
      </c>
      <c r="U54" s="169">
        <f>IFERROR(Inv_SY_B!U54/Inv_SY_B!$DA54-1,"")</f>
        <v>0.10317534588394084</v>
      </c>
      <c r="V54" s="169">
        <f>IFERROR(Inv_SY_B!V54/Inv_SY_B!$DA54-1,"")</f>
        <v>0.11761673929824079</v>
      </c>
      <c r="W54" s="169">
        <f>IFERROR(Inv_SY_B!W54/Inv_SY_B!$DA54-1,"")</f>
        <v>0.16227921689443781</v>
      </c>
      <c r="X54" s="169">
        <f>IFERROR(Inv_SY_B!X54/Inv_SY_B!$DA54-1,"")</f>
        <v>-1.9612931395889266E-3</v>
      </c>
      <c r="Y54" s="169">
        <f>IFERROR(Inv_SY_B!Y54/Inv_SY_B!$DA54-1,"")</f>
        <v>7.9970294392543995E-3</v>
      </c>
      <c r="Z54" s="169">
        <f>IFERROR(Inv_SY_B!Z54/Inv_SY_B!$DA54-1,"")</f>
        <v>1.3762675152375614E-2</v>
      </c>
      <c r="AA54" s="169">
        <f>IFERROR(Inv_SY_B!AA54/Inv_SY_B!$DA54-1,"")</f>
        <v>-1.0810929242581424E-2</v>
      </c>
      <c r="AB54" s="169">
        <f>IFERROR(Inv_SY_B!AB54/Inv_SY_B!$DA54-1,"")</f>
        <v>5.9703164361231131E-3</v>
      </c>
      <c r="AC54" s="169">
        <f>IFERROR(Inv_SY_B!AC54/Inv_SY_B!$DA54-1,"")</f>
        <v>1.5596632220400641E-2</v>
      </c>
      <c r="AD54" s="169">
        <f>IFERROR(Inv_SY_B!AD54/Inv_SY_B!$DA54-1,"")</f>
        <v>-4.6090386015780305E-2</v>
      </c>
      <c r="AE54" s="169">
        <f>IFERROR(Inv_SY_B!AE54/Inv_SY_B!$DA54-1,"")</f>
        <v>-5.9783180476835618E-3</v>
      </c>
      <c r="AF54" s="169">
        <f>IFERROR(Inv_SY_B!AF54/Inv_SY_B!$DA54-1,"")</f>
        <v>1.8921625053144542E-2</v>
      </c>
      <c r="AG54" s="169">
        <f>IFERROR(Inv_SY_B!AG54/Inv_SY_B!$DA54-1,"")</f>
        <v>1.9652914020805712E-2</v>
      </c>
      <c r="AH54" s="169">
        <f>IFERROR(Inv_SY_B!AH54/Inv_SY_B!$DA54-1,"")</f>
        <v>-3.9671336818904557E-2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4.9520034535435187E-3</v>
      </c>
      <c r="D55" s="169">
        <f>IFERROR(Inv_SY_B!D55/Inv_SY_B!$DA55-1,"")</f>
        <v>2.234318923447276E-3</v>
      </c>
      <c r="E55" s="169">
        <f>IFERROR(Inv_SY_B!E55/Inv_SY_B!$DA55-1,"")</f>
        <v>-2.6675545501370523E-2</v>
      </c>
      <c r="F55" s="169">
        <f>IFERROR(Inv_SY_B!F55/Inv_SY_B!$DA55-1,"")</f>
        <v>-4.8841470915346297E-2</v>
      </c>
      <c r="G55" s="169">
        <f>IFERROR(Inv_SY_B!G55/Inv_SY_B!$DA55-1,"")</f>
        <v>-2.8136146950056062E-2</v>
      </c>
      <c r="H55" s="169">
        <f>IFERROR(Inv_SY_B!H55/Inv_SY_B!$DA55-1,"")</f>
        <v>-2.1009448993924651E-2</v>
      </c>
      <c r="I55" s="169">
        <f>IFERROR(Inv_SY_B!I55/Inv_SY_B!$DA55-1,"")</f>
        <v>-7.5541738509423695E-3</v>
      </c>
      <c r="J55" s="169">
        <f>IFERROR(Inv_SY_B!J55/Inv_SY_B!$DA55-1,"")</f>
        <v>-4.6424968708447034E-2</v>
      </c>
      <c r="K55" s="169">
        <f>IFERROR(Inv_SY_B!K55/Inv_SY_B!$DA55-1,"")</f>
        <v>-3.0376639891201984E-2</v>
      </c>
      <c r="L55" s="169">
        <f>IFERROR(Inv_SY_B!L55/Inv_SY_B!$DA55-1,"")</f>
        <v>-2.3155121496845954E-2</v>
      </c>
      <c r="M55" s="169">
        <f>IFERROR(Inv_SY_B!M55/Inv_SY_B!$DA55-1,"")</f>
        <v>-7.6688687138604106E-3</v>
      </c>
      <c r="N55" s="169">
        <f>IFERROR(Inv_SY_B!N55/Inv_SY_B!$DA55-1,"")</f>
        <v>-1.7131941439219145E-2</v>
      </c>
      <c r="O55" s="169">
        <f>IFERROR(Inv_SY_B!O55/Inv_SY_B!$DA55-1,"")</f>
        <v>-1.8206321390063618E-2</v>
      </c>
      <c r="P55" s="169">
        <f>IFERROR(Inv_SY_B!P55/Inv_SY_B!$DA55-1,"")</f>
        <v>-1.7585941130332294E-2</v>
      </c>
      <c r="Q55" s="169">
        <f>IFERROR(Inv_SY_B!Q55/Inv_SY_B!$DA55-1,"")</f>
        <v>-2.5276420746461303E-2</v>
      </c>
      <c r="R55" s="169">
        <f>IFERROR(Inv_SY_B!R55/Inv_SY_B!$DA55-1,"")</f>
        <v>-2.3487937114803459E-2</v>
      </c>
      <c r="S55" s="169">
        <f>IFERROR(Inv_SY_B!S55/Inv_SY_B!$DA55-1,"")</f>
        <v>-1.9666229986102679E-2</v>
      </c>
      <c r="T55" s="169">
        <f>IFERROR(Inv_SY_B!T55/Inv_SY_B!$DA55-1,"")</f>
        <v>-1.3956132305172009E-2</v>
      </c>
      <c r="U55" s="169">
        <f>IFERROR(Inv_SY_B!U55/Inv_SY_B!$DA55-1,"")</f>
        <v>0.10707136799622119</v>
      </c>
      <c r="V55" s="169">
        <f>IFERROR(Inv_SY_B!V55/Inv_SY_B!$DA55-1,"")</f>
        <v>0.12120332062669803</v>
      </c>
      <c r="W55" s="169">
        <f>IFERROR(Inv_SY_B!W55/Inv_SY_B!$DA55-1,"")</f>
        <v>0.1668769234548364</v>
      </c>
      <c r="X55" s="169">
        <f>IFERROR(Inv_SY_B!X55/Inv_SY_B!$DA55-1,"")</f>
        <v>1.7276399528105557E-3</v>
      </c>
      <c r="Y55" s="169">
        <f>IFERROR(Inv_SY_B!Y55/Inv_SY_B!$DA55-1,"")</f>
        <v>8.7046450812344744E-3</v>
      </c>
      <c r="Z55" s="169">
        <f>IFERROR(Inv_SY_B!Z55/Inv_SY_B!$DA55-1,"")</f>
        <v>1.3553815735063868E-2</v>
      </c>
      <c r="AA55" s="169">
        <f>IFERROR(Inv_SY_B!AA55/Inv_SY_B!$DA55-1,"")</f>
        <v>-1.851526217056787E-2</v>
      </c>
      <c r="AB55" s="169">
        <f>IFERROR(Inv_SY_B!AB55/Inv_SY_B!$DA55-1,"")</f>
        <v>-1.051942576172582E-3</v>
      </c>
      <c r="AC55" s="169">
        <f>IFERROR(Inv_SY_B!AC55/Inv_SY_B!$DA55-1,"")</f>
        <v>8.2605640275779102E-3</v>
      </c>
      <c r="AD55" s="169">
        <f>IFERROR(Inv_SY_B!AD55/Inv_SY_B!$DA55-1,"")</f>
        <v>-5.1835176857940146E-2</v>
      </c>
      <c r="AE55" s="169">
        <f>IFERROR(Inv_SY_B!AE55/Inv_SY_B!$DA55-1,"")</f>
        <v>-1.1632458495859255E-2</v>
      </c>
      <c r="AF55" s="169">
        <f>IFERROR(Inv_SY_B!AF55/Inv_SY_B!$DA55-1,"")</f>
        <v>1.3275337535941567E-2</v>
      </c>
      <c r="AG55" s="169">
        <f>IFERROR(Inv_SY_B!AG55/Inv_SY_B!$DA55-1,"")</f>
        <v>3.5812315774587988E-2</v>
      </c>
      <c r="AH55" s="169">
        <f>IFERROR(Inv_SY_B!AH55/Inv_SY_B!$DA55-1,"")</f>
        <v>-2.5484103327268137E-2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3.7178518348766065E-3</v>
      </c>
      <c r="D56" s="169">
        <f>IFERROR(Inv_SY_B!D56/Inv_SY_B!$DA56-1,"")</f>
        <v>1.1069077372081182E-3</v>
      </c>
      <c r="E56" s="169">
        <f>IFERROR(Inv_SY_B!E56/Inv_SY_B!$DA56-1,"")</f>
        <v>-2.5718735852730656E-2</v>
      </c>
      <c r="F56" s="169">
        <f>IFERROR(Inv_SY_B!F56/Inv_SY_B!$DA56-1,"")</f>
        <v>-4.8250654115936209E-2</v>
      </c>
      <c r="G56" s="169">
        <f>IFERROR(Inv_SY_B!G56/Inv_SY_B!$DA56-1,"")</f>
        <v>-2.2823505861909732E-2</v>
      </c>
      <c r="H56" s="169">
        <f>IFERROR(Inv_SY_B!H56/Inv_SY_B!$DA56-1,"")</f>
        <v>-1.8953499944531327E-2</v>
      </c>
      <c r="I56" s="169">
        <f>IFERROR(Inv_SY_B!I56/Inv_SY_B!$DA56-1,"")</f>
        <v>-5.4964339136468476E-3</v>
      </c>
      <c r="J56" s="169">
        <f>IFERROR(Inv_SY_B!J56/Inv_SY_B!$DA56-1,"")</f>
        <v>-4.737654340438946E-2</v>
      </c>
      <c r="K56" s="169">
        <f>IFERROR(Inv_SY_B!K56/Inv_SY_B!$DA56-1,"")</f>
        <v>-2.8037674139904656E-2</v>
      </c>
      <c r="L56" s="169">
        <f>IFERROR(Inv_SY_B!L56/Inv_SY_B!$DA56-1,"")</f>
        <v>-2.2207823102327051E-2</v>
      </c>
      <c r="M56" s="169">
        <f>IFERROR(Inv_SY_B!M56/Inv_SY_B!$DA56-1,"")</f>
        <v>-4.6397624619803901E-3</v>
      </c>
      <c r="N56" s="169">
        <f>IFERROR(Inv_SY_B!N56/Inv_SY_B!$DA56-1,"")</f>
        <v>-1.8154645512044931E-2</v>
      </c>
      <c r="O56" s="169">
        <f>IFERROR(Inv_SY_B!O56/Inv_SY_B!$DA56-1,"")</f>
        <v>-1.3522954083691419E-2</v>
      </c>
      <c r="P56" s="169">
        <f>IFERROR(Inv_SY_B!P56/Inv_SY_B!$DA56-1,"")</f>
        <v>-1.4053859425281257E-2</v>
      </c>
      <c r="Q56" s="169">
        <f>IFERROR(Inv_SY_B!Q56/Inv_SY_B!$DA56-1,"")</f>
        <v>-2.5256298385332387E-2</v>
      </c>
      <c r="R56" s="169">
        <f>IFERROR(Inv_SY_B!R56/Inv_SY_B!$DA56-1,"")</f>
        <v>-2.0976691851323226E-2</v>
      </c>
      <c r="S56" s="169">
        <f>IFERROR(Inv_SY_B!S56/Inv_SY_B!$DA56-1,"")</f>
        <v>-1.840130933681261E-2</v>
      </c>
      <c r="T56" s="169">
        <f>IFERROR(Inv_SY_B!T56/Inv_SY_B!$DA56-1,"")</f>
        <v>-1.3681060690121094E-2</v>
      </c>
      <c r="U56" s="169">
        <f>IFERROR(Inv_SY_B!U56/Inv_SY_B!$DA56-1,"")</f>
        <v>0.10293477948077756</v>
      </c>
      <c r="V56" s="169">
        <f>IFERROR(Inv_SY_B!V56/Inv_SY_B!$DA56-1,"")</f>
        <v>0.11864066366795467</v>
      </c>
      <c r="W56" s="169">
        <f>IFERROR(Inv_SY_B!W56/Inv_SY_B!$DA56-1,"")</f>
        <v>0.16398814692380181</v>
      </c>
      <c r="X56" s="169">
        <f>IFERROR(Inv_SY_B!X56/Inv_SY_B!$DA56-1,"")</f>
        <v>-1.208801838690543E-3</v>
      </c>
      <c r="Y56" s="169">
        <f>IFERROR(Inv_SY_B!Y56/Inv_SY_B!$DA56-1,"")</f>
        <v>7.3449493576549507E-3</v>
      </c>
      <c r="Z56" s="169">
        <f>IFERROR(Inv_SY_B!Z56/Inv_SY_B!$DA56-1,"")</f>
        <v>1.0764679823995094E-2</v>
      </c>
      <c r="AA56" s="169">
        <f>IFERROR(Inv_SY_B!AA56/Inv_SY_B!$DA56-1,"")</f>
        <v>-2.0702954674305052E-2</v>
      </c>
      <c r="AB56" s="169">
        <f>IFERROR(Inv_SY_B!AB56/Inv_SY_B!$DA56-1,"")</f>
        <v>-3.3800623390803919E-3</v>
      </c>
      <c r="AC56" s="169">
        <f>IFERROR(Inv_SY_B!AC56/Inv_SY_B!$DA56-1,"")</f>
        <v>9.0966574489874663E-3</v>
      </c>
      <c r="AD56" s="169">
        <f>IFERROR(Inv_SY_B!AD56/Inv_SY_B!$DA56-1,"")</f>
        <v>-5.233230098192132E-2</v>
      </c>
      <c r="AE56" s="169">
        <f>IFERROR(Inv_SY_B!AE56/Inv_SY_B!$DA56-1,"")</f>
        <v>-1.1195735789052308E-2</v>
      </c>
      <c r="AF56" s="169">
        <f>IFERROR(Inv_SY_B!AF56/Inv_SY_B!$DA56-1,"")</f>
        <v>1.2922059934584729E-2</v>
      </c>
      <c r="AG56" s="169">
        <f>IFERROR(Inv_SY_B!AG56/Inv_SY_B!$DA56-1,"")</f>
        <v>3.3787734544871606E-2</v>
      </c>
      <c r="AH56" s="169">
        <f>IFERROR(Inv_SY_B!AH56/Inv_SY_B!$DA56-1,"")</f>
        <v>-2.793312304969886E-2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1.2573626522861536E-2</v>
      </c>
      <c r="D57" s="169">
        <f>IFERROR(Inv_SY_B!D57/Inv_SY_B!$DA57-1,"")</f>
        <v>1.5528678204943525E-3</v>
      </c>
      <c r="E57" s="169">
        <f>IFERROR(Inv_SY_B!E57/Inv_SY_B!$DA57-1,"")</f>
        <v>-3.0845131243438462E-2</v>
      </c>
      <c r="F57" s="169">
        <f>IFERROR(Inv_SY_B!F57/Inv_SY_B!$DA57-1,"")</f>
        <v>-5.6284870594236369E-2</v>
      </c>
      <c r="G57" s="169">
        <f>IFERROR(Inv_SY_B!G57/Inv_SY_B!$DA57-1,"")</f>
        <v>-1.9104854249253678E-2</v>
      </c>
      <c r="H57" s="169">
        <f>IFERROR(Inv_SY_B!H57/Inv_SY_B!$DA57-1,"")</f>
        <v>-2.1877596452344883E-2</v>
      </c>
      <c r="I57" s="169">
        <f>IFERROR(Inv_SY_B!I57/Inv_SY_B!$DA57-1,"")</f>
        <v>-2.4382687835397765E-2</v>
      </c>
      <c r="J57" s="169">
        <f>IFERROR(Inv_SY_B!J57/Inv_SY_B!$DA57-1,"")</f>
        <v>-6.1831414869263246E-2</v>
      </c>
      <c r="K57" s="169">
        <f>IFERROR(Inv_SY_B!K57/Inv_SY_B!$DA57-1,"")</f>
        <v>-4.3427355649916843E-2</v>
      </c>
      <c r="L57" s="169">
        <f>IFERROR(Inv_SY_B!L57/Inv_SY_B!$DA57-1,"")</f>
        <v>-3.8163697754773462E-2</v>
      </c>
      <c r="M57" s="169">
        <f>IFERROR(Inv_SY_B!M57/Inv_SY_B!$DA57-1,"")</f>
        <v>-3.5363107545917094E-3</v>
      </c>
      <c r="N57" s="169">
        <f>IFERROR(Inv_SY_B!N57/Inv_SY_B!$DA57-1,"")</f>
        <v>-1.9714317873070097E-2</v>
      </c>
      <c r="O57" s="169">
        <f>IFERROR(Inv_SY_B!O57/Inv_SY_B!$DA57-1,"")</f>
        <v>-6.6351205600068131E-3</v>
      </c>
      <c r="P57" s="169">
        <f>IFERROR(Inv_SY_B!P57/Inv_SY_B!$DA57-1,"")</f>
        <v>-1.0965343989296605E-2</v>
      </c>
      <c r="Q57" s="169">
        <f>IFERROR(Inv_SY_B!Q57/Inv_SY_B!$DA57-1,"")</f>
        <v>-3.0694223889570882E-2</v>
      </c>
      <c r="R57" s="169">
        <f>IFERROR(Inv_SY_B!R57/Inv_SY_B!$DA57-1,"")</f>
        <v>-2.2960097262722967E-2</v>
      </c>
      <c r="S57" s="169">
        <f>IFERROR(Inv_SY_B!S57/Inv_SY_B!$DA57-1,"")</f>
        <v>-2.2286637431272016E-2</v>
      </c>
      <c r="T57" s="169">
        <f>IFERROR(Inv_SY_B!T57/Inv_SY_B!$DA57-1,"")</f>
        <v>-8.5769840258566044E-3</v>
      </c>
      <c r="U57" s="169">
        <f>IFERROR(Inv_SY_B!U57/Inv_SY_B!$DA57-1,"")</f>
        <v>5.9351542957919889E-2</v>
      </c>
      <c r="V57" s="169">
        <f>IFERROR(Inv_SY_B!V57/Inv_SY_B!$DA57-1,"")</f>
        <v>6.9752421912784746E-2</v>
      </c>
      <c r="W57" s="169">
        <f>IFERROR(Inv_SY_B!W57/Inv_SY_B!$DA57-1,"")</f>
        <v>9.3657503966701361E-2</v>
      </c>
      <c r="X57" s="169">
        <f>IFERROR(Inv_SY_B!X57/Inv_SY_B!$DA57-1,"")</f>
        <v>-6.1646227588494251E-2</v>
      </c>
      <c r="Y57" s="169">
        <f>IFERROR(Inv_SY_B!Y57/Inv_SY_B!$DA57-1,"")</f>
        <v>3.2891580340163928E-2</v>
      </c>
      <c r="Z57" s="169">
        <f>IFERROR(Inv_SY_B!Z57/Inv_SY_B!$DA57-1,"")</f>
        <v>4.0389663433801015E-2</v>
      </c>
      <c r="AA57" s="169">
        <f>IFERROR(Inv_SY_B!AA57/Inv_SY_B!$DA57-1,"")</f>
        <v>3.9210671141411968E-3</v>
      </c>
      <c r="AB57" s="169">
        <f>IFERROR(Inv_SY_B!AB57/Inv_SY_B!$DA57-1,"")</f>
        <v>2.5970405977133959E-2</v>
      </c>
      <c r="AC57" s="169">
        <f>IFERROR(Inv_SY_B!AC57/Inv_SY_B!$DA57-1,"")</f>
        <v>3.2602097808156039E-2</v>
      </c>
      <c r="AD57" s="169">
        <f>IFERROR(Inv_SY_B!AD57/Inv_SY_B!$DA57-1,"")</f>
        <v>-4.2431575531223009E-2</v>
      </c>
      <c r="AE57" s="169">
        <f>IFERROR(Inv_SY_B!AE57/Inv_SY_B!$DA57-1,"")</f>
        <v>2.1457170912622781E-2</v>
      </c>
      <c r="AF57" s="169">
        <f>IFERROR(Inv_SY_B!AF57/Inv_SY_B!$DA57-1,"")</f>
        <v>5.2325020823591029E-2</v>
      </c>
      <c r="AG57" s="169">
        <f>IFERROR(Inv_SY_B!AG57/Inv_SY_B!$DA57-1,"")</f>
        <v>7.1806205186147887E-2</v>
      </c>
      <c r="AH57" s="169">
        <f>IFERROR(Inv_SY_B!AH57/Inv_SY_B!$DA57-1,"")</f>
        <v>7.113272778211055E-3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5.2264952877754567E-2</v>
      </c>
      <c r="D58" s="169">
        <f>IFERROR(Inv_SY_B!D58/Inv_SY_B!$DA58-1,"")</f>
        <v>4.6500414357391273E-2</v>
      </c>
      <c r="E58" s="169">
        <f>IFERROR(Inv_SY_B!E58/Inv_SY_B!$DA58-1,"")</f>
        <v>1.4638825033899572E-2</v>
      </c>
      <c r="F58" s="169">
        <f>IFERROR(Inv_SY_B!F58/Inv_SY_B!$DA58-1,"")</f>
        <v>4.9297800582173146E-3</v>
      </c>
      <c r="G58" s="169">
        <f>IFERROR(Inv_SY_B!G58/Inv_SY_B!$DA58-1,"")</f>
        <v>1.9194317461484811E-2</v>
      </c>
      <c r="H58" s="169">
        <f>IFERROR(Inv_SY_B!H58/Inv_SY_B!$DA58-1,"")</f>
        <v>2.0368504463168291E-2</v>
      </c>
      <c r="I58" s="169">
        <f>IFERROR(Inv_SY_B!I58/Inv_SY_B!$DA58-1,"")</f>
        <v>4.8842539253999062E-2</v>
      </c>
      <c r="J58" s="169">
        <f>IFERROR(Inv_SY_B!J58/Inv_SY_B!$DA58-1,"")</f>
        <v>9.0789138840166039E-3</v>
      </c>
      <c r="K58" s="169">
        <f>IFERROR(Inv_SY_B!K58/Inv_SY_B!$DA58-1,"")</f>
        <v>2.7960385306116109E-2</v>
      </c>
      <c r="L58" s="169">
        <f>IFERROR(Inv_SY_B!L58/Inv_SY_B!$DA58-1,"")</f>
        <v>3.3578108232110493E-2</v>
      </c>
      <c r="M58" s="169">
        <f>IFERROR(Inv_SY_B!M58/Inv_SY_B!$DA58-1,"")</f>
        <v>2.6193176787643324E-2</v>
      </c>
      <c r="N58" s="169">
        <f>IFERROR(Inv_SY_B!N58/Inv_SY_B!$DA58-1,"")</f>
        <v>2.1307356878770278E-2</v>
      </c>
      <c r="O58" s="169">
        <f>IFERROR(Inv_SY_B!O58/Inv_SY_B!$DA58-1,"")</f>
        <v>1.6695130448726614E-2</v>
      </c>
      <c r="P58" s="169">
        <f>IFERROR(Inv_SY_B!P58/Inv_SY_B!$DA58-1,"")</f>
        <v>1.7626169945474723E-2</v>
      </c>
      <c r="Q58" s="169">
        <f>IFERROR(Inv_SY_B!Q58/Inv_SY_B!$DA58-1,"")</f>
        <v>2.4635267127224303E-3</v>
      </c>
      <c r="R58" s="169">
        <f>IFERROR(Inv_SY_B!R58/Inv_SY_B!$DA58-1,"")</f>
        <v>-2.0858383243820278E-3</v>
      </c>
      <c r="S58" s="169">
        <f>IFERROR(Inv_SY_B!S58/Inv_SY_B!$DA58-1,"")</f>
        <v>-4.5559712294540589E-4</v>
      </c>
      <c r="T58" s="169">
        <f>IFERROR(Inv_SY_B!T58/Inv_SY_B!$DA58-1,"")</f>
        <v>1.580641092910362E-2</v>
      </c>
      <c r="U58" s="169">
        <f>IFERROR(Inv_SY_B!U58/Inv_SY_B!$DA58-1,"")</f>
        <v>1.8557209442222611E-2</v>
      </c>
      <c r="V58" s="169">
        <f>IFERROR(Inv_SY_B!V58/Inv_SY_B!$DA58-1,"")</f>
        <v>2.6203943669611096E-2</v>
      </c>
      <c r="W58" s="169">
        <f>IFERROR(Inv_SY_B!W58/Inv_SY_B!$DA58-1,"")</f>
        <v>9.3562447404531346E-2</v>
      </c>
      <c r="X58" s="169">
        <f>IFERROR(Inv_SY_B!X58/Inv_SY_B!$DA58-1,"")</f>
        <v>-4.3608280970068081E-2</v>
      </c>
      <c r="Y58" s="169">
        <f>IFERROR(Inv_SY_B!Y58/Inv_SY_B!$DA58-1,"")</f>
        <v>5.5496265596873595E-2</v>
      </c>
      <c r="Z58" s="169">
        <f>IFERROR(Inv_SY_B!Z58/Inv_SY_B!$DA58-1,"")</f>
        <v>6.0658891282137306E-2</v>
      </c>
      <c r="AA58" s="169">
        <f>IFERROR(Inv_SY_B!AA58/Inv_SY_B!$DA58-1,"")</f>
        <v>-9.6672203999183748E-2</v>
      </c>
      <c r="AB58" s="169">
        <f>IFERROR(Inv_SY_B!AB58/Inv_SY_B!$DA58-1,"")</f>
        <v>-7.1112809730081161E-2</v>
      </c>
      <c r="AC58" s="169">
        <f>IFERROR(Inv_SY_B!AC58/Inv_SY_B!$DA58-1,"")</f>
        <v>-5.1507873907075119E-2</v>
      </c>
      <c r="AD58" s="169">
        <f>IFERROR(Inv_SY_B!AD58/Inv_SY_B!$DA58-1,"")</f>
        <v>-0.11444284066764565</v>
      </c>
      <c r="AE58" s="169">
        <f>IFERROR(Inv_SY_B!AE58/Inv_SY_B!$DA58-1,"")</f>
        <v>-6.7831970528751118E-2</v>
      </c>
      <c r="AF58" s="169">
        <f>IFERROR(Inv_SY_B!AF58/Inv_SY_B!$DA58-1,"")</f>
        <v>-4.1029318349644517E-2</v>
      </c>
      <c r="AG58" s="169">
        <f>IFERROR(Inv_SY_B!AG58/Inv_SY_B!$DA58-1,"")</f>
        <v>-4.1451939386163539E-2</v>
      </c>
      <c r="AH58" s="169">
        <f>IFERROR(Inv_SY_B!AH58/Inv_SY_B!$DA58-1,"")</f>
        <v>-0.101728597040039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1.7485887157604685E-2</v>
      </c>
      <c r="D59" s="169">
        <f>IFERROR(Inv_SY_B!D59/Inv_SY_B!$DA59-1,"")</f>
        <v>1.591629487591173E-2</v>
      </c>
      <c r="E59" s="169">
        <f>IFERROR(Inv_SY_B!E59/Inv_SY_B!$DA59-1,"")</f>
        <v>-2.1884336283139905E-2</v>
      </c>
      <c r="F59" s="169">
        <f>IFERROR(Inv_SY_B!F59/Inv_SY_B!$DA59-1,"")</f>
        <v>-4.1728817329600099E-2</v>
      </c>
      <c r="G59" s="169">
        <f>IFERROR(Inv_SY_B!G59/Inv_SY_B!$DA59-1,"")</f>
        <v>-2.1889731890287312E-2</v>
      </c>
      <c r="H59" s="169">
        <f>IFERROR(Inv_SY_B!H59/Inv_SY_B!$DA59-1,"")</f>
        <v>-1.5747677081042744E-2</v>
      </c>
      <c r="I59" s="169">
        <f>IFERROR(Inv_SY_B!I59/Inv_SY_B!$DA59-1,"")</f>
        <v>-4.2461383408368913E-2</v>
      </c>
      <c r="J59" s="169">
        <f>IFERROR(Inv_SY_B!J59/Inv_SY_B!$DA59-1,"")</f>
        <v>-4.183236219485309E-2</v>
      </c>
      <c r="K59" s="169">
        <f>IFERROR(Inv_SY_B!K59/Inv_SY_B!$DA59-1,"")</f>
        <v>-2.3984147325334271E-2</v>
      </c>
      <c r="L59" s="169">
        <f>IFERROR(Inv_SY_B!L59/Inv_SY_B!$DA59-1,"")</f>
        <v>-1.9816619721798712E-2</v>
      </c>
      <c r="M59" s="169">
        <f>IFERROR(Inv_SY_B!M59/Inv_SY_B!$DA59-1,"")</f>
        <v>-3.5465628237593139E-3</v>
      </c>
      <c r="N59" s="169">
        <f>IFERROR(Inv_SY_B!N59/Inv_SY_B!$DA59-1,"")</f>
        <v>-9.9860210797187987E-3</v>
      </c>
      <c r="O59" s="169">
        <f>IFERROR(Inv_SY_B!O59/Inv_SY_B!$DA59-1,"")</f>
        <v>-1.1279250840393606E-2</v>
      </c>
      <c r="P59" s="169">
        <f>IFERROR(Inv_SY_B!P59/Inv_SY_B!$DA59-1,"")</f>
        <v>-1.3557676929818463E-2</v>
      </c>
      <c r="Q59" s="169">
        <f>IFERROR(Inv_SY_B!Q59/Inv_SY_B!$DA59-1,"")</f>
        <v>-3.0292101818521044E-2</v>
      </c>
      <c r="R59" s="169">
        <f>IFERROR(Inv_SY_B!R59/Inv_SY_B!$DA59-1,"")</f>
        <v>-1.8930472463127956E-2</v>
      </c>
      <c r="S59" s="169">
        <f>IFERROR(Inv_SY_B!S59/Inv_SY_B!$DA59-1,"")</f>
        <v>-1.9459448128977042E-2</v>
      </c>
      <c r="T59" s="169">
        <f>IFERROR(Inv_SY_B!T59/Inv_SY_B!$DA59-1,"")</f>
        <v>-1.1467844429292162E-2</v>
      </c>
      <c r="U59" s="169">
        <f>IFERROR(Inv_SY_B!U59/Inv_SY_B!$DA59-1,"")</f>
        <v>7.615261723101896E-2</v>
      </c>
      <c r="V59" s="169">
        <f>IFERROR(Inv_SY_B!V59/Inv_SY_B!$DA59-1,"")</f>
        <v>0.10125002977603792</v>
      </c>
      <c r="W59" s="169">
        <f>IFERROR(Inv_SY_B!W59/Inv_SY_B!$DA59-1,"")</f>
        <v>0.16777939871483905</v>
      </c>
      <c r="X59" s="169">
        <f>IFERROR(Inv_SY_B!X59/Inv_SY_B!$DA59-1,"")</f>
        <v>1.6513060995630324E-2</v>
      </c>
      <c r="Y59" s="169">
        <f>IFERROR(Inv_SY_B!Y59/Inv_SY_B!$DA59-1,"")</f>
        <v>9.7650962208688519E-3</v>
      </c>
      <c r="Z59" s="169">
        <f>IFERROR(Inv_SY_B!Z59/Inv_SY_B!$DA59-1,"")</f>
        <v>1.4880042317404474E-2</v>
      </c>
      <c r="AA59" s="169">
        <f>IFERROR(Inv_SY_B!AA59/Inv_SY_B!$DA59-1,"")</f>
        <v>-5.3612280209265895E-2</v>
      </c>
      <c r="AB59" s="169">
        <f>IFERROR(Inv_SY_B!AB59/Inv_SY_B!$DA59-1,"")</f>
        <v>-4.8246851080695485E-2</v>
      </c>
      <c r="AC59" s="169">
        <f>IFERROR(Inv_SY_B!AC59/Inv_SY_B!$DA59-1,"")</f>
        <v>1.9401476682264995E-2</v>
      </c>
      <c r="AD59" s="169">
        <f>IFERROR(Inv_SY_B!AD59/Inv_SY_B!$DA59-1,"")</f>
        <v>-4.880032253894051E-2</v>
      </c>
      <c r="AE59" s="169">
        <f>IFERROR(Inv_SY_B!AE59/Inv_SY_B!$DA59-1,"")</f>
        <v>3.0161431981172715E-3</v>
      </c>
      <c r="AF59" s="169">
        <f>IFERROR(Inv_SY_B!AF59/Inv_SY_B!$DA59-1,"")</f>
        <v>2.9451336489519253E-2</v>
      </c>
      <c r="AG59" s="169">
        <f>IFERROR(Inv_SY_B!AG59/Inv_SY_B!$DA59-1,"")</f>
        <v>4.7015691595490905E-2</v>
      </c>
      <c r="AH59" s="169">
        <f>IFERROR(Inv_SY_B!AH59/Inv_SY_B!$DA59-1,"")</f>
        <v>-2.0103167677779754E-2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1.4503400391162824E-2</v>
      </c>
      <c r="D60" s="169">
        <f>IFERROR(Inv_SY_B!D60/Inv_SY_B!$DA60-1,"")</f>
        <v>1.6682421266794645E-2</v>
      </c>
      <c r="E60" s="169">
        <f>IFERROR(Inv_SY_B!E60/Inv_SY_B!$DA60-1,"")</f>
        <v>-1.9364320494074216E-2</v>
      </c>
      <c r="F60" s="169">
        <f>IFERROR(Inv_SY_B!F60/Inv_SY_B!$DA60-1,"")</f>
        <v>-3.6365951917748496E-2</v>
      </c>
      <c r="G60" s="169">
        <f>IFERROR(Inv_SY_B!G60/Inv_SY_B!$DA60-1,"")</f>
        <v>-1.5215218829035759E-2</v>
      </c>
      <c r="H60" s="169">
        <f>IFERROR(Inv_SY_B!H60/Inv_SY_B!$DA60-1,"")</f>
        <v>-1.2036184054861732E-2</v>
      </c>
      <c r="I60" s="169">
        <f>IFERROR(Inv_SY_B!I60/Inv_SY_B!$DA60-1,"")</f>
        <v>-4.8546668799355763E-2</v>
      </c>
      <c r="J60" s="169">
        <f>IFERROR(Inv_SY_B!J60/Inv_SY_B!$DA60-1,"")</f>
        <v>-4.4380237553065749E-2</v>
      </c>
      <c r="K60" s="169">
        <f>IFERROR(Inv_SY_B!K60/Inv_SY_B!$DA60-1,"")</f>
        <v>-2.9671523963759272E-2</v>
      </c>
      <c r="L60" s="169">
        <f>IFERROR(Inv_SY_B!L60/Inv_SY_B!$DA60-1,"")</f>
        <v>-2.3548081321615788E-2</v>
      </c>
      <c r="M60" s="169">
        <f>IFERROR(Inv_SY_B!M60/Inv_SY_B!$DA60-1,"")</f>
        <v>7.4112969264845674E-3</v>
      </c>
      <c r="N60" s="169">
        <f>IFERROR(Inv_SY_B!N60/Inv_SY_B!$DA60-1,"")</f>
        <v>-3.9715036290784989E-3</v>
      </c>
      <c r="O60" s="169">
        <f>IFERROR(Inv_SY_B!O60/Inv_SY_B!$DA60-1,"")</f>
        <v>3.8419039070050065E-3</v>
      </c>
      <c r="P60" s="169">
        <f>IFERROR(Inv_SY_B!P60/Inv_SY_B!$DA60-1,"")</f>
        <v>-9.9991922039504022E-3</v>
      </c>
      <c r="Q60" s="169">
        <f>IFERROR(Inv_SY_B!Q60/Inv_SY_B!$DA60-1,"")</f>
        <v>-3.926819453037389E-2</v>
      </c>
      <c r="R60" s="169">
        <f>IFERROR(Inv_SY_B!R60/Inv_SY_B!$DA60-1,"")</f>
        <v>-1.4407999501795277E-2</v>
      </c>
      <c r="S60" s="169">
        <f>IFERROR(Inv_SY_B!S60/Inv_SY_B!$DA60-1,"")</f>
        <v>-1.7754834106614048E-2</v>
      </c>
      <c r="T60" s="169">
        <f>IFERROR(Inv_SY_B!T60/Inv_SY_B!$DA60-1,"")</f>
        <v>1.8709716947404864E-3</v>
      </c>
      <c r="U60" s="169">
        <f>IFERROR(Inv_SY_B!U60/Inv_SY_B!$DA60-1,"")</f>
        <v>5.0328879514008662E-2</v>
      </c>
      <c r="V60" s="169">
        <f>IFERROR(Inv_SY_B!V60/Inv_SY_B!$DA60-1,"")</f>
        <v>8.3701162340643398E-2</v>
      </c>
      <c r="W60" s="169">
        <f>IFERROR(Inv_SY_B!W60/Inv_SY_B!$DA60-1,"")</f>
        <v>0.17635706352523073</v>
      </c>
      <c r="X60" s="169">
        <f>IFERROR(Inv_SY_B!X60/Inv_SY_B!$DA60-1,"")</f>
        <v>1.5844106900103183E-2</v>
      </c>
      <c r="Y60" s="169">
        <f>IFERROR(Inv_SY_B!Y60/Inv_SY_B!$DA60-1,"")</f>
        <v>-6.9112882610829707E-2</v>
      </c>
      <c r="Z60" s="169">
        <f>IFERROR(Inv_SY_B!Z60/Inv_SY_B!$DA60-1,"")</f>
        <v>-4.8562310705713152E-5</v>
      </c>
      <c r="AA60" s="169">
        <f>IFERROR(Inv_SY_B!AA60/Inv_SY_B!$DA60-1,"")</f>
        <v>-4.657092305825572E-2</v>
      </c>
      <c r="AB60" s="169">
        <f>IFERROR(Inv_SY_B!AB60/Inv_SY_B!$DA60-1,"")</f>
        <v>-0.10189227279899238</v>
      </c>
      <c r="AC60" s="169">
        <f>IFERROR(Inv_SY_B!AC60/Inv_SY_B!$DA60-1,"")</f>
        <v>2.9550401803710713E-2</v>
      </c>
      <c r="AD60" s="169">
        <f>IFERROR(Inv_SY_B!AD60/Inv_SY_B!$DA60-1,"")</f>
        <v>-4.3161334794842521E-2</v>
      </c>
      <c r="AE60" s="169">
        <f>IFERROR(Inv_SY_B!AE60/Inv_SY_B!$DA60-1,"")</f>
        <v>2.0836651308927756E-2</v>
      </c>
      <c r="AF60" s="169">
        <f>IFERROR(Inv_SY_B!AF60/Inv_SY_B!$DA60-1,"")</f>
        <v>4.5549119287791262E-2</v>
      </c>
      <c r="AG60" s="169">
        <f>IFERROR(Inv_SY_B!AG60/Inv_SY_B!$DA60-1,"")</f>
        <v>9.0536670823796017E-2</v>
      </c>
      <c r="AH60" s="169">
        <f>IFERROR(Inv_SY_B!AH60/Inv_SY_B!$DA60-1,"")</f>
        <v>1.830183678855879E-2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1.4194373614977884E-2</v>
      </c>
      <c r="D61" s="169">
        <f>IFERROR(Inv_SY_B!D61/Inv_SY_B!$DA61-1,"")</f>
        <v>1.2210482064148431E-2</v>
      </c>
      <c r="E61" s="169">
        <f>IFERROR(Inv_SY_B!E61/Inv_SY_B!$DA61-1,"")</f>
        <v>-1.2782431151861839E-2</v>
      </c>
      <c r="F61" s="169">
        <f>IFERROR(Inv_SY_B!F61/Inv_SY_B!$DA61-1,"")</f>
        <v>-3.4224838628435617E-2</v>
      </c>
      <c r="G61" s="169">
        <f>IFERROR(Inv_SY_B!G61/Inv_SY_B!$DA61-1,"")</f>
        <v>-1.2852583902554393E-2</v>
      </c>
      <c r="H61" s="169">
        <f>IFERROR(Inv_SY_B!H61/Inv_SY_B!$DA61-1,"")</f>
        <v>-6.3644258092574457E-3</v>
      </c>
      <c r="I61" s="169">
        <f>IFERROR(Inv_SY_B!I61/Inv_SY_B!$DA61-1,"")</f>
        <v>-2.8798941887287377E-2</v>
      </c>
      <c r="J61" s="169">
        <f>IFERROR(Inv_SY_B!J61/Inv_SY_B!$DA61-1,"")</f>
        <v>-3.4291576304250837E-2</v>
      </c>
      <c r="K61" s="169">
        <f>IFERROR(Inv_SY_B!K61/Inv_SY_B!$DA61-1,"")</f>
        <v>-1.369302456619681E-2</v>
      </c>
      <c r="L61" s="169">
        <f>IFERROR(Inv_SY_B!L61/Inv_SY_B!$DA61-1,"")</f>
        <v>-8.8659944063714802E-3</v>
      </c>
      <c r="M61" s="169">
        <f>IFERROR(Inv_SY_B!M61/Inv_SY_B!$DA61-1,"")</f>
        <v>6.3204487413324184E-3</v>
      </c>
      <c r="N61" s="169">
        <f>IFERROR(Inv_SY_B!N61/Inv_SY_B!$DA61-1,"")</f>
        <v>-1.159729370122764E-3</v>
      </c>
      <c r="O61" s="169">
        <f>IFERROR(Inv_SY_B!O61/Inv_SY_B!$DA61-1,"")</f>
        <v>-7.1800300680298079E-3</v>
      </c>
      <c r="P61" s="169">
        <f>IFERROR(Inv_SY_B!P61/Inv_SY_B!$DA61-1,"")</f>
        <v>-1.11675019588513E-2</v>
      </c>
      <c r="Q61" s="169">
        <f>IFERROR(Inv_SY_B!Q61/Inv_SY_B!$DA61-1,"")</f>
        <v>-3.3465926136963309E-2</v>
      </c>
      <c r="R61" s="169">
        <f>IFERROR(Inv_SY_B!R61/Inv_SY_B!$DA61-1,"")</f>
        <v>-2.4389703065499702E-2</v>
      </c>
      <c r="S61" s="169">
        <f>IFERROR(Inv_SY_B!S61/Inv_SY_B!$DA61-1,"")</f>
        <v>-2.3876863412788274E-2</v>
      </c>
      <c r="T61" s="169">
        <f>IFERROR(Inv_SY_B!T61/Inv_SY_B!$DA61-1,"")</f>
        <v>-9.2745361759392075E-3</v>
      </c>
      <c r="U61" s="169">
        <f>IFERROR(Inv_SY_B!U61/Inv_SY_B!$DA61-1,"")</f>
        <v>9.4308681901924318E-2</v>
      </c>
      <c r="V61" s="169">
        <f>IFERROR(Inv_SY_B!V61/Inv_SY_B!$DA61-1,"")</f>
        <v>0.11342423906909582</v>
      </c>
      <c r="W61" s="169">
        <f>IFERROR(Inv_SY_B!W61/Inv_SY_B!$DA61-1,"")</f>
        <v>0.16243431503929551</v>
      </c>
      <c r="X61" s="169">
        <f>IFERROR(Inv_SY_B!X61/Inv_SY_B!$DA61-1,"")</f>
        <v>1.9272523401724584E-2</v>
      </c>
      <c r="Y61" s="169">
        <f>IFERROR(Inv_SY_B!Y61/Inv_SY_B!$DA61-1,"")</f>
        <v>-1.9106680513284457E-3</v>
      </c>
      <c r="Z61" s="169">
        <f>IFERROR(Inv_SY_B!Z61/Inv_SY_B!$DA61-1,"")</f>
        <v>1.0682093370879775E-2</v>
      </c>
      <c r="AA61" s="169">
        <f>IFERROR(Inv_SY_B!AA61/Inv_SY_B!$DA61-1,"")</f>
        <v>-5.8353850201165236E-2</v>
      </c>
      <c r="AB61" s="169">
        <f>IFERROR(Inv_SY_B!AB61/Inv_SY_B!$DA61-1,"")</f>
        <v>-4.0431710591777303E-2</v>
      </c>
      <c r="AC61" s="169">
        <f>IFERROR(Inv_SY_B!AC61/Inv_SY_B!$DA61-1,"")</f>
        <v>5.1100546881734932E-3</v>
      </c>
      <c r="AD61" s="169">
        <f>IFERROR(Inv_SY_B!AD61/Inv_SY_B!$DA61-1,"")</f>
        <v>-5.6394057832498512E-2</v>
      </c>
      <c r="AE61" s="169">
        <f>IFERROR(Inv_SY_B!AE61/Inv_SY_B!$DA61-1,"")</f>
        <v>-1.2869703748136674E-2</v>
      </c>
      <c r="AF61" s="169">
        <f>IFERROR(Inv_SY_B!AF61/Inv_SY_B!$DA61-1,"")</f>
        <v>1.2166032338524646E-2</v>
      </c>
      <c r="AG61" s="169">
        <f>IFERROR(Inv_SY_B!AG61/Inv_SY_B!$DA61-1,"")</f>
        <v>2.3272485127234122E-2</v>
      </c>
      <c r="AH61" s="169">
        <f>IFERROR(Inv_SY_B!AH61/Inv_SY_B!$DA61-1,"")</f>
        <v>-4.1047632087993891E-2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8.3233270994877984E-3</v>
      </c>
      <c r="D62" s="169">
        <f>IFERROR(Inv_SY_B!D62/Inv_SY_B!$DA62-1,"")</f>
        <v>1.1463048998504144E-2</v>
      </c>
      <c r="E62" s="169">
        <f>IFERROR(Inv_SY_B!E62/Inv_SY_B!$DA62-1,"")</f>
        <v>-2.5181814979694295E-2</v>
      </c>
      <c r="F62" s="169">
        <f>IFERROR(Inv_SY_B!F62/Inv_SY_B!$DA62-1,"")</f>
        <v>-4.5840564571629439E-2</v>
      </c>
      <c r="G62" s="169">
        <f>IFERROR(Inv_SY_B!G62/Inv_SY_B!$DA62-1,"")</f>
        <v>-2.8013043600081611E-2</v>
      </c>
      <c r="H62" s="169">
        <f>IFERROR(Inv_SY_B!H62/Inv_SY_B!$DA62-1,"")</f>
        <v>-1.9852589870270276E-2</v>
      </c>
      <c r="I62" s="169">
        <f>IFERROR(Inv_SY_B!I62/Inv_SY_B!$DA62-1,"")</f>
        <v>-6.405297103981078E-3</v>
      </c>
      <c r="J62" s="169">
        <f>IFERROR(Inv_SY_B!J62/Inv_SY_B!$DA62-1,"")</f>
        <v>-4.7756355995914768E-2</v>
      </c>
      <c r="K62" s="169">
        <f>IFERROR(Inv_SY_B!K62/Inv_SY_B!$DA62-1,"")</f>
        <v>-2.5057153017731593E-2</v>
      </c>
      <c r="L62" s="169">
        <f>IFERROR(Inv_SY_B!L62/Inv_SY_B!$DA62-1,"")</f>
        <v>-2.3130958617699315E-2</v>
      </c>
      <c r="M62" s="169">
        <f>IFERROR(Inv_SY_B!M62/Inv_SY_B!$DA62-1,"")</f>
        <v>-7.7673150598954743E-3</v>
      </c>
      <c r="N62" s="169">
        <f>IFERROR(Inv_SY_B!N62/Inv_SY_B!$DA62-1,"")</f>
        <v>-1.2435327314976985E-2</v>
      </c>
      <c r="O62" s="169">
        <f>IFERROR(Inv_SY_B!O62/Inv_SY_B!$DA62-1,"")</f>
        <v>-1.6763449927735263E-2</v>
      </c>
      <c r="P62" s="169">
        <f>IFERROR(Inv_SY_B!P62/Inv_SY_B!$DA62-1,"")</f>
        <v>-1.9231286299481787E-2</v>
      </c>
      <c r="Q62" s="169">
        <f>IFERROR(Inv_SY_B!Q62/Inv_SY_B!$DA62-1,"")</f>
        <v>-3.4310204335626038E-2</v>
      </c>
      <c r="R62" s="169">
        <f>IFERROR(Inv_SY_B!R62/Inv_SY_B!$DA62-1,"")</f>
        <v>-2.0982307172990655E-2</v>
      </c>
      <c r="S62" s="169">
        <f>IFERROR(Inv_SY_B!S62/Inv_SY_B!$DA62-1,"")</f>
        <v>-2.1943331224011042E-2</v>
      </c>
      <c r="T62" s="169">
        <f>IFERROR(Inv_SY_B!T62/Inv_SY_B!$DA62-1,"")</f>
        <v>-2.2562792084751204E-2</v>
      </c>
      <c r="U62" s="169">
        <f>IFERROR(Inv_SY_B!U62/Inv_SY_B!$DA62-1,"")</f>
        <v>9.0220930763199148E-2</v>
      </c>
      <c r="V62" s="169">
        <f>IFERROR(Inv_SY_B!V62/Inv_SY_B!$DA62-1,"")</f>
        <v>0.10770323792469449</v>
      </c>
      <c r="W62" s="169">
        <f>IFERROR(Inv_SY_B!W62/Inv_SY_B!$DA62-1,"")</f>
        <v>0.1450302501965739</v>
      </c>
      <c r="X62" s="169">
        <f>IFERROR(Inv_SY_B!X62/Inv_SY_B!$DA62-1,"")</f>
        <v>6.0514739954544705E-3</v>
      </c>
      <c r="Y62" s="169">
        <f>IFERROR(Inv_SY_B!Y62/Inv_SY_B!$DA62-1,"")</f>
        <v>1.0414953919579695E-4</v>
      </c>
      <c r="Z62" s="169">
        <f>IFERROR(Inv_SY_B!Z62/Inv_SY_B!$DA62-1,"")</f>
        <v>3.0782002028693078E-3</v>
      </c>
      <c r="AA62" s="169">
        <f>IFERROR(Inv_SY_B!AA62/Inv_SY_B!$DA62-1,"")</f>
        <v>-3.5717622665379256E-2</v>
      </c>
      <c r="AB62" s="169">
        <f>IFERROR(Inv_SY_B!AB62/Inv_SY_B!$DA62-1,"")</f>
        <v>-2.1083974582301712E-2</v>
      </c>
      <c r="AC62" s="169">
        <f>IFERROR(Inv_SY_B!AC62/Inv_SY_B!$DA62-1,"")</f>
        <v>2.4045275922974785E-2</v>
      </c>
      <c r="AD62" s="169">
        <f>IFERROR(Inv_SY_B!AD62/Inv_SY_B!$DA62-1,"")</f>
        <v>-3.9479916043270502E-2</v>
      </c>
      <c r="AE62" s="169">
        <f>IFERROR(Inv_SY_B!AE62/Inv_SY_B!$DA62-1,"")</f>
        <v>2.5277737863111938E-3</v>
      </c>
      <c r="AF62" s="169">
        <f>IFERROR(Inv_SY_B!AF62/Inv_SY_B!$DA62-1,"")</f>
        <v>3.0863820645370854E-2</v>
      </c>
      <c r="AG62" s="169">
        <f>IFERROR(Inv_SY_B!AG62/Inv_SY_B!$DA62-1,"")</f>
        <v>5.3862720641500106E-2</v>
      </c>
      <c r="AH62" s="169">
        <f>IFERROR(Inv_SY_B!AH62/Inv_SY_B!$DA62-1,"")</f>
        <v>-9.7589052487079275E-3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1.3239867819138107E-2</v>
      </c>
      <c r="D63" s="169">
        <f>IFERROR(Inv_SY_B!D63/Inv_SY_B!$DA63-1,"")</f>
        <v>1.4114782348271904E-2</v>
      </c>
      <c r="E63" s="169">
        <f>IFERROR(Inv_SY_B!E63/Inv_SY_B!$DA63-1,"")</f>
        <v>-2.366291202243509E-2</v>
      </c>
      <c r="F63" s="169">
        <f>IFERROR(Inv_SY_B!F63/Inv_SY_B!$DA63-1,"")</f>
        <v>-4.4406809273227266E-2</v>
      </c>
      <c r="G63" s="169">
        <f>IFERROR(Inv_SY_B!G63/Inv_SY_B!$DA63-1,"")</f>
        <v>-2.5343964203157654E-2</v>
      </c>
      <c r="H63" s="169">
        <f>IFERROR(Inv_SY_B!H63/Inv_SY_B!$DA63-1,"")</f>
        <v>-1.8736907790959934E-2</v>
      </c>
      <c r="I63" s="169">
        <f>IFERROR(Inv_SY_B!I63/Inv_SY_B!$DA63-1,"")</f>
        <v>-7.5519754710928755E-3</v>
      </c>
      <c r="J63" s="169">
        <f>IFERROR(Inv_SY_B!J63/Inv_SY_B!$DA63-1,"")</f>
        <v>-4.4695273489631537E-2</v>
      </c>
      <c r="K63" s="169">
        <f>IFERROR(Inv_SY_B!K63/Inv_SY_B!$DA63-1,"")</f>
        <v>-2.5495718585940019E-2</v>
      </c>
      <c r="L63" s="169">
        <f>IFERROR(Inv_SY_B!L63/Inv_SY_B!$DA63-1,"")</f>
        <v>-2.2711476074433801E-2</v>
      </c>
      <c r="M63" s="169">
        <f>IFERROR(Inv_SY_B!M63/Inv_SY_B!$DA63-1,"")</f>
        <v>-7.0261673281978299E-3</v>
      </c>
      <c r="N63" s="169">
        <f>IFERROR(Inv_SY_B!N63/Inv_SY_B!$DA63-1,"")</f>
        <v>-1.0943723067405764E-2</v>
      </c>
      <c r="O63" s="169">
        <f>IFERROR(Inv_SY_B!O63/Inv_SY_B!$DA63-1,"")</f>
        <v>-1.608439957496266E-2</v>
      </c>
      <c r="P63" s="169">
        <f>IFERROR(Inv_SY_B!P63/Inv_SY_B!$DA63-1,"")</f>
        <v>-1.8710693736442741E-2</v>
      </c>
      <c r="Q63" s="169">
        <f>IFERROR(Inv_SY_B!Q63/Inv_SY_B!$DA63-1,"")</f>
        <v>-2.2992351403316569E-2</v>
      </c>
      <c r="R63" s="169">
        <f>IFERROR(Inv_SY_B!R63/Inv_SY_B!$DA63-1,"")</f>
        <v>-2.0914611046239373E-2</v>
      </c>
      <c r="S63" s="169">
        <f>IFERROR(Inv_SY_B!S63/Inv_SY_B!$DA63-1,"")</f>
        <v>-1.7724217474349491E-2</v>
      </c>
      <c r="T63" s="169">
        <f>IFERROR(Inv_SY_B!T63/Inv_SY_B!$DA63-1,"")</f>
        <v>-1.9425238125700961E-2</v>
      </c>
      <c r="U63" s="169">
        <f>IFERROR(Inv_SY_B!U63/Inv_SY_B!$DA63-1,"")</f>
        <v>9.1377127485762433E-2</v>
      </c>
      <c r="V63" s="169">
        <f>IFERROR(Inv_SY_B!V63/Inv_SY_B!$DA63-1,"")</f>
        <v>0.1069400899317603</v>
      </c>
      <c r="W63" s="169">
        <f>IFERROR(Inv_SY_B!W63/Inv_SY_B!$DA63-1,"")</f>
        <v>0.14944559043269812</v>
      </c>
      <c r="X63" s="169">
        <f>IFERROR(Inv_SY_B!X63/Inv_SY_B!$DA63-1,"")</f>
        <v>1.0921592892111809E-2</v>
      </c>
      <c r="Y63" s="169">
        <f>IFERROR(Inv_SY_B!Y63/Inv_SY_B!$DA63-1,"")</f>
        <v>-4.7149015935266103E-4</v>
      </c>
      <c r="Z63" s="169">
        <f>IFERROR(Inv_SY_B!Z63/Inv_SY_B!$DA63-1,"")</f>
        <v>4.376192252966149E-4</v>
      </c>
      <c r="AA63" s="169">
        <f>IFERROR(Inv_SY_B!AA63/Inv_SY_B!$DA63-1,"")</f>
        <v>-3.0741994891296587E-2</v>
      </c>
      <c r="AB63" s="169">
        <f>IFERROR(Inv_SY_B!AB63/Inv_SY_B!$DA63-1,"")</f>
        <v>-1.9595060877100279E-2</v>
      </c>
      <c r="AC63" s="169">
        <f>IFERROR(Inv_SY_B!AC63/Inv_SY_B!$DA63-1,"")</f>
        <v>1.7037085136374142E-2</v>
      </c>
      <c r="AD63" s="169">
        <f>IFERROR(Inv_SY_B!AD63/Inv_SY_B!$DA63-1,"")</f>
        <v>-4.2576170976815764E-2</v>
      </c>
      <c r="AE63" s="169">
        <f>IFERROR(Inv_SY_B!AE63/Inv_SY_B!$DA63-1,"")</f>
        <v>-6.1420411459016666E-3</v>
      </c>
      <c r="AF63" s="169">
        <f>IFERROR(Inv_SY_B!AF63/Inv_SY_B!$DA63-1,"")</f>
        <v>2.1030712216059122E-2</v>
      </c>
      <c r="AG63" s="169">
        <f>IFERROR(Inv_SY_B!AG63/Inv_SY_B!$DA63-1,"")</f>
        <v>4.1850818987054561E-2</v>
      </c>
      <c r="AH63" s="169">
        <f>IFERROR(Inv_SY_B!AH63/Inv_SY_B!$DA63-1,"")</f>
        <v>-2.0442089756568471E-2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8.3122438175893265E-3</v>
      </c>
      <c r="D64" s="169">
        <f>IFERROR(Inv_SY_B!D64/Inv_SY_B!$DA64-1,"")</f>
        <v>7.7213987970583542E-3</v>
      </c>
      <c r="E64" s="169">
        <f>IFERROR(Inv_SY_B!E64/Inv_SY_B!$DA64-1,"")</f>
        <v>-2.6123971429924953E-2</v>
      </c>
      <c r="F64" s="169">
        <f>IFERROR(Inv_SY_B!F64/Inv_SY_B!$DA64-1,"")</f>
        <v>-4.3954178170546587E-2</v>
      </c>
      <c r="G64" s="169">
        <f>IFERROR(Inv_SY_B!G64/Inv_SY_B!$DA64-1,"")</f>
        <v>-2.7917513359991375E-2</v>
      </c>
      <c r="H64" s="169">
        <f>IFERROR(Inv_SY_B!H64/Inv_SY_B!$DA64-1,"")</f>
        <v>-2.1671299882996098E-2</v>
      </c>
      <c r="I64" s="169">
        <f>IFERROR(Inv_SY_B!I64/Inv_SY_B!$DA64-1,"")</f>
        <v>-1.6771457202813256E-3</v>
      </c>
      <c r="J64" s="169">
        <f>IFERROR(Inv_SY_B!J64/Inv_SY_B!$DA64-1,"")</f>
        <v>-4.1797261938924968E-2</v>
      </c>
      <c r="K64" s="169">
        <f>IFERROR(Inv_SY_B!K64/Inv_SY_B!$DA64-1,"")</f>
        <v>-2.1523858723501821E-2</v>
      </c>
      <c r="L64" s="169">
        <f>IFERROR(Inv_SY_B!L64/Inv_SY_B!$DA64-1,"")</f>
        <v>-1.781199960877633E-2</v>
      </c>
      <c r="M64" s="169">
        <f>IFERROR(Inv_SY_B!M64/Inv_SY_B!$DA64-1,"")</f>
        <v>-1.2759215555778969E-2</v>
      </c>
      <c r="N64" s="169">
        <f>IFERROR(Inv_SY_B!N64/Inv_SY_B!$DA64-1,"")</f>
        <v>-1.6785644790612064E-2</v>
      </c>
      <c r="O64" s="169">
        <f>IFERROR(Inv_SY_B!O64/Inv_SY_B!$DA64-1,"")</f>
        <v>-2.1484607104206854E-2</v>
      </c>
      <c r="P64" s="169">
        <f>IFERROR(Inv_SY_B!P64/Inv_SY_B!$DA64-1,"")</f>
        <v>-2.2535036510287987E-2</v>
      </c>
      <c r="Q64" s="169">
        <f>IFERROR(Inv_SY_B!Q64/Inv_SY_B!$DA64-1,"")</f>
        <v>-2.783335626184158E-2</v>
      </c>
      <c r="R64" s="169">
        <f>IFERROR(Inv_SY_B!R64/Inv_SY_B!$DA64-1,"")</f>
        <v>-2.580274949314354E-2</v>
      </c>
      <c r="S64" s="169">
        <f>IFERROR(Inv_SY_B!S64/Inv_SY_B!$DA64-1,"")</f>
        <v>-2.261583877229445E-2</v>
      </c>
      <c r="T64" s="169">
        <f>IFERROR(Inv_SY_B!T64/Inv_SY_B!$DA64-1,"")</f>
        <v>-2.1356058051015037E-2</v>
      </c>
      <c r="U64" s="169">
        <f>IFERROR(Inv_SY_B!U64/Inv_SY_B!$DA64-1,"")</f>
        <v>9.9000543576236666E-2</v>
      </c>
      <c r="V64" s="169">
        <f>IFERROR(Inv_SY_B!V64/Inv_SY_B!$DA64-1,"")</f>
        <v>0.11194509538580055</v>
      </c>
      <c r="W64" s="169">
        <f>IFERROR(Inv_SY_B!W64/Inv_SY_B!$DA64-1,"")</f>
        <v>0.14825300440183775</v>
      </c>
      <c r="X64" s="169">
        <f>IFERROR(Inv_SY_B!X64/Inv_SY_B!$DA64-1,"")</f>
        <v>8.1456406443503049E-3</v>
      </c>
      <c r="Y64" s="169">
        <f>IFERROR(Inv_SY_B!Y64/Inv_SY_B!$DA64-1,"")</f>
        <v>4.5220349842456375E-3</v>
      </c>
      <c r="Z64" s="169">
        <f>IFERROR(Inv_SY_B!Z64/Inv_SY_B!$DA64-1,"")</f>
        <v>7.7654828319013713E-3</v>
      </c>
      <c r="AA64" s="169">
        <f>IFERROR(Inv_SY_B!AA64/Inv_SY_B!$DA64-1,"")</f>
        <v>-3.1762191954185948E-2</v>
      </c>
      <c r="AB64" s="169">
        <f>IFERROR(Inv_SY_B!AB64/Inv_SY_B!$DA64-1,"")</f>
        <v>-1.920937751723184E-2</v>
      </c>
      <c r="AC64" s="169">
        <f>IFERROR(Inv_SY_B!AC64/Inv_SY_B!$DA64-1,"")</f>
        <v>1.9891309827247738E-2</v>
      </c>
      <c r="AD64" s="169">
        <f>IFERROR(Inv_SY_B!AD64/Inv_SY_B!$DA64-1,"")</f>
        <v>-3.8787309663819602E-2</v>
      </c>
      <c r="AE64" s="169">
        <f>IFERROR(Inv_SY_B!AE64/Inv_SY_B!$DA64-1,"")</f>
        <v>1.6542224703126607E-3</v>
      </c>
      <c r="AF64" s="169">
        <f>IFERROR(Inv_SY_B!AF64/Inv_SY_B!$DA64-1,"")</f>
        <v>2.9959499706444292E-2</v>
      </c>
      <c r="AG64" s="169">
        <f>IFERROR(Inv_SY_B!AG64/Inv_SY_B!$DA64-1,"")</f>
        <v>3.8649101785106721E-2</v>
      </c>
      <c r="AH64" s="169">
        <f>IFERROR(Inv_SY_B!AH64/Inv_SY_B!$DA64-1,"")</f>
        <v>-2.2410963718770049E-2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1.3619846452527007E-2</v>
      </c>
      <c r="D65" s="169">
        <f>IFERROR(Inv_SY_B!D65/Inv_SY_B!$DA65-1,"")</f>
        <v>9.6428570515947332E-3</v>
      </c>
      <c r="E65" s="169">
        <f>IFERROR(Inv_SY_B!E65/Inv_SY_B!$DA65-1,"")</f>
        <v>-2.0579216822720126E-2</v>
      </c>
      <c r="F65" s="169">
        <f>IFERROR(Inv_SY_B!F65/Inv_SY_B!$DA65-1,"")</f>
        <v>-4.7535580390012599E-2</v>
      </c>
      <c r="G65" s="169">
        <f>IFERROR(Inv_SY_B!G65/Inv_SY_B!$DA65-1,"")</f>
        <v>-2.681002333691207E-2</v>
      </c>
      <c r="H65" s="169">
        <f>IFERROR(Inv_SY_B!H65/Inv_SY_B!$DA65-1,"")</f>
        <v>-1.7872447743834896E-2</v>
      </c>
      <c r="I65" s="169">
        <f>IFERROR(Inv_SY_B!I65/Inv_SY_B!$DA65-1,"")</f>
        <v>-1.4459425350634603E-2</v>
      </c>
      <c r="J65" s="169">
        <f>IFERROR(Inv_SY_B!J65/Inv_SY_B!$DA65-1,"")</f>
        <v>-4.2534594206659282E-2</v>
      </c>
      <c r="K65" s="169">
        <f>IFERROR(Inv_SY_B!K65/Inv_SY_B!$DA65-1,"")</f>
        <v>-3.5194507810406561E-2</v>
      </c>
      <c r="L65" s="169">
        <f>IFERROR(Inv_SY_B!L65/Inv_SY_B!$DA65-1,"")</f>
        <v>-2.7460054809874235E-2</v>
      </c>
      <c r="M65" s="169">
        <f>IFERROR(Inv_SY_B!M65/Inv_SY_B!$DA65-1,"")</f>
        <v>-9.3297658476593215E-3</v>
      </c>
      <c r="N65" s="169">
        <f>IFERROR(Inv_SY_B!N65/Inv_SY_B!$DA65-1,"")</f>
        <v>-1.2478005692906358E-2</v>
      </c>
      <c r="O65" s="169">
        <f>IFERROR(Inv_SY_B!O65/Inv_SY_B!$DA65-1,"")</f>
        <v>-1.7149537578434626E-2</v>
      </c>
      <c r="P65" s="169">
        <f>IFERROR(Inv_SY_B!P65/Inv_SY_B!$DA65-1,"")</f>
        <v>-1.9927308515914954E-2</v>
      </c>
      <c r="Q65" s="169">
        <f>IFERROR(Inv_SY_B!Q65/Inv_SY_B!$DA65-1,"")</f>
        <v>-3.1211953642219514E-2</v>
      </c>
      <c r="R65" s="169">
        <f>IFERROR(Inv_SY_B!R65/Inv_SY_B!$DA65-1,"")</f>
        <v>-2.5814076075248216E-2</v>
      </c>
      <c r="S65" s="169">
        <f>IFERROR(Inv_SY_B!S65/Inv_SY_B!$DA65-1,"")</f>
        <v>-2.1452655578789948E-2</v>
      </c>
      <c r="T65" s="169">
        <f>IFERROR(Inv_SY_B!T65/Inv_SY_B!$DA65-1,"")</f>
        <v>-2.0505655184987259E-2</v>
      </c>
      <c r="U65" s="169">
        <f>IFERROR(Inv_SY_B!U65/Inv_SY_B!$DA65-1,"")</f>
        <v>9.7020100036379064E-2</v>
      </c>
      <c r="V65" s="169">
        <f>IFERROR(Inv_SY_B!V65/Inv_SY_B!$DA65-1,"")</f>
        <v>0.11220199272585329</v>
      </c>
      <c r="W65" s="169">
        <f>IFERROR(Inv_SY_B!W65/Inv_SY_B!$DA65-1,"")</f>
        <v>0.15031230661934525</v>
      </c>
      <c r="X65" s="169">
        <f>IFERROR(Inv_SY_B!X65/Inv_SY_B!$DA65-1,"")</f>
        <v>1.5112207329620597E-2</v>
      </c>
      <c r="Y65" s="169">
        <f>IFERROR(Inv_SY_B!Y65/Inv_SY_B!$DA65-1,"")</f>
        <v>7.548783091078537E-3</v>
      </c>
      <c r="Z65" s="169">
        <f>IFERROR(Inv_SY_B!Z65/Inv_SY_B!$DA65-1,"")</f>
        <v>1.2178005094688249E-2</v>
      </c>
      <c r="AA65" s="169">
        <f>IFERROR(Inv_SY_B!AA65/Inv_SY_B!$DA65-1,"")</f>
        <v>-4.1377851963841028E-2</v>
      </c>
      <c r="AB65" s="169">
        <f>IFERROR(Inv_SY_B!AB65/Inv_SY_B!$DA65-1,"")</f>
        <v>-2.9018209069693435E-2</v>
      </c>
      <c r="AC65" s="169">
        <f>IFERROR(Inv_SY_B!AC65/Inv_SY_B!$DA65-1,"")</f>
        <v>2.1883501134957628E-2</v>
      </c>
      <c r="AD65" s="169">
        <f>IFERROR(Inv_SY_B!AD65/Inv_SY_B!$DA65-1,"")</f>
        <v>-3.4533016313293863E-2</v>
      </c>
      <c r="AE65" s="169">
        <f>IFERROR(Inv_SY_B!AE65/Inv_SY_B!$DA65-1,"")</f>
        <v>3.7661621999234285E-3</v>
      </c>
      <c r="AF65" s="169">
        <f>IFERROR(Inv_SY_B!AF65/Inv_SY_B!$DA65-1,"")</f>
        <v>2.9278568890406031E-2</v>
      </c>
      <c r="AG65" s="169">
        <f>IFERROR(Inv_SY_B!AG65/Inv_SY_B!$DA65-1,"")</f>
        <v>4.3688628133631502E-2</v>
      </c>
      <c r="AH65" s="169">
        <f>IFERROR(Inv_SY_B!AH65/Inv_SY_B!$DA65-1,"")</f>
        <v>-2.1009072825970199E-2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8.0878764804424019E-3</v>
      </c>
      <c r="D66" s="169">
        <f>IFERROR(Inv_SY_B!D66/Inv_SY_B!$DA66-1,"")</f>
        <v>-4.0204083706971705E-3</v>
      </c>
      <c r="E66" s="169">
        <f>IFERROR(Inv_SY_B!E66/Inv_SY_B!$DA66-1,"")</f>
        <v>-2.4372440872916235E-2</v>
      </c>
      <c r="F66" s="169">
        <f>IFERROR(Inv_SY_B!F66/Inv_SY_B!$DA66-1,"")</f>
        <v>-3.5272704531305155E-2</v>
      </c>
      <c r="G66" s="169">
        <f>IFERROR(Inv_SY_B!G66/Inv_SY_B!$DA66-1,"")</f>
        <v>-3.0808600152756882E-2</v>
      </c>
      <c r="H66" s="169">
        <f>IFERROR(Inv_SY_B!H66/Inv_SY_B!$DA66-1,"")</f>
        <v>-2.2406574586315786E-2</v>
      </c>
      <c r="I66" s="169">
        <f>IFERROR(Inv_SY_B!I66/Inv_SY_B!$DA66-1,"")</f>
        <v>1.4885514409201939E-2</v>
      </c>
      <c r="J66" s="169">
        <f>IFERROR(Inv_SY_B!J66/Inv_SY_B!$DA66-1,"")</f>
        <v>-2.5216641710705701E-2</v>
      </c>
      <c r="K66" s="169">
        <f>IFERROR(Inv_SY_B!K66/Inv_SY_B!$DA66-1,"")</f>
        <v>-6.2478999852617623E-3</v>
      </c>
      <c r="L66" s="169">
        <f>IFERROR(Inv_SY_B!L66/Inv_SY_B!$DA66-1,"")</f>
        <v>-1.9636180144462223E-3</v>
      </c>
      <c r="M66" s="169">
        <f>IFERROR(Inv_SY_B!M66/Inv_SY_B!$DA66-1,"")</f>
        <v>-1.7988373643565869E-2</v>
      </c>
      <c r="N66" s="169">
        <f>IFERROR(Inv_SY_B!N66/Inv_SY_B!$DA66-1,"")</f>
        <v>-1.8598653081003835E-2</v>
      </c>
      <c r="O66" s="169">
        <f>IFERROR(Inv_SY_B!O66/Inv_SY_B!$DA66-1,"")</f>
        <v>-2.8899778104089169E-2</v>
      </c>
      <c r="P66" s="169">
        <f>IFERROR(Inv_SY_B!P66/Inv_SY_B!$DA66-1,"")</f>
        <v>-3.180232355913204E-2</v>
      </c>
      <c r="Q66" s="169">
        <f>IFERROR(Inv_SY_B!Q66/Inv_SY_B!$DA66-1,"")</f>
        <v>-4.3677009655560761E-2</v>
      </c>
      <c r="R66" s="169">
        <f>IFERROR(Inv_SY_B!R66/Inv_SY_B!$DA66-1,"")</f>
        <v>-2.662694020464651E-2</v>
      </c>
      <c r="S66" s="169">
        <f>IFERROR(Inv_SY_B!S66/Inv_SY_B!$DA66-1,"")</f>
        <v>-2.9270943934471494E-2</v>
      </c>
      <c r="T66" s="169">
        <f>IFERROR(Inv_SY_B!T66/Inv_SY_B!$DA66-1,"")</f>
        <v>-3.3699399149055953E-2</v>
      </c>
      <c r="U66" s="169">
        <f>IFERROR(Inv_SY_B!U66/Inv_SY_B!$DA66-1,"")</f>
        <v>6.9095166480331871E-2</v>
      </c>
      <c r="V66" s="169">
        <f>IFERROR(Inv_SY_B!V66/Inv_SY_B!$DA66-1,"")</f>
        <v>9.1149262663821284E-2</v>
      </c>
      <c r="W66" s="169">
        <f>IFERROR(Inv_SY_B!W66/Inv_SY_B!$DA66-1,"")</f>
        <v>0.1364953347576261</v>
      </c>
      <c r="X66" s="169">
        <f>IFERROR(Inv_SY_B!X66/Inv_SY_B!$DA66-1,"")</f>
        <v>5.5023654290109469E-3</v>
      </c>
      <c r="Y66" s="169">
        <f>IFERROR(Inv_SY_B!Y66/Inv_SY_B!$DA66-1,"")</f>
        <v>3.1643788101423098E-3</v>
      </c>
      <c r="Z66" s="169">
        <f>IFERROR(Inv_SY_B!Z66/Inv_SY_B!$DA66-1,"")</f>
        <v>3.2559501820097481E-3</v>
      </c>
      <c r="AA66" s="169">
        <f>IFERROR(Inv_SY_B!AA66/Inv_SY_B!$DA66-1,"")</f>
        <v>-2.8038879754349044E-2</v>
      </c>
      <c r="AB66" s="169">
        <f>IFERROR(Inv_SY_B!AB66/Inv_SY_B!$DA66-1,"")</f>
        <v>-1.3583077814397715E-2</v>
      </c>
      <c r="AC66" s="169">
        <f>IFERROR(Inv_SY_B!AC66/Inv_SY_B!$DA66-1,"")</f>
        <v>3.1213878343984369E-2</v>
      </c>
      <c r="AD66" s="169">
        <f>IFERROR(Inv_SY_B!AD66/Inv_SY_B!$DA66-1,"")</f>
        <v>-3.636393004606131E-2</v>
      </c>
      <c r="AE66" s="169">
        <f>IFERROR(Inv_SY_B!AE66/Inv_SY_B!$DA66-1,"")</f>
        <v>1.1073961068251981E-2</v>
      </c>
      <c r="AF66" s="169">
        <f>IFERROR(Inv_SY_B!AF66/Inv_SY_B!$DA66-1,"")</f>
        <v>3.6856762927135245E-2</v>
      </c>
      <c r="AG66" s="169">
        <f>IFERROR(Inv_SY_B!AG66/Inv_SY_B!$DA66-1,"")</f>
        <v>5.3981794228901814E-2</v>
      </c>
      <c r="AH66" s="169">
        <f>IFERROR(Inv_SY_B!AH66/Inv_SY_B!$DA66-1,"")</f>
        <v>-5.9040486101261669E-3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8.5006297614487192E-3</v>
      </c>
      <c r="D67" s="169">
        <f>IFERROR(Inv_SY_B!D67/Inv_SY_B!$DA67-1,"")</f>
        <v>3.6673150957953204E-3</v>
      </c>
      <c r="E67" s="169">
        <f>IFERROR(Inv_SY_B!E67/Inv_SY_B!$DA67-1,"")</f>
        <v>-2.6580359084878658E-2</v>
      </c>
      <c r="F67" s="169">
        <f>IFERROR(Inv_SY_B!F67/Inv_SY_B!$DA67-1,"")</f>
        <v>-4.2669444394846545E-2</v>
      </c>
      <c r="G67" s="169">
        <f>IFERROR(Inv_SY_B!G67/Inv_SY_B!$DA67-1,"")</f>
        <v>-3.0529195381546748E-2</v>
      </c>
      <c r="H67" s="169">
        <f>IFERROR(Inv_SY_B!H67/Inv_SY_B!$DA67-1,"")</f>
        <v>-2.3372688985431322E-2</v>
      </c>
      <c r="I67" s="169">
        <f>IFERROR(Inv_SY_B!I67/Inv_SY_B!$DA67-1,"")</f>
        <v>-3.9242136576145281E-3</v>
      </c>
      <c r="J67" s="169">
        <f>IFERROR(Inv_SY_B!J67/Inv_SY_B!$DA67-1,"")</f>
        <v>-4.4511898194547928E-2</v>
      </c>
      <c r="K67" s="169">
        <f>IFERROR(Inv_SY_B!K67/Inv_SY_B!$DA67-1,"")</f>
        <v>-2.6282545851508465E-2</v>
      </c>
      <c r="L67" s="169">
        <f>IFERROR(Inv_SY_B!L67/Inv_SY_B!$DA67-1,"")</f>
        <v>-1.8837732824663056E-2</v>
      </c>
      <c r="M67" s="169">
        <f>IFERROR(Inv_SY_B!M67/Inv_SY_B!$DA67-1,"")</f>
        <v>-1.2191235677294188E-2</v>
      </c>
      <c r="N67" s="169">
        <f>IFERROR(Inv_SY_B!N67/Inv_SY_B!$DA67-1,"")</f>
        <v>-1.5261798961638817E-2</v>
      </c>
      <c r="O67" s="169">
        <f>IFERROR(Inv_SY_B!O67/Inv_SY_B!$DA67-1,"")</f>
        <v>-2.114432207260486E-2</v>
      </c>
      <c r="P67" s="169">
        <f>IFERROR(Inv_SY_B!P67/Inv_SY_B!$DA67-1,"")</f>
        <v>-2.3758472640763473E-2</v>
      </c>
      <c r="Q67" s="169">
        <f>IFERROR(Inv_SY_B!Q67/Inv_SY_B!$DA67-1,"")</f>
        <v>-3.020293058590251E-2</v>
      </c>
      <c r="R67" s="169">
        <f>IFERROR(Inv_SY_B!R67/Inv_SY_B!$DA67-1,"")</f>
        <v>-2.7643715842890826E-2</v>
      </c>
      <c r="S67" s="169">
        <f>IFERROR(Inv_SY_B!S67/Inv_SY_B!$DA67-1,"")</f>
        <v>-2.3329720252180386E-2</v>
      </c>
      <c r="T67" s="169">
        <f>IFERROR(Inv_SY_B!T67/Inv_SY_B!$DA67-1,"")</f>
        <v>-1.9776901094781918E-2</v>
      </c>
      <c r="U67" s="169">
        <f>IFERROR(Inv_SY_B!U67/Inv_SY_B!$DA67-1,"")</f>
        <v>6.4468728849804924E-2</v>
      </c>
      <c r="V67" s="169">
        <f>IFERROR(Inv_SY_B!V67/Inv_SY_B!$DA67-1,"")</f>
        <v>0.10318904072800916</v>
      </c>
      <c r="W67" s="169">
        <f>IFERROR(Inv_SY_B!W67/Inv_SY_B!$DA67-1,"")</f>
        <v>0.14781637590335173</v>
      </c>
      <c r="X67" s="169">
        <f>IFERROR(Inv_SY_B!X67/Inv_SY_B!$DA67-1,"")</f>
        <v>2.419486912518698E-3</v>
      </c>
      <c r="Y67" s="169">
        <f>IFERROR(Inv_SY_B!Y67/Inv_SY_B!$DA67-1,"")</f>
        <v>-1.1841267042590919E-2</v>
      </c>
      <c r="Z67" s="169">
        <f>IFERROR(Inv_SY_B!Z67/Inv_SY_B!$DA67-1,"")</f>
        <v>-8.6343245572499949E-3</v>
      </c>
      <c r="AA67" s="169">
        <f>IFERROR(Inv_SY_B!AA67/Inv_SY_B!$DA67-1,"")</f>
        <v>-2.5861942342713107E-2</v>
      </c>
      <c r="AB67" s="169">
        <f>IFERROR(Inv_SY_B!AB67/Inv_SY_B!$DA67-1,"")</f>
        <v>-1.6126761056110661E-2</v>
      </c>
      <c r="AC67" s="169">
        <f>IFERROR(Inv_SY_B!AC67/Inv_SY_B!$DA67-1,"")</f>
        <v>0.11295246402530235</v>
      </c>
      <c r="AD67" s="169">
        <f>IFERROR(Inv_SY_B!AD67/Inv_SY_B!$DA67-1,"")</f>
        <v>-3.8829826934399958E-2</v>
      </c>
      <c r="AE67" s="169">
        <f>IFERROR(Inv_SY_B!AE67/Inv_SY_B!$DA67-1,"")</f>
        <v>3.8312283303842953E-4</v>
      </c>
      <c r="AF67" s="169">
        <f>IFERROR(Inv_SY_B!AF67/Inv_SY_B!$DA67-1,"")</f>
        <v>2.4077897500013545E-2</v>
      </c>
      <c r="AG67" s="169">
        <f>IFERROR(Inv_SY_B!AG67/Inv_SY_B!$DA67-1,"")</f>
        <v>4.1727489522303429E-2</v>
      </c>
      <c r="AH67" s="169">
        <f>IFERROR(Inv_SY_B!AH67/Inv_SY_B!$DA67-1,"")</f>
        <v>-1.7891253695427212E-2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4.3519237160858371E-3</v>
      </c>
      <c r="D68" s="169">
        <f>IFERROR(Inv_SY_B!D68/Inv_SY_B!$DA68-1,"")</f>
        <v>-2.1923105492888117E-3</v>
      </c>
      <c r="E68" s="169">
        <f>IFERROR(Inv_SY_B!E68/Inv_SY_B!$DA68-1,"")</f>
        <v>-3.3618988757955548E-2</v>
      </c>
      <c r="F68" s="169">
        <f>IFERROR(Inv_SY_B!F68/Inv_SY_B!$DA68-1,"")</f>
        <v>-4.2411110320620726E-2</v>
      </c>
      <c r="G68" s="169">
        <f>IFERROR(Inv_SY_B!G68/Inv_SY_B!$DA68-1,"")</f>
        <v>-3.6625984263282785E-2</v>
      </c>
      <c r="H68" s="169">
        <f>IFERROR(Inv_SY_B!H68/Inv_SY_B!$DA68-1,"")</f>
        <v>-2.7709266762118934E-2</v>
      </c>
      <c r="I68" s="169">
        <f>IFERROR(Inv_SY_B!I68/Inv_SY_B!$DA68-1,"")</f>
        <v>-2.4305462272229406E-3</v>
      </c>
      <c r="J68" s="169">
        <f>IFERROR(Inv_SY_B!J68/Inv_SY_B!$DA68-1,"")</f>
        <v>-5.5148995368659137E-2</v>
      </c>
      <c r="K68" s="169">
        <f>IFERROR(Inv_SY_B!K68/Inv_SY_B!$DA68-1,"")</f>
        <v>-2.035178075420041E-2</v>
      </c>
      <c r="L68" s="169">
        <f>IFERROR(Inv_SY_B!L68/Inv_SY_B!$DA68-1,"")</f>
        <v>-1.761887530415307E-2</v>
      </c>
      <c r="M68" s="169">
        <f>IFERROR(Inv_SY_B!M68/Inv_SY_B!$DA68-1,"")</f>
        <v>-1.5215944523786606E-2</v>
      </c>
      <c r="N68" s="169">
        <f>IFERROR(Inv_SY_B!N68/Inv_SY_B!$DA68-1,"")</f>
        <v>-2.0389983570823333E-2</v>
      </c>
      <c r="O68" s="169">
        <f>IFERROR(Inv_SY_B!O68/Inv_SY_B!$DA68-1,"")</f>
        <v>-2.4954808389209937E-2</v>
      </c>
      <c r="P68" s="169">
        <f>IFERROR(Inv_SY_B!P68/Inv_SY_B!$DA68-1,"")</f>
        <v>-2.6361278658323606E-2</v>
      </c>
      <c r="Q68" s="169">
        <f>IFERROR(Inv_SY_B!Q68/Inv_SY_B!$DA68-1,"")</f>
        <v>-3.520932229101803E-2</v>
      </c>
      <c r="R68" s="169">
        <f>IFERROR(Inv_SY_B!R68/Inv_SY_B!$DA68-1,"")</f>
        <v>-2.7222615092244773E-2</v>
      </c>
      <c r="S68" s="169">
        <f>IFERROR(Inv_SY_B!S68/Inv_SY_B!$DA68-1,"")</f>
        <v>-2.6039644510833293E-2</v>
      </c>
      <c r="T68" s="169">
        <f>IFERROR(Inv_SY_B!T68/Inv_SY_B!$DA68-1,"")</f>
        <v>-2.1350068491806762E-2</v>
      </c>
      <c r="U68" s="169">
        <f>IFERROR(Inv_SY_B!U68/Inv_SY_B!$DA68-1,"")</f>
        <v>8.2830133875518186E-2</v>
      </c>
      <c r="V68" s="169">
        <f>IFERROR(Inv_SY_B!V68/Inv_SY_B!$DA68-1,"")</f>
        <v>0.10241208467267415</v>
      </c>
      <c r="W68" s="169">
        <f>IFERROR(Inv_SY_B!W68/Inv_SY_B!$DA68-1,"")</f>
        <v>0.13701936303931284</v>
      </c>
      <c r="X68" s="169">
        <f>IFERROR(Inv_SY_B!X68/Inv_SY_B!$DA68-1,"")</f>
        <v>3.1784431979282601E-3</v>
      </c>
      <c r="Y68" s="169">
        <f>IFERROR(Inv_SY_B!Y68/Inv_SY_B!$DA68-1,"")</f>
        <v>-9.4605728285448443E-3</v>
      </c>
      <c r="Z68" s="169">
        <f>IFERROR(Inv_SY_B!Z68/Inv_SY_B!$DA68-1,"")</f>
        <v>-4.0679063938104942E-3</v>
      </c>
      <c r="AA68" s="169">
        <f>IFERROR(Inv_SY_B!AA68/Inv_SY_B!$DA68-1,"")</f>
        <v>-1.2793088398222685E-2</v>
      </c>
      <c r="AB68" s="169">
        <f>IFERROR(Inv_SY_B!AB68/Inv_SY_B!$DA68-1,"")</f>
        <v>-3.9305246574411479E-3</v>
      </c>
      <c r="AC68" s="169">
        <f>IFERROR(Inv_SY_B!AC68/Inv_SY_B!$DA68-1,"")</f>
        <v>3.4481234195550936E-2</v>
      </c>
      <c r="AD68" s="169">
        <f>IFERROR(Inv_SY_B!AD68/Inv_SY_B!$DA68-1,"")</f>
        <v>-3.4723826859838658E-2</v>
      </c>
      <c r="AE68" s="169">
        <f>IFERROR(Inv_SY_B!AE68/Inv_SY_B!$DA68-1,"")</f>
        <v>1.8020150706558269E-2</v>
      </c>
      <c r="AF68" s="169">
        <f>IFERROR(Inv_SY_B!AF68/Inv_SY_B!$DA68-1,"")</f>
        <v>4.3466170869620457E-2</v>
      </c>
      <c r="AG68" s="169">
        <f>IFERROR(Inv_SY_B!AG68/Inv_SY_B!$DA68-1,"")</f>
        <v>6.7789605522734053E-2</v>
      </c>
      <c r="AH68" s="169">
        <f>IFERROR(Inv_SY_B!AH68/Inv_SY_B!$DA68-1,"")</f>
        <v>6.2783331774241002E-3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5.7156619091836003E-3</v>
      </c>
      <c r="D69" s="169">
        <f>IFERROR(Inv_SY_B!D69/Inv_SY_B!$DA69-1,"")</f>
        <v>-1.312710996045352E-3</v>
      </c>
      <c r="E69" s="169">
        <f>IFERROR(Inv_SY_B!E69/Inv_SY_B!$DA69-1,"")</f>
        <v>-2.5840535685414223E-2</v>
      </c>
      <c r="F69" s="169">
        <f>IFERROR(Inv_SY_B!F69/Inv_SY_B!$DA69-1,"")</f>
        <v>-4.2626510466518552E-2</v>
      </c>
      <c r="G69" s="169">
        <f>IFERROR(Inv_SY_B!G69/Inv_SY_B!$DA69-1,"")</f>
        <v>-3.114192811904215E-2</v>
      </c>
      <c r="H69" s="169">
        <f>IFERROR(Inv_SY_B!H69/Inv_SY_B!$DA69-1,"")</f>
        <v>-2.2588819405538252E-2</v>
      </c>
      <c r="I69" s="169">
        <f>IFERROR(Inv_SY_B!I69/Inv_SY_B!$DA69-1,"")</f>
        <v>-8.7568119640846209E-4</v>
      </c>
      <c r="J69" s="169">
        <f>IFERROR(Inv_SY_B!J69/Inv_SY_B!$DA69-1,"")</f>
        <v>-4.7712275596238363E-2</v>
      </c>
      <c r="K69" s="169">
        <f>IFERROR(Inv_SY_B!K69/Inv_SY_B!$DA69-1,"")</f>
        <v>-2.5790575833604001E-2</v>
      </c>
      <c r="L69" s="169">
        <f>IFERROR(Inv_SY_B!L69/Inv_SY_B!$DA69-1,"")</f>
        <v>-1.846053974363715E-2</v>
      </c>
      <c r="M69" s="169">
        <f>IFERROR(Inv_SY_B!M69/Inv_SY_B!$DA69-1,"")</f>
        <v>-1.0427821323582664E-2</v>
      </c>
      <c r="N69" s="169">
        <f>IFERROR(Inv_SY_B!N69/Inv_SY_B!$DA69-1,"")</f>
        <v>-1.6393929861034051E-2</v>
      </c>
      <c r="O69" s="169">
        <f>IFERROR(Inv_SY_B!O69/Inv_SY_B!$DA69-1,"")</f>
        <v>-2.5132811517302178E-2</v>
      </c>
      <c r="P69" s="169">
        <f>IFERROR(Inv_SY_B!P69/Inv_SY_B!$DA69-1,"")</f>
        <v>-2.3021185838278169E-2</v>
      </c>
      <c r="Q69" s="169">
        <f>IFERROR(Inv_SY_B!Q69/Inv_SY_B!$DA69-1,"")</f>
        <v>-2.8249973233956616E-2</v>
      </c>
      <c r="R69" s="169">
        <f>IFERROR(Inv_SY_B!R69/Inv_SY_B!$DA69-1,"")</f>
        <v>-2.1779943503655086E-2</v>
      </c>
      <c r="S69" s="169">
        <f>IFERROR(Inv_SY_B!S69/Inv_SY_B!$DA69-1,"")</f>
        <v>-2.0798421965621317E-2</v>
      </c>
      <c r="T69" s="169">
        <f>IFERROR(Inv_SY_B!T69/Inv_SY_B!$DA69-1,"")</f>
        <v>-1.8414002538589602E-2</v>
      </c>
      <c r="U69" s="169">
        <f>IFERROR(Inv_SY_B!U69/Inv_SY_B!$DA69-1,"")</f>
        <v>9.2324970300571962E-2</v>
      </c>
      <c r="V69" s="169">
        <f>IFERROR(Inv_SY_B!V69/Inv_SY_B!$DA69-1,"")</f>
        <v>0.11992317979968892</v>
      </c>
      <c r="W69" s="169">
        <f>IFERROR(Inv_SY_B!W69/Inv_SY_B!$DA69-1,"")</f>
        <v>0.14504053642870751</v>
      </c>
      <c r="X69" s="169">
        <f>IFERROR(Inv_SY_B!X69/Inv_SY_B!$DA69-1,"")</f>
        <v>2.9240610865235439E-3</v>
      </c>
      <c r="Y69" s="169">
        <f>IFERROR(Inv_SY_B!Y69/Inv_SY_B!$DA69-1,"")</f>
        <v>-6.6245772599257124E-3</v>
      </c>
      <c r="Z69" s="169">
        <f>IFERROR(Inv_SY_B!Z69/Inv_SY_B!$DA69-1,"")</f>
        <v>-2.2132206668493692E-3</v>
      </c>
      <c r="AA69" s="169">
        <f>IFERROR(Inv_SY_B!AA69/Inv_SY_B!$DA69-1,"")</f>
        <v>-3.5304202988558742E-2</v>
      </c>
      <c r="AB69" s="169">
        <f>IFERROR(Inv_SY_B!AB69/Inv_SY_B!$DA69-1,"")</f>
        <v>-1.7722395482337672E-2</v>
      </c>
      <c r="AC69" s="169">
        <f>IFERROR(Inv_SY_B!AC69/Inv_SY_B!$DA69-1,"")</f>
        <v>2.600369925324153E-2</v>
      </c>
      <c r="AD69" s="169">
        <f>IFERROR(Inv_SY_B!AD69/Inv_SY_B!$DA69-1,"")</f>
        <v>-3.3762748383292629E-2</v>
      </c>
      <c r="AE69" s="169">
        <f>IFERROR(Inv_SY_B!AE69/Inv_SY_B!$DA69-1,"")</f>
        <v>1.1703325327892422E-2</v>
      </c>
      <c r="AF69" s="169">
        <f>IFERROR(Inv_SY_B!AF69/Inv_SY_B!$DA69-1,"")</f>
        <v>4.137781106063021E-2</v>
      </c>
      <c r="AG69" s="169">
        <f>IFERROR(Inv_SY_B!AG69/Inv_SY_B!$DA69-1,"")</f>
        <v>4.7478344291076668E-2</v>
      </c>
      <c r="AH69" s="169">
        <f>IFERROR(Inv_SY_B!AH69/Inv_SY_B!$DA69-1,"")</f>
        <v>-1.6296777852083721E-2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2.3162394388247076E-2</v>
      </c>
      <c r="D70" s="169">
        <f>IFERROR(Inv_SY_B!D70/Inv_SY_B!$DA70-1,"")</f>
        <v>1.8827295116596421E-2</v>
      </c>
      <c r="E70" s="169">
        <f>IFERROR(Inv_SY_B!E70/Inv_SY_B!$DA70-1,"")</f>
        <v>-2.3642326055952623E-3</v>
      </c>
      <c r="F70" s="169">
        <f>IFERROR(Inv_SY_B!F70/Inv_SY_B!$DA70-1,"")</f>
        <v>-2.4326448049066585E-2</v>
      </c>
      <c r="G70" s="169">
        <f>IFERROR(Inv_SY_B!G70/Inv_SY_B!$DA70-1,"")</f>
        <v>-6.2571470024433973E-3</v>
      </c>
      <c r="H70" s="169">
        <f>IFERROR(Inv_SY_B!H70/Inv_SY_B!$DA70-1,"")</f>
        <v>-2.7033675804033486E-4</v>
      </c>
      <c r="I70" s="169">
        <f>IFERROR(Inv_SY_B!I70/Inv_SY_B!$DA70-1,"")</f>
        <v>1.2430495144634346E-2</v>
      </c>
      <c r="J70" s="169">
        <f>IFERROR(Inv_SY_B!J70/Inv_SY_B!$DA70-1,"")</f>
        <v>-3.1475285446670331E-2</v>
      </c>
      <c r="K70" s="169">
        <f>IFERROR(Inv_SY_B!K70/Inv_SY_B!$DA70-1,"")</f>
        <v>-1.0947938183501593E-2</v>
      </c>
      <c r="L70" s="169">
        <f>IFERROR(Inv_SY_B!L70/Inv_SY_B!$DA70-1,"")</f>
        <v>-1.7684486435866065E-3</v>
      </c>
      <c r="M70" s="169">
        <f>IFERROR(Inv_SY_B!M70/Inv_SY_B!$DA70-1,"")</f>
        <v>1.000609025910193E-2</v>
      </c>
      <c r="N70" s="169">
        <f>IFERROR(Inv_SY_B!N70/Inv_SY_B!$DA70-1,"")</f>
        <v>4.4896630213628885E-3</v>
      </c>
      <c r="O70" s="169">
        <f>IFERROR(Inv_SY_B!O70/Inv_SY_B!$DA70-1,"")</f>
        <v>8.3171455338182376E-4</v>
      </c>
      <c r="P70" s="169">
        <f>IFERROR(Inv_SY_B!P70/Inv_SY_B!$DA70-1,"")</f>
        <v>-1.4343106295344743E-4</v>
      </c>
      <c r="Q70" s="169">
        <f>IFERROR(Inv_SY_B!Q70/Inv_SY_B!$DA70-1,"")</f>
        <v>-1.0067658436863414E-2</v>
      </c>
      <c r="R70" s="169">
        <f>IFERROR(Inv_SY_B!R70/Inv_SY_B!$DA70-1,"")</f>
        <v>-1.7991401721330291E-2</v>
      </c>
      <c r="S70" s="169">
        <f>IFERROR(Inv_SY_B!S70/Inv_SY_B!$DA70-1,"")</f>
        <v>-1.2717963891534678E-2</v>
      </c>
      <c r="T70" s="169">
        <f>IFERROR(Inv_SY_B!T70/Inv_SY_B!$DA70-1,"")</f>
        <v>-8.2338215090961286E-3</v>
      </c>
      <c r="U70" s="169">
        <f>IFERROR(Inv_SY_B!U70/Inv_SY_B!$DA70-1,"")</f>
        <v>0.1008794756930429</v>
      </c>
      <c r="V70" s="169">
        <f>IFERROR(Inv_SY_B!V70/Inv_SY_B!$DA70-1,"")</f>
        <v>0.12337060784964193</v>
      </c>
      <c r="W70" s="169">
        <f>IFERROR(Inv_SY_B!W70/Inv_SY_B!$DA70-1,"")</f>
        <v>0.15357694965178448</v>
      </c>
      <c r="X70" s="169">
        <f>IFERROR(Inv_SY_B!X70/Inv_SY_B!$DA70-1,"")</f>
        <v>1.6574899945599242E-2</v>
      </c>
      <c r="Y70" s="169">
        <f>IFERROR(Inv_SY_B!Y70/Inv_SY_B!$DA70-1,"")</f>
        <v>2.0790070925764681E-3</v>
      </c>
      <c r="Z70" s="169">
        <f>IFERROR(Inv_SY_B!Z70/Inv_SY_B!$DA70-1,"")</f>
        <v>4.3582212760107097E-3</v>
      </c>
      <c r="AA70" s="169">
        <f>IFERROR(Inv_SY_B!AA70/Inv_SY_B!$DA70-1,"")</f>
        <v>-6.6016943828131502E-2</v>
      </c>
      <c r="AB70" s="169">
        <f>IFERROR(Inv_SY_B!AB70/Inv_SY_B!$DA70-1,"")</f>
        <v>-7.1584291984744031E-2</v>
      </c>
      <c r="AC70" s="169">
        <f>IFERROR(Inv_SY_B!AC70/Inv_SY_B!$DA70-1,"")</f>
        <v>-8.1787770211597666E-3</v>
      </c>
      <c r="AD70" s="169">
        <f>IFERROR(Inv_SY_B!AD70/Inv_SY_B!$DA70-1,"")</f>
        <v>-5.4388512908214004E-2</v>
      </c>
      <c r="AE70" s="169">
        <f>IFERROR(Inv_SY_B!AE70/Inv_SY_B!$DA70-1,"")</f>
        <v>-4.502753320180497E-2</v>
      </c>
      <c r="AF70" s="169">
        <f>IFERROR(Inv_SY_B!AF70/Inv_SY_B!$DA70-1,"")</f>
        <v>-3.5677228866400346E-2</v>
      </c>
      <c r="AG70" s="169">
        <f>IFERROR(Inv_SY_B!AG70/Inv_SY_B!$DA70-1,"")</f>
        <v>-2.3580160366127867E-3</v>
      </c>
      <c r="AH70" s="169">
        <f>IFERROR(Inv_SY_B!AH70/Inv_SY_B!$DA70-1,"")</f>
        <v>-6.0791396834219746E-2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4.2076058578017772E-3</v>
      </c>
      <c r="D71" s="169">
        <f>IFERROR(Inv_SY_B!D71/Inv_SY_B!$DA71-1,"")</f>
        <v>-1.1756942445284579E-4</v>
      </c>
      <c r="E71" s="169">
        <f>IFERROR(Inv_SY_B!E71/Inv_SY_B!$DA71-1,"")</f>
        <v>-1.8169132317840009E-2</v>
      </c>
      <c r="F71" s="169">
        <f>IFERROR(Inv_SY_B!F71/Inv_SY_B!$DA71-1,"")</f>
        <v>-2.5857695097576516E-2</v>
      </c>
      <c r="G71" s="169">
        <f>IFERROR(Inv_SY_B!G71/Inv_SY_B!$DA71-1,"")</f>
        <v>-2.0537686097452545E-2</v>
      </c>
      <c r="H71" s="169">
        <f>IFERROR(Inv_SY_B!H71/Inv_SY_B!$DA71-1,"")</f>
        <v>-1.5601266971594363E-2</v>
      </c>
      <c r="I71" s="169">
        <f>IFERROR(Inv_SY_B!I71/Inv_SY_B!$DA71-1,"")</f>
        <v>1.4043716518814975E-2</v>
      </c>
      <c r="J71" s="169">
        <f>IFERROR(Inv_SY_B!J71/Inv_SY_B!$DA71-1,"")</f>
        <v>-3.6079245150534844E-2</v>
      </c>
      <c r="K71" s="169">
        <f>IFERROR(Inv_SY_B!K71/Inv_SY_B!$DA71-1,"")</f>
        <v>-4.9996292688830879E-3</v>
      </c>
      <c r="L71" s="169">
        <f>IFERROR(Inv_SY_B!L71/Inv_SY_B!$DA71-1,"")</f>
        <v>-6.4119374388882378E-5</v>
      </c>
      <c r="M71" s="169">
        <f>IFERROR(Inv_SY_B!M71/Inv_SY_B!$DA71-1,"")</f>
        <v>-4.1989684024582585E-3</v>
      </c>
      <c r="N71" s="169">
        <f>IFERROR(Inv_SY_B!N71/Inv_SY_B!$DA71-1,"")</f>
        <v>-1.3181198938620797E-2</v>
      </c>
      <c r="O71" s="169">
        <f>IFERROR(Inv_SY_B!O71/Inv_SY_B!$DA71-1,"")</f>
        <v>-1.5130099959586918E-2</v>
      </c>
      <c r="P71" s="169">
        <f>IFERROR(Inv_SY_B!P71/Inv_SY_B!$DA71-1,"")</f>
        <v>-1.4094162162980428E-2</v>
      </c>
      <c r="Q71" s="169">
        <f>IFERROR(Inv_SY_B!Q71/Inv_SY_B!$DA71-1,"")</f>
        <v>-2.0233052809537466E-2</v>
      </c>
      <c r="R71" s="169">
        <f>IFERROR(Inv_SY_B!R71/Inv_SY_B!$DA71-1,"")</f>
        <v>-3.2862885179156143E-2</v>
      </c>
      <c r="S71" s="169">
        <f>IFERROR(Inv_SY_B!S71/Inv_SY_B!$DA71-1,"")</f>
        <v>-2.9460774749835106E-2</v>
      </c>
      <c r="T71" s="169">
        <f>IFERROR(Inv_SY_B!T71/Inv_SY_B!$DA71-1,"")</f>
        <v>-2.8176405252203107E-2</v>
      </c>
      <c r="U71" s="169">
        <f>IFERROR(Inv_SY_B!U71/Inv_SY_B!$DA71-1,"")</f>
        <v>8.8902780907027745E-2</v>
      </c>
      <c r="V71" s="169">
        <f>IFERROR(Inv_SY_B!V71/Inv_SY_B!$DA71-1,"")</f>
        <v>0.10807311628855221</v>
      </c>
      <c r="W71" s="169">
        <f>IFERROR(Inv_SY_B!W71/Inv_SY_B!$DA71-1,"")</f>
        <v>0.13350312827937438</v>
      </c>
      <c r="X71" s="169">
        <f>IFERROR(Inv_SY_B!X71/Inv_SY_B!$DA71-1,"")</f>
        <v>1.2969173593746497E-4</v>
      </c>
      <c r="Y71" s="169">
        <f>IFERROR(Inv_SY_B!Y71/Inv_SY_B!$DA71-1,"")</f>
        <v>-1.2107393917367593E-2</v>
      </c>
      <c r="Z71" s="169">
        <f>IFERROR(Inv_SY_B!Z71/Inv_SY_B!$DA71-1,"")</f>
        <v>-6.8535474962727605E-3</v>
      </c>
      <c r="AA71" s="169">
        <f>IFERROR(Inv_SY_B!AA71/Inv_SY_B!$DA71-1,"")</f>
        <v>-3.0695516484974927E-2</v>
      </c>
      <c r="AB71" s="169">
        <f>IFERROR(Inv_SY_B!AB71/Inv_SY_B!$DA71-1,"")</f>
        <v>-1.6336185096793798E-2</v>
      </c>
      <c r="AC71" s="169">
        <f>IFERROR(Inv_SY_B!AC71/Inv_SY_B!$DA71-1,"")</f>
        <v>1.3636582919215767E-2</v>
      </c>
      <c r="AD71" s="169">
        <f>IFERROR(Inv_SY_B!AD71/Inv_SY_B!$DA71-1,"")</f>
        <v>-5.2559892873337288E-2</v>
      </c>
      <c r="AE71" s="169">
        <f>IFERROR(Inv_SY_B!AE71/Inv_SY_B!$DA71-1,"")</f>
        <v>-4.9540360892182944E-3</v>
      </c>
      <c r="AF71" s="169">
        <f>IFERROR(Inv_SY_B!AF71/Inv_SY_B!$DA71-1,"")</f>
        <v>2.2602761924214398E-2</v>
      </c>
      <c r="AG71" s="169">
        <f>IFERROR(Inv_SY_B!AG71/Inv_SY_B!$DA71-1,"")</f>
        <v>4.1077118130307344E-2</v>
      </c>
      <c r="AH71" s="169">
        <f>IFERROR(Inv_SY_B!AH71/Inv_SY_B!$DA71-1,"")</f>
        <v>-2.3906039446192184E-2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1.3576809064235418E-2</v>
      </c>
      <c r="D72" s="169">
        <f>IFERROR(Inv_SY_B!D72/Inv_SY_B!$DA72-1,"")</f>
        <v>9.3231806087423763E-3</v>
      </c>
      <c r="E72" s="169">
        <f>IFERROR(Inv_SY_B!E72/Inv_SY_B!$DA72-1,"")</f>
        <v>-2.3486113318300306E-2</v>
      </c>
      <c r="F72" s="169">
        <f>IFERROR(Inv_SY_B!F72/Inv_SY_B!$DA72-1,"")</f>
        <v>-3.9947760600066218E-2</v>
      </c>
      <c r="G72" s="169">
        <f>IFERROR(Inv_SY_B!G72/Inv_SY_B!$DA72-1,"")</f>
        <v>-2.5110352481946929E-2</v>
      </c>
      <c r="H72" s="169">
        <f>IFERROR(Inv_SY_B!H72/Inv_SY_B!$DA72-1,"")</f>
        <v>-1.8159919722906537E-2</v>
      </c>
      <c r="I72" s="169">
        <f>IFERROR(Inv_SY_B!I72/Inv_SY_B!$DA72-1,"")</f>
        <v>1.4499518744088835E-3</v>
      </c>
      <c r="J72" s="169">
        <f>IFERROR(Inv_SY_B!J72/Inv_SY_B!$DA72-1,"")</f>
        <v>-3.8365209132166678E-2</v>
      </c>
      <c r="K72" s="169">
        <f>IFERROR(Inv_SY_B!K72/Inv_SY_B!$DA72-1,"")</f>
        <v>-2.0302271213511802E-2</v>
      </c>
      <c r="L72" s="169">
        <f>IFERROR(Inv_SY_B!L72/Inv_SY_B!$DA72-1,"")</f>
        <v>-1.4486230739404915E-2</v>
      </c>
      <c r="M72" s="169">
        <f>IFERROR(Inv_SY_B!M72/Inv_SY_B!$DA72-1,"")</f>
        <v>-7.9144666078864168E-3</v>
      </c>
      <c r="N72" s="169">
        <f>IFERROR(Inv_SY_B!N72/Inv_SY_B!$DA72-1,"")</f>
        <v>-1.3385866347479736E-2</v>
      </c>
      <c r="O72" s="169">
        <f>IFERROR(Inv_SY_B!O72/Inv_SY_B!$DA72-1,"")</f>
        <v>-1.718751464248891E-2</v>
      </c>
      <c r="P72" s="169">
        <f>IFERROR(Inv_SY_B!P72/Inv_SY_B!$DA72-1,"")</f>
        <v>-1.8230499320827431E-2</v>
      </c>
      <c r="Q72" s="169">
        <f>IFERROR(Inv_SY_B!Q72/Inv_SY_B!$DA72-1,"")</f>
        <v>-2.2115903781891211E-2</v>
      </c>
      <c r="R72" s="169">
        <f>IFERROR(Inv_SY_B!R72/Inv_SY_B!$DA72-1,"")</f>
        <v>-2.3528240354473096E-2</v>
      </c>
      <c r="S72" s="169">
        <f>IFERROR(Inv_SY_B!S72/Inv_SY_B!$DA72-1,"")</f>
        <v>-2.0084225125647892E-2</v>
      </c>
      <c r="T72" s="169">
        <f>IFERROR(Inv_SY_B!T72/Inv_SY_B!$DA72-1,"")</f>
        <v>-1.9357360389382072E-2</v>
      </c>
      <c r="U72" s="169">
        <f>IFERROR(Inv_SY_B!U72/Inv_SY_B!$DA72-1,"")</f>
        <v>9.9056247797982167E-2</v>
      </c>
      <c r="V72" s="169">
        <f>IFERROR(Inv_SY_B!V72/Inv_SY_B!$DA72-1,"")</f>
        <v>0.11465206184762389</v>
      </c>
      <c r="W72" s="169">
        <f>IFERROR(Inv_SY_B!W72/Inv_SY_B!$DA72-1,"")</f>
        <v>0.13539117133530998</v>
      </c>
      <c r="X72" s="169">
        <f>IFERROR(Inv_SY_B!X72/Inv_SY_B!$DA72-1,"")</f>
        <v>1.1209252351593424E-2</v>
      </c>
      <c r="Y72" s="169">
        <f>IFERROR(Inv_SY_B!Y72/Inv_SY_B!$DA72-1,"")</f>
        <v>4.9070073620613996E-3</v>
      </c>
      <c r="Z72" s="169">
        <f>IFERROR(Inv_SY_B!Z72/Inv_SY_B!$DA72-1,"")</f>
        <v>7.7662829601490291E-3</v>
      </c>
      <c r="AA72" s="169">
        <f>IFERROR(Inv_SY_B!AA72/Inv_SY_B!$DA72-1,"")</f>
        <v>-4.0835161505970774E-2</v>
      </c>
      <c r="AB72" s="169">
        <f>IFERROR(Inv_SY_B!AB72/Inv_SY_B!$DA72-1,"")</f>
        <v>-1.9712810171368167E-2</v>
      </c>
      <c r="AC72" s="169">
        <f>IFERROR(Inv_SY_B!AC72/Inv_SY_B!$DA72-1,"")</f>
        <v>1.266301529842595E-2</v>
      </c>
      <c r="AD72" s="169">
        <f>IFERROR(Inv_SY_B!AD72/Inv_SY_B!$DA72-1,"")</f>
        <v>-4.3512849071707937E-2</v>
      </c>
      <c r="AE72" s="169">
        <f>IFERROR(Inv_SY_B!AE72/Inv_SY_B!$DA72-1,"")</f>
        <v>-6.1255559328373677E-3</v>
      </c>
      <c r="AF72" s="169">
        <f>IFERROR(Inv_SY_B!AF72/Inv_SY_B!$DA72-1,"")</f>
        <v>2.0787824927787524E-2</v>
      </c>
      <c r="AG72" s="169">
        <f>IFERROR(Inv_SY_B!AG72/Inv_SY_B!$DA72-1,"")</f>
        <v>3.2144021141578882E-2</v>
      </c>
      <c r="AH72" s="169">
        <f>IFERROR(Inv_SY_B!AH72/Inv_SY_B!$DA72-1,"")</f>
        <v>-3.1078516109640297E-2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2.0005678929099879E-2</v>
      </c>
      <c r="D73" s="169">
        <f>IFERROR(Inv_SY_B!D73/Inv_SY_B!$DA73-1,"")</f>
        <v>9.2388176077007333E-3</v>
      </c>
      <c r="E73" s="169">
        <f>IFERROR(Inv_SY_B!E73/Inv_SY_B!$DA73-1,"")</f>
        <v>-2.8437527215611436E-2</v>
      </c>
      <c r="F73" s="169">
        <f>IFERROR(Inv_SY_B!F73/Inv_SY_B!$DA73-1,"")</f>
        <v>-4.3186614990587069E-2</v>
      </c>
      <c r="G73" s="169">
        <f>IFERROR(Inv_SY_B!G73/Inv_SY_B!$DA73-1,"")</f>
        <v>-3.0726166099275365E-2</v>
      </c>
      <c r="H73" s="169">
        <f>IFERROR(Inv_SY_B!H73/Inv_SY_B!$DA73-1,"")</f>
        <v>-2.3888049401308176E-2</v>
      </c>
      <c r="I73" s="169">
        <f>IFERROR(Inv_SY_B!I73/Inv_SY_B!$DA73-1,"")</f>
        <v>-1.957968614158645E-3</v>
      </c>
      <c r="J73" s="169">
        <f>IFERROR(Inv_SY_B!J73/Inv_SY_B!$DA73-1,"")</f>
        <v>-3.9511485207049279E-2</v>
      </c>
      <c r="K73" s="169">
        <f>IFERROR(Inv_SY_B!K73/Inv_SY_B!$DA73-1,"")</f>
        <v>-2.4137347268880505E-2</v>
      </c>
      <c r="L73" s="169">
        <f>IFERROR(Inv_SY_B!L73/Inv_SY_B!$DA73-1,"")</f>
        <v>-1.687812072600503E-2</v>
      </c>
      <c r="M73" s="169">
        <f>IFERROR(Inv_SY_B!M73/Inv_SY_B!$DA73-1,"")</f>
        <v>-1.181738958600842E-2</v>
      </c>
      <c r="N73" s="169">
        <f>IFERROR(Inv_SY_B!N73/Inv_SY_B!$DA73-1,"")</f>
        <v>-1.6489226679690216E-2</v>
      </c>
      <c r="O73" s="169">
        <f>IFERROR(Inv_SY_B!O73/Inv_SY_B!$DA73-1,"")</f>
        <v>-2.0461594467887312E-2</v>
      </c>
      <c r="P73" s="169">
        <f>IFERROR(Inv_SY_B!P73/Inv_SY_B!$DA73-1,"")</f>
        <v>-2.2642626486171435E-2</v>
      </c>
      <c r="Q73" s="169">
        <f>IFERROR(Inv_SY_B!Q73/Inv_SY_B!$DA73-1,"")</f>
        <v>-2.3237694905289485E-2</v>
      </c>
      <c r="R73" s="169">
        <f>IFERROR(Inv_SY_B!R73/Inv_SY_B!$DA73-1,"")</f>
        <v>-2.575142478635517E-2</v>
      </c>
      <c r="S73" s="169">
        <f>IFERROR(Inv_SY_B!S73/Inv_SY_B!$DA73-1,"")</f>
        <v>-2.1331686284656426E-2</v>
      </c>
      <c r="T73" s="169">
        <f>IFERROR(Inv_SY_B!T73/Inv_SY_B!$DA73-1,"")</f>
        <v>-2.0300993616136798E-2</v>
      </c>
      <c r="U73" s="169">
        <f>IFERROR(Inv_SY_B!U73/Inv_SY_B!$DA73-1,"")</f>
        <v>0.10786626790985987</v>
      </c>
      <c r="V73" s="169">
        <f>IFERROR(Inv_SY_B!V73/Inv_SY_B!$DA73-1,"")</f>
        <v>0.11668003174441166</v>
      </c>
      <c r="W73" s="169">
        <f>IFERROR(Inv_SY_B!W73/Inv_SY_B!$DA73-1,"")</f>
        <v>0.15243063373439858</v>
      </c>
      <c r="X73" s="169">
        <f>IFERROR(Inv_SY_B!X73/Inv_SY_B!$DA73-1,"")</f>
        <v>2.0005024904899527E-2</v>
      </c>
      <c r="Y73" s="169">
        <f>IFERROR(Inv_SY_B!Y73/Inv_SY_B!$DA73-1,"")</f>
        <v>1.1085996705179957E-2</v>
      </c>
      <c r="Z73" s="169">
        <f>IFERROR(Inv_SY_B!Z73/Inv_SY_B!$DA73-1,"")</f>
        <v>1.5093062313911831E-2</v>
      </c>
      <c r="AA73" s="169">
        <f>IFERROR(Inv_SY_B!AA73/Inv_SY_B!$DA73-1,"")</f>
        <v>-3.6836929735929447E-2</v>
      </c>
      <c r="AB73" s="169">
        <f>IFERROR(Inv_SY_B!AB73/Inv_SY_B!$DA73-1,"")</f>
        <v>-1.8970577326121729E-2</v>
      </c>
      <c r="AC73" s="169">
        <f>IFERROR(Inv_SY_B!AC73/Inv_SY_B!$DA73-1,"")</f>
        <v>1.1512247793990404E-2</v>
      </c>
      <c r="AD73" s="169">
        <f>IFERROR(Inv_SY_B!AD73/Inv_SY_B!$DA73-1,"")</f>
        <v>-4.1477014227771503E-2</v>
      </c>
      <c r="AE73" s="169">
        <f>IFERROR(Inv_SY_B!AE73/Inv_SY_B!$DA73-1,"")</f>
        <v>-1.0112700985787537E-2</v>
      </c>
      <c r="AF73" s="169">
        <f>IFERROR(Inv_SY_B!AF73/Inv_SY_B!$DA73-1,"")</f>
        <v>1.6716898949759695E-2</v>
      </c>
      <c r="AG73" s="169">
        <f>IFERROR(Inv_SY_B!AG73/Inv_SY_B!$DA73-1,"")</f>
        <v>2.8727650538026506E-2</v>
      </c>
      <c r="AH73" s="169">
        <f>IFERROR(Inv_SY_B!AH73/Inv_SY_B!$DA73-1,"")</f>
        <v>-3.1209172520560879E-2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1.3446985279025769E-2</v>
      </c>
      <c r="D74" s="169">
        <f>IFERROR(Inv_SY_B!D74/Inv_SY_B!$DA74-1,"")</f>
        <v>5.8479397010833267E-3</v>
      </c>
      <c r="E74" s="169">
        <f>IFERROR(Inv_SY_B!E74/Inv_SY_B!$DA74-1,"")</f>
        <v>-2.5059192087869997E-2</v>
      </c>
      <c r="F74" s="169">
        <f>IFERROR(Inv_SY_B!F74/Inv_SY_B!$DA74-1,"")</f>
        <v>-3.9573070231531893E-2</v>
      </c>
      <c r="G74" s="169">
        <f>IFERROR(Inv_SY_B!G74/Inv_SY_B!$DA74-1,"")</f>
        <v>-2.7215348544338824E-2</v>
      </c>
      <c r="H74" s="169">
        <f>IFERROR(Inv_SY_B!H74/Inv_SY_B!$DA74-1,"")</f>
        <v>-2.0309201098908436E-2</v>
      </c>
      <c r="I74" s="169">
        <f>IFERROR(Inv_SY_B!I74/Inv_SY_B!$DA74-1,"")</f>
        <v>-1.2913131279423951E-3</v>
      </c>
      <c r="J74" s="169">
        <f>IFERROR(Inv_SY_B!J74/Inv_SY_B!$DA74-1,"")</f>
        <v>-3.9255059816984628E-2</v>
      </c>
      <c r="K74" s="169">
        <f>IFERROR(Inv_SY_B!K74/Inv_SY_B!$DA74-1,"")</f>
        <v>-2.0810564102502926E-2</v>
      </c>
      <c r="L74" s="169">
        <f>IFERROR(Inv_SY_B!L74/Inv_SY_B!$DA74-1,"")</f>
        <v>-1.7588833764308975E-2</v>
      </c>
      <c r="M74" s="169">
        <f>IFERROR(Inv_SY_B!M74/Inv_SY_B!$DA74-1,"")</f>
        <v>-9.3250113732726847E-3</v>
      </c>
      <c r="N74" s="169">
        <f>IFERROR(Inv_SY_B!N74/Inv_SY_B!$DA74-1,"")</f>
        <v>-1.4609308909649843E-2</v>
      </c>
      <c r="O74" s="169">
        <f>IFERROR(Inv_SY_B!O74/Inv_SY_B!$DA74-1,"")</f>
        <v>-1.9337300060892959E-2</v>
      </c>
      <c r="P74" s="169">
        <f>IFERROR(Inv_SY_B!P74/Inv_SY_B!$DA74-1,"")</f>
        <v>-2.0555077919816478E-2</v>
      </c>
      <c r="Q74" s="169">
        <f>IFERROR(Inv_SY_B!Q74/Inv_SY_B!$DA74-1,"")</f>
        <v>-2.1014210661914667E-2</v>
      </c>
      <c r="R74" s="169">
        <f>IFERROR(Inv_SY_B!R74/Inv_SY_B!$DA74-1,"")</f>
        <v>-2.4382418331766686E-2</v>
      </c>
      <c r="S74" s="169">
        <f>IFERROR(Inv_SY_B!S74/Inv_SY_B!$DA74-1,"")</f>
        <v>-2.2424231477777945E-2</v>
      </c>
      <c r="T74" s="169">
        <f>IFERROR(Inv_SY_B!T74/Inv_SY_B!$DA74-1,"")</f>
        <v>-2.2509000782494293E-2</v>
      </c>
      <c r="U74" s="169">
        <f>IFERROR(Inv_SY_B!U74/Inv_SY_B!$DA74-1,"")</f>
        <v>9.8717405527373847E-2</v>
      </c>
      <c r="V74" s="169">
        <f>IFERROR(Inv_SY_B!V74/Inv_SY_B!$DA74-1,"")</f>
        <v>0.11058377069609149</v>
      </c>
      <c r="W74" s="169">
        <f>IFERROR(Inv_SY_B!W74/Inv_SY_B!$DA74-1,"")</f>
        <v>0.15452146220652763</v>
      </c>
      <c r="X74" s="169">
        <f>IFERROR(Inv_SY_B!X74/Inv_SY_B!$DA74-1,"")</f>
        <v>1.3349315915728521E-2</v>
      </c>
      <c r="Y74" s="169">
        <f>IFERROR(Inv_SY_B!Y74/Inv_SY_B!$DA74-1,"")</f>
        <v>4.1130460468112862E-3</v>
      </c>
      <c r="Z74" s="169">
        <f>IFERROR(Inv_SY_B!Z74/Inv_SY_B!$DA74-1,"")</f>
        <v>7.9255895411278754E-3</v>
      </c>
      <c r="AA74" s="169">
        <f>IFERROR(Inv_SY_B!AA74/Inv_SY_B!$DA74-1,"")</f>
        <v>-3.7737191663679392E-2</v>
      </c>
      <c r="AB74" s="169">
        <f>IFERROR(Inv_SY_B!AB74/Inv_SY_B!$DA74-1,"")</f>
        <v>-1.7725107476258661E-2</v>
      </c>
      <c r="AC74" s="169">
        <f>IFERROR(Inv_SY_B!AC74/Inv_SY_B!$DA74-1,"")</f>
        <v>1.4500838043609132E-2</v>
      </c>
      <c r="AD74" s="169">
        <f>IFERROR(Inv_SY_B!AD74/Inv_SY_B!$DA74-1,"")</f>
        <v>-4.209844705293786E-2</v>
      </c>
      <c r="AE74" s="169">
        <f>IFERROR(Inv_SY_B!AE74/Inv_SY_B!$DA74-1,"")</f>
        <v>-5.7636992397334108E-3</v>
      </c>
      <c r="AF74" s="169">
        <f>IFERROR(Inv_SY_B!AF74/Inv_SY_B!$DA74-1,"")</f>
        <v>1.8012072416400571E-2</v>
      </c>
      <c r="AG74" s="169">
        <f>IFERROR(Inv_SY_B!AG74/Inv_SY_B!$DA74-1,"")</f>
        <v>3.4337184556581413E-2</v>
      </c>
      <c r="AH74" s="169">
        <f>IFERROR(Inv_SY_B!AH74/Inv_SY_B!$DA74-1,"")</f>
        <v>-2.6772022205785007E-2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1.193707113029796E-2</v>
      </c>
      <c r="D75" s="169">
        <f>IFERROR(Inv_SY_B!D75/Inv_SY_B!$DA75-1,"")</f>
        <v>7.9791955963441907E-3</v>
      </c>
      <c r="E75" s="169">
        <f>IFERROR(Inv_SY_B!E75/Inv_SY_B!$DA75-1,"")</f>
        <v>-2.1599381004366869E-2</v>
      </c>
      <c r="F75" s="169">
        <f>IFERROR(Inv_SY_B!F75/Inv_SY_B!$DA75-1,"")</f>
        <v>-3.5647580364123299E-2</v>
      </c>
      <c r="G75" s="169">
        <f>IFERROR(Inv_SY_B!G75/Inv_SY_B!$DA75-1,"")</f>
        <v>-2.2230822858230415E-2</v>
      </c>
      <c r="H75" s="169">
        <f>IFERROR(Inv_SY_B!H75/Inv_SY_B!$DA75-1,"")</f>
        <v>-1.6145920402449665E-2</v>
      </c>
      <c r="I75" s="169">
        <f>IFERROR(Inv_SY_B!I75/Inv_SY_B!$DA75-1,"")</f>
        <v>-3.8949479750767235E-3</v>
      </c>
      <c r="J75" s="169">
        <f>IFERROR(Inv_SY_B!J75/Inv_SY_B!$DA75-1,"")</f>
        <v>-4.8356561567529543E-2</v>
      </c>
      <c r="K75" s="169">
        <f>IFERROR(Inv_SY_B!K75/Inv_SY_B!$DA75-1,"")</f>
        <v>-2.3481956478552335E-2</v>
      </c>
      <c r="L75" s="169">
        <f>IFERROR(Inv_SY_B!L75/Inv_SY_B!$DA75-1,"")</f>
        <v>-2.050102334095194E-2</v>
      </c>
      <c r="M75" s="169">
        <f>IFERROR(Inv_SY_B!M75/Inv_SY_B!$DA75-1,"")</f>
        <v>-5.8535482627281032E-3</v>
      </c>
      <c r="N75" s="169">
        <f>IFERROR(Inv_SY_B!N75/Inv_SY_B!$DA75-1,"")</f>
        <v>-1.1107918982676379E-2</v>
      </c>
      <c r="O75" s="169">
        <f>IFERROR(Inv_SY_B!O75/Inv_SY_B!$DA75-1,"")</f>
        <v>-1.5458915631040071E-2</v>
      </c>
      <c r="P75" s="169">
        <f>IFERROR(Inv_SY_B!P75/Inv_SY_B!$DA75-1,"")</f>
        <v>-1.6976245097847009E-2</v>
      </c>
      <c r="Q75" s="169">
        <f>IFERROR(Inv_SY_B!Q75/Inv_SY_B!$DA75-1,"")</f>
        <v>-1.9974164819189788E-2</v>
      </c>
      <c r="R75" s="169">
        <f>IFERROR(Inv_SY_B!R75/Inv_SY_B!$DA75-1,"")</f>
        <v>-2.018401287895899E-2</v>
      </c>
      <c r="S75" s="169">
        <f>IFERROR(Inv_SY_B!S75/Inv_SY_B!$DA75-1,"")</f>
        <v>-1.7162493567635217E-2</v>
      </c>
      <c r="T75" s="169">
        <f>IFERROR(Inv_SY_B!T75/Inv_SY_B!$DA75-1,"")</f>
        <v>-1.727550268143907E-2</v>
      </c>
      <c r="U75" s="169">
        <f>IFERROR(Inv_SY_B!U75/Inv_SY_B!$DA75-1,"")</f>
        <v>9.6637727783965399E-2</v>
      </c>
      <c r="V75" s="169">
        <f>IFERROR(Inv_SY_B!V75/Inv_SY_B!$DA75-1,"")</f>
        <v>0.10964466702855402</v>
      </c>
      <c r="W75" s="169">
        <f>IFERROR(Inv_SY_B!W75/Inv_SY_B!$DA75-1,"")</f>
        <v>0.15537200065253431</v>
      </c>
      <c r="X75" s="169">
        <f>IFERROR(Inv_SY_B!X75/Inv_SY_B!$DA75-1,"")</f>
        <v>1.1403330345899132E-2</v>
      </c>
      <c r="Y75" s="169">
        <f>IFERROR(Inv_SY_B!Y75/Inv_SY_B!$DA75-1,"")</f>
        <v>-3.2030281681652006E-3</v>
      </c>
      <c r="Z75" s="169">
        <f>IFERROR(Inv_SY_B!Z75/Inv_SY_B!$DA75-1,"")</f>
        <v>2.3720743895982999E-4</v>
      </c>
      <c r="AA75" s="169">
        <f>IFERROR(Inv_SY_B!AA75/Inv_SY_B!$DA75-1,"")</f>
        <v>-3.3257702383787224E-2</v>
      </c>
      <c r="AB75" s="169">
        <f>IFERROR(Inv_SY_B!AB75/Inv_SY_B!$DA75-1,"")</f>
        <v>-1.7142229864470448E-2</v>
      </c>
      <c r="AC75" s="169">
        <f>IFERROR(Inv_SY_B!AC75/Inv_SY_B!$DA75-1,"")</f>
        <v>1.4602682969807379E-2</v>
      </c>
      <c r="AD75" s="169">
        <f>IFERROR(Inv_SY_B!AD75/Inv_SY_B!$DA75-1,"")</f>
        <v>-3.5052961780058678E-2</v>
      </c>
      <c r="AE75" s="169">
        <f>IFERROR(Inv_SY_B!AE75/Inv_SY_B!$DA75-1,"")</f>
        <v>-1.142751073541004E-2</v>
      </c>
      <c r="AF75" s="169">
        <f>IFERROR(Inv_SY_B!AF75/Inv_SY_B!$DA75-1,"")</f>
        <v>9.8613412529069411E-3</v>
      </c>
      <c r="AG75" s="169">
        <f>IFERROR(Inv_SY_B!AG75/Inv_SY_B!$DA75-1,"")</f>
        <v>3.0428266292771955E-2</v>
      </c>
      <c r="AH75" s="169">
        <f>IFERROR(Inv_SY_B!AH75/Inv_SY_B!$DA75-1,"")</f>
        <v>-3.2169061647345898E-2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8.846484407703481E-2</v>
      </c>
      <c r="D76" s="169">
        <f>IFERROR(Inv_SY_B!D76/Inv_SY_B!$DA76-1,"")</f>
        <v>8.3059850925135681E-2</v>
      </c>
      <c r="E76" s="169">
        <f>IFERROR(Inv_SY_B!E76/Inv_SY_B!$DA76-1,"")</f>
        <v>-7.8341172366663714E-2</v>
      </c>
      <c r="F76" s="169">
        <f>IFERROR(Inv_SY_B!F76/Inv_SY_B!$DA76-1,"")</f>
        <v>-8.4306265728331886E-2</v>
      </c>
      <c r="G76" s="169">
        <f>IFERROR(Inv_SY_B!G76/Inv_SY_B!$DA76-1,"")</f>
        <v>-7.8895140407123976E-2</v>
      </c>
      <c r="H76" s="169">
        <f>IFERROR(Inv_SY_B!H76/Inv_SY_B!$DA76-1,"")</f>
        <v>-7.2016368026682098E-2</v>
      </c>
      <c r="I76" s="169">
        <f>IFERROR(Inv_SY_B!I76/Inv_SY_B!$DA76-1,"")</f>
        <v>-7.8806478855522166E-2</v>
      </c>
      <c r="J76" s="169">
        <f>IFERROR(Inv_SY_B!J76/Inv_SY_B!$DA76-1,"")</f>
        <v>-0.11739592662610454</v>
      </c>
      <c r="K76" s="169">
        <f>IFERROR(Inv_SY_B!K76/Inv_SY_B!$DA76-1,"")</f>
        <v>-0.10608039646205814</v>
      </c>
      <c r="L76" s="169">
        <f>IFERROR(Inv_SY_B!L76/Inv_SY_B!$DA76-1,"")</f>
        <v>-9.4056265731061295E-2</v>
      </c>
      <c r="M76" s="169">
        <f>IFERROR(Inv_SY_B!M76/Inv_SY_B!$DA76-1,"")</f>
        <v>-6.2194213440259882E-2</v>
      </c>
      <c r="N76" s="169">
        <f>IFERROR(Inv_SY_B!N76/Inv_SY_B!$DA76-1,"")</f>
        <v>-8.3853492317285228E-2</v>
      </c>
      <c r="O76" s="169">
        <f>IFERROR(Inv_SY_B!O76/Inv_SY_B!$DA76-1,"")</f>
        <v>-7.359862945981932E-2</v>
      </c>
      <c r="P76" s="169">
        <f>IFERROR(Inv_SY_B!P76/Inv_SY_B!$DA76-1,"")</f>
        <v>-7.4632065251656887E-2</v>
      </c>
      <c r="Q76" s="169">
        <f>IFERROR(Inv_SY_B!Q76/Inv_SY_B!$DA76-1,"")</f>
        <v>4.7536315178176913E-2</v>
      </c>
      <c r="R76" s="169">
        <f>IFERROR(Inv_SY_B!R76/Inv_SY_B!$DA76-1,"")</f>
        <v>5.4199755212822831E-2</v>
      </c>
      <c r="S76" s="169">
        <f>IFERROR(Inv_SY_B!S76/Inv_SY_B!$DA76-1,"")</f>
        <v>5.7492312225090769E-2</v>
      </c>
      <c r="T76" s="169">
        <f>IFERROR(Inv_SY_B!T76/Inv_SY_B!$DA76-1,"")</f>
        <v>5.678875648437276E-2</v>
      </c>
      <c r="U76" s="169">
        <f>IFERROR(Inv_SY_B!U76/Inv_SY_B!$DA76-1,"")</f>
        <v>0.17919476293130687</v>
      </c>
      <c r="V76" s="169">
        <f>IFERROR(Inv_SY_B!V76/Inv_SY_B!$DA76-1,"")</f>
        <v>0.19539720446007713</v>
      </c>
      <c r="W76" s="169">
        <f>IFERROR(Inv_SY_B!W76/Inv_SY_B!$DA76-1,"")</f>
        <v>0.23901914695622306</v>
      </c>
      <c r="X76" s="169">
        <f>IFERROR(Inv_SY_B!X76/Inv_SY_B!$DA76-1,"")</f>
        <v>8.805227012554151E-2</v>
      </c>
      <c r="Y76" s="169">
        <f>IFERROR(Inv_SY_B!Y76/Inv_SY_B!$DA76-1,"")</f>
        <v>-6.3556691979983371E-2</v>
      </c>
      <c r="Z76" s="169">
        <f>IFERROR(Inv_SY_B!Z76/Inv_SY_B!$DA76-1,"")</f>
        <v>-0.39133977155921007</v>
      </c>
      <c r="AA76" s="169">
        <f>IFERROR(Inv_SY_B!AA76/Inv_SY_B!$DA76-1,"")</f>
        <v>2.4281400279711818E-2</v>
      </c>
      <c r="AB76" s="169">
        <f>IFERROR(Inv_SY_B!AB76/Inv_SY_B!$DA76-1,"")</f>
        <v>3.7560278974623218E-2</v>
      </c>
      <c r="AC76" s="169">
        <f>IFERROR(Inv_SY_B!AC76/Inv_SY_B!$DA76-1,"")</f>
        <v>5.5622030322238336E-2</v>
      </c>
      <c r="AD76" s="169">
        <f>IFERROR(Inv_SY_B!AD76/Inv_SY_B!$DA76-1,"")</f>
        <v>2.127763597783594E-2</v>
      </c>
      <c r="AE76" s="169">
        <f>IFERROR(Inv_SY_B!AE76/Inv_SY_B!$DA76-1,"")</f>
        <v>6.4125703231618258E-2</v>
      </c>
      <c r="AF76" s="169">
        <f>IFERROR(Inv_SY_B!AF76/Inv_SY_B!$DA76-1,"")</f>
        <v>9.0427080856907205E-2</v>
      </c>
      <c r="AG76" s="169">
        <f>IFERROR(Inv_SY_B!AG76/Inv_SY_B!$DA76-1,"")</f>
        <v>9.6511509258344175E-2</v>
      </c>
      <c r="AH76" s="169">
        <f>IFERROR(Inv_SY_B!AH76/Inv_SY_B!$DA76-1,"")</f>
        <v>-1.9937979265301164E-2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3.1423797308868462E-2</v>
      </c>
      <c r="D77" s="169">
        <f>IFERROR(Inv_SY_B!D77/Inv_SY_B!$DA77-1,"")</f>
        <v>2.7191132504753579E-2</v>
      </c>
      <c r="E77" s="169">
        <f>IFERROR(Inv_SY_B!E77/Inv_SY_B!$DA77-1,"")</f>
        <v>-9.1590122606869384E-3</v>
      </c>
      <c r="F77" s="169">
        <f>IFERROR(Inv_SY_B!F77/Inv_SY_B!$DA77-1,"")</f>
        <v>-2.0833449535279103E-2</v>
      </c>
      <c r="G77" s="169">
        <f>IFERROR(Inv_SY_B!G77/Inv_SY_B!$DA77-1,"")</f>
        <v>-9.9106297432398627E-3</v>
      </c>
      <c r="H77" s="169">
        <f>IFERROR(Inv_SY_B!H77/Inv_SY_B!$DA77-1,"")</f>
        <v>-3.0635201657230882E-3</v>
      </c>
      <c r="I77" s="169">
        <f>IFERROR(Inv_SY_B!I77/Inv_SY_B!$DA77-1,"")</f>
        <v>1.0951657250756641E-2</v>
      </c>
      <c r="J77" s="169">
        <f>IFERROR(Inv_SY_B!J77/Inv_SY_B!$DA77-1,"")</f>
        <v>-2.9277786169333631E-2</v>
      </c>
      <c r="K77" s="169">
        <f>IFERROR(Inv_SY_B!K77/Inv_SY_B!$DA77-1,"")</f>
        <v>-2.1534851866676141E-2</v>
      </c>
      <c r="L77" s="169">
        <f>IFERROR(Inv_SY_B!L77/Inv_SY_B!$DA77-1,"")</f>
        <v>-8.2590320228819181E-3</v>
      </c>
      <c r="M77" s="169">
        <f>IFERROR(Inv_SY_B!M77/Inv_SY_B!$DA77-1,"")</f>
        <v>3.1998880888186587E-3</v>
      </c>
      <c r="N77" s="169">
        <f>IFERROR(Inv_SY_B!N77/Inv_SY_B!$DA77-1,"")</f>
        <v>-9.0294601784323247E-2</v>
      </c>
      <c r="O77" s="169">
        <f>IFERROR(Inv_SY_B!O77/Inv_SY_B!$DA77-1,"")</f>
        <v>-2.7133002279181584E-3</v>
      </c>
      <c r="P77" s="169">
        <f>IFERROR(Inv_SY_B!P77/Inv_SY_B!$DA77-1,"")</f>
        <v>-4.9878500304254558E-3</v>
      </c>
      <c r="Q77" s="169">
        <f>IFERROR(Inv_SY_B!Q77/Inv_SY_B!$DA77-1,"")</f>
        <v>-1.47949998282495E-2</v>
      </c>
      <c r="R77" s="169">
        <f>IFERROR(Inv_SY_B!R77/Inv_SY_B!$DA77-1,"")</f>
        <v>-4.0362299761996789E-3</v>
      </c>
      <c r="S77" s="169">
        <f>IFERROR(Inv_SY_B!S77/Inv_SY_B!$DA77-1,"")</f>
        <v>-2.8199537593275315E-3</v>
      </c>
      <c r="T77" s="169">
        <f>IFERROR(Inv_SY_B!T77/Inv_SY_B!$DA77-1,"")</f>
        <v>-4.7634628991499728E-4</v>
      </c>
      <c r="U77" s="169">
        <f>IFERROR(Inv_SY_B!U77/Inv_SY_B!$DA77-1,"")</f>
        <v>0.11099121464691852</v>
      </c>
      <c r="V77" s="169">
        <f>IFERROR(Inv_SY_B!V77/Inv_SY_B!$DA77-1,"")</f>
        <v>0.12871906861353799</v>
      </c>
      <c r="W77" s="169">
        <f>IFERROR(Inv_SY_B!W77/Inv_SY_B!$DA77-1,"")</f>
        <v>0.16336362031386442</v>
      </c>
      <c r="X77" s="169">
        <f>IFERROR(Inv_SY_B!X77/Inv_SY_B!$DA77-1,"")</f>
        <v>-9.7591357721797944E-3</v>
      </c>
      <c r="Y77" s="169">
        <f>IFERROR(Inv_SY_B!Y77/Inv_SY_B!$DA77-1,"")</f>
        <v>-1.7820913561797158E-2</v>
      </c>
      <c r="Z77" s="169">
        <f>IFERROR(Inv_SY_B!Z77/Inv_SY_B!$DA77-1,"")</f>
        <v>-0.13121029766716596</v>
      </c>
      <c r="AA77" s="169">
        <f>IFERROR(Inv_SY_B!AA77/Inv_SY_B!$DA77-1,"")</f>
        <v>-4.7400826302543053E-2</v>
      </c>
      <c r="AB77" s="169">
        <f>IFERROR(Inv_SY_B!AB77/Inv_SY_B!$DA77-1,"")</f>
        <v>-5.0089715918862021E-2</v>
      </c>
      <c r="AC77" s="169">
        <f>IFERROR(Inv_SY_B!AC77/Inv_SY_B!$DA77-1,"")</f>
        <v>-8.6366979170859892E-4</v>
      </c>
      <c r="AD77" s="169">
        <f>IFERROR(Inv_SY_B!AD77/Inv_SY_B!$DA77-1,"")</f>
        <v>-3.0265847261688017E-2</v>
      </c>
      <c r="AE77" s="169">
        <f>IFERROR(Inv_SY_B!AE77/Inv_SY_B!$DA77-1,"")</f>
        <v>8.2082984105675827E-3</v>
      </c>
      <c r="AF77" s="169">
        <f>IFERROR(Inv_SY_B!AF77/Inv_SY_B!$DA77-1,"")</f>
        <v>3.6183798920010224E-2</v>
      </c>
      <c r="AG77" s="169">
        <f>IFERROR(Inv_SY_B!AG77/Inv_SY_B!$DA77-1,"")</f>
        <v>3.7782876356924566E-2</v>
      </c>
      <c r="AH77" s="169">
        <f>IFERROR(Inv_SY_B!AH77/Inv_SY_B!$DA77-1,"")</f>
        <v>-4.8443382478896679E-2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2.1387948522471056E-2</v>
      </c>
      <c r="D78" s="169">
        <f>IFERROR(Inv_SY_B!D78/Inv_SY_B!$DA78-1,"")</f>
        <v>1.618482739431748E-2</v>
      </c>
      <c r="E78" s="169">
        <f>IFERROR(Inv_SY_B!E78/Inv_SY_B!$DA78-1,"")</f>
        <v>-1.7666451282073892E-2</v>
      </c>
      <c r="F78" s="169">
        <f>IFERROR(Inv_SY_B!F78/Inv_SY_B!$DA78-1,"")</f>
        <v>-2.4824462986177243E-2</v>
      </c>
      <c r="G78" s="169">
        <f>IFERROR(Inv_SY_B!G78/Inv_SY_B!$DA78-1,"")</f>
        <v>-1.8135928710912519E-2</v>
      </c>
      <c r="H78" s="169">
        <f>IFERROR(Inv_SY_B!H78/Inv_SY_B!$DA78-1,"")</f>
        <v>-1.2359102923260701E-2</v>
      </c>
      <c r="I78" s="169">
        <f>IFERROR(Inv_SY_B!I78/Inv_SY_B!$DA78-1,"")</f>
        <v>8.1503299988714417E-3</v>
      </c>
      <c r="J78" s="169">
        <f>IFERROR(Inv_SY_B!J78/Inv_SY_B!$DA78-1,"")</f>
        <v>-3.5879389642234694E-2</v>
      </c>
      <c r="K78" s="169">
        <f>IFERROR(Inv_SY_B!K78/Inv_SY_B!$DA78-1,"")</f>
        <v>-2.0412655483720621E-2</v>
      </c>
      <c r="L78" s="169">
        <f>IFERROR(Inv_SY_B!L78/Inv_SY_B!$DA78-1,"")</f>
        <v>-8.1828792965283892E-3</v>
      </c>
      <c r="M78" s="169">
        <f>IFERROR(Inv_SY_B!M78/Inv_SY_B!$DA78-1,"")</f>
        <v>-3.1547651395480436E-4</v>
      </c>
      <c r="N78" s="169">
        <f>IFERROR(Inv_SY_B!N78/Inv_SY_B!$DA78-1,"")</f>
        <v>-4.679600912716797E-2</v>
      </c>
      <c r="O78" s="169">
        <f>IFERROR(Inv_SY_B!O78/Inv_SY_B!$DA78-1,"")</f>
        <v>-1.3487533480169844E-2</v>
      </c>
      <c r="P78" s="169">
        <f>IFERROR(Inv_SY_B!P78/Inv_SY_B!$DA78-1,"")</f>
        <v>-1.2893104102002506E-2</v>
      </c>
      <c r="Q78" s="169">
        <f>IFERROR(Inv_SY_B!Q78/Inv_SY_B!$DA78-1,"")</f>
        <v>-1.5032327152915026E-2</v>
      </c>
      <c r="R78" s="169">
        <f>IFERROR(Inv_SY_B!R78/Inv_SY_B!$DA78-1,"")</f>
        <v>-1.2035798496885519E-2</v>
      </c>
      <c r="S78" s="169">
        <f>IFERROR(Inv_SY_B!S78/Inv_SY_B!$DA78-1,"")</f>
        <v>-9.0972764580365961E-3</v>
      </c>
      <c r="T78" s="169">
        <f>IFERROR(Inv_SY_B!T78/Inv_SY_B!$DA78-1,"")</f>
        <v>-1.1789328080647254E-2</v>
      </c>
      <c r="U78" s="169">
        <f>IFERROR(Inv_SY_B!U78/Inv_SY_B!$DA78-1,"")</f>
        <v>0.10434017354393976</v>
      </c>
      <c r="V78" s="169">
        <f>IFERROR(Inv_SY_B!V78/Inv_SY_B!$DA78-1,"")</f>
        <v>0.11714075855808281</v>
      </c>
      <c r="W78" s="169">
        <f>IFERROR(Inv_SY_B!W78/Inv_SY_B!$DA78-1,"")</f>
        <v>0.1564037869690984</v>
      </c>
      <c r="X78" s="169">
        <f>IFERROR(Inv_SY_B!X78/Inv_SY_B!$DA78-1,"")</f>
        <v>2.0579423351695159E-2</v>
      </c>
      <c r="Y78" s="169">
        <f>IFERROR(Inv_SY_B!Y78/Inv_SY_B!$DA78-1,"")</f>
        <v>-2.264457502683026E-2</v>
      </c>
      <c r="Z78" s="169">
        <f>IFERROR(Inv_SY_B!Z78/Inv_SY_B!$DA78-1,"")</f>
        <v>-0.13485793823564107</v>
      </c>
      <c r="AA78" s="169">
        <f>IFERROR(Inv_SY_B!AA78/Inv_SY_B!$DA78-1,"")</f>
        <v>-3.4299000409485192E-2</v>
      </c>
      <c r="AB78" s="169">
        <f>IFERROR(Inv_SY_B!AB78/Inv_SY_B!$DA78-1,"")</f>
        <v>-1.5867818540797107E-2</v>
      </c>
      <c r="AC78" s="169">
        <f>IFERROR(Inv_SY_B!AC78/Inv_SY_B!$DA78-1,"")</f>
        <v>-5.3262560581989193E-3</v>
      </c>
      <c r="AD78" s="169">
        <f>IFERROR(Inv_SY_B!AD78/Inv_SY_B!$DA78-1,"")</f>
        <v>-3.1569709793717426E-2</v>
      </c>
      <c r="AE78" s="169">
        <f>IFERROR(Inv_SY_B!AE78/Inv_SY_B!$DA78-1,"")</f>
        <v>1.6890035579015805E-3</v>
      </c>
      <c r="AF78" s="169">
        <f>IFERROR(Inv_SY_B!AF78/Inv_SY_B!$DA78-1,"")</f>
        <v>2.8792836971180513E-2</v>
      </c>
      <c r="AG78" s="169">
        <f>IFERROR(Inv_SY_B!AG78/Inv_SY_B!$DA78-1,"")</f>
        <v>4.4592494488487455E-2</v>
      </c>
      <c r="AH78" s="169">
        <f>IFERROR(Inv_SY_B!AH78/Inv_SY_B!$DA78-1,"")</f>
        <v>-1.5788561554689107E-2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1.666649655004071E-2</v>
      </c>
      <c r="D79" s="169">
        <f>IFERROR(Inv_SY_B!D79/Inv_SY_B!$DA79-1,"")</f>
        <v>7.6891841435995367E-3</v>
      </c>
      <c r="E79" s="169">
        <f>IFERROR(Inv_SY_B!E79/Inv_SY_B!$DA79-1,"")</f>
        <v>-2.3141796010325177E-2</v>
      </c>
      <c r="F79" s="169">
        <f>IFERROR(Inv_SY_B!F79/Inv_SY_B!$DA79-1,"")</f>
        <v>-3.1100731781205759E-2</v>
      </c>
      <c r="G79" s="169">
        <f>IFERROR(Inv_SY_B!G79/Inv_SY_B!$DA79-1,"")</f>
        <v>-2.4970615231455051E-2</v>
      </c>
      <c r="H79" s="169">
        <f>IFERROR(Inv_SY_B!H79/Inv_SY_B!$DA79-1,"")</f>
        <v>-1.9085832424256322E-2</v>
      </c>
      <c r="I79" s="169">
        <f>IFERROR(Inv_SY_B!I79/Inv_SY_B!$DA79-1,"")</f>
        <v>3.4722865357366128E-3</v>
      </c>
      <c r="J79" s="169">
        <f>IFERROR(Inv_SY_B!J79/Inv_SY_B!$DA79-1,"")</f>
        <v>-3.7285617930393422E-2</v>
      </c>
      <c r="K79" s="169">
        <f>IFERROR(Inv_SY_B!K79/Inv_SY_B!$DA79-1,"")</f>
        <v>-2.606646978624505E-2</v>
      </c>
      <c r="L79" s="169">
        <f>IFERROR(Inv_SY_B!L79/Inv_SY_B!$DA79-1,"")</f>
        <v>-1.2469162832306036E-2</v>
      </c>
      <c r="M79" s="169">
        <f>IFERROR(Inv_SY_B!M79/Inv_SY_B!$DA79-1,"")</f>
        <v>-1.540905731055342E-2</v>
      </c>
      <c r="N79" s="169">
        <f>IFERROR(Inv_SY_B!N79/Inv_SY_B!$DA79-1,"")</f>
        <v>-3.5793072948435922E-2</v>
      </c>
      <c r="O79" s="169">
        <f>IFERROR(Inv_SY_B!O79/Inv_SY_B!$DA79-1,"")</f>
        <v>-2.1076612173455689E-2</v>
      </c>
      <c r="P79" s="169">
        <f>IFERROR(Inv_SY_B!P79/Inv_SY_B!$DA79-1,"")</f>
        <v>-2.3314450722024982E-2</v>
      </c>
      <c r="Q79" s="169">
        <f>IFERROR(Inv_SY_B!Q79/Inv_SY_B!$DA79-1,"")</f>
        <v>-2.7739518952481945E-2</v>
      </c>
      <c r="R79" s="169">
        <f>IFERROR(Inv_SY_B!R79/Inv_SY_B!$DA79-1,"")</f>
        <v>-2.3298999037149937E-2</v>
      </c>
      <c r="S79" s="169">
        <f>IFERROR(Inv_SY_B!S79/Inv_SY_B!$DA79-1,"")</f>
        <v>-1.9860592529126531E-2</v>
      </c>
      <c r="T79" s="169">
        <f>IFERROR(Inv_SY_B!T79/Inv_SY_B!$DA79-1,"")</f>
        <v>-1.7718833749256757E-2</v>
      </c>
      <c r="U79" s="169">
        <f>IFERROR(Inv_SY_B!U79/Inv_SY_B!$DA79-1,"")</f>
        <v>0.10099549866839452</v>
      </c>
      <c r="V79" s="169">
        <f>IFERROR(Inv_SY_B!V79/Inv_SY_B!$DA79-1,"")</f>
        <v>0.11492349918382105</v>
      </c>
      <c r="W79" s="169">
        <f>IFERROR(Inv_SY_B!W79/Inv_SY_B!$DA79-1,"")</f>
        <v>0.14911292251636699</v>
      </c>
      <c r="X79" s="169">
        <f>IFERROR(Inv_SY_B!X79/Inv_SY_B!$DA79-1,"")</f>
        <v>1.033775891033395E-2</v>
      </c>
      <c r="Y79" s="169">
        <f>IFERROR(Inv_SY_B!Y79/Inv_SY_B!$DA79-1,"")</f>
        <v>1.1359108854662958E-2</v>
      </c>
      <c r="Z79" s="169">
        <f>IFERROR(Inv_SY_B!Z79/Inv_SY_B!$DA79-1,"")</f>
        <v>1.2546264707051336E-2</v>
      </c>
      <c r="AA79" s="169">
        <f>IFERROR(Inv_SY_B!AA79/Inv_SY_B!$DA79-1,"")</f>
        <v>-3.449295899599969E-2</v>
      </c>
      <c r="AB79" s="169">
        <f>IFERROR(Inv_SY_B!AB79/Inv_SY_B!$DA79-1,"")</f>
        <v>-1.5002435621173205E-2</v>
      </c>
      <c r="AC79" s="169">
        <f>IFERROR(Inv_SY_B!AC79/Inv_SY_B!$DA79-1,"")</f>
        <v>-1.2793243723436265E-2</v>
      </c>
      <c r="AD79" s="169">
        <f>IFERROR(Inv_SY_B!AD79/Inv_SY_B!$DA79-1,"")</f>
        <v>-4.138751133503582E-2</v>
      </c>
      <c r="AE79" s="169">
        <f>IFERROR(Inv_SY_B!AE79/Inv_SY_B!$DA79-1,"")</f>
        <v>-5.5260496840808804E-3</v>
      </c>
      <c r="AF79" s="169">
        <f>IFERROR(Inv_SY_B!AF79/Inv_SY_B!$DA79-1,"")</f>
        <v>2.1605314064123249E-2</v>
      </c>
      <c r="AG79" s="169">
        <f>IFERROR(Inv_SY_B!AG79/Inv_SY_B!$DA79-1,"")</f>
        <v>3.8504750976924962E-2</v>
      </c>
      <c r="AH79" s="169">
        <f>IFERROR(Inv_SY_B!AH79/Inv_SY_B!$DA79-1,"")</f>
        <v>-1.9679522332654242E-2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1.8134145676721447E-2</v>
      </c>
      <c r="D80" s="169">
        <f>IFERROR(Inv_SY_B!D80/Inv_SY_B!$DA80-1,"")</f>
        <v>1.6427947765957462E-2</v>
      </c>
      <c r="E80" s="169">
        <f>IFERROR(Inv_SY_B!E80/Inv_SY_B!$DA80-1,"")</f>
        <v>-1.7187064183237788E-2</v>
      </c>
      <c r="F80" s="169">
        <f>IFERROR(Inv_SY_B!F80/Inv_SY_B!$DA80-1,"")</f>
        <v>-1.8821551715834883E-2</v>
      </c>
      <c r="G80" s="169">
        <f>IFERROR(Inv_SY_B!G80/Inv_SY_B!$DA80-1,"")</f>
        <v>-1.3213291668483729E-2</v>
      </c>
      <c r="H80" s="169">
        <f>IFERROR(Inv_SY_B!H80/Inv_SY_B!$DA80-1,"")</f>
        <v>-1.0867272264060923E-2</v>
      </c>
      <c r="I80" s="169">
        <f>IFERROR(Inv_SY_B!I80/Inv_SY_B!$DA80-1,"")</f>
        <v>1.3047608553238943E-2</v>
      </c>
      <c r="J80" s="169">
        <f>IFERROR(Inv_SY_B!J80/Inv_SY_B!$DA80-1,"")</f>
        <v>-3.2878798945632504E-2</v>
      </c>
      <c r="K80" s="169">
        <f>IFERROR(Inv_SY_B!K80/Inv_SY_B!$DA80-1,"")</f>
        <v>-6.246037925985326E-2</v>
      </c>
      <c r="L80" s="169">
        <f>IFERROR(Inv_SY_B!L80/Inv_SY_B!$DA80-1,"")</f>
        <v>-2.0857915745335909E-3</v>
      </c>
      <c r="M80" s="169">
        <f>IFERROR(Inv_SY_B!M80/Inv_SY_B!$DA80-1,"")</f>
        <v>9.1627886356513422E-3</v>
      </c>
      <c r="N80" s="169">
        <f>IFERROR(Inv_SY_B!N80/Inv_SY_B!$DA80-1,"")</f>
        <v>-1.5201823837708073E-2</v>
      </c>
      <c r="O80" s="169">
        <f>IFERROR(Inv_SY_B!O80/Inv_SY_B!$DA80-1,"")</f>
        <v>5.6516492591429657E-3</v>
      </c>
      <c r="P80" s="169">
        <f>IFERROR(Inv_SY_B!P80/Inv_SY_B!$DA80-1,"")</f>
        <v>5.172546940222178E-3</v>
      </c>
      <c r="Q80" s="169">
        <f>IFERROR(Inv_SY_B!Q80/Inv_SY_B!$DA80-1,"")</f>
        <v>2.8855612852640711E-3</v>
      </c>
      <c r="R80" s="169">
        <f>IFERROR(Inv_SY_B!R80/Inv_SY_B!$DA80-1,"")</f>
        <v>1.3960728774028874E-2</v>
      </c>
      <c r="S80" s="169">
        <f>IFERROR(Inv_SY_B!S80/Inv_SY_B!$DA80-1,"")</f>
        <v>1.0713917640247095E-2</v>
      </c>
      <c r="T80" s="169">
        <f>IFERROR(Inv_SY_B!T80/Inv_SY_B!$DA80-1,"")</f>
        <v>2.5775497492430688E-3</v>
      </c>
      <c r="U80" s="169">
        <f>IFERROR(Inv_SY_B!U80/Inv_SY_B!$DA80-1,"")</f>
        <v>0.11036447560468732</v>
      </c>
      <c r="V80" s="169">
        <f>IFERROR(Inv_SY_B!V80/Inv_SY_B!$DA80-1,"")</f>
        <v>0.13539742591953097</v>
      </c>
      <c r="W80" s="169">
        <f>IFERROR(Inv_SY_B!W80/Inv_SY_B!$DA80-1,"")</f>
        <v>0.16567397599123623</v>
      </c>
      <c r="X80" s="169">
        <f>IFERROR(Inv_SY_B!X80/Inv_SY_B!$DA80-1,"")</f>
        <v>-4.6107893869292593E-2</v>
      </c>
      <c r="Y80" s="169">
        <f>IFERROR(Inv_SY_B!Y80/Inv_SY_B!$DA80-1,"")</f>
        <v>-1.5349771686522518E-2</v>
      </c>
      <c r="Z80" s="169">
        <f>IFERROR(Inv_SY_B!Z80/Inv_SY_B!$DA80-1,"")</f>
        <v>-0.20613026255102807</v>
      </c>
      <c r="AA80" s="169">
        <f>IFERROR(Inv_SY_B!AA80/Inv_SY_B!$DA80-1,"")</f>
        <v>-4.8842022654231432E-2</v>
      </c>
      <c r="AB80" s="169">
        <f>IFERROR(Inv_SY_B!AB80/Inv_SY_B!$DA80-1,"")</f>
        <v>-2.575037742950792E-2</v>
      </c>
      <c r="AC80" s="169">
        <f>IFERROR(Inv_SY_B!AC80/Inv_SY_B!$DA80-1,"")</f>
        <v>3.4687846555701007E-3</v>
      </c>
      <c r="AD80" s="169">
        <f>IFERROR(Inv_SY_B!AD80/Inv_SY_B!$DA80-1,"")</f>
        <v>-1.0416579978204332E-2</v>
      </c>
      <c r="AE80" s="169">
        <f>IFERROR(Inv_SY_B!AE80/Inv_SY_B!$DA80-1,"")</f>
        <v>8.9559553076834497E-3</v>
      </c>
      <c r="AF80" s="169">
        <f>IFERROR(Inv_SY_B!AF80/Inv_SY_B!$DA80-1,"")</f>
        <v>3.300224480734415E-2</v>
      </c>
      <c r="AG80" s="169">
        <f>IFERROR(Inv_SY_B!AG80/Inv_SY_B!$DA80-1,"")</f>
        <v>1.8087510134252582E-2</v>
      </c>
      <c r="AH80" s="169">
        <f>IFERROR(Inv_SY_B!AH80/Inv_SY_B!$DA80-1,"")</f>
        <v>-4.7371935081888084E-2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-2.7308500530194291E-3</v>
      </c>
      <c r="D81" s="169">
        <f>IFERROR(Inv_SY_B!D81/Inv_SY_B!$DA81-1,"")</f>
        <v>-1.5785835812522908E-3</v>
      </c>
      <c r="E81" s="169">
        <f>IFERROR(Inv_SY_B!E81/Inv_SY_B!$DA81-1,"")</f>
        <v>-2.951251549984335E-2</v>
      </c>
      <c r="F81" s="169">
        <f>IFERROR(Inv_SY_B!F81/Inv_SY_B!$DA81-1,"")</f>
        <v>-3.1460850155874964E-2</v>
      </c>
      <c r="G81" s="169">
        <f>IFERROR(Inv_SY_B!G81/Inv_SY_B!$DA81-1,"")</f>
        <v>-2.4057891829211031E-2</v>
      </c>
      <c r="H81" s="169">
        <f>IFERROR(Inv_SY_B!H81/Inv_SY_B!$DA81-1,"")</f>
        <v>-2.1922183005952722E-2</v>
      </c>
      <c r="I81" s="169">
        <f>IFERROR(Inv_SY_B!I81/Inv_SY_B!$DA81-1,"")</f>
        <v>3.4067090454272808E-3</v>
      </c>
      <c r="J81" s="169">
        <f>IFERROR(Inv_SY_B!J81/Inv_SY_B!$DA81-1,"")</f>
        <v>-4.8772703573855658E-2</v>
      </c>
      <c r="K81" s="169">
        <f>IFERROR(Inv_SY_B!K81/Inv_SY_B!$DA81-1,"")</f>
        <v>-1.4695912683047041E-2</v>
      </c>
      <c r="L81" s="169">
        <f>IFERROR(Inv_SY_B!L81/Inv_SY_B!$DA81-1,"")</f>
        <v>-1.4370378066157041E-2</v>
      </c>
      <c r="M81" s="169">
        <f>IFERROR(Inv_SY_B!M81/Inv_SY_B!$DA81-1,"")</f>
        <v>-6.6381423103245574E-3</v>
      </c>
      <c r="N81" s="169">
        <f>IFERROR(Inv_SY_B!N81/Inv_SY_B!$DA81-1,"")</f>
        <v>-1.7758882887482508E-2</v>
      </c>
      <c r="O81" s="169">
        <f>IFERROR(Inv_SY_B!O81/Inv_SY_B!$DA81-1,"")</f>
        <v>-1.5091696065775206E-2</v>
      </c>
      <c r="P81" s="169">
        <f>IFERROR(Inv_SY_B!P81/Inv_SY_B!$DA81-1,"")</f>
        <v>-1.6552755239433892E-2</v>
      </c>
      <c r="Q81" s="169">
        <f>IFERROR(Inv_SY_B!Q81/Inv_SY_B!$DA81-1,"")</f>
        <v>-1.550744461112552E-2</v>
      </c>
      <c r="R81" s="169">
        <f>IFERROR(Inv_SY_B!R81/Inv_SY_B!$DA81-1,"")</f>
        <v>-8.6408879911507031E-3</v>
      </c>
      <c r="S81" s="169">
        <f>IFERROR(Inv_SY_B!S81/Inv_SY_B!$DA81-1,"")</f>
        <v>-8.9254886931625643E-3</v>
      </c>
      <c r="T81" s="169">
        <f>IFERROR(Inv_SY_B!T81/Inv_SY_B!$DA81-1,"")</f>
        <v>-1.7170438792525333E-2</v>
      </c>
      <c r="U81" s="169">
        <f>IFERROR(Inv_SY_B!U81/Inv_SY_B!$DA81-1,"")</f>
        <v>8.2160467629834644E-2</v>
      </c>
      <c r="V81" s="169">
        <f>IFERROR(Inv_SY_B!V81/Inv_SY_B!$DA81-1,"")</f>
        <v>0.10324669726066071</v>
      </c>
      <c r="W81" s="169">
        <f>IFERROR(Inv_SY_B!W81/Inv_SY_B!$DA81-1,"")</f>
        <v>0.1433939807219109</v>
      </c>
      <c r="X81" s="169">
        <f>IFERROR(Inv_SY_B!X81/Inv_SY_B!$DA81-1,"")</f>
        <v>1.5402445393095654E-3</v>
      </c>
      <c r="Y81" s="169">
        <f>IFERROR(Inv_SY_B!Y81/Inv_SY_B!$DA81-1,"")</f>
        <v>-1.8664842930191439E-2</v>
      </c>
      <c r="Z81" s="169">
        <f>IFERROR(Inv_SY_B!Z81/Inv_SY_B!$DA81-1,"")</f>
        <v>-0.11664005521177812</v>
      </c>
      <c r="AA81" s="169">
        <f>IFERROR(Inv_SY_B!AA81/Inv_SY_B!$DA81-1,"")</f>
        <v>1.0274834245094233E-4</v>
      </c>
      <c r="AB81" s="169">
        <f>IFERROR(Inv_SY_B!AB81/Inv_SY_B!$DA81-1,"")</f>
        <v>2.3092370677979979E-2</v>
      </c>
      <c r="AC81" s="169">
        <f>IFERROR(Inv_SY_B!AC81/Inv_SY_B!$DA81-1,"")</f>
        <v>-4.0593409056366436E-4</v>
      </c>
      <c r="AD81" s="169">
        <f>IFERROR(Inv_SY_B!AD81/Inv_SY_B!$DA81-1,"")</f>
        <v>-2.7203837020306043E-2</v>
      </c>
      <c r="AE81" s="169">
        <f>IFERROR(Inv_SY_B!AE81/Inv_SY_B!$DA81-1,"")</f>
        <v>3.8437604088035204E-3</v>
      </c>
      <c r="AF81" s="169">
        <f>IFERROR(Inv_SY_B!AF81/Inv_SY_B!$DA81-1,"")</f>
        <v>3.2323435653906829E-2</v>
      </c>
      <c r="AG81" s="169">
        <f>IFERROR(Inv_SY_B!AG81/Inv_SY_B!$DA81-1,"")</f>
        <v>5.8133607440942203E-2</v>
      </c>
      <c r="AH81" s="169">
        <f>IFERROR(Inv_SY_B!AH81/Inv_SY_B!$DA81-1,"")</f>
        <v>7.058252570805168E-3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1.3593794569051632E-2</v>
      </c>
      <c r="D82" s="169">
        <f>IFERROR(Inv_SY_B!D82/Inv_SY_B!$DA82-1,"")</f>
        <v>9.9957309580180898E-3</v>
      </c>
      <c r="E82" s="169">
        <f>IFERROR(Inv_SY_B!E82/Inv_SY_B!$DA82-1,"")</f>
        <v>-1.3549406459532176E-2</v>
      </c>
      <c r="F82" s="169">
        <f>IFERROR(Inv_SY_B!F82/Inv_SY_B!$DA82-1,"")</f>
        <v>-1.4190278262086964E-2</v>
      </c>
      <c r="G82" s="169">
        <f>IFERROR(Inv_SY_B!G82/Inv_SY_B!$DA82-1,"")</f>
        <v>-9.8332523647669534E-3</v>
      </c>
      <c r="H82" s="169">
        <f>IFERROR(Inv_SY_B!H82/Inv_SY_B!$DA82-1,"")</f>
        <v>-1.0176837272008465E-2</v>
      </c>
      <c r="I82" s="169">
        <f>IFERROR(Inv_SY_B!I82/Inv_SY_B!$DA82-1,"")</f>
        <v>1.7926481496001401E-2</v>
      </c>
      <c r="J82" s="169">
        <f>IFERROR(Inv_SY_B!J82/Inv_SY_B!$DA82-1,"")</f>
        <v>-2.3673694443385851E-2</v>
      </c>
      <c r="K82" s="169">
        <f>IFERROR(Inv_SY_B!K82/Inv_SY_B!$DA82-1,"")</f>
        <v>-1.4334752360306569E-3</v>
      </c>
      <c r="L82" s="169">
        <f>IFERROR(Inv_SY_B!L82/Inv_SY_B!$DA82-1,"")</f>
        <v>1.8550566292407922E-3</v>
      </c>
      <c r="M82" s="169">
        <f>IFERROR(Inv_SY_B!M82/Inv_SY_B!$DA82-1,"")</f>
        <v>3.0912549958233004E-3</v>
      </c>
      <c r="N82" s="169">
        <f>IFERROR(Inv_SY_B!N82/Inv_SY_B!$DA82-1,"")</f>
        <v>-6.8705211531345789E-3</v>
      </c>
      <c r="O82" s="169">
        <f>IFERROR(Inv_SY_B!O82/Inv_SY_B!$DA82-1,"")</f>
        <v>-3.6256333934961971E-3</v>
      </c>
      <c r="P82" s="169">
        <f>IFERROR(Inv_SY_B!P82/Inv_SY_B!$DA82-1,"")</f>
        <v>-6.1143195625404934E-3</v>
      </c>
      <c r="Q82" s="169">
        <f>IFERROR(Inv_SY_B!Q82/Inv_SY_B!$DA82-1,"")</f>
        <v>-9.5614203196636716E-3</v>
      </c>
      <c r="R82" s="169">
        <f>IFERROR(Inv_SY_B!R82/Inv_SY_B!$DA82-1,"")</f>
        <v>-1.1321654964435379E-2</v>
      </c>
      <c r="S82" s="169">
        <f>IFERROR(Inv_SY_B!S82/Inv_SY_B!$DA82-1,"")</f>
        <v>-7.6978804691589797E-3</v>
      </c>
      <c r="T82" s="169">
        <f>IFERROR(Inv_SY_B!T82/Inv_SY_B!$DA82-1,"")</f>
        <v>-1.1228228298930776E-2</v>
      </c>
      <c r="U82" s="169">
        <f>IFERROR(Inv_SY_B!U82/Inv_SY_B!$DA82-1,"")</f>
        <v>0.11479900480013439</v>
      </c>
      <c r="V82" s="169">
        <f>IFERROR(Inv_SY_B!V82/Inv_SY_B!$DA82-1,"")</f>
        <v>0.12058331878283046</v>
      </c>
      <c r="W82" s="169">
        <f>IFERROR(Inv_SY_B!W82/Inv_SY_B!$DA82-1,"")</f>
        <v>0.15528585568594289</v>
      </c>
      <c r="X82" s="169">
        <f>IFERROR(Inv_SY_B!X82/Inv_SY_B!$DA82-1,"")</f>
        <v>2.2535438718596756E-2</v>
      </c>
      <c r="Y82" s="169">
        <f>IFERROR(Inv_SY_B!Y82/Inv_SY_B!$DA82-1,"")</f>
        <v>-3.6549387208213546E-2</v>
      </c>
      <c r="Z82" s="169">
        <f>IFERROR(Inv_SY_B!Z82/Inv_SY_B!$DA82-1,"")</f>
        <v>-0.13049822053478277</v>
      </c>
      <c r="AA82" s="169">
        <f>IFERROR(Inv_SY_B!AA82/Inv_SY_B!$DA82-1,"")</f>
        <v>-4.2885319872284278E-2</v>
      </c>
      <c r="AB82" s="169">
        <f>IFERROR(Inv_SY_B!AB82/Inv_SY_B!$DA82-1,"")</f>
        <v>-2.0323941520965172E-2</v>
      </c>
      <c r="AC82" s="169">
        <f>IFERROR(Inv_SY_B!AC82/Inv_SY_B!$DA82-1,"")</f>
        <v>-1.7837895819769245E-2</v>
      </c>
      <c r="AD82" s="169">
        <f>IFERROR(Inv_SY_B!AD82/Inv_SY_B!$DA82-1,"")</f>
        <v>-3.7914762589209894E-2</v>
      </c>
      <c r="AE82" s="169">
        <f>IFERROR(Inv_SY_B!AE82/Inv_SY_B!$DA82-1,"")</f>
        <v>-1.8126513546459222E-2</v>
      </c>
      <c r="AF82" s="169">
        <f>IFERROR(Inv_SY_B!AF82/Inv_SY_B!$DA82-1,"")</f>
        <v>2.701242638917245E-3</v>
      </c>
      <c r="AG82" s="169">
        <f>IFERROR(Inv_SY_B!AG82/Inv_SY_B!$DA82-1,"")</f>
        <v>1.0203848767817547E-2</v>
      </c>
      <c r="AH82" s="169">
        <f>IFERROR(Inv_SY_B!AH82/Inv_SY_B!$DA82-1,"")</f>
        <v>-3.9158384751519004E-2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1.4332628230580013E-2</v>
      </c>
      <c r="D83" s="169">
        <f>IFERROR(Inv_SY_B!D83/Inv_SY_B!$DA83-1,"")</f>
        <v>2.7421971137520096E-3</v>
      </c>
      <c r="E83" s="169">
        <f>IFERROR(Inv_SY_B!E83/Inv_SY_B!$DA83-1,"")</f>
        <v>-3.436111492227778E-2</v>
      </c>
      <c r="F83" s="169">
        <f>IFERROR(Inv_SY_B!F83/Inv_SY_B!$DA83-1,"")</f>
        <v>-4.0160467977726433E-2</v>
      </c>
      <c r="G83" s="169">
        <f>IFERROR(Inv_SY_B!G83/Inv_SY_B!$DA83-1,"")</f>
        <v>-3.3790885944507965E-2</v>
      </c>
      <c r="H83" s="169">
        <f>IFERROR(Inv_SY_B!H83/Inv_SY_B!$DA83-1,"")</f>
        <v>-2.8233731720506694E-2</v>
      </c>
      <c r="I83" s="169">
        <f>IFERROR(Inv_SY_B!I83/Inv_SY_B!$DA83-1,"")</f>
        <v>-2.3132060450898884E-3</v>
      </c>
      <c r="J83" s="169">
        <f>IFERROR(Inv_SY_B!J83/Inv_SY_B!$DA83-1,"")</f>
        <v>-5.3824757309064553E-2</v>
      </c>
      <c r="K83" s="169">
        <f>IFERROR(Inv_SY_B!K83/Inv_SY_B!$DA83-1,"")</f>
        <v>-2.0838458352307576E-2</v>
      </c>
      <c r="L83" s="169">
        <f>IFERROR(Inv_SY_B!L83/Inv_SY_B!$DA83-1,"")</f>
        <v>-1.8916817420607135E-2</v>
      </c>
      <c r="M83" s="169">
        <f>IFERROR(Inv_SY_B!M83/Inv_SY_B!$DA83-1,"")</f>
        <v>-1.6895665599822918E-2</v>
      </c>
      <c r="N83" s="169">
        <f>IFERROR(Inv_SY_B!N83/Inv_SY_B!$DA83-1,"")</f>
        <v>-2.41921672313542E-2</v>
      </c>
      <c r="O83" s="169">
        <f>IFERROR(Inv_SY_B!O83/Inv_SY_B!$DA83-1,"")</f>
        <v>-2.6044735566245203E-2</v>
      </c>
      <c r="P83" s="169">
        <f>IFERROR(Inv_SY_B!P83/Inv_SY_B!$DA83-1,"")</f>
        <v>-5.2092645455396602E-2</v>
      </c>
      <c r="Q83" s="169">
        <f>IFERROR(Inv_SY_B!Q83/Inv_SY_B!$DA83-1,"")</f>
        <v>-2.4939049361671239E-2</v>
      </c>
      <c r="R83" s="169">
        <f>IFERROR(Inv_SY_B!R83/Inv_SY_B!$DA83-1,"")</f>
        <v>-1.7975908232390703E-2</v>
      </c>
      <c r="S83" s="169">
        <f>IFERROR(Inv_SY_B!S83/Inv_SY_B!$DA83-1,"")</f>
        <v>-1.7914626257361177E-2</v>
      </c>
      <c r="T83" s="169">
        <f>IFERROR(Inv_SY_B!T83/Inv_SY_B!$DA83-1,"")</f>
        <v>-2.0039433537596629E-2</v>
      </c>
      <c r="U83" s="169">
        <f>IFERROR(Inv_SY_B!U83/Inv_SY_B!$DA83-1,"")</f>
        <v>0.12436001602908275</v>
      </c>
      <c r="V83" s="169">
        <f>IFERROR(Inv_SY_B!V83/Inv_SY_B!$DA83-1,"")</f>
        <v>0.12789266635711249</v>
      </c>
      <c r="W83" s="169">
        <f>IFERROR(Inv_SY_B!W83/Inv_SY_B!$DA83-1,"")</f>
        <v>0.15498524625002452</v>
      </c>
      <c r="X83" s="169">
        <f>IFERROR(Inv_SY_B!X83/Inv_SY_B!$DA83-1,"")</f>
        <v>2.7194104633289085E-2</v>
      </c>
      <c r="Y83" s="169">
        <f>IFERROR(Inv_SY_B!Y83/Inv_SY_B!$DA83-1,"")</f>
        <v>2.362993672915592E-2</v>
      </c>
      <c r="Z83" s="169">
        <f>IFERROR(Inv_SY_B!Z83/Inv_SY_B!$DA83-1,"")</f>
        <v>-7.325673055187687E-2</v>
      </c>
      <c r="AA83" s="169">
        <f>IFERROR(Inv_SY_B!AA83/Inv_SY_B!$DA83-1,"")</f>
        <v>-2.3393490322153876E-2</v>
      </c>
      <c r="AB83" s="169">
        <f>IFERROR(Inv_SY_B!AB83/Inv_SY_B!$DA83-1,"")</f>
        <v>-7.5602108454841943E-4</v>
      </c>
      <c r="AC83" s="169">
        <f>IFERROR(Inv_SY_B!AC83/Inv_SY_B!$DA83-1,"")</f>
        <v>-2.1039445626614972E-3</v>
      </c>
      <c r="AD83" s="169">
        <f>IFERROR(Inv_SY_B!AD83/Inv_SY_B!$DA83-1,"")</f>
        <v>-3.3293642374668142E-2</v>
      </c>
      <c r="AE83" s="169">
        <f>IFERROR(Inv_SY_B!AE83/Inv_SY_B!$DA83-1,"")</f>
        <v>7.1016953402913696E-3</v>
      </c>
      <c r="AF83" s="169">
        <f>IFERROR(Inv_SY_B!AF83/Inv_SY_B!$DA83-1,"")</f>
        <v>3.5310849041578551E-2</v>
      </c>
      <c r="AG83" s="169">
        <f>IFERROR(Inv_SY_B!AG83/Inv_SY_B!$DA83-1,"")</f>
        <v>4.9690599722806317E-2</v>
      </c>
      <c r="AH83" s="169">
        <f>IFERROR(Inv_SY_B!AH83/Inv_SY_B!$DA83-1,"")</f>
        <v>-1.9024396178310976E-3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3.0838629950195928E-2</v>
      </c>
      <c r="D84" s="169">
        <f>IFERROR(Inv_SY_B!D84/Inv_SY_B!$DA84-1,"")</f>
        <v>1.7701183233430395E-2</v>
      </c>
      <c r="E84" s="169">
        <f>IFERROR(Inv_SY_B!E84/Inv_SY_B!$DA84-1,"")</f>
        <v>-3.0265639035852554E-2</v>
      </c>
      <c r="F84" s="169">
        <f>IFERROR(Inv_SY_B!F84/Inv_SY_B!$DA84-1,"")</f>
        <v>-4.9960710716042911E-2</v>
      </c>
      <c r="G84" s="169">
        <f>IFERROR(Inv_SY_B!G84/Inv_SY_B!$DA84-1,"")</f>
        <v>-3.3201379749981941E-2</v>
      </c>
      <c r="H84" s="169">
        <f>IFERROR(Inv_SY_B!H84/Inv_SY_B!$DA84-1,"")</f>
        <v>-2.4097250134761938E-2</v>
      </c>
      <c r="I84" s="169">
        <f>IFERROR(Inv_SY_B!I84/Inv_SY_B!$DA84-1,"")</f>
        <v>-2.8781831994384444E-2</v>
      </c>
      <c r="J84" s="169">
        <f>IFERROR(Inv_SY_B!J84/Inv_SY_B!$DA84-1,"")</f>
        <v>-7.1530183255784086E-2</v>
      </c>
      <c r="K84" s="169">
        <f>IFERROR(Inv_SY_B!K84/Inv_SY_B!$DA84-1,"")</f>
        <v>-4.254377630640882E-2</v>
      </c>
      <c r="L84" s="169">
        <f>IFERROR(Inv_SY_B!L84/Inv_SY_B!$DA84-1,"")</f>
        <v>-3.9965993661611132E-2</v>
      </c>
      <c r="M84" s="169">
        <f>IFERROR(Inv_SY_B!M84/Inv_SY_B!$DA84-1,"")</f>
        <v>-8.2545843790219342E-3</v>
      </c>
      <c r="N84" s="169">
        <f>IFERROR(Inv_SY_B!N84/Inv_SY_B!$DA84-1,"")</f>
        <v>-1.3295560470096723E-2</v>
      </c>
      <c r="O84" s="169">
        <f>IFERROR(Inv_SY_B!O84/Inv_SY_B!$DA84-1,"")</f>
        <v>-1.4586589660775084E-2</v>
      </c>
      <c r="P84" s="169">
        <f>IFERROR(Inv_SY_B!P84/Inv_SY_B!$DA84-1,"")</f>
        <v>-1.8121344239407922E-2</v>
      </c>
      <c r="Q84" s="169">
        <f>IFERROR(Inv_SY_B!Q84/Inv_SY_B!$DA84-1,"")</f>
        <v>-2.1394804365122533E-2</v>
      </c>
      <c r="R84" s="169">
        <f>IFERROR(Inv_SY_B!R84/Inv_SY_B!$DA84-1,"")</f>
        <v>-1.0381761841576576E-2</v>
      </c>
      <c r="S84" s="169">
        <f>IFERROR(Inv_SY_B!S84/Inv_SY_B!$DA84-1,"")</f>
        <v>-9.5889249131080323E-3</v>
      </c>
      <c r="T84" s="169">
        <f>IFERROR(Inv_SY_B!T84/Inv_SY_B!$DA84-1,"")</f>
        <v>-3.8516438684444987E-3</v>
      </c>
      <c r="U84" s="169">
        <f>IFERROR(Inv_SY_B!U84/Inv_SY_B!$DA84-1,"")</f>
        <v>0.1181529506403578</v>
      </c>
      <c r="V84" s="169">
        <f>IFERROR(Inv_SY_B!V84/Inv_SY_B!$DA84-1,"")</f>
        <v>0.13560948411060747</v>
      </c>
      <c r="W84" s="169">
        <f>IFERROR(Inv_SY_B!W84/Inv_SY_B!$DA84-1,"")</f>
        <v>0.1693800088979156</v>
      </c>
      <c r="X84" s="169">
        <f>IFERROR(Inv_SY_B!X84/Inv_SY_B!$DA84-1,"")</f>
        <v>4.0069145567640296E-2</v>
      </c>
      <c r="Y84" s="169">
        <f>IFERROR(Inv_SY_B!Y84/Inv_SY_B!$DA84-1,"")</f>
        <v>-1.380948653664571E-2</v>
      </c>
      <c r="Z84" s="169">
        <f>IFERROR(Inv_SY_B!Z84/Inv_SY_B!$DA84-1,"")</f>
        <v>-0.11098030471957199</v>
      </c>
      <c r="AA84" s="169">
        <f>IFERROR(Inv_SY_B!AA84/Inv_SY_B!$DA84-1,"")</f>
        <v>-2.9194504331641724E-2</v>
      </c>
      <c r="AB84" s="169">
        <f>IFERROR(Inv_SY_B!AB84/Inv_SY_B!$DA84-1,"")</f>
        <v>-7.3913452639845501E-3</v>
      </c>
      <c r="AC84" s="169">
        <f>IFERROR(Inv_SY_B!AC84/Inv_SY_B!$DA84-1,"")</f>
        <v>1.098652419245405E-2</v>
      </c>
      <c r="AD84" s="169">
        <f>IFERROR(Inv_SY_B!AD84/Inv_SY_B!$DA84-1,"")</f>
        <v>-1.7860738645943286E-2</v>
      </c>
      <c r="AE84" s="169">
        <f>IFERROR(Inv_SY_B!AE84/Inv_SY_B!$DA84-1,"")</f>
        <v>1.7538603179336532E-2</v>
      </c>
      <c r="AF84" s="169">
        <f>IFERROR(Inv_SY_B!AF84/Inv_SY_B!$DA84-1,"")</f>
        <v>4.2630424893541852E-2</v>
      </c>
      <c r="AG84" s="169">
        <f>IFERROR(Inv_SY_B!AG84/Inv_SY_B!$DA84-1,"")</f>
        <v>2.7046468801076751E-2</v>
      </c>
      <c r="AH84" s="169">
        <f>IFERROR(Inv_SY_B!AH84/Inv_SY_B!$DA84-1,"")</f>
        <v>-1.0895065376385515E-2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1.9079699388826699E-2</v>
      </c>
      <c r="D85" s="169">
        <f>IFERROR(Inv_SY_B!D85/Inv_SY_B!$DA85-1,"")</f>
        <v>1.5291307109217556E-2</v>
      </c>
      <c r="E85" s="169">
        <f>IFERROR(Inv_SY_B!E85/Inv_SY_B!$DA85-1,"")</f>
        <v>-1.5849627311224079E-2</v>
      </c>
      <c r="F85" s="169">
        <f>IFERROR(Inv_SY_B!F85/Inv_SY_B!$DA85-1,"")</f>
        <v>-2.6412057763623431E-2</v>
      </c>
      <c r="G85" s="169">
        <f>IFERROR(Inv_SY_B!G85/Inv_SY_B!$DA85-1,"")</f>
        <v>-2.1661605701696951E-2</v>
      </c>
      <c r="H85" s="169">
        <f>IFERROR(Inv_SY_B!H85/Inv_SY_B!$DA85-1,"")</f>
        <v>-1.2157449699650158E-2</v>
      </c>
      <c r="I85" s="169">
        <f>IFERROR(Inv_SY_B!I85/Inv_SY_B!$DA85-1,"")</f>
        <v>1.4499279817040023E-2</v>
      </c>
      <c r="J85" s="169">
        <f>IFERROR(Inv_SY_B!J85/Inv_SY_B!$DA85-1,"")</f>
        <v>-3.2803744794121292E-2</v>
      </c>
      <c r="K85" s="169">
        <f>IFERROR(Inv_SY_B!K85/Inv_SY_B!$DA85-1,"")</f>
        <v>-5.4555025060295526E-3</v>
      </c>
      <c r="L85" s="169">
        <f>IFERROR(Inv_SY_B!L85/Inv_SY_B!$DA85-1,"")</f>
        <v>-3.8846715737808069E-3</v>
      </c>
      <c r="M85" s="169">
        <f>IFERROR(Inv_SY_B!M85/Inv_SY_B!$DA85-1,"")</f>
        <v>-4.5005695793531864E-3</v>
      </c>
      <c r="N85" s="169">
        <f>IFERROR(Inv_SY_B!N85/Inv_SY_B!$DA85-1,"")</f>
        <v>-4.3386952730940509E-3</v>
      </c>
      <c r="O85" s="169">
        <f>IFERROR(Inv_SY_B!O85/Inv_SY_B!$DA85-1,"")</f>
        <v>-1.6126352118714493E-2</v>
      </c>
      <c r="P85" s="169">
        <f>IFERROR(Inv_SY_B!P85/Inv_SY_B!$DA85-1,"")</f>
        <v>-1.9019415600966316E-2</v>
      </c>
      <c r="Q85" s="169">
        <f>IFERROR(Inv_SY_B!Q85/Inv_SY_B!$DA85-1,"")</f>
        <v>-1.7876040371922808E-2</v>
      </c>
      <c r="R85" s="169">
        <f>IFERROR(Inv_SY_B!R85/Inv_SY_B!$DA85-1,"")</f>
        <v>-1.9229687134608375E-2</v>
      </c>
      <c r="S85" s="169">
        <f>IFERROR(Inv_SY_B!S85/Inv_SY_B!$DA85-1,"")</f>
        <v>-1.6409442953876141E-2</v>
      </c>
      <c r="T85" s="169">
        <f>IFERROR(Inv_SY_B!T85/Inv_SY_B!$DA85-1,"")</f>
        <v>-1.9161935662318497E-2</v>
      </c>
      <c r="U85" s="169">
        <f>IFERROR(Inv_SY_B!U85/Inv_SY_B!$DA85-1,"")</f>
        <v>0.10217181013683829</v>
      </c>
      <c r="V85" s="169">
        <f>IFERROR(Inv_SY_B!V85/Inv_SY_B!$DA85-1,"")</f>
        <v>0.11208071859187307</v>
      </c>
      <c r="W85" s="169">
        <f>IFERROR(Inv_SY_B!W85/Inv_SY_B!$DA85-1,"")</f>
        <v>0.14630995455695039</v>
      </c>
      <c r="X85" s="169">
        <f>IFERROR(Inv_SY_B!X85/Inv_SY_B!$DA85-1,"")</f>
        <v>2.5878456278599193E-2</v>
      </c>
      <c r="Y85" s="169">
        <f>IFERROR(Inv_SY_B!Y85/Inv_SY_B!$DA85-1,"")</f>
        <v>-1.0388427962042868E-2</v>
      </c>
      <c r="Z85" s="169">
        <f>IFERROR(Inv_SY_B!Z85/Inv_SY_B!$DA85-1,"")</f>
        <v>-0.11092291178585278</v>
      </c>
      <c r="AA85" s="169">
        <f>IFERROR(Inv_SY_B!AA85/Inv_SY_B!$DA85-1,"")</f>
        <v>-3.1585328234581267E-2</v>
      </c>
      <c r="AB85" s="169">
        <f>IFERROR(Inv_SY_B!AB85/Inv_SY_B!$DA85-1,"")</f>
        <v>-1.6617680977227933E-2</v>
      </c>
      <c r="AC85" s="169">
        <f>IFERROR(Inv_SY_B!AC85/Inv_SY_B!$DA85-1,"")</f>
        <v>-9.7370593833101537E-3</v>
      </c>
      <c r="AD85" s="169">
        <f>IFERROR(Inv_SY_B!AD85/Inv_SY_B!$DA85-1,"")</f>
        <v>-3.4271666698938441E-2</v>
      </c>
      <c r="AE85" s="169">
        <f>IFERROR(Inv_SY_B!AE85/Inv_SY_B!$DA85-1,"")</f>
        <v>-3.4972306733425107E-3</v>
      </c>
      <c r="AF85" s="169">
        <f>IFERROR(Inv_SY_B!AF85/Inv_SY_B!$DA85-1,"")</f>
        <v>2.0576991386065613E-2</v>
      </c>
      <c r="AG85" s="169">
        <f>IFERROR(Inv_SY_B!AG85/Inv_SY_B!$DA85-1,"")</f>
        <v>1.5813372133437698E-2</v>
      </c>
      <c r="AH85" s="169">
        <f>IFERROR(Inv_SY_B!AH85/Inv_SY_B!$DA85-1,"")</f>
        <v>-1.9794485638567005E-2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1.5493498166592179E-2</v>
      </c>
      <c r="D86" s="169">
        <f>IFERROR(Inv_SY_B!D86/Inv_SY_B!$DA86-1,"")</f>
        <v>1.2609020855123498E-2</v>
      </c>
      <c r="E86" s="169">
        <f>IFERROR(Inv_SY_B!E86/Inv_SY_B!$DA86-1,"")</f>
        <v>-1.7462439025122456E-2</v>
      </c>
      <c r="F86" s="169">
        <f>IFERROR(Inv_SY_B!F86/Inv_SY_B!$DA86-1,"")</f>
        <v>-3.5313250132878782E-2</v>
      </c>
      <c r="G86" s="169">
        <f>IFERROR(Inv_SY_B!G86/Inv_SY_B!$DA86-1,"")</f>
        <v>-1.9176213909402273E-2</v>
      </c>
      <c r="H86" s="169">
        <f>IFERROR(Inv_SY_B!H86/Inv_SY_B!$DA86-1,"")</f>
        <v>-1.093341604658804E-2</v>
      </c>
      <c r="I86" s="169">
        <f>IFERROR(Inv_SY_B!I86/Inv_SY_B!$DA86-1,"")</f>
        <v>8.2955098565029584E-3</v>
      </c>
      <c r="J86" s="169">
        <f>IFERROR(Inv_SY_B!J86/Inv_SY_B!$DA86-1,"")</f>
        <v>-4.756551174856638E-2</v>
      </c>
      <c r="K86" s="169">
        <f>IFERROR(Inv_SY_B!K86/Inv_SY_B!$DA86-1,"")</f>
        <v>-1.3450555081486293E-2</v>
      </c>
      <c r="L86" s="169">
        <f>IFERROR(Inv_SY_B!L86/Inv_SY_B!$DA86-1,"")</f>
        <v>-1.168392560961018E-2</v>
      </c>
      <c r="M86" s="169">
        <f>IFERROR(Inv_SY_B!M86/Inv_SY_B!$DA86-1,"")</f>
        <v>-2.9762962501452828E-3</v>
      </c>
      <c r="N86" s="169">
        <f>IFERROR(Inv_SY_B!N86/Inv_SY_B!$DA86-1,"")</f>
        <v>-6.2952119578407739E-3</v>
      </c>
      <c r="O86" s="169">
        <f>IFERROR(Inv_SY_B!O86/Inv_SY_B!$DA86-1,"")</f>
        <v>-1.1128209373714393E-2</v>
      </c>
      <c r="P86" s="169">
        <f>IFERROR(Inv_SY_B!P86/Inv_SY_B!$DA86-1,"")</f>
        <v>-1.4935275417878646E-2</v>
      </c>
      <c r="Q86" s="169">
        <f>IFERROR(Inv_SY_B!Q86/Inv_SY_B!$DA86-1,"")</f>
        <v>-1.5863172622029742E-2</v>
      </c>
      <c r="R86" s="169">
        <f>IFERROR(Inv_SY_B!R86/Inv_SY_B!$DA86-1,"")</f>
        <v>-1.9234800149831699E-2</v>
      </c>
      <c r="S86" s="169">
        <f>IFERROR(Inv_SY_B!S86/Inv_SY_B!$DA86-1,"")</f>
        <v>-1.5368849977969723E-2</v>
      </c>
      <c r="T86" s="169">
        <f>IFERROR(Inv_SY_B!T86/Inv_SY_B!$DA86-1,"")</f>
        <v>-1.6814730176175297E-2</v>
      </c>
      <c r="U86" s="169">
        <f>IFERROR(Inv_SY_B!U86/Inv_SY_B!$DA86-1,"")</f>
        <v>9.5572503805997355E-2</v>
      </c>
      <c r="V86" s="169">
        <f>IFERROR(Inv_SY_B!V86/Inv_SY_B!$DA86-1,"")</f>
        <v>0.10995019039259346</v>
      </c>
      <c r="W86" s="169">
        <f>IFERROR(Inv_SY_B!W86/Inv_SY_B!$DA86-1,"")</f>
        <v>0.14512075273407321</v>
      </c>
      <c r="X86" s="169">
        <f>IFERROR(Inv_SY_B!X86/Inv_SY_B!$DA86-1,"")</f>
        <v>2.1703784240877599E-2</v>
      </c>
      <c r="Y86" s="169">
        <f>IFERROR(Inv_SY_B!Y86/Inv_SY_B!$DA86-1,"")</f>
        <v>5.1320992410350819E-3</v>
      </c>
      <c r="Z86" s="169">
        <f>IFERROR(Inv_SY_B!Z86/Inv_SY_B!$DA86-1,"")</f>
        <v>-9.3925146598541676E-2</v>
      </c>
      <c r="AA86" s="169">
        <f>IFERROR(Inv_SY_B!AA86/Inv_SY_B!$DA86-1,"")</f>
        <v>-3.276952845027381E-2</v>
      </c>
      <c r="AB86" s="169">
        <f>IFERROR(Inv_SY_B!AB86/Inv_SY_B!$DA86-1,"")</f>
        <v>-1.5564988361073451E-2</v>
      </c>
      <c r="AC86" s="169">
        <f>IFERROR(Inv_SY_B!AC86/Inv_SY_B!$DA86-1,"")</f>
        <v>-9.5080481593565747E-3</v>
      </c>
      <c r="AD86" s="169">
        <f>IFERROR(Inv_SY_B!AD86/Inv_SY_B!$DA86-1,"")</f>
        <v>-3.711608200501626E-2</v>
      </c>
      <c r="AE86" s="169">
        <f>IFERROR(Inv_SY_B!AE86/Inv_SY_B!$DA86-1,"")</f>
        <v>-1.3566348461246935E-3</v>
      </c>
      <c r="AF86" s="169">
        <f>IFERROR(Inv_SY_B!AF86/Inv_SY_B!$DA86-1,"")</f>
        <v>2.6395126878658193E-2</v>
      </c>
      <c r="AG86" s="169">
        <f>IFERROR(Inv_SY_B!AG86/Inv_SY_B!$DA86-1,"")</f>
        <v>2.279340789986195E-2</v>
      </c>
      <c r="AH86" s="169">
        <f>IFERROR(Inv_SY_B!AH86/Inv_SY_B!$DA86-1,"")</f>
        <v>-1.4623608171681401E-2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1.2850440276842789E-2</v>
      </c>
      <c r="D87" s="169">
        <f>IFERROR(Inv_SY_B!D87/Inv_SY_B!$DA87-1,"")</f>
        <v>1.0356115667221166E-2</v>
      </c>
      <c r="E87" s="169">
        <f>IFERROR(Inv_SY_B!E87/Inv_SY_B!$DA87-1,"")</f>
        <v>-1.9150134711534483E-2</v>
      </c>
      <c r="F87" s="169">
        <f>IFERROR(Inv_SY_B!F87/Inv_SY_B!$DA87-1,"")</f>
        <v>-3.6720216493954183E-2</v>
      </c>
      <c r="G87" s="169">
        <f>IFERROR(Inv_SY_B!G87/Inv_SY_B!$DA87-1,"")</f>
        <v>-2.0451662481183353E-2</v>
      </c>
      <c r="H87" s="169">
        <f>IFERROR(Inv_SY_B!H87/Inv_SY_B!$DA87-1,"")</f>
        <v>-1.3031260811786072E-2</v>
      </c>
      <c r="I87" s="169">
        <f>IFERROR(Inv_SY_B!I87/Inv_SY_B!$DA87-1,"")</f>
        <v>7.0291115394021109E-3</v>
      </c>
      <c r="J87" s="169">
        <f>IFERROR(Inv_SY_B!J87/Inv_SY_B!$DA87-1,"")</f>
        <v>-5.0590147911029004E-2</v>
      </c>
      <c r="K87" s="169">
        <f>IFERROR(Inv_SY_B!K87/Inv_SY_B!$DA87-1,"")</f>
        <v>-1.409561843647078E-2</v>
      </c>
      <c r="L87" s="169">
        <f>IFERROR(Inv_SY_B!L87/Inv_SY_B!$DA87-1,"")</f>
        <v>-1.2917992344699036E-2</v>
      </c>
      <c r="M87" s="169">
        <f>IFERROR(Inv_SY_B!M87/Inv_SY_B!$DA87-1,"")</f>
        <v>-5.2726476072523232E-3</v>
      </c>
      <c r="N87" s="169">
        <f>IFERROR(Inv_SY_B!N87/Inv_SY_B!$DA87-1,"")</f>
        <v>-8.0995512714875373E-3</v>
      </c>
      <c r="O87" s="169">
        <f>IFERROR(Inv_SY_B!O87/Inv_SY_B!$DA87-1,"")</f>
        <v>-1.3271182220585209E-2</v>
      </c>
      <c r="P87" s="169">
        <f>IFERROR(Inv_SY_B!P87/Inv_SY_B!$DA87-1,"")</f>
        <v>-1.7367013675747001E-2</v>
      </c>
      <c r="Q87" s="169">
        <f>IFERROR(Inv_SY_B!Q87/Inv_SY_B!$DA87-1,"")</f>
        <v>-1.889144992364189E-2</v>
      </c>
      <c r="R87" s="169">
        <f>IFERROR(Inv_SY_B!R87/Inv_SY_B!$DA87-1,"")</f>
        <v>-2.1815694782321926E-2</v>
      </c>
      <c r="S87" s="169">
        <f>IFERROR(Inv_SY_B!S87/Inv_SY_B!$DA87-1,"")</f>
        <v>-1.755994152552065E-2</v>
      </c>
      <c r="T87" s="169">
        <f>IFERROR(Inv_SY_B!T87/Inv_SY_B!$DA87-1,"")</f>
        <v>-1.8851778612541059E-2</v>
      </c>
      <c r="U87" s="169">
        <f>IFERROR(Inv_SY_B!U87/Inv_SY_B!$DA87-1,"")</f>
        <v>9.6792444138393607E-2</v>
      </c>
      <c r="V87" s="169">
        <f>IFERROR(Inv_SY_B!V87/Inv_SY_B!$DA87-1,"")</f>
        <v>0.10676627903715996</v>
      </c>
      <c r="W87" s="169">
        <f>IFERROR(Inv_SY_B!W87/Inv_SY_B!$DA87-1,"")</f>
        <v>0.14254957878880337</v>
      </c>
      <c r="X87" s="169">
        <f>IFERROR(Inv_SY_B!X87/Inv_SY_B!$DA87-1,"")</f>
        <v>2.0254295774708719E-2</v>
      </c>
      <c r="Y87" s="169">
        <f>IFERROR(Inv_SY_B!Y87/Inv_SY_B!$DA87-1,"")</f>
        <v>1.6018149770434587E-2</v>
      </c>
      <c r="Z87" s="169">
        <f>IFERROR(Inv_SY_B!Z87/Inv_SY_B!$DA87-1,"")</f>
        <v>-8.7526370782509688E-2</v>
      </c>
      <c r="AA87" s="169">
        <f>IFERROR(Inv_SY_B!AA87/Inv_SY_B!$DA87-1,"")</f>
        <v>-2.4905722129123675E-2</v>
      </c>
      <c r="AB87" s="169">
        <f>IFERROR(Inv_SY_B!AB87/Inv_SY_B!$DA87-1,"")</f>
        <v>-6.490756207883086E-3</v>
      </c>
      <c r="AC87" s="169">
        <f>IFERROR(Inv_SY_B!AC87/Inv_SY_B!$DA87-1,"")</f>
        <v>-1.0731345894605782E-2</v>
      </c>
      <c r="AD87" s="169">
        <f>IFERROR(Inv_SY_B!AD87/Inv_SY_B!$DA87-1,"")</f>
        <v>-3.5533271068804884E-2</v>
      </c>
      <c r="AE87" s="169">
        <f>IFERROR(Inv_SY_B!AE87/Inv_SY_B!$DA87-1,"")</f>
        <v>-2.7390552128352397E-3</v>
      </c>
      <c r="AF87" s="169">
        <f>IFERROR(Inv_SY_B!AF87/Inv_SY_B!$DA87-1,"")</f>
        <v>2.456597356384016E-2</v>
      </c>
      <c r="AG87" s="169">
        <f>IFERROR(Inv_SY_B!AG87/Inv_SY_B!$DA87-1,"")</f>
        <v>3.5686472737480379E-2</v>
      </c>
      <c r="AH87" s="169">
        <f>IFERROR(Inv_SY_B!AH87/Inv_SY_B!$DA87-1,"")</f>
        <v>-1.685604718877054E-2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2.3974760871636747E-2</v>
      </c>
      <c r="D88" s="169">
        <f>IFERROR(Inv_SY_B!D88/Inv_SY_B!$DA88-1,"")</f>
        <v>1.2336698067086038E-2</v>
      </c>
      <c r="E88" s="169">
        <f>IFERROR(Inv_SY_B!E88/Inv_SY_B!$DA88-1,"")</f>
        <v>-3.3170019575797793E-3</v>
      </c>
      <c r="F88" s="169">
        <f>IFERROR(Inv_SY_B!F88/Inv_SY_B!$DA88-1,"")</f>
        <v>-6.3270614883056409E-3</v>
      </c>
      <c r="G88" s="169">
        <f>IFERROR(Inv_SY_B!G88/Inv_SY_B!$DA88-1,"")</f>
        <v>-4.2077294897904238E-3</v>
      </c>
      <c r="H88" s="169">
        <f>IFERROR(Inv_SY_B!H88/Inv_SY_B!$DA88-1,"")</f>
        <v>3.0279295949446894E-3</v>
      </c>
      <c r="I88" s="169">
        <f>IFERROR(Inv_SY_B!I88/Inv_SY_B!$DA88-1,"")</f>
        <v>2.3514452012709075E-2</v>
      </c>
      <c r="J88" s="169">
        <f>IFERROR(Inv_SY_B!J88/Inv_SY_B!$DA88-1,"")</f>
        <v>-1.6019233350256012E-2</v>
      </c>
      <c r="K88" s="169">
        <f>IFERROR(Inv_SY_B!K88/Inv_SY_B!$DA88-1,"")</f>
        <v>5.1335597525927756E-3</v>
      </c>
      <c r="L88" s="169">
        <f>IFERROR(Inv_SY_B!L88/Inv_SY_B!$DA88-1,"")</f>
        <v>1.0852417554819915E-2</v>
      </c>
      <c r="M88" s="169">
        <f>IFERROR(Inv_SY_B!M88/Inv_SY_B!$DA88-1,"")</f>
        <v>1.1359853470972459E-2</v>
      </c>
      <c r="N88" s="169">
        <f>IFERROR(Inv_SY_B!N88/Inv_SY_B!$DA88-1,"")</f>
        <v>5.3494515089600458E-3</v>
      </c>
      <c r="O88" s="169">
        <f>IFERROR(Inv_SY_B!O88/Inv_SY_B!$DA88-1,"")</f>
        <v>2.0903961949598759E-3</v>
      </c>
      <c r="P88" s="169">
        <f>IFERROR(Inv_SY_B!P88/Inv_SY_B!$DA88-1,"")</f>
        <v>-1.5622242521832419E-2</v>
      </c>
      <c r="Q88" s="169">
        <f>IFERROR(Inv_SY_B!Q88/Inv_SY_B!$DA88-1,"")</f>
        <v>-3.8375261752237488E-2</v>
      </c>
      <c r="R88" s="169">
        <f>IFERROR(Inv_SY_B!R88/Inv_SY_B!$DA88-1,"")</f>
        <v>-1.813960679013793E-2</v>
      </c>
      <c r="S88" s="169">
        <f>IFERROR(Inv_SY_B!S88/Inv_SY_B!$DA88-1,"")</f>
        <v>-1.9575798359153129E-2</v>
      </c>
      <c r="T88" s="169">
        <f>IFERROR(Inv_SY_B!T88/Inv_SY_B!$DA88-1,"")</f>
        <v>-1.8483387209833335E-3</v>
      </c>
      <c r="U88" s="169">
        <f>IFERROR(Inv_SY_B!U88/Inv_SY_B!$DA88-1,"")</f>
        <v>9.8113878120187126E-2</v>
      </c>
      <c r="V88" s="169">
        <f>IFERROR(Inv_SY_B!V88/Inv_SY_B!$DA88-1,"")</f>
        <v>0.11327448246499139</v>
      </c>
      <c r="W88" s="169">
        <f>IFERROR(Inv_SY_B!W88/Inv_SY_B!$DA88-1,"")</f>
        <v>0.13260231740103845</v>
      </c>
      <c r="X88" s="169">
        <f>IFERROR(Inv_SY_B!X88/Inv_SY_B!$DA88-1,"")</f>
        <v>4.5454876303723024E-2</v>
      </c>
      <c r="Y88" s="169">
        <f>IFERROR(Inv_SY_B!Y88/Inv_SY_B!$DA88-1,"")</f>
        <v>-6.6846430254954625E-2</v>
      </c>
      <c r="Z88" s="169">
        <f>IFERROR(Inv_SY_B!Z88/Inv_SY_B!$DA88-1,"")</f>
        <v>-0.13832020730230254</v>
      </c>
      <c r="AA88" s="169">
        <f>IFERROR(Inv_SY_B!AA88/Inv_SY_B!$DA88-1,"")</f>
        <v>-8.1915775539623925E-2</v>
      </c>
      <c r="AB88" s="169">
        <f>IFERROR(Inv_SY_B!AB88/Inv_SY_B!$DA88-1,"")</f>
        <v>-4.7815008766733391E-2</v>
      </c>
      <c r="AC88" s="169">
        <f>IFERROR(Inv_SY_B!AC88/Inv_SY_B!$DA88-1,"")</f>
        <v>-3.8168664958356691E-2</v>
      </c>
      <c r="AD88" s="169">
        <f>IFERROR(Inv_SY_B!AD88/Inv_SY_B!$DA88-1,"")</f>
        <v>-6.6790474294597613E-2</v>
      </c>
      <c r="AE88" s="169">
        <f>IFERROR(Inv_SY_B!AE88/Inv_SY_B!$DA88-1,"")</f>
        <v>-2.7195796240492287E-3</v>
      </c>
      <c r="AF88" s="169">
        <f>IFERROR(Inv_SY_B!AF88/Inv_SY_B!$DA88-1,"")</f>
        <v>2.8340850031279619E-2</v>
      </c>
      <c r="AG88" s="169">
        <f>IFERROR(Inv_SY_B!AG88/Inv_SY_B!$DA88-1,"")</f>
        <v>5.3546200406420663E-2</v>
      </c>
      <c r="AH88" s="169">
        <f>IFERROR(Inv_SY_B!AH88/Inv_SY_B!$DA88-1,"")</f>
        <v>-2.9637085854290479E-3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2.3793610856109426E-2</v>
      </c>
      <c r="D89" s="169">
        <f>IFERROR(Inv_SY_B!D89/Inv_SY_B!$DA89-1,"")</f>
        <v>1.5472109816443869E-2</v>
      </c>
      <c r="E89" s="169">
        <f>IFERROR(Inv_SY_B!E89/Inv_SY_B!$DA89-1,"")</f>
        <v>-1.6809201707071453E-2</v>
      </c>
      <c r="F89" s="169">
        <f>IFERROR(Inv_SY_B!F89/Inv_SY_B!$DA89-1,"")</f>
        <v>-2.483163501346819E-2</v>
      </c>
      <c r="G89" s="169">
        <f>IFERROR(Inv_SY_B!G89/Inv_SY_B!$DA89-1,"")</f>
        <v>-1.75235459724008E-2</v>
      </c>
      <c r="H89" s="169">
        <f>IFERROR(Inv_SY_B!H89/Inv_SY_B!$DA89-1,"")</f>
        <v>-1.0696863920564459E-2</v>
      </c>
      <c r="I89" s="169">
        <f>IFERROR(Inv_SY_B!I89/Inv_SY_B!$DA89-1,"")</f>
        <v>1.7652056407345018E-2</v>
      </c>
      <c r="J89" s="169">
        <f>IFERROR(Inv_SY_B!J89/Inv_SY_B!$DA89-1,"")</f>
        <v>-2.6355782550792406E-2</v>
      </c>
      <c r="K89" s="169">
        <f>IFERROR(Inv_SY_B!K89/Inv_SY_B!$DA89-1,"")</f>
        <v>-2.4014825092298353E-2</v>
      </c>
      <c r="L89" s="169">
        <f>IFERROR(Inv_SY_B!L89/Inv_SY_B!$DA89-1,"")</f>
        <v>-5.2480989415049084E-4</v>
      </c>
      <c r="M89" s="169">
        <f>IFERROR(Inv_SY_B!M89/Inv_SY_B!$DA89-1,"")</f>
        <v>-5.5258037411507477E-3</v>
      </c>
      <c r="N89" s="169">
        <f>IFERROR(Inv_SY_B!N89/Inv_SY_B!$DA89-1,"")</f>
        <v>-6.6220702979388202E-3</v>
      </c>
      <c r="O89" s="169">
        <f>IFERROR(Inv_SY_B!O89/Inv_SY_B!$DA89-1,"")</f>
        <v>-1.8512478595492765E-2</v>
      </c>
      <c r="P89" s="169">
        <f>IFERROR(Inv_SY_B!P89/Inv_SY_B!$DA89-1,"")</f>
        <v>-2.2488523341790967E-2</v>
      </c>
      <c r="Q89" s="169">
        <f>IFERROR(Inv_SY_B!Q89/Inv_SY_B!$DA89-1,"")</f>
        <v>-3.9143371567946783E-2</v>
      </c>
      <c r="R89" s="169">
        <f>IFERROR(Inv_SY_B!R89/Inv_SY_B!$DA89-1,"")</f>
        <v>-1.9185793927216532E-2</v>
      </c>
      <c r="S89" s="169">
        <f>IFERROR(Inv_SY_B!S89/Inv_SY_B!$DA89-1,"")</f>
        <v>-1.7178526184666532E-2</v>
      </c>
      <c r="T89" s="169">
        <f>IFERROR(Inv_SY_B!T89/Inv_SY_B!$DA89-1,"")</f>
        <v>-1.5813481460941081E-2</v>
      </c>
      <c r="U89" s="169">
        <f>IFERROR(Inv_SY_B!U89/Inv_SY_B!$DA89-1,"")</f>
        <v>9.0839177889389333E-2</v>
      </c>
      <c r="V89" s="169">
        <f>IFERROR(Inv_SY_B!V89/Inv_SY_B!$DA89-1,"")</f>
        <v>0.10877866867523389</v>
      </c>
      <c r="W89" s="169">
        <f>IFERROR(Inv_SY_B!W89/Inv_SY_B!$DA89-1,"")</f>
        <v>0.10434155828840996</v>
      </c>
      <c r="X89" s="169">
        <f>IFERROR(Inv_SY_B!X89/Inv_SY_B!$DA89-1,"")</f>
        <v>2.8582632909394778E-2</v>
      </c>
      <c r="Y89" s="169">
        <f>IFERROR(Inv_SY_B!Y89/Inv_SY_B!$DA89-1,"")</f>
        <v>1.0919883703087496E-2</v>
      </c>
      <c r="Z89" s="169">
        <f>IFERROR(Inv_SY_B!Z89/Inv_SY_B!$DA89-1,"")</f>
        <v>-8.5240913761589709E-2</v>
      </c>
      <c r="AA89" s="169">
        <f>IFERROR(Inv_SY_B!AA89/Inv_SY_B!$DA89-1,"")</f>
        <v>-4.5389438229253676E-2</v>
      </c>
      <c r="AB89" s="169">
        <f>IFERROR(Inv_SY_B!AB89/Inv_SY_B!$DA89-1,"")</f>
        <v>-2.9996056626470202E-2</v>
      </c>
      <c r="AC89" s="169">
        <f>IFERROR(Inv_SY_B!AC89/Inv_SY_B!$DA89-1,"")</f>
        <v>-2.4770115018070138E-3</v>
      </c>
      <c r="AD89" s="169">
        <f>IFERROR(Inv_SY_B!AD89/Inv_SY_B!$DA89-1,"")</f>
        <v>-3.9459208700440396E-2</v>
      </c>
      <c r="AE89" s="169">
        <f>IFERROR(Inv_SY_B!AE89/Inv_SY_B!$DA89-1,"")</f>
        <v>4.2286290210000743E-3</v>
      </c>
      <c r="AF89" s="169">
        <f>IFERROR(Inv_SY_B!AF89/Inv_SY_B!$DA89-1,"")</f>
        <v>3.2387066326439395E-2</v>
      </c>
      <c r="AG89" s="169">
        <f>IFERROR(Inv_SY_B!AG89/Inv_SY_B!$DA89-1,"")</f>
        <v>4.2261168488132883E-2</v>
      </c>
      <c r="AH89" s="169">
        <f>IFERROR(Inv_SY_B!AH89/Inv_SY_B!$DA89-1,"")</f>
        <v>-1.1467220293531866E-2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4.3020810593323855E-2</v>
      </c>
      <c r="D90" s="169">
        <f>IFERROR(Inv_SY_B!D90/Inv_SY_B!$DA90-1,"")</f>
        <v>3.9436445726922509E-2</v>
      </c>
      <c r="E90" s="169">
        <f>IFERROR(Inv_SY_B!E90/Inv_SY_B!$DA90-1,"")</f>
        <v>3.7177379436768021E-3</v>
      </c>
      <c r="F90" s="169">
        <f>IFERROR(Inv_SY_B!F90/Inv_SY_B!$DA90-1,"")</f>
        <v>-5.5150279505972177E-3</v>
      </c>
      <c r="G90" s="169">
        <f>IFERROR(Inv_SY_B!G90/Inv_SY_B!$DA90-1,"")</f>
        <v>8.6486312341715887E-4</v>
      </c>
      <c r="H90" s="169">
        <f>IFERROR(Inv_SY_B!H90/Inv_SY_B!$DA90-1,"")</f>
        <v>8.5944662377801517E-3</v>
      </c>
      <c r="I90" s="169">
        <f>IFERROR(Inv_SY_B!I90/Inv_SY_B!$DA90-1,"")</f>
        <v>3.3895063415549709E-2</v>
      </c>
      <c r="J90" s="169">
        <f>IFERROR(Inv_SY_B!J90/Inv_SY_B!$DA90-1,"")</f>
        <v>-9.772668718292743E-3</v>
      </c>
      <c r="K90" s="169">
        <f>IFERROR(Inv_SY_B!K90/Inv_SY_B!$DA90-1,"")</f>
        <v>-4.6239100426236357E-3</v>
      </c>
      <c r="L90" s="169">
        <f>IFERROR(Inv_SY_B!L90/Inv_SY_B!$DA90-1,"")</f>
        <v>1.6467068286535103E-2</v>
      </c>
      <c r="M90" s="169">
        <f>IFERROR(Inv_SY_B!M90/Inv_SY_B!$DA90-1,"")</f>
        <v>1.511117391304051E-2</v>
      </c>
      <c r="N90" s="169">
        <f>IFERROR(Inv_SY_B!N90/Inv_SY_B!$DA90-1,"")</f>
        <v>1.3680650649481541E-2</v>
      </c>
      <c r="O90" s="169">
        <f>IFERROR(Inv_SY_B!O90/Inv_SY_B!$DA90-1,"")</f>
        <v>6.2861288100515278E-3</v>
      </c>
      <c r="P90" s="169">
        <f>IFERROR(Inv_SY_B!P90/Inv_SY_B!$DA90-1,"")</f>
        <v>2.6314829629319192E-3</v>
      </c>
      <c r="Q90" s="169">
        <f>IFERROR(Inv_SY_B!Q90/Inv_SY_B!$DA90-1,"")</f>
        <v>-2.2626360738662643E-2</v>
      </c>
      <c r="R90" s="169">
        <f>IFERROR(Inv_SY_B!R90/Inv_SY_B!$DA90-1,"")</f>
        <v>-3.5530486174106812E-5</v>
      </c>
      <c r="S90" s="169">
        <f>IFERROR(Inv_SY_B!S90/Inv_SY_B!$DA90-1,"")</f>
        <v>3.9323441450900276E-3</v>
      </c>
      <c r="T90" s="169">
        <f>IFERROR(Inv_SY_B!T90/Inv_SY_B!$DA90-1,"")</f>
        <v>7.4089268252031104E-3</v>
      </c>
      <c r="U90" s="169">
        <f>IFERROR(Inv_SY_B!U90/Inv_SY_B!$DA90-1,"")</f>
        <v>0.11517560127579252</v>
      </c>
      <c r="V90" s="169">
        <f>IFERROR(Inv_SY_B!V90/Inv_SY_B!$DA90-1,"")</f>
        <v>0.13415908863651005</v>
      </c>
      <c r="W90" s="169">
        <f>IFERROR(Inv_SY_B!W90/Inv_SY_B!$DA90-1,"")</f>
        <v>0.11254996080189583</v>
      </c>
      <c r="X90" s="169">
        <f>IFERROR(Inv_SY_B!X90/Inv_SY_B!$DA90-1,"")</f>
        <v>4.6608861670752955E-2</v>
      </c>
      <c r="Y90" s="169">
        <f>IFERROR(Inv_SY_B!Y90/Inv_SY_B!$DA90-1,"")</f>
        <v>2.991152167177491E-2</v>
      </c>
      <c r="Z90" s="169">
        <f>IFERROR(Inv_SY_B!Z90/Inv_SY_B!$DA90-1,"")</f>
        <v>-6.5904052970002347E-2</v>
      </c>
      <c r="AA90" s="169">
        <f>IFERROR(Inv_SY_B!AA90/Inv_SY_B!$DA90-1,"")</f>
        <v>-0.10463760288850887</v>
      </c>
      <c r="AB90" s="169">
        <f>IFERROR(Inv_SY_B!AB90/Inv_SY_B!$DA90-1,"")</f>
        <v>-9.0529947194533222E-2</v>
      </c>
      <c r="AC90" s="169">
        <f>IFERROR(Inv_SY_B!AC90/Inv_SY_B!$DA90-1,"")</f>
        <v>-6.2993439639385196E-2</v>
      </c>
      <c r="AD90" s="169">
        <f>IFERROR(Inv_SY_B!AD90/Inv_SY_B!$DA90-1,"")</f>
        <v>-9.897265182993864E-2</v>
      </c>
      <c r="AE90" s="169">
        <f>IFERROR(Inv_SY_B!AE90/Inv_SY_B!$DA90-1,"")</f>
        <v>-5.419054656548894E-2</v>
      </c>
      <c r="AF90" s="169">
        <f>IFERROR(Inv_SY_B!AF90/Inv_SY_B!$DA90-1,"")</f>
        <v>-2.9683164869473755E-2</v>
      </c>
      <c r="AG90" s="169">
        <f>IFERROR(Inv_SY_B!AG90/Inv_SY_B!$DA90-1,"")</f>
        <v>-1.8286779875500314E-2</v>
      </c>
      <c r="AH90" s="169">
        <f>IFERROR(Inv_SY_B!AH90/Inv_SY_B!$DA90-1,"")</f>
        <v>-6.5680512920539669E-2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1.5747046456364044E-2</v>
      </c>
      <c r="D91" s="169">
        <f>IFERROR(Inv_SY_B!D91/Inv_SY_B!$DA91-1,"")</f>
        <v>2.2201097647331691E-2</v>
      </c>
      <c r="E91" s="169">
        <f>IFERROR(Inv_SY_B!E91/Inv_SY_B!$DA91-1,"")</f>
        <v>-1.6360773391857597E-2</v>
      </c>
      <c r="F91" s="169">
        <f>IFERROR(Inv_SY_B!F91/Inv_SY_B!$DA91-1,"")</f>
        <v>-2.2551569614483347E-2</v>
      </c>
      <c r="G91" s="169">
        <f>IFERROR(Inv_SY_B!G91/Inv_SY_B!$DA91-1,"")</f>
        <v>-1.6090145587256854E-2</v>
      </c>
      <c r="H91" s="169">
        <f>IFERROR(Inv_SY_B!H91/Inv_SY_B!$DA91-1,"")</f>
        <v>-7.8001215083803865E-3</v>
      </c>
      <c r="I91" s="169">
        <f>IFERROR(Inv_SY_B!I91/Inv_SY_B!$DA91-1,"")</f>
        <v>2.1742436264661658E-2</v>
      </c>
      <c r="J91" s="169">
        <f>IFERROR(Inv_SY_B!J91/Inv_SY_B!$DA91-1,"")</f>
        <v>-2.6994258556202411E-2</v>
      </c>
      <c r="K91" s="169">
        <f>IFERROR(Inv_SY_B!K91/Inv_SY_B!$DA91-1,"")</f>
        <v>-1.8021484450880587E-2</v>
      </c>
      <c r="L91" s="169">
        <f>IFERROR(Inv_SY_B!L91/Inv_SY_B!$DA91-1,"")</f>
        <v>3.6143241272839077E-3</v>
      </c>
      <c r="M91" s="169">
        <f>IFERROR(Inv_SY_B!M91/Inv_SY_B!$DA91-1,"")</f>
        <v>5.4472980542179528E-3</v>
      </c>
      <c r="N91" s="169">
        <f>IFERROR(Inv_SY_B!N91/Inv_SY_B!$DA91-1,"")</f>
        <v>1.4821067505046415E-3</v>
      </c>
      <c r="O91" s="169">
        <f>IFERROR(Inv_SY_B!O91/Inv_SY_B!$DA91-1,"")</f>
        <v>-2.7384089603474937E-3</v>
      </c>
      <c r="P91" s="169">
        <f>IFERROR(Inv_SY_B!P91/Inv_SY_B!$DA91-1,"")</f>
        <v>-9.1390904517838489E-3</v>
      </c>
      <c r="Q91" s="169">
        <f>IFERROR(Inv_SY_B!Q91/Inv_SY_B!$DA91-1,"")</f>
        <v>-3.434005331101242E-2</v>
      </c>
      <c r="R91" s="169">
        <f>IFERROR(Inv_SY_B!R91/Inv_SY_B!$DA91-1,"")</f>
        <v>-1.942793800735132E-2</v>
      </c>
      <c r="S91" s="169">
        <f>IFERROR(Inv_SY_B!S91/Inv_SY_B!$DA91-1,"")</f>
        <v>-1.4406337916108569E-2</v>
      </c>
      <c r="T91" s="169">
        <f>IFERROR(Inv_SY_B!T91/Inv_SY_B!$DA91-1,"")</f>
        <v>-6.1354715907976365E-3</v>
      </c>
      <c r="U91" s="169">
        <f>IFERROR(Inv_SY_B!U91/Inv_SY_B!$DA91-1,"")</f>
        <v>7.160636588933289E-2</v>
      </c>
      <c r="V91" s="169">
        <f>IFERROR(Inv_SY_B!V91/Inv_SY_B!$DA91-1,"")</f>
        <v>0.10654975476760487</v>
      </c>
      <c r="W91" s="169">
        <f>IFERROR(Inv_SY_B!W91/Inv_SY_B!$DA91-1,"")</f>
        <v>0.11132375710483555</v>
      </c>
      <c r="X91" s="169">
        <f>IFERROR(Inv_SY_B!X91/Inv_SY_B!$DA91-1,"")</f>
        <v>2.1994899782879163E-2</v>
      </c>
      <c r="Y91" s="169">
        <f>IFERROR(Inv_SY_B!Y91/Inv_SY_B!$DA91-1,"")</f>
        <v>-2.4234659735933861E-2</v>
      </c>
      <c r="Z91" s="169">
        <f>IFERROR(Inv_SY_B!Z91/Inv_SY_B!$DA91-1,"")</f>
        <v>-0.11134998295548437</v>
      </c>
      <c r="AA91" s="169">
        <f>IFERROR(Inv_SY_B!AA91/Inv_SY_B!$DA91-1,"")</f>
        <v>-4.2265599145952071E-2</v>
      </c>
      <c r="AB91" s="169">
        <f>IFERROR(Inv_SY_B!AB91/Inv_SY_B!$DA91-1,"")</f>
        <v>-2.0273834835153437E-2</v>
      </c>
      <c r="AC91" s="169">
        <f>IFERROR(Inv_SY_B!AC91/Inv_SY_B!$DA91-1,"")</f>
        <v>-1.5109434575510394E-2</v>
      </c>
      <c r="AD91" s="169">
        <f>IFERROR(Inv_SY_B!AD91/Inv_SY_B!$DA91-1,"")</f>
        <v>-4.8551434954026473E-2</v>
      </c>
      <c r="AE91" s="169">
        <f>IFERROR(Inv_SY_B!AE91/Inv_SY_B!$DA91-1,"")</f>
        <v>-1.1420657079895813E-3</v>
      </c>
      <c r="AF91" s="169">
        <f>IFERROR(Inv_SY_B!AF91/Inv_SY_B!$DA91-1,"")</f>
        <v>3.179379138333549E-2</v>
      </c>
      <c r="AG91" s="169">
        <f>IFERROR(Inv_SY_B!AG91/Inv_SY_B!$DA91-1,"")</f>
        <v>4.7015804542400286E-2</v>
      </c>
      <c r="AH91" s="169">
        <f>IFERROR(Inv_SY_B!AH91/Inv_SY_B!$DA91-1,"")</f>
        <v>-3.5860175142379269E-3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1.3251993029510523E-2</v>
      </c>
      <c r="D92" s="169">
        <f>IFERROR(Inv_SY_B!D92/Inv_SY_B!$DA92-1,"")</f>
        <v>1.4295405996531896E-2</v>
      </c>
      <c r="E92" s="169">
        <f>IFERROR(Inv_SY_B!E92/Inv_SY_B!$DA92-1,"")</f>
        <v>-2.1903356173323063E-2</v>
      </c>
      <c r="F92" s="169">
        <f>IFERROR(Inv_SY_B!F92/Inv_SY_B!$DA92-1,"")</f>
        <v>-2.9565559175283695E-2</v>
      </c>
      <c r="G92" s="169">
        <f>IFERROR(Inv_SY_B!G92/Inv_SY_B!$DA92-1,"")</f>
        <v>-2.03681352329107E-2</v>
      </c>
      <c r="H92" s="169">
        <f>IFERROR(Inv_SY_B!H92/Inv_SY_B!$DA92-1,"")</f>
        <v>-1.5778198852115066E-2</v>
      </c>
      <c r="I92" s="169">
        <f>IFERROR(Inv_SY_B!I92/Inv_SY_B!$DA92-1,"")</f>
        <v>2.9624274677872986E-3</v>
      </c>
      <c r="J92" s="169">
        <f>IFERROR(Inv_SY_B!J92/Inv_SY_B!$DA92-1,"")</f>
        <v>-3.7296314100555894E-2</v>
      </c>
      <c r="K92" s="169">
        <f>IFERROR(Inv_SY_B!K92/Inv_SY_B!$DA92-1,"")</f>
        <v>-3.3861782389943307E-2</v>
      </c>
      <c r="L92" s="169">
        <f>IFERROR(Inv_SY_B!L92/Inv_SY_B!$DA92-1,"")</f>
        <v>-1.5164916213330826E-2</v>
      </c>
      <c r="M92" s="169">
        <f>IFERROR(Inv_SY_B!M92/Inv_SY_B!$DA92-1,"")</f>
        <v>-5.462037383707985E-3</v>
      </c>
      <c r="N92" s="169">
        <f>IFERROR(Inv_SY_B!N92/Inv_SY_B!$DA92-1,"")</f>
        <v>-1.0876438898822838E-2</v>
      </c>
      <c r="O92" s="169">
        <f>IFERROR(Inv_SY_B!O92/Inv_SY_B!$DA92-1,"")</f>
        <v>-1.6208177795386303E-2</v>
      </c>
      <c r="P92" s="169">
        <f>IFERROR(Inv_SY_B!P92/Inv_SY_B!$DA92-1,"")</f>
        <v>-1.5808911633777178E-2</v>
      </c>
      <c r="Q92" s="169">
        <f>IFERROR(Inv_SY_B!Q92/Inv_SY_B!$DA92-1,"")</f>
        <v>-3.3889964952357077E-2</v>
      </c>
      <c r="R92" s="169">
        <f>IFERROR(Inv_SY_B!R92/Inv_SY_B!$DA92-1,"")</f>
        <v>-1.2601902787304997E-2</v>
      </c>
      <c r="S92" s="169">
        <f>IFERROR(Inv_SY_B!S92/Inv_SY_B!$DA92-1,"")</f>
        <v>-7.0292588800799916E-3</v>
      </c>
      <c r="T92" s="169">
        <f>IFERROR(Inv_SY_B!T92/Inv_SY_B!$DA92-1,"")</f>
        <v>-8.4587845677930318E-3</v>
      </c>
      <c r="U92" s="169">
        <f>IFERROR(Inv_SY_B!U92/Inv_SY_B!$DA92-1,"")</f>
        <v>0.10543491277482708</v>
      </c>
      <c r="V92" s="169">
        <f>IFERROR(Inv_SY_B!V92/Inv_SY_B!$DA92-1,"")</f>
        <v>0.11950304507020926</v>
      </c>
      <c r="W92" s="169">
        <f>IFERROR(Inv_SY_B!W92/Inv_SY_B!$DA92-1,"")</f>
        <v>0.14427443041471189</v>
      </c>
      <c r="X92" s="169">
        <f>IFERROR(Inv_SY_B!X92/Inv_SY_B!$DA92-1,"")</f>
        <v>2.2301811311344899E-2</v>
      </c>
      <c r="Y92" s="169">
        <f>IFERROR(Inv_SY_B!Y92/Inv_SY_B!$DA92-1,"")</f>
        <v>7.4103405006542555E-3</v>
      </c>
      <c r="Z92" s="169">
        <f>IFERROR(Inv_SY_B!Z92/Inv_SY_B!$DA92-1,"")</f>
        <v>-8.5831745155953709E-2</v>
      </c>
      <c r="AA92" s="169">
        <f>IFERROR(Inv_SY_B!AA92/Inv_SY_B!$DA92-1,"")</f>
        <v>-4.2982479319115474E-2</v>
      </c>
      <c r="AB92" s="169">
        <f>IFERROR(Inv_SY_B!AB92/Inv_SY_B!$DA92-1,"")</f>
        <v>-2.7825696641953224E-2</v>
      </c>
      <c r="AC92" s="169">
        <f>IFERROR(Inv_SY_B!AC92/Inv_SY_B!$DA92-1,"")</f>
        <v>-9.169234508793811E-3</v>
      </c>
      <c r="AD92" s="169">
        <f>IFERROR(Inv_SY_B!AD92/Inv_SY_B!$DA92-1,"")</f>
        <v>-3.6614207521196818E-2</v>
      </c>
      <c r="AE92" s="169">
        <f>IFERROR(Inv_SY_B!AE92/Inv_SY_B!$DA92-1,"")</f>
        <v>2.4242430797010162E-3</v>
      </c>
      <c r="AF92" s="169">
        <f>IFERROR(Inv_SY_B!AF92/Inv_SY_B!$DA92-1,"")</f>
        <v>2.7622374167914243E-2</v>
      </c>
      <c r="AG92" s="169">
        <f>IFERROR(Inv_SY_B!AG92/Inv_SY_B!$DA92-1,"")</f>
        <v>3.8001308896995045E-2</v>
      </c>
      <c r="AH92" s="169">
        <f>IFERROR(Inv_SY_B!AH92/Inv_SY_B!$DA92-1,"")</f>
        <v>-1.0785190526486521E-2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3.3649039585157192E-2</v>
      </c>
      <c r="D93" s="169">
        <f>IFERROR(Inv_SY_B!D93/Inv_SY_B!$DA93-1,"")</f>
        <v>1.9550630644205036E-2</v>
      </c>
      <c r="E93" s="169">
        <f>IFERROR(Inv_SY_B!E93/Inv_SY_B!$DA93-1,"")</f>
        <v>-2.7730771543224342E-2</v>
      </c>
      <c r="F93" s="169">
        <f>IFERROR(Inv_SY_B!F93/Inv_SY_B!$DA93-1,"")</f>
        <v>-2.9247713344009219E-2</v>
      </c>
      <c r="G93" s="169">
        <f>IFERROR(Inv_SY_B!G93/Inv_SY_B!$DA93-1,"")</f>
        <v>-2.9326975251569687E-2</v>
      </c>
      <c r="H93" s="169">
        <f>IFERROR(Inv_SY_B!H93/Inv_SY_B!$DA93-1,"")</f>
        <v>-1.7312333362158872E-2</v>
      </c>
      <c r="I93" s="169">
        <f>IFERROR(Inv_SY_B!I93/Inv_SY_B!$DA93-1,"")</f>
        <v>1.3622410391858741E-2</v>
      </c>
      <c r="J93" s="169">
        <f>IFERROR(Inv_SY_B!J93/Inv_SY_B!$DA93-1,"")</f>
        <v>-3.4281372886815764E-2</v>
      </c>
      <c r="K93" s="169">
        <f>IFERROR(Inv_SY_B!K93/Inv_SY_B!$DA93-1,"")</f>
        <v>-2.2683980324181729E-2</v>
      </c>
      <c r="L93" s="169">
        <f>IFERROR(Inv_SY_B!L93/Inv_SY_B!$DA93-1,"")</f>
        <v>-2.948612415448415E-3</v>
      </c>
      <c r="M93" s="169">
        <f>IFERROR(Inv_SY_B!M93/Inv_SY_B!$DA93-1,"")</f>
        <v>-9.2525141230507257E-3</v>
      </c>
      <c r="N93" s="169">
        <f>IFERROR(Inv_SY_B!N93/Inv_SY_B!$DA93-1,"")</f>
        <v>-9.9429024093510288E-3</v>
      </c>
      <c r="O93" s="169">
        <f>IFERROR(Inv_SY_B!O93/Inv_SY_B!$DA93-1,"")</f>
        <v>-1.8669957269353499E-2</v>
      </c>
      <c r="P93" s="169">
        <f>IFERROR(Inv_SY_B!P93/Inv_SY_B!$DA93-1,"")</f>
        <v>-2.8612600040676117E-2</v>
      </c>
      <c r="Q93" s="169">
        <f>IFERROR(Inv_SY_B!Q93/Inv_SY_B!$DA93-1,"")</f>
        <v>-5.303375620646833E-2</v>
      </c>
      <c r="R93" s="169">
        <f>IFERROR(Inv_SY_B!R93/Inv_SY_B!$DA93-1,"")</f>
        <v>-2.2829991550969986E-2</v>
      </c>
      <c r="S93" s="169">
        <f>IFERROR(Inv_SY_B!S93/Inv_SY_B!$DA93-1,"")</f>
        <v>-1.8031812800844649E-2</v>
      </c>
      <c r="T93" s="169">
        <f>IFERROR(Inv_SY_B!T93/Inv_SY_B!$DA93-1,"")</f>
        <v>-9.671185654117509E-3</v>
      </c>
      <c r="U93" s="169">
        <f>IFERROR(Inv_SY_B!U93/Inv_SY_B!$DA93-1,"")</f>
        <v>0.10684979744157408</v>
      </c>
      <c r="V93" s="169">
        <f>IFERROR(Inv_SY_B!V93/Inv_SY_B!$DA93-1,"")</f>
        <v>0.11507611348146085</v>
      </c>
      <c r="W93" s="169">
        <f>IFERROR(Inv_SY_B!W93/Inv_SY_B!$DA93-1,"")</f>
        <v>0.15161311585588066</v>
      </c>
      <c r="X93" s="169">
        <f>IFERROR(Inv_SY_B!X93/Inv_SY_B!$DA93-1,"")</f>
        <v>4.5016426091273987E-2</v>
      </c>
      <c r="Y93" s="169">
        <f>IFERROR(Inv_SY_B!Y93/Inv_SY_B!$DA93-1,"")</f>
        <v>-9.2050189855541475E-3</v>
      </c>
      <c r="Z93" s="169">
        <f>IFERROR(Inv_SY_B!Z93/Inv_SY_B!$DA93-1,"")</f>
        <v>-1.3249347960380464E-2</v>
      </c>
      <c r="AA93" s="169">
        <f>IFERROR(Inv_SY_B!AA93/Inv_SY_B!$DA93-1,"")</f>
        <v>-5.047622374781191E-2</v>
      </c>
      <c r="AB93" s="169">
        <f>IFERROR(Inv_SY_B!AB93/Inv_SY_B!$DA93-1,"")</f>
        <v>-4.1926666730918716E-2</v>
      </c>
      <c r="AC93" s="169">
        <f>IFERROR(Inv_SY_B!AC93/Inv_SY_B!$DA93-1,"")</f>
        <v>-2.5239723053459784E-2</v>
      </c>
      <c r="AD93" s="169">
        <f>IFERROR(Inv_SY_B!AD93/Inv_SY_B!$DA93-1,"")</f>
        <v>-6.5111084451532464E-2</v>
      </c>
      <c r="AE93" s="169">
        <f>IFERROR(Inv_SY_B!AE93/Inv_SY_B!$DA93-1,"")</f>
        <v>-1.5984990449637304E-2</v>
      </c>
      <c r="AF93" s="169">
        <f>IFERROR(Inv_SY_B!AF93/Inv_SY_B!$DA93-1,"")</f>
        <v>1.6571327328031904E-2</v>
      </c>
      <c r="AG93" s="169">
        <f>IFERROR(Inv_SY_B!AG93/Inv_SY_B!$DA93-1,"")</f>
        <v>5.4865700411353302E-2</v>
      </c>
      <c r="AH93" s="169">
        <f>IFERROR(Inv_SY_B!AH93/Inv_SY_B!$DA93-1,"")</f>
        <v>-2.0450266692590979E-3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2.7645999376478825E-2</v>
      </c>
      <c r="D94" s="169">
        <f>IFERROR(Inv_SY_B!D94/Inv_SY_B!$DA94-1,"")</f>
        <v>2.1974509670809494E-2</v>
      </c>
      <c r="E94" s="169">
        <f>IFERROR(Inv_SY_B!E94/Inv_SY_B!$DA94-1,"")</f>
        <v>-1.8470465815974557E-2</v>
      </c>
      <c r="F94" s="169">
        <f>IFERROR(Inv_SY_B!F94/Inv_SY_B!$DA94-1,"")</f>
        <v>-3.7240248819987887E-2</v>
      </c>
      <c r="G94" s="169">
        <f>IFERROR(Inv_SY_B!G94/Inv_SY_B!$DA94-1,"")</f>
        <v>-2.1139922134853051E-2</v>
      </c>
      <c r="H94" s="169">
        <f>IFERROR(Inv_SY_B!H94/Inv_SY_B!$DA94-1,"")</f>
        <v>-1.1816862278393514E-2</v>
      </c>
      <c r="I94" s="169">
        <f>IFERROR(Inv_SY_B!I94/Inv_SY_B!$DA94-1,"")</f>
        <v>-3.7938404428843331E-3</v>
      </c>
      <c r="J94" s="169">
        <f>IFERROR(Inv_SY_B!J94/Inv_SY_B!$DA94-1,"")</f>
        <v>-3.9235722342356838E-2</v>
      </c>
      <c r="K94" s="169">
        <f>IFERROR(Inv_SY_B!K94/Inv_SY_B!$DA94-1,"")</f>
        <v>-4.4776220998964056E-2</v>
      </c>
      <c r="L94" s="169">
        <f>IFERROR(Inv_SY_B!L94/Inv_SY_B!$DA94-1,"")</f>
        <v>-1.8911985036802248E-2</v>
      </c>
      <c r="M94" s="169">
        <f>IFERROR(Inv_SY_B!M94/Inv_SY_B!$DA94-1,"")</f>
        <v>3.9114850018366898E-3</v>
      </c>
      <c r="N94" s="169">
        <f>IFERROR(Inv_SY_B!N94/Inv_SY_B!$DA94-1,"")</f>
        <v>-3.7293764901531468E-3</v>
      </c>
      <c r="O94" s="169">
        <f>IFERROR(Inv_SY_B!O94/Inv_SY_B!$DA94-1,"")</f>
        <v>-8.2851192750466041E-3</v>
      </c>
      <c r="P94" s="169">
        <f>IFERROR(Inv_SY_B!P94/Inv_SY_B!$DA94-1,"")</f>
        <v>-1.2733119980655072E-2</v>
      </c>
      <c r="Q94" s="169">
        <f>IFERROR(Inv_SY_B!Q94/Inv_SY_B!$DA94-1,"")</f>
        <v>-4.1503167097783566E-2</v>
      </c>
      <c r="R94" s="169">
        <f>IFERROR(Inv_SY_B!R94/Inv_SY_B!$DA94-1,"")</f>
        <v>-1.2423764635309809E-2</v>
      </c>
      <c r="S94" s="169">
        <f>IFERROR(Inv_SY_B!S94/Inv_SY_B!$DA94-1,"")</f>
        <v>-1.3577891447252299E-2</v>
      </c>
      <c r="T94" s="169">
        <f>IFERROR(Inv_SY_B!T94/Inv_SY_B!$DA94-1,"")</f>
        <v>-6.6590609900174513E-3</v>
      </c>
      <c r="U94" s="169">
        <f>IFERROR(Inv_SY_B!U94/Inv_SY_B!$DA94-1,"")</f>
        <v>9.4439511677886445E-2</v>
      </c>
      <c r="V94" s="169">
        <f>IFERROR(Inv_SY_B!V94/Inv_SY_B!$DA94-1,"")</f>
        <v>0.11259903523451298</v>
      </c>
      <c r="W94" s="169">
        <f>IFERROR(Inv_SY_B!W94/Inv_SY_B!$DA94-1,"")</f>
        <v>0.14415066867673887</v>
      </c>
      <c r="X94" s="169">
        <f>IFERROR(Inv_SY_B!X94/Inv_SY_B!$DA94-1,"")</f>
        <v>3.1495617804801812E-2</v>
      </c>
      <c r="Y94" s="169">
        <f>IFERROR(Inv_SY_B!Y94/Inv_SY_B!$DA94-1,"")</f>
        <v>1.1563011697253378E-2</v>
      </c>
      <c r="Z94" s="169">
        <f>IFERROR(Inv_SY_B!Z94/Inv_SY_B!$DA94-1,"")</f>
        <v>8.1439120675683707E-3</v>
      </c>
      <c r="AA94" s="169">
        <f>IFERROR(Inv_SY_B!AA94/Inv_SY_B!$DA94-1,"")</f>
        <v>-6.7883001642104479E-2</v>
      </c>
      <c r="AB94" s="169">
        <f>IFERROR(Inv_SY_B!AB94/Inv_SY_B!$DA94-1,"")</f>
        <v>-5.116878269631886E-2</v>
      </c>
      <c r="AC94" s="169">
        <f>IFERROR(Inv_SY_B!AC94/Inv_SY_B!$DA94-1,"")</f>
        <v>7.4187328477433034E-3</v>
      </c>
      <c r="AD94" s="169">
        <f>IFERROR(Inv_SY_B!AD94/Inv_SY_B!$DA94-1,"")</f>
        <v>-4.9539489369831324E-2</v>
      </c>
      <c r="AE94" s="169">
        <f>IFERROR(Inv_SY_B!AE94/Inv_SY_B!$DA94-1,"")</f>
        <v>-2.6039526742660524E-3</v>
      </c>
      <c r="AF94" s="169">
        <f>IFERROR(Inv_SY_B!AF94/Inv_SY_B!$DA94-1,"")</f>
        <v>2.0411320265392829E-2</v>
      </c>
      <c r="AG94" s="169">
        <f>IFERROR(Inv_SY_B!AG94/Inv_SY_B!$DA94-1,"")</f>
        <v>1.9881051577064879E-2</v>
      </c>
      <c r="AH94" s="169">
        <f>IFERROR(Inv_SY_B!AH94/Inv_SY_B!$DA94-1,"")</f>
        <v>-3.8142861729131394E-2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1.7807072508531085E-2</v>
      </c>
      <c r="D95" s="169">
        <f>IFERROR(Inv_SY_B!D95/Inv_SY_B!$DA95-1,"")</f>
        <v>1.6077373713751397E-2</v>
      </c>
      <c r="E95" s="169">
        <f>IFERROR(Inv_SY_B!E95/Inv_SY_B!$DA95-1,"")</f>
        <v>-3.2341370546421722E-2</v>
      </c>
      <c r="F95" s="169">
        <f>IFERROR(Inv_SY_B!F95/Inv_SY_B!$DA95-1,"")</f>
        <v>-5.0212577888006704E-2</v>
      </c>
      <c r="G95" s="169">
        <f>IFERROR(Inv_SY_B!G95/Inv_SY_B!$DA95-1,"")</f>
        <v>-3.8072594579039776E-2</v>
      </c>
      <c r="H95" s="169">
        <f>IFERROR(Inv_SY_B!H95/Inv_SY_B!$DA95-1,"")</f>
        <v>-2.6148890883727405E-2</v>
      </c>
      <c r="I95" s="169">
        <f>IFERROR(Inv_SY_B!I95/Inv_SY_B!$DA95-1,"")</f>
        <v>-1.0669857742434785E-2</v>
      </c>
      <c r="J95" s="169">
        <f>IFERROR(Inv_SY_B!J95/Inv_SY_B!$DA95-1,"")</f>
        <v>-4.9088494787355219E-2</v>
      </c>
      <c r="K95" s="169">
        <f>IFERROR(Inv_SY_B!K95/Inv_SY_B!$DA95-1,"")</f>
        <v>-3.7356497613869499E-2</v>
      </c>
      <c r="L95" s="169">
        <f>IFERROR(Inv_SY_B!L95/Inv_SY_B!$DA95-1,"")</f>
        <v>-2.8298951773984116E-2</v>
      </c>
      <c r="M95" s="169">
        <f>IFERROR(Inv_SY_B!M95/Inv_SY_B!$DA95-1,"")</f>
        <v>-8.8413910770335224E-3</v>
      </c>
      <c r="N95" s="169">
        <f>IFERROR(Inv_SY_B!N95/Inv_SY_B!$DA95-1,"")</f>
        <v>-1.5342504613935604E-2</v>
      </c>
      <c r="O95" s="169">
        <f>IFERROR(Inv_SY_B!O95/Inv_SY_B!$DA95-1,"")</f>
        <v>-1.9254634485842859E-2</v>
      </c>
      <c r="P95" s="169">
        <f>IFERROR(Inv_SY_B!P95/Inv_SY_B!$DA95-1,"")</f>
        <v>-2.309781894478713E-2</v>
      </c>
      <c r="Q95" s="169">
        <f>IFERROR(Inv_SY_B!Q95/Inv_SY_B!$DA95-1,"")</f>
        <v>-4.855091339271822E-2</v>
      </c>
      <c r="R95" s="169">
        <f>IFERROR(Inv_SY_B!R95/Inv_SY_B!$DA95-1,"")</f>
        <v>-2.2125888561462359E-2</v>
      </c>
      <c r="S95" s="169">
        <f>IFERROR(Inv_SY_B!S95/Inv_SY_B!$DA95-1,"")</f>
        <v>-1.8505152763014343E-2</v>
      </c>
      <c r="T95" s="169">
        <f>IFERROR(Inv_SY_B!T95/Inv_SY_B!$DA95-1,"")</f>
        <v>-1.1641104592392759E-2</v>
      </c>
      <c r="U95" s="169">
        <f>IFERROR(Inv_SY_B!U95/Inv_SY_B!$DA95-1,"")</f>
        <v>0.11094134943249956</v>
      </c>
      <c r="V95" s="169">
        <f>IFERROR(Inv_SY_B!V95/Inv_SY_B!$DA95-1,"")</f>
        <v>0.12143423467845627</v>
      </c>
      <c r="W95" s="169">
        <f>IFERROR(Inv_SY_B!W95/Inv_SY_B!$DA95-1,"")</f>
        <v>0.14707297206451431</v>
      </c>
      <c r="X95" s="169">
        <f>IFERROR(Inv_SY_B!X95/Inv_SY_B!$DA95-1,"")</f>
        <v>3.6165986634129288E-2</v>
      </c>
      <c r="Y95" s="169">
        <f>IFERROR(Inv_SY_B!Y95/Inv_SY_B!$DA95-1,"")</f>
        <v>7.8726608503345563E-3</v>
      </c>
      <c r="Z95" s="169">
        <f>IFERROR(Inv_SY_B!Z95/Inv_SY_B!$DA95-1,"")</f>
        <v>1.0465695948007392E-2</v>
      </c>
      <c r="AA95" s="169">
        <f>IFERROR(Inv_SY_B!AA95/Inv_SY_B!$DA95-1,"")</f>
        <v>-3.170740178050957E-2</v>
      </c>
      <c r="AB95" s="169">
        <f>IFERROR(Inv_SY_B!AB95/Inv_SY_B!$DA95-1,"")</f>
        <v>-2.3366459143395191E-2</v>
      </c>
      <c r="AC95" s="169">
        <f>IFERROR(Inv_SY_B!AC95/Inv_SY_B!$DA95-1,"")</f>
        <v>1.1056398672114165E-2</v>
      </c>
      <c r="AD95" s="169">
        <f>IFERROR(Inv_SY_B!AD95/Inv_SY_B!$DA95-1,"")</f>
        <v>-5.4011853172331703E-2</v>
      </c>
      <c r="AE95" s="169">
        <f>IFERROR(Inv_SY_B!AE95/Inv_SY_B!$DA95-1,"")</f>
        <v>-5.7944935559817168E-4</v>
      </c>
      <c r="AF95" s="169">
        <f>IFERROR(Inv_SY_B!AF95/Inv_SY_B!$DA95-1,"")</f>
        <v>2.4124914006576459E-2</v>
      </c>
      <c r="AG95" s="169">
        <f>IFERROR(Inv_SY_B!AG95/Inv_SY_B!$DA95-1,"")</f>
        <v>4.8461500968143501E-2</v>
      </c>
      <c r="AH95" s="169">
        <f>IFERROR(Inv_SY_B!AH95/Inv_SY_B!$DA95-1,"")</f>
        <v>-2.266351779209308E-3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3.2845262615872173E-2</v>
      </c>
      <c r="D96" s="169">
        <f>IFERROR(Inv_SY_B!D96/Inv_SY_B!$DA96-1,"")</f>
        <v>8.4111644261120055E-3</v>
      </c>
      <c r="E96" s="169">
        <f>IFERROR(Inv_SY_B!E96/Inv_SY_B!$DA96-1,"")</f>
        <v>-2.9097310087532802E-2</v>
      </c>
      <c r="F96" s="169">
        <f>IFERROR(Inv_SY_B!F96/Inv_SY_B!$DA96-1,"")</f>
        <v>-3.1818015376156361E-2</v>
      </c>
      <c r="G96" s="169">
        <f>IFERROR(Inv_SY_B!G96/Inv_SY_B!$DA96-1,"")</f>
        <v>-3.6258197372054379E-2</v>
      </c>
      <c r="H96" s="169">
        <f>IFERROR(Inv_SY_B!H96/Inv_SY_B!$DA96-1,"")</f>
        <v>-3.177836016482638E-2</v>
      </c>
      <c r="I96" s="169">
        <f>IFERROR(Inv_SY_B!I96/Inv_SY_B!$DA96-1,"")</f>
        <v>1.8108055048198235E-3</v>
      </c>
      <c r="J96" s="169">
        <f>IFERROR(Inv_SY_B!J96/Inv_SY_B!$DA96-1,"")</f>
        <v>-1.9229688846153059E-2</v>
      </c>
      <c r="K96" s="169">
        <f>IFERROR(Inv_SY_B!K96/Inv_SY_B!$DA96-1,"")</f>
        <v>-2.5414152813654223E-2</v>
      </c>
      <c r="L96" s="169">
        <f>IFERROR(Inv_SY_B!L96/Inv_SY_B!$DA96-1,"")</f>
        <v>-7.4180436774528014E-3</v>
      </c>
      <c r="M96" s="169">
        <f>IFERROR(Inv_SY_B!M96/Inv_SY_B!$DA96-1,"")</f>
        <v>-1.8696387687707428E-2</v>
      </c>
      <c r="N96" s="169">
        <f>IFERROR(Inv_SY_B!N96/Inv_SY_B!$DA96-1,"")</f>
        <v>-2.0826917300058145E-2</v>
      </c>
      <c r="O96" s="169">
        <f>IFERROR(Inv_SY_B!O96/Inv_SY_B!$DA96-1,"")</f>
        <v>-2.4636420223351663E-2</v>
      </c>
      <c r="P96" s="169">
        <f>IFERROR(Inv_SY_B!P96/Inv_SY_B!$DA96-1,"")</f>
        <v>-3.7073760128127686E-2</v>
      </c>
      <c r="Q96" s="169">
        <f>IFERROR(Inv_SY_B!Q96/Inv_SY_B!$DA96-1,"")</f>
        <v>-7.2081419298652083E-2</v>
      </c>
      <c r="R96" s="169">
        <f>IFERROR(Inv_SY_B!R96/Inv_SY_B!$DA96-1,"")</f>
        <v>-4.670389790450169E-2</v>
      </c>
      <c r="S96" s="169">
        <f>IFERROR(Inv_SY_B!S96/Inv_SY_B!$DA96-1,"")</f>
        <v>-4.1430718161275859E-2</v>
      </c>
      <c r="T96" s="169">
        <f>IFERROR(Inv_SY_B!T96/Inv_SY_B!$DA96-1,"")</f>
        <v>-2.5282181692258821E-2</v>
      </c>
      <c r="U96" s="169">
        <f>IFERROR(Inv_SY_B!U96/Inv_SY_B!$DA96-1,"")</f>
        <v>0.12348000966231543</v>
      </c>
      <c r="V96" s="169">
        <f>IFERROR(Inv_SY_B!V96/Inv_SY_B!$DA96-1,"")</f>
        <v>0.10520726028894622</v>
      </c>
      <c r="W96" s="169">
        <f>IFERROR(Inv_SY_B!W96/Inv_SY_B!$DA96-1,"")</f>
        <v>0.13280008989276149</v>
      </c>
      <c r="X96" s="169">
        <f>IFERROR(Inv_SY_B!X96/Inv_SY_B!$DA96-1,"")</f>
        <v>4.5953861344413482E-2</v>
      </c>
      <c r="Y96" s="169">
        <f>IFERROR(Inv_SY_B!Y96/Inv_SY_B!$DA96-1,"")</f>
        <v>4.9493192946561626E-2</v>
      </c>
      <c r="Z96" s="169">
        <f>IFERROR(Inv_SY_B!Z96/Inv_SY_B!$DA96-1,"")</f>
        <v>4.6139987016995176E-2</v>
      </c>
      <c r="AA96" s="169">
        <f>IFERROR(Inv_SY_B!AA96/Inv_SY_B!$DA96-1,"")</f>
        <v>-3.9148797251490564E-2</v>
      </c>
      <c r="AB96" s="169">
        <f>IFERROR(Inv_SY_B!AB96/Inv_SY_B!$DA96-1,"")</f>
        <v>-1.9657539708626048E-2</v>
      </c>
      <c r="AC96" s="169">
        <f>IFERROR(Inv_SY_B!AC96/Inv_SY_B!$DA96-1,"")</f>
        <v>3.3555516505485716E-3</v>
      </c>
      <c r="AD96" s="169">
        <f>IFERROR(Inv_SY_B!AD96/Inv_SY_B!$DA96-1,"")</f>
        <v>-5.4443516507261758E-2</v>
      </c>
      <c r="AE96" s="169">
        <f>IFERROR(Inv_SY_B!AE96/Inv_SY_B!$DA96-1,"")</f>
        <v>-5.1999095324397615E-3</v>
      </c>
      <c r="AF96" s="169">
        <f>IFERROR(Inv_SY_B!AF96/Inv_SY_B!$DA96-1,"")</f>
        <v>2.6926182162840151E-2</v>
      </c>
      <c r="AG96" s="169">
        <f>IFERROR(Inv_SY_B!AG96/Inv_SY_B!$DA96-1,"")</f>
        <v>3.7624360464552309E-2</v>
      </c>
      <c r="AH96" s="169">
        <f>IFERROR(Inv_SY_B!AH96/Inv_SY_B!$DA96-1,"")</f>
        <v>-2.785249424314884E-2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6.7641619106750595E-2</v>
      </c>
      <c r="D97" s="169">
        <f>IFERROR(Inv_SY_B!D97/Inv_SY_B!$DA97-1,"")</f>
        <v>5.8001077521023792E-2</v>
      </c>
      <c r="E97" s="169">
        <f>IFERROR(Inv_SY_B!E97/Inv_SY_B!$DA97-1,"")</f>
        <v>1.9794597944976067E-2</v>
      </c>
      <c r="F97" s="169">
        <f>IFERROR(Inv_SY_B!F97/Inv_SY_B!$DA97-1,"")</f>
        <v>-9.7326633834927678E-3</v>
      </c>
      <c r="G97" s="169">
        <f>IFERROR(Inv_SY_B!G97/Inv_SY_B!$DA97-1,"")</f>
        <v>1.4924236187539019E-3</v>
      </c>
      <c r="H97" s="169">
        <f>IFERROR(Inv_SY_B!H97/Inv_SY_B!$DA97-1,"")</f>
        <v>2.3711422065002541E-2</v>
      </c>
      <c r="I97" s="169">
        <f>IFERROR(Inv_SY_B!I97/Inv_SY_B!$DA97-1,"")</f>
        <v>1.2240948457917789E-3</v>
      </c>
      <c r="J97" s="169">
        <f>IFERROR(Inv_SY_B!J97/Inv_SY_B!$DA97-1,"")</f>
        <v>-1.1580156675850106E-2</v>
      </c>
      <c r="K97" s="169">
        <f>IFERROR(Inv_SY_B!K97/Inv_SY_B!$DA97-1,"")</f>
        <v>-9.6988662479668974E-3</v>
      </c>
      <c r="L97" s="169">
        <f>IFERROR(Inv_SY_B!L97/Inv_SY_B!$DA97-1,"")</f>
        <v>1.2240948457917789E-3</v>
      </c>
      <c r="M97" s="169">
        <f>IFERROR(Inv_SY_B!M97/Inv_SY_B!$DA97-1,"")</f>
        <v>1.6912807418518971E-2</v>
      </c>
      <c r="N97" s="169">
        <f>IFERROR(Inv_SY_B!N97/Inv_SY_B!$DA97-1,"")</f>
        <v>3.7869182858759842E-2</v>
      </c>
      <c r="O97" s="169">
        <f>IFERROR(Inv_SY_B!O97/Inv_SY_B!$DA97-1,"")</f>
        <v>1.7725481902215456E-3</v>
      </c>
      <c r="P97" s="169">
        <f>IFERROR(Inv_SY_B!P97/Inv_SY_B!$DA97-1,"")</f>
        <v>-1.3626243999284915E-2</v>
      </c>
      <c r="Q97" s="169">
        <f>IFERROR(Inv_SY_B!Q97/Inv_SY_B!$DA97-1,"")</f>
        <v>-5.5206402331868021E-2</v>
      </c>
      <c r="R97" s="169">
        <f>IFERROR(Inv_SY_B!R97/Inv_SY_B!$DA97-1,"")</f>
        <v>-4.9635973650011378E-2</v>
      </c>
      <c r="S97" s="169">
        <f>IFERROR(Inv_SY_B!S97/Inv_SY_B!$DA97-1,"")</f>
        <v>-3.139091552327955E-2</v>
      </c>
      <c r="T97" s="169">
        <f>IFERROR(Inv_SY_B!T97/Inv_SY_B!$DA97-1,"")</f>
        <v>-8.5005665865430791E-3</v>
      </c>
      <c r="U97" s="169">
        <f>IFERROR(Inv_SY_B!U97/Inv_SY_B!$DA97-1,"")</f>
        <v>0.15450457166261411</v>
      </c>
      <c r="V97" s="169">
        <f>IFERROR(Inv_SY_B!V97/Inv_SY_B!$DA97-1,"")</f>
        <v>0.14606532181047438</v>
      </c>
      <c r="W97" s="169">
        <f>IFERROR(Inv_SY_B!W97/Inv_SY_B!$DA97-1,"")</f>
        <v>0.18836033429200816</v>
      </c>
      <c r="X97" s="169">
        <f>IFERROR(Inv_SY_B!X97/Inv_SY_B!$DA97-1,"")</f>
        <v>6.8373424031306307E-2</v>
      </c>
      <c r="Y97" s="169">
        <f>IFERROR(Inv_SY_B!Y97/Inv_SY_B!$DA97-1,"")</f>
        <v>4.0757867395536218E-2</v>
      </c>
      <c r="Z97" s="169">
        <f>IFERROR(Inv_SY_B!Z97/Inv_SY_B!$DA97-1,"")</f>
        <v>4.5753321467297603E-2</v>
      </c>
      <c r="AA97" s="169">
        <f>IFERROR(Inv_SY_B!AA97/Inv_SY_B!$DA97-1,"")</f>
        <v>-0.10537716799800578</v>
      </c>
      <c r="AB97" s="169">
        <f>IFERROR(Inv_SY_B!AB97/Inv_SY_B!$DA97-1,"")</f>
        <v>-0.10108010514445842</v>
      </c>
      <c r="AC97" s="169">
        <f>IFERROR(Inv_SY_B!AC97/Inv_SY_B!$DA97-1,"")</f>
        <v>-8.0898165088894025E-2</v>
      </c>
      <c r="AD97" s="169">
        <f>IFERROR(Inv_SY_B!AD97/Inv_SY_B!$DA97-1,"")</f>
        <v>-0.11943441006281752</v>
      </c>
      <c r="AE97" s="169">
        <f>IFERROR(Inv_SY_B!AE97/Inv_SY_B!$DA97-1,"")</f>
        <v>-8.7074944736337367E-2</v>
      </c>
      <c r="AF97" s="169">
        <f>IFERROR(Inv_SY_B!AF97/Inv_SY_B!$DA97-1,"")</f>
        <v>-6.5162405155491654E-2</v>
      </c>
      <c r="AG97" s="169">
        <f>IFERROR(Inv_SY_B!AG97/Inv_SY_B!$DA97-1,"")</f>
        <v>-4.0245314322585268E-2</v>
      </c>
      <c r="AH97" s="169">
        <f>IFERROR(Inv_SY_B!AH97/Inv_SY_B!$DA97-1,"")</f>
        <v>-8.4814408167941169E-2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5.4129947318144911E-2</v>
      </c>
      <c r="D98" s="169">
        <f>IFERROR(Inv_SY_B!D98/Inv_SY_B!$DA98-1,"")</f>
        <v>4.8886710908591313E-2</v>
      </c>
      <c r="E98" s="169">
        <f>IFERROR(Inv_SY_B!E98/Inv_SY_B!$DA98-1,"")</f>
        <v>1.4310986492786837E-2</v>
      </c>
      <c r="F98" s="169">
        <f>IFERROR(Inv_SY_B!F98/Inv_SY_B!$DA98-1,"")</f>
        <v>-5.3974568208703388E-3</v>
      </c>
      <c r="G98" s="169">
        <f>IFERROR(Inv_SY_B!G98/Inv_SY_B!$DA98-1,"")</f>
        <v>7.1980399927102923E-3</v>
      </c>
      <c r="H98" s="169">
        <f>IFERROR(Inv_SY_B!H98/Inv_SY_B!$DA98-1,"")</f>
        <v>2.0226641392192546E-2</v>
      </c>
      <c r="I98" s="169">
        <f>IFERROR(Inv_SY_B!I98/Inv_SY_B!$DA98-1,"")</f>
        <v>-0.38856972399521583</v>
      </c>
      <c r="J98" s="169">
        <f>IFERROR(Inv_SY_B!J98/Inv_SY_B!$DA98-1,"")</f>
        <v>-0.39017213191860445</v>
      </c>
      <c r="K98" s="169">
        <f>IFERROR(Inv_SY_B!K98/Inv_SY_B!$DA98-1,"")</f>
        <v>4.3159985509446663E-3</v>
      </c>
      <c r="L98" s="169">
        <f>IFERROR(Inv_SY_B!L98/Inv_SY_B!$DA98-1,"")</f>
        <v>1.4375747765928759E-2</v>
      </c>
      <c r="M98" s="169">
        <f>IFERROR(Inv_SY_B!M98/Inv_SY_B!$DA98-1,"")</f>
        <v>3.1638199161841074E-2</v>
      </c>
      <c r="N98" s="169">
        <f>IFERROR(Inv_SY_B!N98/Inv_SY_B!$DA98-1,"")</f>
        <v>2.8907595975072198E-2</v>
      </c>
      <c r="O98" s="169">
        <f>IFERROR(Inv_SY_B!O98/Inv_SY_B!$DA98-1,"")</f>
        <v>2.211483130764913E-2</v>
      </c>
      <c r="P98" s="169">
        <f>IFERROR(Inv_SY_B!P98/Inv_SY_B!$DA98-1,"")</f>
        <v>1.5620105693827435E-2</v>
      </c>
      <c r="Q98" s="169">
        <f>IFERROR(Inv_SY_B!Q98/Inv_SY_B!$DA98-1,"")</f>
        <v>-1.3829905351830485E-2</v>
      </c>
      <c r="R98" s="169">
        <f>IFERROR(Inv_SY_B!R98/Inv_SY_B!$DA98-1,"")</f>
        <v>8.8209696065046916E-3</v>
      </c>
      <c r="S98" s="169">
        <f>IFERROR(Inv_SY_B!S98/Inv_SY_B!$DA98-1,"")</f>
        <v>1.483483526678242E-2</v>
      </c>
      <c r="T98" s="169">
        <f>IFERROR(Inv_SY_B!T98/Inv_SY_B!$DA98-1,"")</f>
        <v>-2.2179511400155505E-4</v>
      </c>
      <c r="U98" s="169">
        <f>IFERROR(Inv_SY_B!U98/Inv_SY_B!$DA98-1,"")</f>
        <v>0.11492424872704454</v>
      </c>
      <c r="V98" s="169">
        <f>IFERROR(Inv_SY_B!V98/Inv_SY_B!$DA98-1,"")</f>
        <v>0.13749258919737217</v>
      </c>
      <c r="W98" s="169">
        <f>IFERROR(Inv_SY_B!W98/Inv_SY_B!$DA98-1,"")</f>
        <v>0.1770745790651469</v>
      </c>
      <c r="X98" s="169">
        <f>IFERROR(Inv_SY_B!X98/Inv_SY_B!$DA98-1,"")</f>
        <v>4.3190833471522083E-2</v>
      </c>
      <c r="Y98" s="169">
        <f>IFERROR(Inv_SY_B!Y98/Inv_SY_B!$DA98-1,"")</f>
        <v>3.0939688781048469E-2</v>
      </c>
      <c r="Z98" s="169">
        <f>IFERROR(Inv_SY_B!Z98/Inv_SY_B!$DA98-1,"")</f>
        <v>2.8605903658917908E-2</v>
      </c>
      <c r="AA98" s="169">
        <f>IFERROR(Inv_SY_B!AA98/Inv_SY_B!$DA98-1,"")</f>
        <v>-3.9164355274175833E-2</v>
      </c>
      <c r="AB98" s="169">
        <f>IFERROR(Inv_SY_B!AB98/Inv_SY_B!$DA98-1,"")</f>
        <v>-2.7813181169960788E-2</v>
      </c>
      <c r="AC98" s="169">
        <f>IFERROR(Inv_SY_B!AC98/Inv_SY_B!$DA98-1,"")</f>
        <v>1.5220382315402015E-2</v>
      </c>
      <c r="AD98" s="169">
        <f>IFERROR(Inv_SY_B!AD98/Inv_SY_B!$DA98-1,"")</f>
        <v>-4.201526920110088E-2</v>
      </c>
      <c r="AE98" s="169">
        <f>IFERROR(Inv_SY_B!AE98/Inv_SY_B!$DA98-1,"")</f>
        <v>5.2944531323182442E-3</v>
      </c>
      <c r="AF98" s="169">
        <f>IFERROR(Inv_SY_B!AF98/Inv_SY_B!$DA98-1,"")</f>
        <v>3.3669036463795932E-2</v>
      </c>
      <c r="AG98" s="169">
        <f>IFERROR(Inv_SY_B!AG98/Inv_SY_B!$DA98-1,"")</f>
        <v>4.3635878783064852E-2</v>
      </c>
      <c r="AH98" s="169">
        <f>IFERROR(Inv_SY_B!AH98/Inv_SY_B!$DA98-1,"")</f>
        <v>-8.2443841828442332E-3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2.0655311519990782E-2</v>
      </c>
      <c r="D99" s="169">
        <f>IFERROR(Inv_SY_B!D99/Inv_SY_B!$DA99-1,"")</f>
        <v>1.9126618324716738E-2</v>
      </c>
      <c r="E99" s="169">
        <f>IFERROR(Inv_SY_B!E99/Inv_SY_B!$DA99-1,"")</f>
        <v>-2.9227614209556552E-2</v>
      </c>
      <c r="F99" s="169">
        <f>IFERROR(Inv_SY_B!F99/Inv_SY_B!$DA99-1,"")</f>
        <v>-5.4023966818147029E-2</v>
      </c>
      <c r="G99" s="169">
        <f>IFERROR(Inv_SY_B!G99/Inv_SY_B!$DA99-1,"")</f>
        <v>-3.1905802197123356E-2</v>
      </c>
      <c r="H99" s="169">
        <f>IFERROR(Inv_SY_B!H99/Inv_SY_B!$DA99-1,"")</f>
        <v>-1.9626374974582861E-2</v>
      </c>
      <c r="I99" s="169">
        <f>IFERROR(Inv_SY_B!I99/Inv_SY_B!$DA99-1,"")</f>
        <v>-0.13880101626119767</v>
      </c>
      <c r="J99" s="169">
        <f>IFERROR(Inv_SY_B!J99/Inv_SY_B!$DA99-1,"")</f>
        <v>-6.7742728521594464E-2</v>
      </c>
      <c r="K99" s="169">
        <f>IFERROR(Inv_SY_B!K99/Inv_SY_B!$DA99-1,"")</f>
        <v>-4.2765841951141415E-2</v>
      </c>
      <c r="L99" s="169">
        <f>IFERROR(Inv_SY_B!L99/Inv_SY_B!$DA99-1,"")</f>
        <v>-3.9896308231813449E-2</v>
      </c>
      <c r="M99" s="169">
        <f>IFERROR(Inv_SY_B!M99/Inv_SY_B!$DA99-1,"")</f>
        <v>-5.7888150366425251E-4</v>
      </c>
      <c r="N99" s="169">
        <f>IFERROR(Inv_SY_B!N99/Inv_SY_B!$DA99-1,"")</f>
        <v>-5.7193982753929173E-3</v>
      </c>
      <c r="O99" s="169">
        <f>IFERROR(Inv_SY_B!O99/Inv_SY_B!$DA99-1,"")</f>
        <v>-2.5650774099962304E-3</v>
      </c>
      <c r="P99" s="169">
        <f>IFERROR(Inv_SY_B!P99/Inv_SY_B!$DA99-1,"")</f>
        <v>-1.2874038894053363E-2</v>
      </c>
      <c r="Q99" s="169">
        <f>IFERROR(Inv_SY_B!Q99/Inv_SY_B!$DA99-1,"")</f>
        <v>-3.3209111263556967E-2</v>
      </c>
      <c r="R99" s="169">
        <f>IFERROR(Inv_SY_B!R99/Inv_SY_B!$DA99-1,"")</f>
        <v>-1.0989179277787198E-2</v>
      </c>
      <c r="S99" s="169">
        <f>IFERROR(Inv_SY_B!S99/Inv_SY_B!$DA99-1,"")</f>
        <v>-4.4217881359407407E-3</v>
      </c>
      <c r="T99" s="169">
        <f>IFERROR(Inv_SY_B!T99/Inv_SY_B!$DA99-1,"")</f>
        <v>-2.7638497292358899E-2</v>
      </c>
      <c r="U99" s="169">
        <f>IFERROR(Inv_SY_B!U99/Inv_SY_B!$DA99-1,"")</f>
        <v>0.11708135435951772</v>
      </c>
      <c r="V99" s="169">
        <f>IFERROR(Inv_SY_B!V99/Inv_SY_B!$DA99-1,"")</f>
        <v>0.13451245269976564</v>
      </c>
      <c r="W99" s="169">
        <f>IFERROR(Inv_SY_B!W99/Inv_SY_B!$DA99-1,"")</f>
        <v>0.14699079319320374</v>
      </c>
      <c r="X99" s="169">
        <f>IFERROR(Inv_SY_B!X99/Inv_SY_B!$DA99-1,"")</f>
        <v>1.9048026379014926E-2</v>
      </c>
      <c r="Y99" s="169">
        <f>IFERROR(Inv_SY_B!Y99/Inv_SY_B!$DA99-1,"")</f>
        <v>2.9621094269988824E-2</v>
      </c>
      <c r="Z99" s="169">
        <f>IFERROR(Inv_SY_B!Z99/Inv_SY_B!$DA99-1,"")</f>
        <v>3.0433396127246715E-2</v>
      </c>
      <c r="AA99" s="169">
        <f>IFERROR(Inv_SY_B!AA99/Inv_SY_B!$DA99-1,"")</f>
        <v>-3.2105260795249557E-2</v>
      </c>
      <c r="AB99" s="169">
        <f>IFERROR(Inv_SY_B!AB99/Inv_SY_B!$DA99-1,"")</f>
        <v>-1.8479302861592384E-2</v>
      </c>
      <c r="AC99" s="169">
        <f>IFERROR(Inv_SY_B!AC99/Inv_SY_B!$DA99-1,"")</f>
        <v>1.708365821097857E-2</v>
      </c>
      <c r="AD99" s="169">
        <f>IFERROR(Inv_SY_B!AD99/Inv_SY_B!$DA99-1,"")</f>
        <v>-3.9822322064825388E-2</v>
      </c>
      <c r="AE99" s="169">
        <f>IFERROR(Inv_SY_B!AE99/Inv_SY_B!$DA99-1,"")</f>
        <v>3.855174046202281E-3</v>
      </c>
      <c r="AF99" s="169">
        <f>IFERROR(Inv_SY_B!AF99/Inv_SY_B!$DA99-1,"")</f>
        <v>3.1383070473269603E-2</v>
      </c>
      <c r="AG99" s="169">
        <f>IFERROR(Inv_SY_B!AG99/Inv_SY_B!$DA99-1,"")</f>
        <v>5.3043976489625555E-2</v>
      </c>
      <c r="AH99" s="169">
        <f>IFERROR(Inv_SY_B!AH99/Inv_SY_B!$DA99-1,"")</f>
        <v>-1.0442415153942619E-2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2.9339161706907646E-2</v>
      </c>
      <c r="D100" s="169">
        <f>IFERROR(Inv_SY_B!D100/Inv_SY_B!$DA100-1,"")</f>
        <v>2.3160357349536476E-2</v>
      </c>
      <c r="E100" s="169">
        <f>IFERROR(Inv_SY_B!E100/Inv_SY_B!$DA100-1,"")</f>
        <v>-9.7200846690246312E-3</v>
      </c>
      <c r="F100" s="169">
        <f>IFERROR(Inv_SY_B!F100/Inv_SY_B!$DA100-1,"")</f>
        <v>-2.3155503201915839E-2</v>
      </c>
      <c r="G100" s="169">
        <f>IFERROR(Inv_SY_B!G100/Inv_SY_B!$DA100-1,"")</f>
        <v>-1.3047725703635438E-2</v>
      </c>
      <c r="H100" s="169">
        <f>IFERROR(Inv_SY_B!H100/Inv_SY_B!$DA100-1,"")</f>
        <v>-1.7125752234212754E-3</v>
      </c>
      <c r="I100" s="169">
        <f>IFERROR(Inv_SY_B!I100/Inv_SY_B!$DA100-1,"")</f>
        <v>-1.4130701864165762E-2</v>
      </c>
      <c r="J100" s="169">
        <f>IFERROR(Inv_SY_B!J100/Inv_SY_B!$DA100-1,"")</f>
        <v>-3.1626783390950819E-2</v>
      </c>
      <c r="K100" s="169">
        <f>IFERROR(Inv_SY_B!K100/Inv_SY_B!$DA100-1,"")</f>
        <v>-1.4971179546001911E-2</v>
      </c>
      <c r="L100" s="169">
        <f>IFERROR(Inv_SY_B!L100/Inv_SY_B!$DA100-1,"")</f>
        <v>-2.5789561518454462E-3</v>
      </c>
      <c r="M100" s="169">
        <f>IFERROR(Inv_SY_B!M100/Inv_SY_B!$DA100-1,"")</f>
        <v>3.3268491972251457E-3</v>
      </c>
      <c r="N100" s="169">
        <f>IFERROR(Inv_SY_B!N100/Inv_SY_B!$DA100-1,"")</f>
        <v>6.8911621298253234E-3</v>
      </c>
      <c r="O100" s="169">
        <f>IFERROR(Inv_SY_B!O100/Inv_SY_B!$DA100-1,"")</f>
        <v>-8.9339894241300399E-3</v>
      </c>
      <c r="P100" s="169">
        <f>IFERROR(Inv_SY_B!P100/Inv_SY_B!$DA100-1,"")</f>
        <v>-8.5260991565907496E-3</v>
      </c>
      <c r="Q100" s="169">
        <f>IFERROR(Inv_SY_B!Q100/Inv_SY_B!$DA100-1,"")</f>
        <v>-6.9642168716882336E-2</v>
      </c>
      <c r="R100" s="169">
        <f>IFERROR(Inv_SY_B!R100/Inv_SY_B!$DA100-1,"")</f>
        <v>-4.4442603122035407E-2</v>
      </c>
      <c r="S100" s="169">
        <f>IFERROR(Inv_SY_B!S100/Inv_SY_B!$DA100-1,"")</f>
        <v>-3.5453636153796597E-2</v>
      </c>
      <c r="T100" s="169">
        <f>IFERROR(Inv_SY_B!T100/Inv_SY_B!$DA100-1,"")</f>
        <v>-4.6980978733576428E-2</v>
      </c>
      <c r="U100" s="169">
        <f>IFERROR(Inv_SY_B!U100/Inv_SY_B!$DA100-1,"")</f>
        <v>0.11862116880190632</v>
      </c>
      <c r="V100" s="169">
        <f>IFERROR(Inv_SY_B!V100/Inv_SY_B!$DA100-1,"")</f>
        <v>0.13026780261303061</v>
      </c>
      <c r="W100" s="169">
        <f>IFERROR(Inv_SY_B!W100/Inv_SY_B!$DA100-1,"")</f>
        <v>0.15389006722614096</v>
      </c>
      <c r="X100" s="169">
        <f>IFERROR(Inv_SY_B!X100/Inv_SY_B!$DA100-1,"")</f>
        <v>3.6547788022928795E-2</v>
      </c>
      <c r="Y100" s="169">
        <f>IFERROR(Inv_SY_B!Y100/Inv_SY_B!$DA100-1,"")</f>
        <v>2.4675943888160301E-2</v>
      </c>
      <c r="Z100" s="169">
        <f>IFERROR(Inv_SY_B!Z100/Inv_SY_B!$DA100-1,"")</f>
        <v>3.2496540390694273E-2</v>
      </c>
      <c r="AA100" s="169">
        <f>IFERROR(Inv_SY_B!AA100/Inv_SY_B!$DA100-1,"")</f>
        <v>-4.8449672430733504E-2</v>
      </c>
      <c r="AB100" s="169">
        <f>IFERROR(Inv_SY_B!AB100/Inv_SY_B!$DA100-1,"")</f>
        <v>-3.1206870795373542E-2</v>
      </c>
      <c r="AC100" s="169">
        <f>IFERROR(Inv_SY_B!AC100/Inv_SY_B!$DA100-1,"")</f>
        <v>-1.1151828506575479E-2</v>
      </c>
      <c r="AD100" s="169">
        <f>IFERROR(Inv_SY_B!AD100/Inv_SY_B!$DA100-1,"")</f>
        <v>-5.6411896131525308E-2</v>
      </c>
      <c r="AE100" s="169">
        <f>IFERROR(Inv_SY_B!AE100/Inv_SY_B!$DA100-1,"")</f>
        <v>-2.4758440393648495E-2</v>
      </c>
      <c r="AF100" s="169">
        <f>IFERROR(Inv_SY_B!AF100/Inv_SY_B!$DA100-1,"")</f>
        <v>4.9996383971229186E-4</v>
      </c>
      <c r="AG100" s="169">
        <f>IFERROR(Inv_SY_B!AG100/Inv_SY_B!$DA100-1,"")</f>
        <v>-7.2718528474756683E-3</v>
      </c>
      <c r="AH100" s="169">
        <f>IFERROR(Inv_SY_B!AH100/Inv_SY_B!$DA100-1,"")</f>
        <v>-5.554325900276702E-2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2.4791353234965952E-2</v>
      </c>
      <c r="D101" s="169">
        <f>IFERROR(Inv_SY_B!D101/Inv_SY_B!$DA101-1,"")</f>
        <v>1.4550974150272733E-2</v>
      </c>
      <c r="E101" s="169">
        <f>IFERROR(Inv_SY_B!E101/Inv_SY_B!$DA101-1,"")</f>
        <v>-2.3842765697582591E-2</v>
      </c>
      <c r="F101" s="169">
        <f>IFERROR(Inv_SY_B!F101/Inv_SY_B!$DA101-1,"")</f>
        <v>-5.2925890562495193E-2</v>
      </c>
      <c r="G101" s="169">
        <f>IFERROR(Inv_SY_B!G101/Inv_SY_B!$DA101-1,"")</f>
        <v>-2.7075788537083589E-2</v>
      </c>
      <c r="H101" s="169">
        <f>IFERROR(Inv_SY_B!H101/Inv_SY_B!$DA101-1,"")</f>
        <v>-1.8348685743270199E-2</v>
      </c>
      <c r="I101" s="169">
        <f>IFERROR(Inv_SY_B!I101/Inv_SY_B!$DA101-1,"")</f>
        <v>-2.5539188045170857E-2</v>
      </c>
      <c r="J101" s="169">
        <f>IFERROR(Inv_SY_B!J101/Inv_SY_B!$DA101-1,"")</f>
        <v>-6.8729044093792213E-2</v>
      </c>
      <c r="K101" s="169">
        <f>IFERROR(Inv_SY_B!K101/Inv_SY_B!$DA101-1,"")</f>
        <v>-4.5712445648288025E-2</v>
      </c>
      <c r="L101" s="169">
        <f>IFERROR(Inv_SY_B!L101/Inv_SY_B!$DA101-1,"")</f>
        <v>-4.3338143743163027E-2</v>
      </c>
      <c r="M101" s="169">
        <f>IFERROR(Inv_SY_B!M101/Inv_SY_B!$DA101-1,"")</f>
        <v>-7.4813182788003862E-3</v>
      </c>
      <c r="N101" s="169">
        <f>IFERROR(Inv_SY_B!N101/Inv_SY_B!$DA101-1,"")</f>
        <v>-7.8993686366549687E-3</v>
      </c>
      <c r="O101" s="169">
        <f>IFERROR(Inv_SY_B!O101/Inv_SY_B!$DA101-1,"")</f>
        <v>-1.1054628505695607E-2</v>
      </c>
      <c r="P101" s="169">
        <f>IFERROR(Inv_SY_B!P101/Inv_SY_B!$DA101-1,"")</f>
        <v>-2.3326255095589499E-2</v>
      </c>
      <c r="Q101" s="169">
        <f>IFERROR(Inv_SY_B!Q101/Inv_SY_B!$DA101-1,"")</f>
        <v>-3.1889904270329006E-2</v>
      </c>
      <c r="R101" s="169">
        <f>IFERROR(Inv_SY_B!R101/Inv_SY_B!$DA101-1,"")</f>
        <v>-2.2026622700507481E-2</v>
      </c>
      <c r="S101" s="169">
        <f>IFERROR(Inv_SY_B!S101/Inv_SY_B!$DA101-1,"")</f>
        <v>-1.9632563025355432E-2</v>
      </c>
      <c r="T101" s="169">
        <f>IFERROR(Inv_SY_B!T101/Inv_SY_B!$DA101-1,"")</f>
        <v>-5.2523678335110846E-2</v>
      </c>
      <c r="U101" s="169">
        <f>IFERROR(Inv_SY_B!U101/Inv_SY_B!$DA101-1,"")</f>
        <v>0.10509367094348843</v>
      </c>
      <c r="V101" s="169">
        <f>IFERROR(Inv_SY_B!V101/Inv_SY_B!$DA101-1,"")</f>
        <v>9.4627369073255085E-2</v>
      </c>
      <c r="W101" s="169">
        <f>IFERROR(Inv_SY_B!W101/Inv_SY_B!$DA101-1,"")</f>
        <v>0.12022694886169338</v>
      </c>
      <c r="X101" s="169">
        <f>IFERROR(Inv_SY_B!X101/Inv_SY_B!$DA101-1,"")</f>
        <v>1.6518016824881965E-2</v>
      </c>
      <c r="Y101" s="169">
        <f>IFERROR(Inv_SY_B!Y101/Inv_SY_B!$DA101-1,"")</f>
        <v>5.462013761629092E-2</v>
      </c>
      <c r="Z101" s="169">
        <f>IFERROR(Inv_SY_B!Z101/Inv_SY_B!$DA101-1,"")</f>
        <v>5.3890061263167865E-2</v>
      </c>
      <c r="AA101" s="169">
        <f>IFERROR(Inv_SY_B!AA101/Inv_SY_B!$DA101-1,"")</f>
        <v>-3.3194124742326303E-2</v>
      </c>
      <c r="AB101" s="169">
        <f>IFERROR(Inv_SY_B!AB101/Inv_SY_B!$DA101-1,"")</f>
        <v>-1.9066037697054505E-2</v>
      </c>
      <c r="AC101" s="169">
        <f>IFERROR(Inv_SY_B!AC101/Inv_SY_B!$DA101-1,"")</f>
        <v>2.1381865906997088E-2</v>
      </c>
      <c r="AD101" s="169">
        <f>IFERROR(Inv_SY_B!AD101/Inv_SY_B!$DA101-1,"")</f>
        <v>-2.798280966078226E-2</v>
      </c>
      <c r="AE101" s="169">
        <f>IFERROR(Inv_SY_B!AE101/Inv_SY_B!$DA101-1,"")</f>
        <v>-2.5136760868413877E-3</v>
      </c>
      <c r="AF101" s="169">
        <f>IFERROR(Inv_SY_B!AF101/Inv_SY_B!$DA101-1,"")</f>
        <v>2.9281781230349191E-2</v>
      </c>
      <c r="AG101" s="169">
        <f>IFERROR(Inv_SY_B!AG101/Inv_SY_B!$DA101-1,"")</f>
        <v>4.507220122636979E-2</v>
      </c>
      <c r="AH101" s="169">
        <f>IFERROR(Inv_SY_B!AH101/Inv_SY_B!$DA101-1,"")</f>
        <v>-1.5951441225838692E-2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2.3143515454914221E-2</v>
      </c>
      <c r="D102" s="169">
        <f>IFERROR(Inv_SY_B!D102/Inv_SY_B!$DA102-1,"")</f>
        <v>1.929106166912109E-2</v>
      </c>
      <c r="E102" s="169">
        <f>IFERROR(Inv_SY_B!E102/Inv_SY_B!$DA102-1,"")</f>
        <v>-2.1421513821597848E-2</v>
      </c>
      <c r="F102" s="169">
        <f>IFERROR(Inv_SY_B!F102/Inv_SY_B!$DA102-1,"")</f>
        <v>-3.0523101163520416E-2</v>
      </c>
      <c r="G102" s="169">
        <f>IFERROR(Inv_SY_B!G102/Inv_SY_B!$DA102-1,"")</f>
        <v>-2.1623054030881605E-2</v>
      </c>
      <c r="H102" s="169">
        <f>IFERROR(Inv_SY_B!H102/Inv_SY_B!$DA102-1,"")</f>
        <v>-1.3478504111855361E-2</v>
      </c>
      <c r="I102" s="169">
        <f>IFERROR(Inv_SY_B!I102/Inv_SY_B!$DA102-1,"")</f>
        <v>-6.0884263084580725E-3</v>
      </c>
      <c r="J102" s="169">
        <f>IFERROR(Inv_SY_B!J102/Inv_SY_B!$DA102-1,"")</f>
        <v>-4.4258258869132483E-2</v>
      </c>
      <c r="K102" s="169">
        <f>IFERROR(Inv_SY_B!K102/Inv_SY_B!$DA102-1,"")</f>
        <v>-1.9269956701875146E-2</v>
      </c>
      <c r="L102" s="169">
        <f>IFERROR(Inv_SY_B!L102/Inv_SY_B!$DA102-1,"")</f>
        <v>-2.010005131299708E-2</v>
      </c>
      <c r="M102" s="169">
        <f>IFERROR(Inv_SY_B!M102/Inv_SY_B!$DA102-1,"")</f>
        <v>7.7341526623775358E-4</v>
      </c>
      <c r="N102" s="169">
        <f>IFERROR(Inv_SY_B!N102/Inv_SY_B!$DA102-1,"")</f>
        <v>-3.4914755907780037E-3</v>
      </c>
      <c r="O102" s="169">
        <f>IFERROR(Inv_SY_B!O102/Inv_SY_B!$DA102-1,"")</f>
        <v>-1.446411831859562E-3</v>
      </c>
      <c r="P102" s="169">
        <f>IFERROR(Inv_SY_B!P102/Inv_SY_B!$DA102-1,"")</f>
        <v>-2.0375908423890587E-2</v>
      </c>
      <c r="Q102" s="169">
        <f>IFERROR(Inv_SY_B!Q102/Inv_SY_B!$DA102-1,"")</f>
        <v>-2.7000585290001378E-2</v>
      </c>
      <c r="R102" s="169">
        <f>IFERROR(Inv_SY_B!R102/Inv_SY_B!$DA102-1,"")</f>
        <v>-1.3810592461598326E-2</v>
      </c>
      <c r="S102" s="169">
        <f>IFERROR(Inv_SY_B!S102/Inv_SY_B!$DA102-1,"")</f>
        <v>-7.8064557384542876E-3</v>
      </c>
      <c r="T102" s="169">
        <f>IFERROR(Inv_SY_B!T102/Inv_SY_B!$DA102-1,"")</f>
        <v>1.1944484771376551E-2</v>
      </c>
      <c r="U102" s="169">
        <f>IFERROR(Inv_SY_B!U102/Inv_SY_B!$DA102-1,"")</f>
        <v>9.265764060412196E-2</v>
      </c>
      <c r="V102" s="169">
        <f>IFERROR(Inv_SY_B!V102/Inv_SY_B!$DA102-1,"")</f>
        <v>0.12360447468016766</v>
      </c>
      <c r="W102" s="169">
        <f>IFERROR(Inv_SY_B!W102/Inv_SY_B!$DA102-1,"")</f>
        <v>0.16760703676048672</v>
      </c>
      <c r="X102" s="169">
        <f>IFERROR(Inv_SY_B!X102/Inv_SY_B!$DA102-1,"")</f>
        <v>2.7844696626931009E-2</v>
      </c>
      <c r="Y102" s="169">
        <f>IFERROR(Inv_SY_B!Y102/Inv_SY_B!$DA102-1,"")</f>
        <v>5.5879278619910266E-3</v>
      </c>
      <c r="Z102" s="169">
        <f>IFERROR(Inv_SY_B!Z102/Inv_SY_B!$DA102-1,"")</f>
        <v>6.2819927821811117E-3</v>
      </c>
      <c r="AA102" s="169">
        <f>IFERROR(Inv_SY_B!AA102/Inv_SY_B!$DA102-1,"")</f>
        <v>-6.4951438202154321E-2</v>
      </c>
      <c r="AB102" s="169">
        <f>IFERROR(Inv_SY_B!AB102/Inv_SY_B!$DA102-1,"")</f>
        <v>-0.1446480625415002</v>
      </c>
      <c r="AC102" s="169">
        <f>IFERROR(Inv_SY_B!AC102/Inv_SY_B!$DA102-1,"")</f>
        <v>8.8483346396328599E-4</v>
      </c>
      <c r="AD102" s="169">
        <f>IFERROR(Inv_SY_B!AD102/Inv_SY_B!$DA102-1,"")</f>
        <v>-5.503604143602947E-2</v>
      </c>
      <c r="AE102" s="169">
        <f>IFERROR(Inv_SY_B!AE102/Inv_SY_B!$DA102-1,"")</f>
        <v>-6.1918228232502592E-3</v>
      </c>
      <c r="AF102" s="169">
        <f>IFERROR(Inv_SY_B!AF102/Inv_SY_B!$DA102-1,"")</f>
        <v>2.6748239746382296E-2</v>
      </c>
      <c r="AG102" s="169">
        <f>IFERROR(Inv_SY_B!AG102/Inv_SY_B!$DA102-1,"")</f>
        <v>3.8974230176782809E-2</v>
      </c>
      <c r="AH102" s="169">
        <f>IFERROR(Inv_SY_B!AH102/Inv_SY_B!$DA102-1,"")</f>
        <v>-2.3821889204827973E-2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1.1019885148766395E-3</v>
      </c>
      <c r="D103" s="169">
        <f>IFERROR(Inv_SY_B!D103/Inv_SY_B!$DA103-1,"")</f>
        <v>6.6259427811821148E-3</v>
      </c>
      <c r="E103" s="169">
        <f>IFERROR(Inv_SY_B!E103/Inv_SY_B!$DA103-1,"")</f>
        <v>-3.0411939477525296E-2</v>
      </c>
      <c r="F103" s="169">
        <f>IFERROR(Inv_SY_B!F103/Inv_SY_B!$DA103-1,"")</f>
        <v>-3.6484255884932093E-2</v>
      </c>
      <c r="G103" s="169">
        <f>IFERROR(Inv_SY_B!G103/Inv_SY_B!$DA103-1,"")</f>
        <v>-2.159708823460138E-2</v>
      </c>
      <c r="H103" s="169">
        <f>IFERROR(Inv_SY_B!H103/Inv_SY_B!$DA103-1,"")</f>
        <v>-1.8015213311213585E-2</v>
      </c>
      <c r="I103" s="169">
        <f>IFERROR(Inv_SY_B!I103/Inv_SY_B!$DA103-1,"")</f>
        <v>-4.7321048128878829E-4</v>
      </c>
      <c r="J103" s="169">
        <f>IFERROR(Inv_SY_B!J103/Inv_SY_B!$DA103-1,"")</f>
        <v>-5.645046605038162E-2</v>
      </c>
      <c r="K103" s="169">
        <f>IFERROR(Inv_SY_B!K103/Inv_SY_B!$DA103-1,"")</f>
        <v>-2.3290223474370819E-2</v>
      </c>
      <c r="L103" s="169">
        <f>IFERROR(Inv_SY_B!L103/Inv_SY_B!$DA103-1,"")</f>
        <v>-1.6729412056664228E-2</v>
      </c>
      <c r="M103" s="169">
        <f>IFERROR(Inv_SY_B!M103/Inv_SY_B!$DA103-1,"")</f>
        <v>-7.1093581643478787E-3</v>
      </c>
      <c r="N103" s="169">
        <f>IFERROR(Inv_SY_B!N103/Inv_SY_B!$DA103-1,"")</f>
        <v>-1.3335306375862888E-2</v>
      </c>
      <c r="O103" s="169">
        <f>IFERROR(Inv_SY_B!O103/Inv_SY_B!$DA103-1,"")</f>
        <v>-9.484088399956625E-3</v>
      </c>
      <c r="P103" s="169">
        <f>IFERROR(Inv_SY_B!P103/Inv_SY_B!$DA103-1,"")</f>
        <v>-1.9492885676018812E-2</v>
      </c>
      <c r="Q103" s="169">
        <f>IFERROR(Inv_SY_B!Q103/Inv_SY_B!$DA103-1,"")</f>
        <v>-1.6621525397250148E-2</v>
      </c>
      <c r="R103" s="169">
        <f>IFERROR(Inv_SY_B!R103/Inv_SY_B!$DA103-1,"")</f>
        <v>-1.5452308565642836E-2</v>
      </c>
      <c r="S103" s="169">
        <f>IFERROR(Inv_SY_B!S103/Inv_SY_B!$DA103-1,"")</f>
        <v>-1.1066724528436822E-2</v>
      </c>
      <c r="T103" s="169">
        <f>IFERROR(Inv_SY_B!T103/Inv_SY_B!$DA103-1,"")</f>
        <v>-4.6963008402677309E-3</v>
      </c>
      <c r="U103" s="169">
        <f>IFERROR(Inv_SY_B!U103/Inv_SY_B!$DA103-1,"")</f>
        <v>0.10013325463366063</v>
      </c>
      <c r="V103" s="169">
        <f>IFERROR(Inv_SY_B!V103/Inv_SY_B!$DA103-1,"")</f>
        <v>0.12537266384100421</v>
      </c>
      <c r="W103" s="169">
        <f>IFERROR(Inv_SY_B!W103/Inv_SY_B!$DA103-1,"")</f>
        <v>0.12099958754937212</v>
      </c>
      <c r="X103" s="169">
        <f>IFERROR(Inv_SY_B!X103/Inv_SY_B!$DA103-1,"")</f>
        <v>4.3771347559751206E-3</v>
      </c>
      <c r="Y103" s="169">
        <f>IFERROR(Inv_SY_B!Y103/Inv_SY_B!$DA103-1,"")</f>
        <v>-7.3614314878038822E-3</v>
      </c>
      <c r="Z103" s="169">
        <f>IFERROR(Inv_SY_B!Z103/Inv_SY_B!$DA103-1,"")</f>
        <v>4.0599928756357428E-3</v>
      </c>
      <c r="AA103" s="169">
        <f>IFERROR(Inv_SY_B!AA103/Inv_SY_B!$DA103-1,"")</f>
        <v>-2.6900074817699293E-2</v>
      </c>
      <c r="AB103" s="169">
        <f>IFERROR(Inv_SY_B!AB103/Inv_SY_B!$DA103-1,"")</f>
        <v>-1.1911774449716805E-2</v>
      </c>
      <c r="AC103" s="169">
        <f>IFERROR(Inv_SY_B!AC103/Inv_SY_B!$DA103-1,"")</f>
        <v>3.9177236829661677E-3</v>
      </c>
      <c r="AD103" s="169">
        <f>IFERROR(Inv_SY_B!AD103/Inv_SY_B!$DA103-1,"")</f>
        <v>-4.7986628268450238E-2</v>
      </c>
      <c r="AE103" s="169">
        <f>IFERROR(Inv_SY_B!AE103/Inv_SY_B!$DA103-1,"")</f>
        <v>-1.6884449691551118E-2</v>
      </c>
      <c r="AF103" s="169">
        <f>IFERROR(Inv_SY_B!AF103/Inv_SY_B!$DA103-1,"")</f>
        <v>1.381211929656212E-2</v>
      </c>
      <c r="AG103" s="169">
        <f>IFERROR(Inv_SY_B!AG103/Inv_SY_B!$DA103-1,"")</f>
        <v>3.9803454091164925E-2</v>
      </c>
      <c r="AH103" s="169">
        <f>IFERROR(Inv_SY_B!AH103/Inv_SY_B!$DA103-1,"")</f>
        <v>-8.4491963884159027E-3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7.7011468563903396E-3</v>
      </c>
      <c r="D104" s="169">
        <f>IFERROR(Inv_SY_B!D104/Inv_SY_B!$DA104-1,"")</f>
        <v>3.8083547436258414E-3</v>
      </c>
      <c r="E104" s="169">
        <f>IFERROR(Inv_SY_B!E104/Inv_SY_B!$DA104-1,"")</f>
        <v>-4.5800597597850601E-2</v>
      </c>
      <c r="F104" s="169">
        <f>IFERROR(Inv_SY_B!F104/Inv_SY_B!$DA104-1,"")</f>
        <v>-6.3160951869037474E-2</v>
      </c>
      <c r="G104" s="169">
        <f>IFERROR(Inv_SY_B!G104/Inv_SY_B!$DA104-1,"")</f>
        <v>-4.5257158492572724E-2</v>
      </c>
      <c r="H104" s="169">
        <f>IFERROR(Inv_SY_B!H104/Inv_SY_B!$DA104-1,"")</f>
        <v>-3.8765873585833166E-2</v>
      </c>
      <c r="I104" s="169">
        <f>IFERROR(Inv_SY_B!I104/Inv_SY_B!$DA104-1,"")</f>
        <v>-2.3182908622867537E-2</v>
      </c>
      <c r="J104" s="169">
        <f>IFERROR(Inv_SY_B!J104/Inv_SY_B!$DA104-1,"")</f>
        <v>-6.3266943306903856E-2</v>
      </c>
      <c r="K104" s="169">
        <f>IFERROR(Inv_SY_B!K104/Inv_SY_B!$DA104-1,"")</f>
        <v>-7.228643954349967E-2</v>
      </c>
      <c r="L104" s="169">
        <f>IFERROR(Inv_SY_B!L104/Inv_SY_B!$DA104-1,"")</f>
        <v>-4.4500327068468737E-2</v>
      </c>
      <c r="M104" s="169">
        <f>IFERROR(Inv_SY_B!M104/Inv_SY_B!$DA104-1,"")</f>
        <v>-2.2687935166067708E-2</v>
      </c>
      <c r="N104" s="169">
        <f>IFERROR(Inv_SY_B!N104/Inv_SY_B!$DA104-1,"")</f>
        <v>-2.5681823200314424E-2</v>
      </c>
      <c r="O104" s="169">
        <f>IFERROR(Inv_SY_B!O104/Inv_SY_B!$DA104-1,"")</f>
        <v>-2.3979303004634689E-2</v>
      </c>
      <c r="P104" s="169">
        <f>IFERROR(Inv_SY_B!P104/Inv_SY_B!$DA104-1,"")</f>
        <v>-3.5985229610772218E-2</v>
      </c>
      <c r="Q104" s="169">
        <f>IFERROR(Inv_SY_B!Q104/Inv_SY_B!$DA104-1,"")</f>
        <v>-4.3083659372816108E-2</v>
      </c>
      <c r="R104" s="169">
        <f>IFERROR(Inv_SY_B!R104/Inv_SY_B!$DA104-1,"")</f>
        <v>-5.0176189447768471E-2</v>
      </c>
      <c r="S104" s="169">
        <f>IFERROR(Inv_SY_B!S104/Inv_SY_B!$DA104-1,"")</f>
        <v>-4.1165116063115237E-2</v>
      </c>
      <c r="T104" s="169">
        <f>IFERROR(Inv_SY_B!T104/Inv_SY_B!$DA104-1,"")</f>
        <v>-3.0387851201571836E-2</v>
      </c>
      <c r="U104" s="169">
        <f>IFERROR(Inv_SY_B!U104/Inv_SY_B!$DA104-1,"")</f>
        <v>0.10673397790230754</v>
      </c>
      <c r="V104" s="169">
        <f>IFERROR(Inv_SY_B!V104/Inv_SY_B!$DA104-1,"")</f>
        <v>0.11258203265685762</v>
      </c>
      <c r="W104" s="169">
        <f>IFERROR(Inv_SY_B!W104/Inv_SY_B!$DA104-1,"")</f>
        <v>0.13051523634956319</v>
      </c>
      <c r="X104" s="169">
        <f>IFERROR(Inv_SY_B!X104/Inv_SY_B!$DA104-1,"")</f>
        <v>1.7166197305693132E-2</v>
      </c>
      <c r="Y104" s="169">
        <f>IFERROR(Inv_SY_B!Y104/Inv_SY_B!$DA104-1,"")</f>
        <v>1.5920048289181921E-2</v>
      </c>
      <c r="Z104" s="169">
        <f>IFERROR(Inv_SY_B!Z104/Inv_SY_B!$DA104-1,"")</f>
        <v>2.1756310514860822E-2</v>
      </c>
      <c r="AA104" s="169">
        <f>IFERROR(Inv_SY_B!AA104/Inv_SY_B!$DA104-1,"")</f>
        <v>6.4302807522409466E-3</v>
      </c>
      <c r="AB104" s="169">
        <f>IFERROR(Inv_SY_B!AB104/Inv_SY_B!$DA104-1,"")</f>
        <v>3.7829883056409441E-2</v>
      </c>
      <c r="AC104" s="169">
        <f>IFERROR(Inv_SY_B!AC104/Inv_SY_B!$DA104-1,"")</f>
        <v>3.3970381465081356E-2</v>
      </c>
      <c r="AD104" s="169">
        <f>IFERROR(Inv_SY_B!AD104/Inv_SY_B!$DA104-1,"")</f>
        <v>-8.2670226394807589E-3</v>
      </c>
      <c r="AE104" s="169">
        <f>IFERROR(Inv_SY_B!AE104/Inv_SY_B!$DA104-1,"")</f>
        <v>3.2368980800216773E-2</v>
      </c>
      <c r="AF104" s="169">
        <f>IFERROR(Inv_SY_B!AF104/Inv_SY_B!$DA104-1,"")</f>
        <v>6.7126797345977041E-2</v>
      </c>
      <c r="AG104" s="169">
        <f>IFERROR(Inv_SY_B!AG104/Inv_SY_B!$DA104-1,"")</f>
        <v>6.675712659717159E-2</v>
      </c>
      <c r="AH104" s="169">
        <f>IFERROR(Inv_SY_B!AH104/Inv_SY_B!$DA104-1,"")</f>
        <v>1.6968575157992882E-2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1.3347957781964181E-2</v>
      </c>
      <c r="D105" s="169">
        <f>IFERROR(Inv_SY_B!D105/Inv_SY_B!$DA105-1,"")</f>
        <v>1.6060333743544764E-2</v>
      </c>
      <c r="E105" s="169">
        <f>IFERROR(Inv_SY_B!E105/Inv_SY_B!$DA105-1,"")</f>
        <v>-1.4123951196894913E-3</v>
      </c>
      <c r="F105" s="169">
        <f>IFERROR(Inv_SY_B!F105/Inv_SY_B!$DA105-1,"")</f>
        <v>-2.6794360190124378E-3</v>
      </c>
      <c r="G105" s="169">
        <f>IFERROR(Inv_SY_B!G105/Inv_SY_B!$DA105-1,"")</f>
        <v>-5.1524236023869907E-3</v>
      </c>
      <c r="H105" s="169">
        <f>IFERROR(Inv_SY_B!H105/Inv_SY_B!$DA105-1,"")</f>
        <v>1.4567036534010036E-3</v>
      </c>
      <c r="I105" s="169">
        <f>IFERROR(Inv_SY_B!I105/Inv_SY_B!$DA105-1,"")</f>
        <v>1.6772591855411356E-2</v>
      </c>
      <c r="J105" s="169">
        <f>IFERROR(Inv_SY_B!J105/Inv_SY_B!$DA105-1,"")</f>
        <v>-1.9220975187807965E-2</v>
      </c>
      <c r="K105" s="169">
        <f>IFERROR(Inv_SY_B!K105/Inv_SY_B!$DA105-1,"")</f>
        <v>-2.8107789261804572E-2</v>
      </c>
      <c r="L105" s="169">
        <f>IFERROR(Inv_SY_B!L105/Inv_SY_B!$DA105-1,"")</f>
        <v>7.1803975926245656E-3</v>
      </c>
      <c r="M105" s="169">
        <f>IFERROR(Inv_SY_B!M105/Inv_SY_B!$DA105-1,"")</f>
        <v>-8.0115940009350961E-4</v>
      </c>
      <c r="N105" s="169">
        <f>IFERROR(Inv_SY_B!N105/Inv_SY_B!$DA105-1,"")</f>
        <v>-2.168582953347209E-3</v>
      </c>
      <c r="O105" s="169">
        <f>IFERROR(Inv_SY_B!O105/Inv_SY_B!$DA105-1,"")</f>
        <v>-9.9298596415673401E-3</v>
      </c>
      <c r="P105" s="169">
        <f>IFERROR(Inv_SY_B!P105/Inv_SY_B!$DA105-1,"")</f>
        <v>-1.5583328728443369E-2</v>
      </c>
      <c r="Q105" s="169">
        <f>IFERROR(Inv_SY_B!Q105/Inv_SY_B!$DA105-1,"")</f>
        <v>-4.0030762617638049E-2</v>
      </c>
      <c r="R105" s="169">
        <f>IFERROR(Inv_SY_B!R105/Inv_SY_B!$DA105-1,"")</f>
        <v>-4.7549005727648197E-2</v>
      </c>
      <c r="S105" s="169">
        <f>IFERROR(Inv_SY_B!S105/Inv_SY_B!$DA105-1,"")</f>
        <v>-3.6136329289323865E-2</v>
      </c>
      <c r="T105" s="169">
        <f>IFERROR(Inv_SY_B!T105/Inv_SY_B!$DA105-1,"")</f>
        <v>-2.9214625199994182E-2</v>
      </c>
      <c r="U105" s="169">
        <f>IFERROR(Inv_SY_B!U105/Inv_SY_B!$DA105-1,"")</f>
        <v>7.2608525375538857E-2</v>
      </c>
      <c r="V105" s="169">
        <f>IFERROR(Inv_SY_B!V105/Inv_SY_B!$DA105-1,"")</f>
        <v>9.6928304175815772E-2</v>
      </c>
      <c r="W105" s="169">
        <f>IFERROR(Inv_SY_B!W105/Inv_SY_B!$DA105-1,"")</f>
        <v>0.13213705373723017</v>
      </c>
      <c r="X105" s="169">
        <f>IFERROR(Inv_SY_B!X105/Inv_SY_B!$DA105-1,"")</f>
        <v>1.6931219638710582E-2</v>
      </c>
      <c r="Y105" s="169">
        <f>IFERROR(Inv_SY_B!Y105/Inv_SY_B!$DA105-1,"")</f>
        <v>-5.1057924717153091E-2</v>
      </c>
      <c r="Z105" s="169">
        <f>IFERROR(Inv_SY_B!Z105/Inv_SY_B!$DA105-1,"")</f>
        <v>-5.2228826895286518E-2</v>
      </c>
      <c r="AA105" s="169">
        <f>IFERROR(Inv_SY_B!AA105/Inv_SY_B!$DA105-1,"")</f>
        <v>-1.9709657752663534E-2</v>
      </c>
      <c r="AB105" s="169">
        <f>IFERROR(Inv_SY_B!AB105/Inv_SY_B!$DA105-1,"")</f>
        <v>4.3594419399723972E-3</v>
      </c>
      <c r="AC105" s="169">
        <f>IFERROR(Inv_SY_B!AC105/Inv_SY_B!$DA105-1,"")</f>
        <v>-3.4148674961651637E-2</v>
      </c>
      <c r="AD105" s="169">
        <f>IFERROR(Inv_SY_B!AD105/Inv_SY_B!$DA105-1,"")</f>
        <v>-3.4357229348907947E-2</v>
      </c>
      <c r="AE105" s="169">
        <f>IFERROR(Inv_SY_B!AE105/Inv_SY_B!$DA105-1,"")</f>
        <v>-2.421225432544083E-3</v>
      </c>
      <c r="AF105" s="169">
        <f>IFERROR(Inv_SY_B!AF105/Inv_SY_B!$DA105-1,"")</f>
        <v>2.2264920774086816E-2</v>
      </c>
      <c r="AG105" s="169">
        <f>IFERROR(Inv_SY_B!AG105/Inv_SY_B!$DA105-1,"")</f>
        <v>3.9488172774428731E-2</v>
      </c>
      <c r="AH105" s="169">
        <f>IFERROR(Inv_SY_B!AH105/Inv_SY_B!$DA105-1,"")</f>
        <v>-7.6254111857620988E-3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4.1472706937182302E-3</v>
      </c>
      <c r="D106" s="169">
        <f>IFERROR(Inv_SY_B!D106/Inv_SY_B!$DA106-1,"")</f>
        <v>3.0281618340706196E-3</v>
      </c>
      <c r="E106" s="169">
        <f>IFERROR(Inv_SY_B!E106/Inv_SY_B!$DA106-1,"")</f>
        <v>-2.668479611757113E-2</v>
      </c>
      <c r="F106" s="169">
        <f>IFERROR(Inv_SY_B!F106/Inv_SY_B!$DA106-1,"")</f>
        <v>-2.7128572004587181E-2</v>
      </c>
      <c r="G106" s="169">
        <f>IFERROR(Inv_SY_B!G106/Inv_SY_B!$DA106-1,"")</f>
        <v>-2.2848106528496559E-2</v>
      </c>
      <c r="H106" s="169">
        <f>IFERROR(Inv_SY_B!H106/Inv_SY_B!$DA106-1,"")</f>
        <v>-2.1200846141598118E-2</v>
      </c>
      <c r="I106" s="169">
        <f>IFERROR(Inv_SY_B!I106/Inv_SY_B!$DA106-1,"")</f>
        <v>2.8748784921417414E-3</v>
      </c>
      <c r="J106" s="169">
        <f>IFERROR(Inv_SY_B!J106/Inv_SY_B!$DA106-1,"")</f>
        <v>-4.5505769167509036E-2</v>
      </c>
      <c r="K106" s="169">
        <f>IFERROR(Inv_SY_B!K106/Inv_SY_B!$DA106-1,"")</f>
        <v>-1.4416956380987611E-2</v>
      </c>
      <c r="L106" s="169">
        <f>IFERROR(Inv_SY_B!L106/Inv_SY_B!$DA106-1,"")</f>
        <v>-1.3684293114894164E-2</v>
      </c>
      <c r="M106" s="169">
        <f>IFERROR(Inv_SY_B!M106/Inv_SY_B!$DA106-1,"")</f>
        <v>-1.020840410397772E-2</v>
      </c>
      <c r="N106" s="169">
        <f>IFERROR(Inv_SY_B!N106/Inv_SY_B!$DA106-1,"")</f>
        <v>-1.7657445957332984E-2</v>
      </c>
      <c r="O106" s="169">
        <f>IFERROR(Inv_SY_B!O106/Inv_SY_B!$DA106-1,"")</f>
        <v>-1.7199263795932507E-2</v>
      </c>
      <c r="P106" s="169">
        <f>IFERROR(Inv_SY_B!P106/Inv_SY_B!$DA106-1,"")</f>
        <v>-2.1740635941435049E-2</v>
      </c>
      <c r="Q106" s="169">
        <f>IFERROR(Inv_SY_B!Q106/Inv_SY_B!$DA106-1,"")</f>
        <v>-3.5835962420107781E-2</v>
      </c>
      <c r="R106" s="169">
        <f>IFERROR(Inv_SY_B!R106/Inv_SY_B!$DA106-1,"")</f>
        <v>-4.1799776474099715E-2</v>
      </c>
      <c r="S106" s="169">
        <f>IFERROR(Inv_SY_B!S106/Inv_SY_B!$DA106-1,"")</f>
        <v>-3.2891528655488833E-2</v>
      </c>
      <c r="T106" s="169">
        <f>IFERROR(Inv_SY_B!T106/Inv_SY_B!$DA106-1,"")</f>
        <v>-3.2622545847978857E-2</v>
      </c>
      <c r="U106" s="169">
        <f>IFERROR(Inv_SY_B!U106/Inv_SY_B!$DA106-1,"")</f>
        <v>5.4490677546579214E-2</v>
      </c>
      <c r="V106" s="169">
        <f>IFERROR(Inv_SY_B!V106/Inv_SY_B!$DA106-1,"")</f>
        <v>9.3277156474633083E-2</v>
      </c>
      <c r="W106" s="169">
        <f>IFERROR(Inv_SY_B!W106/Inv_SY_B!$DA106-1,"")</f>
        <v>0.12164609714918573</v>
      </c>
      <c r="X106" s="169">
        <f>IFERROR(Inv_SY_B!X106/Inv_SY_B!$DA106-1,"")</f>
        <v>7.0789208869850295E-3</v>
      </c>
      <c r="Y106" s="169">
        <f>IFERROR(Inv_SY_B!Y106/Inv_SY_B!$DA106-1,"")</f>
        <v>-2.4616561748665555E-2</v>
      </c>
      <c r="Z106" s="169">
        <f>IFERROR(Inv_SY_B!Z106/Inv_SY_B!$DA106-1,"")</f>
        <v>-2.2862503721605254E-2</v>
      </c>
      <c r="AA106" s="169">
        <f>IFERROR(Inv_SY_B!AA106/Inv_SY_B!$DA106-1,"")</f>
        <v>-1.8644934054962148E-3</v>
      </c>
      <c r="AB106" s="169">
        <f>IFERROR(Inv_SY_B!AB106/Inv_SY_B!$DA106-1,"")</f>
        <v>2.2289079686597768E-2</v>
      </c>
      <c r="AC106" s="169">
        <f>IFERROR(Inv_SY_B!AC106/Inv_SY_B!$DA106-1,"")</f>
        <v>3.6935743294756129E-2</v>
      </c>
      <c r="AD106" s="169">
        <f>IFERROR(Inv_SY_B!AD106/Inv_SY_B!$DA106-1,"")</f>
        <v>-1.953895168469566E-2</v>
      </c>
      <c r="AE106" s="169">
        <f>IFERROR(Inv_SY_B!AE106/Inv_SY_B!$DA106-1,"")</f>
        <v>1.6131655405301037E-2</v>
      </c>
      <c r="AF106" s="169">
        <f>IFERROR(Inv_SY_B!AF106/Inv_SY_B!$DA106-1,"")</f>
        <v>4.2762783163807772E-2</v>
      </c>
      <c r="AG106" s="169">
        <f>IFERROR(Inv_SY_B!AG106/Inv_SY_B!$DA106-1,"")</f>
        <v>4.6744110317403775E-2</v>
      </c>
      <c r="AH106" s="169">
        <f>IFERROR(Inv_SY_B!AH106/Inv_SY_B!$DA106-1,"")</f>
        <v>-1.0991217327264158E-3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5.5653572821954045E-2</v>
      </c>
      <c r="D107" s="169">
        <f>IFERROR(Inv_SY_B!D107/Inv_SY_B!$DA107-1,"")</f>
        <v>5.2029543912671228E-2</v>
      </c>
      <c r="E107" s="169">
        <f>IFERROR(Inv_SY_B!E107/Inv_SY_B!$DA107-1,"")</f>
        <v>-2.6542107057596298E-2</v>
      </c>
      <c r="F107" s="169">
        <f>IFERROR(Inv_SY_B!F107/Inv_SY_B!$DA107-1,"")</f>
        <v>-3.7936111042057408E-2</v>
      </c>
      <c r="G107" s="169">
        <f>IFERROR(Inv_SY_B!G107/Inv_SY_B!$DA107-1,"")</f>
        <v>-3.0558753501212399E-2</v>
      </c>
      <c r="H107" s="169">
        <f>IFERROR(Inv_SY_B!H107/Inv_SY_B!$DA107-1,"")</f>
        <v>-2.0231019488829771E-2</v>
      </c>
      <c r="I107" s="169">
        <f>IFERROR(Inv_SY_B!I107/Inv_SY_B!$DA107-1,"")</f>
        <v>-8.8300999544697834E-2</v>
      </c>
      <c r="J107" s="169">
        <f>IFERROR(Inv_SY_B!J107/Inv_SY_B!$DA107-1,"")</f>
        <v>-0.11720267401937356</v>
      </c>
      <c r="K107" s="169">
        <f>IFERROR(Inv_SY_B!K107/Inv_SY_B!$DA107-1,"")</f>
        <v>-0.11340150022652851</v>
      </c>
      <c r="L107" s="169">
        <f>IFERROR(Inv_SY_B!L107/Inv_SY_B!$DA107-1,"")</f>
        <v>-0.10126354457486797</v>
      </c>
      <c r="M107" s="169">
        <f>IFERROR(Inv_SY_B!M107/Inv_SY_B!$DA107-1,"")</f>
        <v>-4.961617790320505E-2</v>
      </c>
      <c r="N107" s="169">
        <f>IFERROR(Inv_SY_B!N107/Inv_SY_B!$DA107-1,"")</f>
        <v>-4.9279195557144995E-2</v>
      </c>
      <c r="O107" s="169">
        <f>IFERROR(Inv_SY_B!O107/Inv_SY_B!$DA107-1,"")</f>
        <v>-5.6499159329242099E-2</v>
      </c>
      <c r="P107" s="169">
        <f>IFERROR(Inv_SY_B!P107/Inv_SY_B!$DA107-1,"")</f>
        <v>-6.3553807853197641E-2</v>
      </c>
      <c r="Q107" s="169">
        <f>IFERROR(Inv_SY_B!Q107/Inv_SY_B!$DA107-1,"")</f>
        <v>-4.9324374879618604E-2</v>
      </c>
      <c r="R107" s="169">
        <f>IFERROR(Inv_SY_B!R107/Inv_SY_B!$DA107-1,"")</f>
        <v>-5.7853020881051709E-2</v>
      </c>
      <c r="S107" s="169">
        <f>IFERROR(Inv_SY_B!S107/Inv_SY_B!$DA107-1,"")</f>
        <v>-4.2711981122961262E-2</v>
      </c>
      <c r="T107" s="169">
        <f>IFERROR(Inv_SY_B!T107/Inv_SY_B!$DA107-1,"")</f>
        <v>-3.5836386861424874E-2</v>
      </c>
      <c r="U107" s="169">
        <f>IFERROR(Inv_SY_B!U107/Inv_SY_B!$DA107-1,"")</f>
        <v>0.12687498276695619</v>
      </c>
      <c r="V107" s="169">
        <f>IFERROR(Inv_SY_B!V107/Inv_SY_B!$DA107-1,"")</f>
        <v>0.1530991892005944</v>
      </c>
      <c r="W107" s="169">
        <f>IFERROR(Inv_SY_B!W107/Inv_SY_B!$DA107-1,"")</f>
        <v>0.11840433961756336</v>
      </c>
      <c r="X107" s="169">
        <f>IFERROR(Inv_SY_B!X107/Inv_SY_B!$DA107-1,"")</f>
        <v>5.5913805575115161E-2</v>
      </c>
      <c r="Y107" s="169">
        <f>IFERROR(Inv_SY_B!Y107/Inv_SY_B!$DA107-1,"")</f>
        <v>4.3877679323552465E-2</v>
      </c>
      <c r="Z107" s="169">
        <f>IFERROR(Inv_SY_B!Z107/Inv_SY_B!$DA107-1,"")</f>
        <v>4.8418380873017419E-2</v>
      </c>
      <c r="AA107" s="169">
        <f>IFERROR(Inv_SY_B!AA107/Inv_SY_B!$DA107-1,"")</f>
        <v>1.8003707643364564E-2</v>
      </c>
      <c r="AB107" s="169">
        <f>IFERROR(Inv_SY_B!AB107/Inv_SY_B!$DA107-1,"")</f>
        <v>4.5764494916763487E-2</v>
      </c>
      <c r="AC107" s="169">
        <f>IFERROR(Inv_SY_B!AC107/Inv_SY_B!$DA107-1,"")</f>
        <v>5.461683153857777E-2</v>
      </c>
      <c r="AD107" s="169">
        <f>IFERROR(Inv_SY_B!AD107/Inv_SY_B!$DA107-1,"")</f>
        <v>9.6356147157194982E-5</v>
      </c>
      <c r="AE107" s="169">
        <f>IFERROR(Inv_SY_B!AE107/Inv_SY_B!$DA107-1,"")</f>
        <v>2.9868256525446668E-2</v>
      </c>
      <c r="AF107" s="169">
        <f>IFERROR(Inv_SY_B!AF107/Inv_SY_B!$DA107-1,"")</f>
        <v>5.7937725667521756E-2</v>
      </c>
      <c r="AG107" s="169">
        <f>IFERROR(Inv_SY_B!AG107/Inv_SY_B!$DA107-1,"")</f>
        <v>6.3815020339264894E-2</v>
      </c>
      <c r="AH107" s="169">
        <f>IFERROR(Inv_SY_B!AH107/Inv_SY_B!$DA107-1,"")</f>
        <v>1.5736926973490828E-2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6.0541516391077188E-3</v>
      </c>
      <c r="D108" s="169">
        <f>IFERROR(Inv_SY_B!D108/Inv_SY_B!$DA108-1,"")</f>
        <v>4.4806440951752347E-3</v>
      </c>
      <c r="E108" s="169">
        <f>IFERROR(Inv_SY_B!E108/Inv_SY_B!$DA108-1,"")</f>
        <v>-2.655434067963991E-2</v>
      </c>
      <c r="F108" s="169">
        <f>IFERROR(Inv_SY_B!F108/Inv_SY_B!$DA108-1,"")</f>
        <v>-1.7437891866785349E-2</v>
      </c>
      <c r="G108" s="169">
        <f>IFERROR(Inv_SY_B!G108/Inv_SY_B!$DA108-1,"")</f>
        <v>-2.7817750544438469E-2</v>
      </c>
      <c r="H108" s="169">
        <f>IFERROR(Inv_SY_B!H108/Inv_SY_B!$DA108-1,"")</f>
        <v>-2.1631991025689912E-2</v>
      </c>
      <c r="I108" s="169">
        <f>IFERROR(Inv_SY_B!I108/Inv_SY_B!$DA108-1,"")</f>
        <v>-2.5373034074726464E-2</v>
      </c>
      <c r="J108" s="169">
        <f>IFERROR(Inv_SY_B!J108/Inv_SY_B!$DA108-1,"")</f>
        <v>-5.9780154759565107E-2</v>
      </c>
      <c r="K108" s="169">
        <f>IFERROR(Inv_SY_B!K108/Inv_SY_B!$DA108-1,"")</f>
        <v>-3.4355656421455216E-2</v>
      </c>
      <c r="L108" s="169">
        <f>IFERROR(Inv_SY_B!L108/Inv_SY_B!$DA108-1,"")</f>
        <v>-3.498891885559452E-2</v>
      </c>
      <c r="M108" s="169">
        <f>IFERROR(Inv_SY_B!M108/Inv_SY_B!$DA108-1,"")</f>
        <v>-1.2407569557310816E-2</v>
      </c>
      <c r="N108" s="169">
        <f>IFERROR(Inv_SY_B!N108/Inv_SY_B!$DA108-1,"")</f>
        <v>-1.9336407436458813E-2</v>
      </c>
      <c r="O108" s="169">
        <f>IFERROR(Inv_SY_B!O108/Inv_SY_B!$DA108-1,"")</f>
        <v>-2.0466312429380906E-2</v>
      </c>
      <c r="P108" s="169">
        <f>IFERROR(Inv_SY_B!P108/Inv_SY_B!$DA108-1,"")</f>
        <v>-2.8903507976989706E-2</v>
      </c>
      <c r="Q108" s="169">
        <f>IFERROR(Inv_SY_B!Q108/Inv_SY_B!$DA108-1,"")</f>
        <v>-3.8075245616665088E-2</v>
      </c>
      <c r="R108" s="169">
        <f>IFERROR(Inv_SY_B!R108/Inv_SY_B!$DA108-1,"")</f>
        <v>-4.3320730599929691E-2</v>
      </c>
      <c r="S108" s="169">
        <f>IFERROR(Inv_SY_B!S108/Inv_SY_B!$DA108-1,"")</f>
        <v>-4.4264361227063675E-2</v>
      </c>
      <c r="T108" s="169">
        <f>IFERROR(Inv_SY_B!T108/Inv_SY_B!$DA108-1,"")</f>
        <v>-2.6957987871603972E-2</v>
      </c>
      <c r="U108" s="169">
        <f>IFERROR(Inv_SY_B!U108/Inv_SY_B!$DA108-1,"")</f>
        <v>9.5365413923538256E-2</v>
      </c>
      <c r="V108" s="169">
        <f>IFERROR(Inv_SY_B!V108/Inv_SY_B!$DA108-1,"")</f>
        <v>0.11668647769032914</v>
      </c>
      <c r="W108" s="169">
        <f>IFERROR(Inv_SY_B!W108/Inv_SY_B!$DA108-1,"")</f>
        <v>0.1107040950560032</v>
      </c>
      <c r="X108" s="169">
        <f>IFERROR(Inv_SY_B!X108/Inv_SY_B!$DA108-1,"")</f>
        <v>1.5071548130332291E-2</v>
      </c>
      <c r="Y108" s="169">
        <f>IFERROR(Inv_SY_B!Y108/Inv_SY_B!$DA108-1,"")</f>
        <v>1.1460694068937682E-2</v>
      </c>
      <c r="Z108" s="169">
        <f>IFERROR(Inv_SY_B!Z108/Inv_SY_B!$DA108-1,"")</f>
        <v>1.9322707631236113E-2</v>
      </c>
      <c r="AA108" s="169">
        <f>IFERROR(Inv_SY_B!AA108/Inv_SY_B!$DA108-1,"")</f>
        <v>-1.966199779205613E-2</v>
      </c>
      <c r="AB108" s="169">
        <f>IFERROR(Inv_SY_B!AB108/Inv_SY_B!$DA108-1,"")</f>
        <v>1.5140694860587223E-2</v>
      </c>
      <c r="AC108" s="169">
        <f>IFERROR(Inv_SY_B!AC108/Inv_SY_B!$DA108-1,"")</f>
        <v>3.2976687263443161E-2</v>
      </c>
      <c r="AD108" s="169">
        <f>IFERROR(Inv_SY_B!AD108/Inv_SY_B!$DA108-1,"")</f>
        <v>-1.6952344012384213E-2</v>
      </c>
      <c r="AE108" s="169">
        <f>IFERROR(Inv_SY_B!AE108/Inv_SY_B!$DA108-1,"")</f>
        <v>1.6463765205119385E-2</v>
      </c>
      <c r="AF108" s="169">
        <f>IFERROR(Inv_SY_B!AF108/Inv_SY_B!$DA108-1,"")</f>
        <v>4.8669798511664641E-2</v>
      </c>
      <c r="AG108" s="169">
        <f>IFERROR(Inv_SY_B!AG108/Inv_SY_B!$DA108-1,"")</f>
        <v>3.7612891791090064E-2</v>
      </c>
      <c r="AH108" s="169">
        <f>IFERROR(Inv_SY_B!AH108/Inv_SY_B!$DA108-1,"")</f>
        <v>-1.1723367118833261E-2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1.9510405750912785E-2</v>
      </c>
      <c r="D109" s="169">
        <f>IFERROR(Inv_SY_B!D109/Inv_SY_B!$DA109-1,"")</f>
        <v>1.4005194905801766E-2</v>
      </c>
      <c r="E109" s="169">
        <f>IFERROR(Inv_SY_B!E109/Inv_SY_B!$DA109-1,"")</f>
        <v>-1.1791277049052251E-2</v>
      </c>
      <c r="F109" s="169">
        <f>IFERROR(Inv_SY_B!F109/Inv_SY_B!$DA109-1,"")</f>
        <v>-1.6533863820205386E-2</v>
      </c>
      <c r="G109" s="169">
        <f>IFERROR(Inv_SY_B!G109/Inv_SY_B!$DA109-1,"")</f>
        <v>-1.4471195276832605E-2</v>
      </c>
      <c r="H109" s="169">
        <f>IFERROR(Inv_SY_B!H109/Inv_SY_B!$DA109-1,"")</f>
        <v>-7.6290446837290471E-3</v>
      </c>
      <c r="I109" s="169">
        <f>IFERROR(Inv_SY_B!I109/Inv_SY_B!$DA109-1,"")</f>
        <v>8.7444948113339915E-3</v>
      </c>
      <c r="J109" s="169">
        <f>IFERROR(Inv_SY_B!J109/Inv_SY_B!$DA109-1,"")</f>
        <v>-2.7618323185876092E-2</v>
      </c>
      <c r="K109" s="169">
        <f>IFERROR(Inv_SY_B!K109/Inv_SY_B!$DA109-1,"")</f>
        <v>-1.122912988957625E-2</v>
      </c>
      <c r="L109" s="169">
        <f>IFERROR(Inv_SY_B!L109/Inv_SY_B!$DA109-1,"")</f>
        <v>-4.6083204027749236E-3</v>
      </c>
      <c r="M109" s="169">
        <f>IFERROR(Inv_SY_B!M109/Inv_SY_B!$DA109-1,"")</f>
        <v>-2.1997011756823559E-3</v>
      </c>
      <c r="N109" s="169">
        <f>IFERROR(Inv_SY_B!N109/Inv_SY_B!$DA109-1,"")</f>
        <v>-5.5215237785523064E-3</v>
      </c>
      <c r="O109" s="169">
        <f>IFERROR(Inv_SY_B!O109/Inv_SY_B!$DA109-1,"")</f>
        <v>-4.4936829238548692E-2</v>
      </c>
      <c r="P109" s="169">
        <f>IFERROR(Inv_SY_B!P109/Inv_SY_B!$DA109-1,"")</f>
        <v>-1.7360553257378841E-2</v>
      </c>
      <c r="Q109" s="169">
        <f>IFERROR(Inv_SY_B!Q109/Inv_SY_B!$DA109-1,"")</f>
        <v>-3.3695938879732434E-2</v>
      </c>
      <c r="R109" s="169">
        <f>IFERROR(Inv_SY_B!R109/Inv_SY_B!$DA109-1,"")</f>
        <v>-4.0209600709434246E-2</v>
      </c>
      <c r="S109" s="169">
        <f>IFERROR(Inv_SY_B!S109/Inv_SY_B!$DA109-1,"")</f>
        <v>-7.5096718841541676E-2</v>
      </c>
      <c r="T109" s="169">
        <f>IFERROR(Inv_SY_B!T109/Inv_SY_B!$DA109-1,"")</f>
        <v>-2.3805080390531863E-2</v>
      </c>
      <c r="U109" s="169">
        <f>IFERROR(Inv_SY_B!U109/Inv_SY_B!$DA109-1,"")</f>
        <v>9.9040527905719822E-2</v>
      </c>
      <c r="V109" s="169">
        <f>IFERROR(Inv_SY_B!V109/Inv_SY_B!$DA109-1,"")</f>
        <v>0.1171811883848497</v>
      </c>
      <c r="W109" s="169">
        <f>IFERROR(Inv_SY_B!W109/Inv_SY_B!$DA109-1,"")</f>
        <v>0.14496125757506917</v>
      </c>
      <c r="X109" s="169">
        <f>IFERROR(Inv_SY_B!X109/Inv_SY_B!$DA109-1,"")</f>
        <v>2.9777695557455131E-2</v>
      </c>
      <c r="Y109" s="169">
        <f>IFERROR(Inv_SY_B!Y109/Inv_SY_B!$DA109-1,"")</f>
        <v>1.9214315831487916E-2</v>
      </c>
      <c r="Z109" s="169">
        <f>IFERROR(Inv_SY_B!Z109/Inv_SY_B!$DA109-1,"")</f>
        <v>2.3582969248722607E-2</v>
      </c>
      <c r="AA109" s="169">
        <f>IFERROR(Inv_SY_B!AA109/Inv_SY_B!$DA109-1,"")</f>
        <v>-2.8033947342844812E-2</v>
      </c>
      <c r="AB109" s="169">
        <f>IFERROR(Inv_SY_B!AB109/Inv_SY_B!$DA109-1,"")</f>
        <v>-7.2412109261839053E-3</v>
      </c>
      <c r="AC109" s="169">
        <f>IFERROR(Inv_SY_B!AC109/Inv_SY_B!$DA109-1,"")</f>
        <v>1.2469568868288761E-2</v>
      </c>
      <c r="AD109" s="169">
        <f>IFERROR(Inv_SY_B!AD109/Inv_SY_B!$DA109-1,"")</f>
        <v>-4.0961865611641946E-2</v>
      </c>
      <c r="AE109" s="169">
        <f>IFERROR(Inv_SY_B!AE109/Inv_SY_B!$DA109-1,"")</f>
        <v>-1.0636019514231654E-2</v>
      </c>
      <c r="AF109" s="169">
        <f>IFERROR(Inv_SY_B!AF109/Inv_SY_B!$DA109-1,"")</f>
        <v>1.3857267021478492E-2</v>
      </c>
      <c r="AG109" s="169">
        <f>IFERROR(Inv_SY_B!AG109/Inv_SY_B!$DA109-1,"")</f>
        <v>1.9607274554280796E-2</v>
      </c>
      <c r="AH109" s="169">
        <f>IFERROR(Inv_SY_B!AH109/Inv_SY_B!$DA109-1,"")</f>
        <v>-9.8372016441053978E-2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1.5887238956462157E-2</v>
      </c>
      <c r="D110" s="169">
        <f>IFERROR(Inv_SY_B!D110/Inv_SY_B!$DA110-1,"")</f>
        <v>1.7007979181082211E-2</v>
      </c>
      <c r="E110" s="169">
        <f>IFERROR(Inv_SY_B!E110/Inv_SY_B!$DA110-1,"")</f>
        <v>1.9282425054547581E-3</v>
      </c>
      <c r="F110" s="169">
        <f>IFERROR(Inv_SY_B!F110/Inv_SY_B!$DA110-1,"")</f>
        <v>7.0546370565280903E-3</v>
      </c>
      <c r="G110" s="169">
        <f>IFERROR(Inv_SY_B!G110/Inv_SY_B!$DA110-1,"")</f>
        <v>3.0758513257189701E-3</v>
      </c>
      <c r="H110" s="169">
        <f>IFERROR(Inv_SY_B!H110/Inv_SY_B!$DA110-1,"")</f>
        <v>5.5797944792395082E-3</v>
      </c>
      <c r="I110" s="169">
        <f>IFERROR(Inv_SY_B!I110/Inv_SY_B!$DA110-1,"")</f>
        <v>3.88178108545294E-2</v>
      </c>
      <c r="J110" s="169">
        <f>IFERROR(Inv_SY_B!J110/Inv_SY_B!$DA110-1,"")</f>
        <v>-9.4653665194402992E-3</v>
      </c>
      <c r="K110" s="169">
        <f>IFERROR(Inv_SY_B!K110/Inv_SY_B!$DA110-1,"")</f>
        <v>1.9543406181194101E-2</v>
      </c>
      <c r="L110" s="169">
        <f>IFERROR(Inv_SY_B!L110/Inv_SY_B!$DA110-1,"")</f>
        <v>2.1943924381700564E-2</v>
      </c>
      <c r="M110" s="169">
        <f>IFERROR(Inv_SY_B!M110/Inv_SY_B!$DA110-1,"")</f>
        <v>1.3326024692605909E-2</v>
      </c>
      <c r="N110" s="169">
        <f>IFERROR(Inv_SY_B!N110/Inv_SY_B!$DA110-1,"")</f>
        <v>4.9024573849736353E-3</v>
      </c>
      <c r="O110" s="169">
        <f>IFERROR(Inv_SY_B!O110/Inv_SY_B!$DA110-1,"")</f>
        <v>-1.4268129905371518E-3</v>
      </c>
      <c r="P110" s="169">
        <f>IFERROR(Inv_SY_B!P110/Inv_SY_B!$DA110-1,"")</f>
        <v>-5.281075148915626E-3</v>
      </c>
      <c r="Q110" s="169">
        <f>IFERROR(Inv_SY_B!Q110/Inv_SY_B!$DA110-1,"")</f>
        <v>-2.269204469614694E-2</v>
      </c>
      <c r="R110" s="169">
        <f>IFERROR(Inv_SY_B!R110/Inv_SY_B!$DA110-1,"")</f>
        <v>-2.8375749261497552E-2</v>
      </c>
      <c r="S110" s="169">
        <f>IFERROR(Inv_SY_B!S110/Inv_SY_B!$DA110-1,"")</f>
        <v>-4.1087422669716545E-2</v>
      </c>
      <c r="T110" s="169">
        <f>IFERROR(Inv_SY_B!T110/Inv_SY_B!$DA110-1,"")</f>
        <v>-1.6592992489481984E-2</v>
      </c>
      <c r="U110" s="169">
        <f>IFERROR(Inv_SY_B!U110/Inv_SY_B!$DA110-1,"")</f>
        <v>-2.4985705355063392E-2</v>
      </c>
      <c r="V110" s="169">
        <f>IFERROR(Inv_SY_B!V110/Inv_SY_B!$DA110-1,"")</f>
        <v>4.4695463556443382E-3</v>
      </c>
      <c r="W110" s="169">
        <f>IFERROR(Inv_SY_B!W110/Inv_SY_B!$DA110-1,"")</f>
        <v>4.7247028062307184E-3</v>
      </c>
      <c r="X110" s="169">
        <f>IFERROR(Inv_SY_B!X110/Inv_SY_B!$DA110-1,"")</f>
        <v>-7.2549747679262255E-2</v>
      </c>
      <c r="Y110" s="169">
        <f>IFERROR(Inv_SY_B!Y110/Inv_SY_B!$DA110-1,"")</f>
        <v>-9.042667141131111E-3</v>
      </c>
      <c r="Z110" s="169">
        <f>IFERROR(Inv_SY_B!Z110/Inv_SY_B!$DA110-1,"")</f>
        <v>-7.5132565354527614E-3</v>
      </c>
      <c r="AA110" s="169">
        <f>IFERROR(Inv_SY_B!AA110/Inv_SY_B!$DA110-1,"")</f>
        <v>-6.567270096922595E-3</v>
      </c>
      <c r="AB110" s="169">
        <f>IFERROR(Inv_SY_B!AB110/Inv_SY_B!$DA110-1,"")</f>
        <v>1.2572834326758819E-2</v>
      </c>
      <c r="AC110" s="169">
        <f>IFERROR(Inv_SY_B!AC110/Inv_SY_B!$DA110-1,"")</f>
        <v>2.7117333849913994E-2</v>
      </c>
      <c r="AD110" s="169">
        <f>IFERROR(Inv_SY_B!AD110/Inv_SY_B!$DA110-1,"")</f>
        <v>-4.1985095505131187E-2</v>
      </c>
      <c r="AE110" s="169">
        <f>IFERROR(Inv_SY_B!AE110/Inv_SY_B!$DA110-1,"")</f>
        <v>1.751553813547746E-3</v>
      </c>
      <c r="AF110" s="169">
        <f>IFERROR(Inv_SY_B!AF110/Inv_SY_B!$DA110-1,"")</f>
        <v>2.6749085062723443E-2</v>
      </c>
      <c r="AG110" s="169">
        <f>IFERROR(Inv_SY_B!AG110/Inv_SY_B!$DA110-1,"")</f>
        <v>5.5007301931957242E-2</v>
      </c>
      <c r="AH110" s="169">
        <f>IFERROR(Inv_SY_B!AH110/Inv_SY_B!$DA110-1,"")</f>
        <v>6.1054809424312406E-3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-3.5178808129624484E-3</v>
      </c>
      <c r="D111" s="169">
        <f>IFERROR(Inv_SY_B!D111/Inv_SY_B!$DA111-1,"")</f>
        <v>3.5146275895310275E-3</v>
      </c>
      <c r="E111" s="169">
        <f>IFERROR(Inv_SY_B!E111/Inv_SY_B!$DA111-1,"")</f>
        <v>-1.9745309374540221E-2</v>
      </c>
      <c r="F111" s="169">
        <f>IFERROR(Inv_SY_B!F111/Inv_SY_B!$DA111-1,"")</f>
        <v>-2.4756112259615604E-2</v>
      </c>
      <c r="G111" s="169">
        <f>IFERROR(Inv_SY_B!G111/Inv_SY_B!$DA111-1,"")</f>
        <v>-1.7672421283581263E-2</v>
      </c>
      <c r="H111" s="169">
        <f>IFERROR(Inv_SY_B!H111/Inv_SY_B!$DA111-1,"")</f>
        <v>-1.2072062838583308E-2</v>
      </c>
      <c r="I111" s="169">
        <f>IFERROR(Inv_SY_B!I111/Inv_SY_B!$DA111-1,"")</f>
        <v>2.7369732333468733E-3</v>
      </c>
      <c r="J111" s="169">
        <f>IFERROR(Inv_SY_B!J111/Inv_SY_B!$DA111-1,"")</f>
        <v>-4.3100519370246171E-2</v>
      </c>
      <c r="K111" s="169">
        <f>IFERROR(Inv_SY_B!K111/Inv_SY_B!$DA111-1,"")</f>
        <v>-1.4219348903793283E-2</v>
      </c>
      <c r="L111" s="169">
        <f>IFERROR(Inv_SY_B!L111/Inv_SY_B!$DA111-1,"")</f>
        <v>-1.3322878189809928E-2</v>
      </c>
      <c r="M111" s="169">
        <f>IFERROR(Inv_SY_B!M111/Inv_SY_B!$DA111-1,"")</f>
        <v>-8.5817184573415695E-3</v>
      </c>
      <c r="N111" s="169">
        <f>IFERROR(Inv_SY_B!N111/Inv_SY_B!$DA111-1,"")</f>
        <v>-1.2436724602549409E-2</v>
      </c>
      <c r="O111" s="169">
        <f>IFERROR(Inv_SY_B!O111/Inv_SY_B!$DA111-1,"")</f>
        <v>-1.5983021297530264E-2</v>
      </c>
      <c r="P111" s="169">
        <f>IFERROR(Inv_SY_B!P111/Inv_SY_B!$DA111-1,"")</f>
        <v>-1.9465034668734948E-2</v>
      </c>
      <c r="Q111" s="169">
        <f>IFERROR(Inv_SY_B!Q111/Inv_SY_B!$DA111-1,"")</f>
        <v>-3.765677799584588E-2</v>
      </c>
      <c r="R111" s="169">
        <f>IFERROR(Inv_SY_B!R111/Inv_SY_B!$DA111-1,"")</f>
        <v>-4.4385766925443826E-2</v>
      </c>
      <c r="S111" s="169">
        <f>IFERROR(Inv_SY_B!S111/Inv_SY_B!$DA111-1,"")</f>
        <v>-3.4243432471574575E-2</v>
      </c>
      <c r="T111" s="169">
        <f>IFERROR(Inv_SY_B!T111/Inv_SY_B!$DA111-1,"")</f>
        <v>-3.9470784219656885E-2</v>
      </c>
      <c r="U111" s="169">
        <f>IFERROR(Inv_SY_B!U111/Inv_SY_B!$DA111-1,"")</f>
        <v>6.6314088380627023E-2</v>
      </c>
      <c r="V111" s="169">
        <f>IFERROR(Inv_SY_B!V111/Inv_SY_B!$DA111-1,"")</f>
        <v>9.6708631119395427E-2</v>
      </c>
      <c r="W111" s="169">
        <f>IFERROR(Inv_SY_B!W111/Inv_SY_B!$DA111-1,"")</f>
        <v>0.12028410758642183</v>
      </c>
      <c r="X111" s="169">
        <f>IFERROR(Inv_SY_B!X111/Inv_SY_B!$DA111-1,"")</f>
        <v>4.137324235407247E-3</v>
      </c>
      <c r="Y111" s="169">
        <f>IFERROR(Inv_SY_B!Y111/Inv_SY_B!$DA111-1,"")</f>
        <v>-1.4493909022748386E-2</v>
      </c>
      <c r="Z111" s="169">
        <f>IFERROR(Inv_SY_B!Z111/Inv_SY_B!$DA111-1,"")</f>
        <v>-8.2742122107019034E-3</v>
      </c>
      <c r="AA111" s="169">
        <f>IFERROR(Inv_SY_B!AA111/Inv_SY_B!$DA111-1,"")</f>
        <v>-3.271721177543041E-3</v>
      </c>
      <c r="AB111" s="169">
        <f>IFERROR(Inv_SY_B!AB111/Inv_SY_B!$DA111-1,"")</f>
        <v>2.1724978601329159E-2</v>
      </c>
      <c r="AC111" s="169">
        <f>IFERROR(Inv_SY_B!AC111/Inv_SY_B!$DA111-1,"")</f>
        <v>2.9270973938686273E-2</v>
      </c>
      <c r="AD111" s="169">
        <f>IFERROR(Inv_SY_B!AD111/Inv_SY_B!$DA111-1,"")</f>
        <v>-3.0525878759406377E-2</v>
      </c>
      <c r="AE111" s="169">
        <f>IFERROR(Inv_SY_B!AE111/Inv_SY_B!$DA111-1,"")</f>
        <v>6.1963487214771185E-3</v>
      </c>
      <c r="AF111" s="169">
        <f>IFERROR(Inv_SY_B!AF111/Inv_SY_B!$DA111-1,"")</f>
        <v>2.8465155736166148E-2</v>
      </c>
      <c r="AG111" s="169">
        <f>IFERROR(Inv_SY_B!AG111/Inv_SY_B!$DA111-1,"")</f>
        <v>4.2586337475100544E-2</v>
      </c>
      <c r="AH111" s="169">
        <f>IFERROR(Inv_SY_B!AH111/Inv_SY_B!$DA111-1,"")</f>
        <v>-4.7440317752917016E-3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2.949060496610989E-2</v>
      </c>
      <c r="D112" s="169">
        <f>IFERROR(Inv_SY_B!D112/Inv_SY_B!$DA112-1,"")</f>
        <v>2.5526980046265191E-2</v>
      </c>
      <c r="E112" s="169">
        <f>IFERROR(Inv_SY_B!E112/Inv_SY_B!$DA112-1,"")</f>
        <v>6.8861522361400862E-3</v>
      </c>
      <c r="F112" s="169">
        <f>IFERROR(Inv_SY_B!F112/Inv_SY_B!$DA112-1,"")</f>
        <v>-1.3324203164735149E-3</v>
      </c>
      <c r="G112" s="169">
        <f>IFERROR(Inv_SY_B!G112/Inv_SY_B!$DA112-1,"")</f>
        <v>-4.7985195197841612E-4</v>
      </c>
      <c r="H112" s="169">
        <f>IFERROR(Inv_SY_B!H112/Inv_SY_B!$DA112-1,"")</f>
        <v>1.1463259570794193E-2</v>
      </c>
      <c r="I112" s="169">
        <f>IFERROR(Inv_SY_B!I112/Inv_SY_B!$DA112-1,"")</f>
        <v>2.9733479841036248E-2</v>
      </c>
      <c r="J112" s="169">
        <f>IFERROR(Inv_SY_B!J112/Inv_SY_B!$DA112-1,"")</f>
        <v>-6.4874447910870936E-3</v>
      </c>
      <c r="K112" s="169">
        <f>IFERROR(Inv_SY_B!K112/Inv_SY_B!$DA112-1,"")</f>
        <v>6.2412976806820453E-3</v>
      </c>
      <c r="L112" s="169">
        <f>IFERROR(Inv_SY_B!L112/Inv_SY_B!$DA112-1,"")</f>
        <v>-4.4256228950962928E-3</v>
      </c>
      <c r="M112" s="169">
        <f>IFERROR(Inv_SY_B!M112/Inv_SY_B!$DA112-1,"")</f>
        <v>1.6082500234738673E-2</v>
      </c>
      <c r="N112" s="169">
        <f>IFERROR(Inv_SY_B!N112/Inv_SY_B!$DA112-1,"")</f>
        <v>1.704606997514313E-2</v>
      </c>
      <c r="O112" s="169">
        <f>IFERROR(Inv_SY_B!O112/Inv_SY_B!$DA112-1,"")</f>
        <v>6.6564083533362517E-3</v>
      </c>
      <c r="P112" s="169">
        <f>IFERROR(Inv_SY_B!P112/Inv_SY_B!$DA112-1,"")</f>
        <v>-7.1143026873414783E-3</v>
      </c>
      <c r="Q112" s="169">
        <f>IFERROR(Inv_SY_B!Q112/Inv_SY_B!$DA112-1,"")</f>
        <v>-2.3848331293734759E-2</v>
      </c>
      <c r="R112" s="169">
        <f>IFERROR(Inv_SY_B!R112/Inv_SY_B!$DA112-1,"")</f>
        <v>-2.9338679802587309E-2</v>
      </c>
      <c r="S112" s="169">
        <f>IFERROR(Inv_SY_B!S112/Inv_SY_B!$DA112-1,"")</f>
        <v>-1.9263975278757672E-2</v>
      </c>
      <c r="T112" s="169">
        <f>IFERROR(Inv_SY_B!T112/Inv_SY_B!$DA112-1,"")</f>
        <v>-2.8576572988271431E-3</v>
      </c>
      <c r="U112" s="169">
        <f>IFERROR(Inv_SY_B!U112/Inv_SY_B!$DA112-1,"")</f>
        <v>6.6973106014467376E-2</v>
      </c>
      <c r="V112" s="169">
        <f>IFERROR(Inv_SY_B!V112/Inv_SY_B!$DA112-1,"")</f>
        <v>9.9001525625414644E-2</v>
      </c>
      <c r="W112" s="169">
        <f>IFERROR(Inv_SY_B!W112/Inv_SY_B!$DA112-1,"")</f>
        <v>0.14036409895591739</v>
      </c>
      <c r="X112" s="169">
        <f>IFERROR(Inv_SY_B!X112/Inv_SY_B!$DA112-1,"")</f>
        <v>2.2344237847868875E-2</v>
      </c>
      <c r="Y112" s="169">
        <f>IFERROR(Inv_SY_B!Y112/Inv_SY_B!$DA112-1,"")</f>
        <v>6.4751117462646945E-4</v>
      </c>
      <c r="Z112" s="169">
        <f>IFERROR(Inv_SY_B!Z112/Inv_SY_B!$DA112-1,"")</f>
        <v>1.2599890523641299E-3</v>
      </c>
      <c r="AA112" s="169">
        <f>IFERROR(Inv_SY_B!AA112/Inv_SY_B!$DA112-1,"")</f>
        <v>-7.6958313261203726E-2</v>
      </c>
      <c r="AB112" s="169">
        <f>IFERROR(Inv_SY_B!AB112/Inv_SY_B!$DA112-1,"")</f>
        <v>-5.2221932004092197E-2</v>
      </c>
      <c r="AC112" s="169">
        <f>IFERROR(Inv_SY_B!AC112/Inv_SY_B!$DA112-1,"")</f>
        <v>-2.6588205032088252E-2</v>
      </c>
      <c r="AD112" s="169">
        <f>IFERROR(Inv_SY_B!AD112/Inv_SY_B!$DA112-1,"")</f>
        <v>-7.9329507965278712E-2</v>
      </c>
      <c r="AE112" s="169">
        <f>IFERROR(Inv_SY_B!AE112/Inv_SY_B!$DA112-1,"")</f>
        <v>-4.6147367082362667E-2</v>
      </c>
      <c r="AF112" s="169">
        <f>IFERROR(Inv_SY_B!AF112/Inv_SY_B!$DA112-1,"")</f>
        <v>-2.4325084245483852E-2</v>
      </c>
      <c r="AG112" s="169">
        <f>IFERROR(Inv_SY_B!AG112/Inv_SY_B!$DA112-1,"")</f>
        <v>-1.1863328856005717E-2</v>
      </c>
      <c r="AH112" s="169">
        <f>IFERROR(Inv_SY_B!AH112/Inv_SY_B!$DA112-1,"")</f>
        <v>-6.713519681250113E-2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1.9052192778614474E-2</v>
      </c>
      <c r="D113" s="169">
        <f>IFERROR(Inv_SY_B!D113/Inv_SY_B!$DA113-1,"")</f>
        <v>1.5095845366758232E-2</v>
      </c>
      <c r="E113" s="169">
        <f>IFERROR(Inv_SY_B!E113/Inv_SY_B!$DA113-1,"")</f>
        <v>-1.3548313670787016E-3</v>
      </c>
      <c r="F113" s="169">
        <f>IFERROR(Inv_SY_B!F113/Inv_SY_B!$DA113-1,"")</f>
        <v>-5.1326765936726693E-3</v>
      </c>
      <c r="G113" s="169">
        <f>IFERROR(Inv_SY_B!G113/Inv_SY_B!$DA113-1,"")</f>
        <v>-4.9153712502174596E-3</v>
      </c>
      <c r="H113" s="169">
        <f>IFERROR(Inv_SY_B!H113/Inv_SY_B!$DA113-1,"")</f>
        <v>9.7928692793813887E-4</v>
      </c>
      <c r="I113" s="169">
        <f>IFERROR(Inv_SY_B!I113/Inv_SY_B!$DA113-1,"")</f>
        <v>2.6376598207322743E-2</v>
      </c>
      <c r="J113" s="169">
        <f>IFERROR(Inv_SY_B!J113/Inv_SY_B!$DA113-1,"")</f>
        <v>-1.2070028958287238E-2</v>
      </c>
      <c r="K113" s="169">
        <f>IFERROR(Inv_SY_B!K113/Inv_SY_B!$DA113-1,"")</f>
        <v>5.016312355390351E-3</v>
      </c>
      <c r="L113" s="169">
        <f>IFERROR(Inv_SY_B!L113/Inv_SY_B!$DA113-1,"")</f>
        <v>-2.7399230786376183E-2</v>
      </c>
      <c r="M113" s="169">
        <f>IFERROR(Inv_SY_B!M113/Inv_SY_B!$DA113-1,"")</f>
        <v>-3.203270430638161E-2</v>
      </c>
      <c r="N113" s="169">
        <f>IFERROR(Inv_SY_B!N113/Inv_SY_B!$DA113-1,"")</f>
        <v>-1.0007466071877413E-3</v>
      </c>
      <c r="O113" s="169">
        <f>IFERROR(Inv_SY_B!O113/Inv_SY_B!$DA113-1,"")</f>
        <v>-1.0479185493470933E-2</v>
      </c>
      <c r="P113" s="169">
        <f>IFERROR(Inv_SY_B!P113/Inv_SY_B!$DA113-1,"")</f>
        <v>-1.2808767128235643E-2</v>
      </c>
      <c r="Q113" s="169">
        <f>IFERROR(Inv_SY_B!Q113/Inv_SY_B!$DA113-1,"")</f>
        <v>-4.7845044766222755E-2</v>
      </c>
      <c r="R113" s="169">
        <f>IFERROR(Inv_SY_B!R113/Inv_SY_B!$DA113-1,"")</f>
        <v>-5.9404549997600031E-2</v>
      </c>
      <c r="S113" s="169">
        <f>IFERROR(Inv_SY_B!S113/Inv_SY_B!$DA113-1,"")</f>
        <v>-4.6704143639048401E-2</v>
      </c>
      <c r="T113" s="169">
        <f>IFERROR(Inv_SY_B!T113/Inv_SY_B!$DA113-1,"")</f>
        <v>-4.771615067746271E-2</v>
      </c>
      <c r="U113" s="169">
        <f>IFERROR(Inv_SY_B!U113/Inv_SY_B!$DA113-1,"")</f>
        <v>8.021521062921666E-2</v>
      </c>
      <c r="V113" s="169">
        <f>IFERROR(Inv_SY_B!V113/Inv_SY_B!$DA113-1,"")</f>
        <v>0.10145891817216146</v>
      </c>
      <c r="W113" s="169">
        <f>IFERROR(Inv_SY_B!W113/Inv_SY_B!$DA113-1,"")</f>
        <v>0.12716555540994445</v>
      </c>
      <c r="X113" s="169">
        <f>IFERROR(Inv_SY_B!X113/Inv_SY_B!$DA113-1,"")</f>
        <v>2.4705436537174608E-2</v>
      </c>
      <c r="Y113" s="169">
        <f>IFERROR(Inv_SY_B!Y113/Inv_SY_B!$DA113-1,"")</f>
        <v>1.2932640958898123E-2</v>
      </c>
      <c r="Z113" s="169">
        <f>IFERROR(Inv_SY_B!Z113/Inv_SY_B!$DA113-1,"")</f>
        <v>1.5624200078628858E-2</v>
      </c>
      <c r="AA113" s="169">
        <f>IFERROR(Inv_SY_B!AA113/Inv_SY_B!$DA113-1,"")</f>
        <v>-2.887254116976512E-2</v>
      </c>
      <c r="AB113" s="169">
        <f>IFERROR(Inv_SY_B!AB113/Inv_SY_B!$DA113-1,"")</f>
        <v>-5.7162538401653862E-3</v>
      </c>
      <c r="AC113" s="169">
        <f>IFERROR(Inv_SY_B!AC113/Inv_SY_B!$DA113-1,"")</f>
        <v>1.7464475231856458E-3</v>
      </c>
      <c r="AD113" s="169">
        <f>IFERROR(Inv_SY_B!AD113/Inv_SY_B!$DA113-1,"")</f>
        <v>-4.7893539178011979E-2</v>
      </c>
      <c r="AE113" s="169">
        <f>IFERROR(Inv_SY_B!AE113/Inv_SY_B!$DA113-1,"")</f>
        <v>-2.1283314771433193E-2</v>
      </c>
      <c r="AF113" s="169">
        <f>IFERROR(Inv_SY_B!AF113/Inv_SY_B!$DA113-1,"")</f>
        <v>8.1645195320345643E-4</v>
      </c>
      <c r="AG113" s="169">
        <f>IFERROR(Inv_SY_B!AG113/Inv_SY_B!$DA113-1,"")</f>
        <v>1.3348678539530034E-2</v>
      </c>
      <c r="AH113" s="169">
        <f>IFERROR(Inv_SY_B!AH113/Inv_SY_B!$DA113-1,"")</f>
        <v>-3.1904694907346043E-2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6.5101338679371956E-3</v>
      </c>
      <c r="D114" s="169">
        <f>IFERROR(Inv_SY_B!D114/Inv_SY_B!$DA114-1,"")</f>
        <v>5.7475356950758005E-3</v>
      </c>
      <c r="E114" s="169">
        <f>IFERROR(Inv_SY_B!E114/Inv_SY_B!$DA114-1,"")</f>
        <v>-2.3239128603600001E-2</v>
      </c>
      <c r="F114" s="169">
        <f>IFERROR(Inv_SY_B!F114/Inv_SY_B!$DA114-1,"")</f>
        <v>-3.833482213737005E-2</v>
      </c>
      <c r="G114" s="169">
        <f>IFERROR(Inv_SY_B!G114/Inv_SY_B!$DA114-1,"")</f>
        <v>-2.7252402991309377E-2</v>
      </c>
      <c r="H114" s="169">
        <f>IFERROR(Inv_SY_B!H114/Inv_SY_B!$DA114-1,"")</f>
        <v>-1.7798688603219759E-2</v>
      </c>
      <c r="I114" s="169">
        <f>IFERROR(Inv_SY_B!I114/Inv_SY_B!$DA114-1,"")</f>
        <v>-2.3772836540427167E-2</v>
      </c>
      <c r="J114" s="169">
        <f>IFERROR(Inv_SY_B!J114/Inv_SY_B!$DA114-1,"")</f>
        <v>-5.363215611093286E-2</v>
      </c>
      <c r="K114" s="169">
        <f>IFERROR(Inv_SY_B!K114/Inv_SY_B!$DA114-1,"")</f>
        <v>-4.0302636492435817E-2</v>
      </c>
      <c r="L114" s="169">
        <f>IFERROR(Inv_SY_B!L114/Inv_SY_B!$DA114-1,"")</f>
        <v>-3.4768266525215585E-2</v>
      </c>
      <c r="M114" s="169">
        <f>IFERROR(Inv_SY_B!M114/Inv_SY_B!$DA114-1,"")</f>
        <v>-3.028024198453616E-2</v>
      </c>
      <c r="N114" s="169">
        <f>IFERROR(Inv_SY_B!N114/Inv_SY_B!$DA114-1,"")</f>
        <v>-1.1069595069922666E-2</v>
      </c>
      <c r="O114" s="169">
        <f>IFERROR(Inv_SY_B!O114/Inv_SY_B!$DA114-1,"")</f>
        <v>-1.2130334886286454E-2</v>
      </c>
      <c r="P114" s="169">
        <f>IFERROR(Inv_SY_B!P114/Inv_SY_B!$DA114-1,"")</f>
        <v>-2.0125995518878281E-2</v>
      </c>
      <c r="Q114" s="169">
        <f>IFERROR(Inv_SY_B!Q114/Inv_SY_B!$DA114-1,"")</f>
        <v>-3.3615273320802386E-2</v>
      </c>
      <c r="R114" s="169">
        <f>IFERROR(Inv_SY_B!R114/Inv_SY_B!$DA114-1,"")</f>
        <v>-3.9075349874567844E-2</v>
      </c>
      <c r="S114" s="169">
        <f>IFERROR(Inv_SY_B!S114/Inv_SY_B!$DA114-1,"")</f>
        <v>-2.4761161102989537E-2</v>
      </c>
      <c r="T114" s="169">
        <f>IFERROR(Inv_SY_B!T114/Inv_SY_B!$DA114-1,"")</f>
        <v>-2.0715925684128833E-2</v>
      </c>
      <c r="U114" s="169">
        <f>IFERROR(Inv_SY_B!U114/Inv_SY_B!$DA114-1,"")</f>
        <v>8.095004383750326E-2</v>
      </c>
      <c r="V114" s="169">
        <f>IFERROR(Inv_SY_B!V114/Inv_SY_B!$DA114-1,"")</f>
        <v>0.10924831470256158</v>
      </c>
      <c r="W114" s="169">
        <f>IFERROR(Inv_SY_B!W114/Inv_SY_B!$DA114-1,"")</f>
        <v>0.13184678861363675</v>
      </c>
      <c r="X114" s="169">
        <f>IFERROR(Inv_SY_B!X114/Inv_SY_B!$DA114-1,"")</f>
        <v>1.1376974226883663E-2</v>
      </c>
      <c r="Y114" s="169">
        <f>IFERROR(Inv_SY_B!Y114/Inv_SY_B!$DA114-1,"")</f>
        <v>-5.2933264853249895E-4</v>
      </c>
      <c r="Z114" s="169">
        <f>IFERROR(Inv_SY_B!Z114/Inv_SY_B!$DA114-1,"")</f>
        <v>5.804516968625828E-3</v>
      </c>
      <c r="AA114" s="169">
        <f>IFERROR(Inv_SY_B!AA114/Inv_SY_B!$DA114-1,"")</f>
        <v>-1.545619606987958E-2</v>
      </c>
      <c r="AB114" s="169">
        <f>IFERROR(Inv_SY_B!AB114/Inv_SY_B!$DA114-1,"")</f>
        <v>2.2883110193804956E-2</v>
      </c>
      <c r="AC114" s="169">
        <f>IFERROR(Inv_SY_B!AC114/Inv_SY_B!$DA114-1,"")</f>
        <v>3.4728503282011713E-2</v>
      </c>
      <c r="AD114" s="169">
        <f>IFERROR(Inv_SY_B!AD114/Inv_SY_B!$DA114-1,"")</f>
        <v>-2.015408743150926E-2</v>
      </c>
      <c r="AE114" s="169">
        <f>IFERROR(Inv_SY_B!AE114/Inv_SY_B!$DA114-1,"")</f>
        <v>1.6927237241380677E-2</v>
      </c>
      <c r="AF114" s="169">
        <f>IFERROR(Inv_SY_B!AF114/Inv_SY_B!$DA114-1,"")</f>
        <v>4.2250089913018707E-2</v>
      </c>
      <c r="AG114" s="169">
        <f>IFERROR(Inv_SY_B!AG114/Inv_SY_B!$DA114-1,"")</f>
        <v>3.8416830098626287E-2</v>
      </c>
      <c r="AH114" s="169">
        <f>IFERROR(Inv_SY_B!AH114/Inv_SY_B!$DA114-1,"")</f>
        <v>-1.9675647044513078E-2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3.2368714706516366E-2</v>
      </c>
      <c r="D115" s="169">
        <f>IFERROR(Inv_SY_B!D115/Inv_SY_B!$DA115-1,"")</f>
        <v>3.5500854098238666E-2</v>
      </c>
      <c r="E115" s="169">
        <f>IFERROR(Inv_SY_B!E115/Inv_SY_B!$DA115-1,"")</f>
        <v>1.1752683902273686E-2</v>
      </c>
      <c r="F115" s="169">
        <f>IFERROR(Inv_SY_B!F115/Inv_SY_B!$DA115-1,"")</f>
        <v>6.4298301735790098E-3</v>
      </c>
      <c r="G115" s="169">
        <f>IFERROR(Inv_SY_B!G115/Inv_SY_B!$DA115-1,"")</f>
        <v>6.5265124077371617E-3</v>
      </c>
      <c r="H115" s="169">
        <f>IFERROR(Inv_SY_B!H115/Inv_SY_B!$DA115-1,"")</f>
        <v>1.380891576831611E-2</v>
      </c>
      <c r="I115" s="169">
        <f>IFERROR(Inv_SY_B!I115/Inv_SY_B!$DA115-1,"")</f>
        <v>3.0761525770013343E-2</v>
      </c>
      <c r="J115" s="169">
        <f>IFERROR(Inv_SY_B!J115/Inv_SY_B!$DA115-1,"")</f>
        <v>-1.2479543776768742E-2</v>
      </c>
      <c r="K115" s="169">
        <f>IFERROR(Inv_SY_B!K115/Inv_SY_B!$DA115-1,"")</f>
        <v>9.8801312780731898E-3</v>
      </c>
      <c r="L115" s="169">
        <f>IFERROR(Inv_SY_B!L115/Inv_SY_B!$DA115-1,"")</f>
        <v>1.6151765941690766E-2</v>
      </c>
      <c r="M115" s="169">
        <f>IFERROR(Inv_SY_B!M115/Inv_SY_B!$DA115-1,"")</f>
        <v>-1.528396181361269E-2</v>
      </c>
      <c r="N115" s="169">
        <f>IFERROR(Inv_SY_B!N115/Inv_SY_B!$DA115-1,"")</f>
        <v>-1.9688451219620817E-2</v>
      </c>
      <c r="O115" s="169">
        <f>IFERROR(Inv_SY_B!O115/Inv_SY_B!$DA115-1,"")</f>
        <v>-2.5657436322546689E-2</v>
      </c>
      <c r="P115" s="169">
        <f>IFERROR(Inv_SY_B!P115/Inv_SY_B!$DA115-1,"")</f>
        <v>-3.214300223461708E-2</v>
      </c>
      <c r="Q115" s="169">
        <f>IFERROR(Inv_SY_B!Q115/Inv_SY_B!$DA115-1,"")</f>
        <v>-3.2516818484418009E-2</v>
      </c>
      <c r="R115" s="169">
        <f>IFERROR(Inv_SY_B!R115/Inv_SY_B!$DA115-1,"")</f>
        <v>-4.1065855433826459E-2</v>
      </c>
      <c r="S115" s="169">
        <f>IFERROR(Inv_SY_B!S115/Inv_SY_B!$DA115-1,"")</f>
        <v>-3.3055409002222813E-2</v>
      </c>
      <c r="T115" s="169">
        <f>IFERROR(Inv_SY_B!T115/Inv_SY_B!$DA115-1,"")</f>
        <v>-3.0291974611313832E-2</v>
      </c>
      <c r="U115" s="169">
        <f>IFERROR(Inv_SY_B!U115/Inv_SY_B!$DA115-1,"")</f>
        <v>1.7792618467933785E-2</v>
      </c>
      <c r="V115" s="169">
        <f>IFERROR(Inv_SY_B!V115/Inv_SY_B!$DA115-1,"")</f>
        <v>4.1779161163482348E-2</v>
      </c>
      <c r="W115" s="169">
        <f>IFERROR(Inv_SY_B!W115/Inv_SY_B!$DA115-1,"")</f>
        <v>6.9704021085806422E-2</v>
      </c>
      <c r="X115" s="169">
        <f>IFERROR(Inv_SY_B!X115/Inv_SY_B!$DA115-1,"")</f>
        <v>-3.8806609648926238E-2</v>
      </c>
      <c r="Y115" s="169">
        <f>IFERROR(Inv_SY_B!Y115/Inv_SY_B!$DA115-1,"")</f>
        <v>9.2765848460092393E-3</v>
      </c>
      <c r="Z115" s="169">
        <f>IFERROR(Inv_SY_B!Z115/Inv_SY_B!$DA115-1,"")</f>
        <v>1.1144171352597265E-2</v>
      </c>
      <c r="AA115" s="169">
        <f>IFERROR(Inv_SY_B!AA115/Inv_SY_B!$DA115-1,"")</f>
        <v>-2.4411802522828707E-2</v>
      </c>
      <c r="AB115" s="169">
        <f>IFERROR(Inv_SY_B!AB115/Inv_SY_B!$DA115-1,"")</f>
        <v>2.5009753386102673E-3</v>
      </c>
      <c r="AC115" s="169">
        <f>IFERROR(Inv_SY_B!AC115/Inv_SY_B!$DA115-1,"")</f>
        <v>1.7154177841900653E-2</v>
      </c>
      <c r="AD115" s="169">
        <f>IFERROR(Inv_SY_B!AD115/Inv_SY_B!$DA115-1,"")</f>
        <v>-3.6070963797588007E-2</v>
      </c>
      <c r="AE115" s="169">
        <f>IFERROR(Inv_SY_B!AE115/Inv_SY_B!$DA115-1,"")</f>
        <v>-7.1355447053325083E-3</v>
      </c>
      <c r="AF115" s="169">
        <f>IFERROR(Inv_SY_B!AF115/Inv_SY_B!$DA115-1,"")</f>
        <v>1.2159415259130668E-2</v>
      </c>
      <c r="AG115" s="169">
        <f>IFERROR(Inv_SY_B!AG115/Inv_SY_B!$DA115-1,"")</f>
        <v>2.6200107543070894E-2</v>
      </c>
      <c r="AH115" s="169">
        <f>IFERROR(Inv_SY_B!AH115/Inv_SY_B!$DA115-1,"")</f>
        <v>-2.2284793371352363E-2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2.4632009227860463E-2</v>
      </c>
      <c r="D116" s="169">
        <f>IFERROR(Inv_SY_B!D116/Inv_SY_B!$DA116-1,"")</f>
        <v>2.4566433056749437E-2</v>
      </c>
      <c r="E116" s="169">
        <f>IFERROR(Inv_SY_B!E116/Inv_SY_B!$DA116-1,"")</f>
        <v>-2.5171577605561657E-3</v>
      </c>
      <c r="F116" s="169">
        <f>IFERROR(Inv_SY_B!F116/Inv_SY_B!$DA116-1,"")</f>
        <v>-8.5080026005325271E-3</v>
      </c>
      <c r="G116" s="169">
        <f>IFERROR(Inv_SY_B!G116/Inv_SY_B!$DA116-1,"")</f>
        <v>-8.9360629954376991E-3</v>
      </c>
      <c r="H116" s="169">
        <f>IFERROR(Inv_SY_B!H116/Inv_SY_B!$DA116-1,"")</f>
        <v>3.7736819856009074E-3</v>
      </c>
      <c r="I116" s="169">
        <f>IFERROR(Inv_SY_B!I116/Inv_SY_B!$DA116-1,"")</f>
        <v>1.9107677470791229E-2</v>
      </c>
      <c r="J116" s="169">
        <f>IFERROR(Inv_SY_B!J116/Inv_SY_B!$DA116-1,"")</f>
        <v>-1.8199649871851187E-2</v>
      </c>
      <c r="K116" s="169">
        <f>IFERROR(Inv_SY_B!K116/Inv_SY_B!$DA116-1,"")</f>
        <v>-1.5830793655002839E-4</v>
      </c>
      <c r="L116" s="169">
        <f>IFERROR(Inv_SY_B!L116/Inv_SY_B!$DA116-1,"")</f>
        <v>4.6693160426336533E-3</v>
      </c>
      <c r="M116" s="169">
        <f>IFERROR(Inv_SY_B!M116/Inv_SY_B!$DA116-1,"")</f>
        <v>1.3475928218595667E-2</v>
      </c>
      <c r="N116" s="169">
        <f>IFERROR(Inv_SY_B!N116/Inv_SY_B!$DA116-1,"")</f>
        <v>1.1844538695979567E-2</v>
      </c>
      <c r="O116" s="169">
        <f>IFERROR(Inv_SY_B!O116/Inv_SY_B!$DA116-1,"")</f>
        <v>3.092614538463323E-3</v>
      </c>
      <c r="P116" s="169">
        <f>IFERROR(Inv_SY_B!P116/Inv_SY_B!$DA116-1,"")</f>
        <v>-8.7356717170889997E-3</v>
      </c>
      <c r="Q116" s="169">
        <f>IFERROR(Inv_SY_B!Q116/Inv_SY_B!$DA116-1,"")</f>
        <v>-2.0083529673622591E-2</v>
      </c>
      <c r="R116" s="169">
        <f>IFERROR(Inv_SY_B!R116/Inv_SY_B!$DA116-1,"")</f>
        <v>-2.0693629563758753E-2</v>
      </c>
      <c r="S116" s="169">
        <f>IFERROR(Inv_SY_B!S116/Inv_SY_B!$DA116-1,"")</f>
        <v>-1.210996767615613E-2</v>
      </c>
      <c r="T116" s="169">
        <f>IFERROR(Inv_SY_B!T116/Inv_SY_B!$DA116-1,"")</f>
        <v>-3.5798418775351282E-3</v>
      </c>
      <c r="U116" s="169">
        <f>IFERROR(Inv_SY_B!U116/Inv_SY_B!$DA116-1,"")</f>
        <v>6.0601166218359648E-2</v>
      </c>
      <c r="V116" s="169">
        <f>IFERROR(Inv_SY_B!V116/Inv_SY_B!$DA116-1,"")</f>
        <v>5.4547270372744538E-2</v>
      </c>
      <c r="W116" s="169">
        <f>IFERROR(Inv_SY_B!W116/Inv_SY_B!$DA116-1,"")</f>
        <v>0.13992862785405191</v>
      </c>
      <c r="X116" s="169">
        <f>IFERROR(Inv_SY_B!X116/Inv_SY_B!$DA116-1,"")</f>
        <v>1.9316312416385095E-2</v>
      </c>
      <c r="Y116" s="169">
        <f>IFERROR(Inv_SY_B!Y116/Inv_SY_B!$DA116-1,"")</f>
        <v>1.2999139943493665E-2</v>
      </c>
      <c r="Z116" s="169">
        <f>IFERROR(Inv_SY_B!Z116/Inv_SY_B!$DA116-1,"")</f>
        <v>9.7321360420785652E-3</v>
      </c>
      <c r="AA116" s="169">
        <f>IFERROR(Inv_SY_B!AA116/Inv_SY_B!$DA116-1,"")</f>
        <v>-5.7193255889583905E-2</v>
      </c>
      <c r="AB116" s="169">
        <f>IFERROR(Inv_SY_B!AB116/Inv_SY_B!$DA116-1,"")</f>
        <v>-2.9205939454879593E-2</v>
      </c>
      <c r="AC116" s="169">
        <f>IFERROR(Inv_SY_B!AC116/Inv_SY_B!$DA116-1,"")</f>
        <v>-5.5673946019435538E-3</v>
      </c>
      <c r="AD116" s="169">
        <f>IFERROR(Inv_SY_B!AD116/Inv_SY_B!$DA116-1,"")</f>
        <v>-5.5552225640621899E-2</v>
      </c>
      <c r="AE116" s="169">
        <f>IFERROR(Inv_SY_B!AE116/Inv_SY_B!$DA116-1,"")</f>
        <v>-2.4408647207616707E-2</v>
      </c>
      <c r="AF116" s="169">
        <f>IFERROR(Inv_SY_B!AF116/Inv_SY_B!$DA116-1,"")</f>
        <v>-6.6120713588135871E-5</v>
      </c>
      <c r="AG116" s="169">
        <f>IFERROR(Inv_SY_B!AG116/Inv_SY_B!$DA116-1,"")</f>
        <v>-4.7782705526153713E-3</v>
      </c>
      <c r="AH116" s="169">
        <f>IFERROR(Inv_SY_B!AH116/Inv_SY_B!$DA116-1,"")</f>
        <v>-0.12199317634985551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-5.8190886537421438E-3</v>
      </c>
      <c r="D117" s="169">
        <f>IFERROR(Inv_SY_B!D117/Inv_SY_B!$DA117-1,"")</f>
        <v>-1.4236169795973641E-3</v>
      </c>
      <c r="E117" s="169">
        <f>IFERROR(Inv_SY_B!E117/Inv_SY_B!$DA117-1,"")</f>
        <v>-2.5690379426860921E-2</v>
      </c>
      <c r="F117" s="169">
        <f>IFERROR(Inv_SY_B!F117/Inv_SY_B!$DA117-1,"")</f>
        <v>-3.505469550979734E-2</v>
      </c>
      <c r="G117" s="169">
        <f>IFERROR(Inv_SY_B!G117/Inv_SY_B!$DA117-1,"")</f>
        <v>-3.1415317604505555E-2</v>
      </c>
      <c r="H117" s="169">
        <f>IFERROR(Inv_SY_B!H117/Inv_SY_B!$DA117-1,"")</f>
        <v>-2.0599713253264595E-2</v>
      </c>
      <c r="I117" s="169">
        <f>IFERROR(Inv_SY_B!I117/Inv_SY_B!$DA117-1,"")</f>
        <v>-8.4222094170756101E-3</v>
      </c>
      <c r="J117" s="169">
        <f>IFERROR(Inv_SY_B!J117/Inv_SY_B!$DA117-1,"")</f>
        <v>-5.9908888228328849E-2</v>
      </c>
      <c r="K117" s="169">
        <f>IFERROR(Inv_SY_B!K117/Inv_SY_B!$DA117-1,"")</f>
        <v>-2.3326482560095618E-2</v>
      </c>
      <c r="L117" s="169">
        <f>IFERROR(Inv_SY_B!L117/Inv_SY_B!$DA117-1,"")</f>
        <v>-2.2562970952345163E-2</v>
      </c>
      <c r="M117" s="169">
        <f>IFERROR(Inv_SY_B!M117/Inv_SY_B!$DA117-1,"")</f>
        <v>-8.4637853914490968E-3</v>
      </c>
      <c r="N117" s="169">
        <f>IFERROR(Inv_SY_B!N117/Inv_SY_B!$DA117-1,"")</f>
        <v>-1.4559519469433235E-2</v>
      </c>
      <c r="O117" s="169">
        <f>IFERROR(Inv_SY_B!O117/Inv_SY_B!$DA117-1,"")</f>
        <v>-1.7467835292875877E-2</v>
      </c>
      <c r="P117" s="169">
        <f>IFERROR(Inv_SY_B!P117/Inv_SY_B!$DA117-1,"")</f>
        <v>-2.281429798023904E-2</v>
      </c>
      <c r="Q117" s="169">
        <f>IFERROR(Inv_SY_B!Q117/Inv_SY_B!$DA117-1,"")</f>
        <v>-3.2675073882983074E-2</v>
      </c>
      <c r="R117" s="169">
        <f>IFERROR(Inv_SY_B!R117/Inv_SY_B!$DA117-1,"")</f>
        <v>-4.0444994946031487E-2</v>
      </c>
      <c r="S117" s="169">
        <f>IFERROR(Inv_SY_B!S117/Inv_SY_B!$DA117-1,"")</f>
        <v>-2.8565937473765568E-2</v>
      </c>
      <c r="T117" s="169">
        <f>IFERROR(Inv_SY_B!T117/Inv_SY_B!$DA117-1,"")</f>
        <v>-2.6299878397669119E-2</v>
      </c>
      <c r="U117" s="169">
        <f>IFERROR(Inv_SY_B!U117/Inv_SY_B!$DA117-1,"")</f>
        <v>5.0756918039333909E-2</v>
      </c>
      <c r="V117" s="169">
        <f>IFERROR(Inv_SY_B!V117/Inv_SY_B!$DA117-1,"")</f>
        <v>8.8220687626559435E-2</v>
      </c>
      <c r="W117" s="169">
        <f>IFERROR(Inv_SY_B!W117/Inv_SY_B!$DA117-1,"")</f>
        <v>0.11367749386471671</v>
      </c>
      <c r="X117" s="169">
        <f>IFERROR(Inv_SY_B!X117/Inv_SY_B!$DA117-1,"")</f>
        <v>-3.0850170869103355E-3</v>
      </c>
      <c r="Y117" s="169">
        <f>IFERROR(Inv_SY_B!Y117/Inv_SY_B!$DA117-1,"")</f>
        <v>-2.2907867575156615E-2</v>
      </c>
      <c r="Z117" s="169">
        <f>IFERROR(Inv_SY_B!Z117/Inv_SY_B!$DA117-1,"")</f>
        <v>-1.8578642802254741E-2</v>
      </c>
      <c r="AA117" s="169">
        <f>IFERROR(Inv_SY_B!AA117/Inv_SY_B!$DA117-1,"")</f>
        <v>2.4031145406100629E-2</v>
      </c>
      <c r="AB117" s="169">
        <f>IFERROR(Inv_SY_B!AB117/Inv_SY_B!$DA117-1,"")</f>
        <v>4.3443106861570602E-2</v>
      </c>
      <c r="AC117" s="169">
        <f>IFERROR(Inv_SY_B!AC117/Inv_SY_B!$DA117-1,"")</f>
        <v>3.2741597435268277E-2</v>
      </c>
      <c r="AD117" s="169">
        <f>IFERROR(Inv_SY_B!AD117/Inv_SY_B!$DA117-1,"")</f>
        <v>-3.5515755231264046E-2</v>
      </c>
      <c r="AE117" s="169">
        <f>IFERROR(Inv_SY_B!AE117/Inv_SY_B!$DA117-1,"")</f>
        <v>1.3089003494971996E-2</v>
      </c>
      <c r="AF117" s="169">
        <f>IFERROR(Inv_SY_B!AF117/Inv_SY_B!$DA117-1,"")</f>
        <v>3.7265417992790484E-2</v>
      </c>
      <c r="AG117" s="169">
        <f>IFERROR(Inv_SY_B!AG117/Inv_SY_B!$DA117-1,"")</f>
        <v>7.1750042297480388E-2</v>
      </c>
      <c r="AH117" s="169">
        <f>IFERROR(Inv_SY_B!AH117/Inv_SY_B!$DA117-1,"")</f>
        <v>3.0626555096858521E-2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-6.4058049353623581E-3</v>
      </c>
      <c r="D118" s="169">
        <f>IFERROR(Inv_SY_B!D118/Inv_SY_B!$DA118-1,"")</f>
        <v>-5.3197305201798661E-3</v>
      </c>
      <c r="E118" s="169">
        <f>IFERROR(Inv_SY_B!E118/Inv_SY_B!$DA118-1,"")</f>
        <v>-2.0941021553040007E-2</v>
      </c>
      <c r="F118" s="169">
        <f>IFERROR(Inv_SY_B!F118/Inv_SY_B!$DA118-1,"")</f>
        <v>-1.8195169449738535E-2</v>
      </c>
      <c r="G118" s="169">
        <f>IFERROR(Inv_SY_B!G118/Inv_SY_B!$DA118-1,"")</f>
        <v>-1.8593037137385471E-2</v>
      </c>
      <c r="H118" s="169">
        <f>IFERROR(Inv_SY_B!H118/Inv_SY_B!$DA118-1,"")</f>
        <v>-1.5464504892639841E-2</v>
      </c>
      <c r="I118" s="169">
        <f>IFERROR(Inv_SY_B!I118/Inv_SY_B!$DA118-1,"")</f>
        <v>1.1468077040388103E-2</v>
      </c>
      <c r="J118" s="169">
        <f>IFERROR(Inv_SY_B!J118/Inv_SY_B!$DA118-1,"")</f>
        <v>-3.6483002167452372E-2</v>
      </c>
      <c r="K118" s="169">
        <f>IFERROR(Inv_SY_B!K118/Inv_SY_B!$DA118-1,"")</f>
        <v>-5.3996231286939089E-3</v>
      </c>
      <c r="L118" s="169">
        <f>IFERROR(Inv_SY_B!L118/Inv_SY_B!$DA118-1,"")</f>
        <v>-4.2108570209605789E-3</v>
      </c>
      <c r="M118" s="169">
        <f>IFERROR(Inv_SY_B!M118/Inv_SY_B!$DA118-1,"")</f>
        <v>-3.4776554334270404E-3</v>
      </c>
      <c r="N118" s="169">
        <f>IFERROR(Inv_SY_B!N118/Inv_SY_B!$DA118-1,"")</f>
        <v>-1.6699944430852209E-2</v>
      </c>
      <c r="O118" s="169">
        <f>IFERROR(Inv_SY_B!O118/Inv_SY_B!$DA118-1,"")</f>
        <v>-1.3481796022633885E-2</v>
      </c>
      <c r="P118" s="169">
        <f>IFERROR(Inv_SY_B!P118/Inv_SY_B!$DA118-1,"")</f>
        <v>-1.7614561892157266E-2</v>
      </c>
      <c r="Q118" s="169">
        <f>IFERROR(Inv_SY_B!Q118/Inv_SY_B!$DA118-1,"")</f>
        <v>-3.0690386729791741E-2</v>
      </c>
      <c r="R118" s="169">
        <f>IFERROR(Inv_SY_B!R118/Inv_SY_B!$DA118-1,"")</f>
        <v>-3.0247564810216399E-2</v>
      </c>
      <c r="S118" s="169">
        <f>IFERROR(Inv_SY_B!S118/Inv_SY_B!$DA118-1,"")</f>
        <v>-2.5867917275354313E-2</v>
      </c>
      <c r="T118" s="169">
        <f>IFERROR(Inv_SY_B!T118/Inv_SY_B!$DA118-1,"")</f>
        <v>-3.2252755506346875E-2</v>
      </c>
      <c r="U118" s="169">
        <f>IFERROR(Inv_SY_B!U118/Inv_SY_B!$DA118-1,"")</f>
        <v>5.003645125200773E-2</v>
      </c>
      <c r="V118" s="169">
        <f>IFERROR(Inv_SY_B!V118/Inv_SY_B!$DA118-1,"")</f>
        <v>7.4423735548634573E-2</v>
      </c>
      <c r="W118" s="169">
        <f>IFERROR(Inv_SY_B!W118/Inv_SY_B!$DA118-1,"")</f>
        <v>0.10660487550676079</v>
      </c>
      <c r="X118" s="169">
        <f>IFERROR(Inv_SY_B!X118/Inv_SY_B!$DA118-1,"")</f>
        <v>-4.3711801294264996E-3</v>
      </c>
      <c r="Y118" s="169">
        <f>IFERROR(Inv_SY_B!Y118/Inv_SY_B!$DA118-1,"")</f>
        <v>-2.1068658304966958E-2</v>
      </c>
      <c r="Z118" s="169">
        <f>IFERROR(Inv_SY_B!Z118/Inv_SY_B!$DA118-1,"")</f>
        <v>-2.0931417046209821E-2</v>
      </c>
      <c r="AA118" s="169">
        <f>IFERROR(Inv_SY_B!AA118/Inv_SY_B!$DA118-1,"")</f>
        <v>-1.1980076484257141E-2</v>
      </c>
      <c r="AB118" s="169">
        <f>IFERROR(Inv_SY_B!AB118/Inv_SY_B!$DA118-1,"")</f>
        <v>1.1038806768965292E-2</v>
      </c>
      <c r="AC118" s="169">
        <f>IFERROR(Inv_SY_B!AC118/Inv_SY_B!$DA118-1,"")</f>
        <v>2.7029124379470915E-2</v>
      </c>
      <c r="AD118" s="169">
        <f>IFERROR(Inv_SY_B!AD118/Inv_SY_B!$DA118-1,"")</f>
        <v>-3.986176661283658E-2</v>
      </c>
      <c r="AE118" s="169">
        <f>IFERROR(Inv_SY_B!AE118/Inv_SY_B!$DA118-1,"")</f>
        <v>1.1943950047699436E-2</v>
      </c>
      <c r="AF118" s="169">
        <f>IFERROR(Inv_SY_B!AF118/Inv_SY_B!$DA118-1,"")</f>
        <v>3.5828242890852735E-2</v>
      </c>
      <c r="AG118" s="169">
        <f>IFERROR(Inv_SY_B!AG118/Inv_SY_B!$DA118-1,"")</f>
        <v>6.0811227149787594E-2</v>
      </c>
      <c r="AH118" s="169">
        <f>IFERROR(Inv_SY_B!AH118/Inv_SY_B!$DA118-1,"")</f>
        <v>1.0373940899358836E-2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1.3136077574110949E-2</v>
      </c>
      <c r="D119" s="169">
        <f>IFERROR(Inv_SY_B!D119/Inv_SY_B!$DA119-1,"")</f>
        <v>1.354494036087539E-2</v>
      </c>
      <c r="E119" s="169">
        <f>IFERROR(Inv_SY_B!E119/Inv_SY_B!$DA119-1,"")</f>
        <v>-7.3512005695480775E-3</v>
      </c>
      <c r="F119" s="169">
        <f>IFERROR(Inv_SY_B!F119/Inv_SY_B!$DA119-1,"")</f>
        <v>-1.4416929871049589E-2</v>
      </c>
      <c r="G119" s="169">
        <f>IFERROR(Inv_SY_B!G119/Inv_SY_B!$DA119-1,"")</f>
        <v>-1.3771686149909645E-2</v>
      </c>
      <c r="H119" s="169">
        <f>IFERROR(Inv_SY_B!H119/Inv_SY_B!$DA119-1,"")</f>
        <v>5.9982946402259429E-4</v>
      </c>
      <c r="I119" s="169">
        <f>IFERROR(Inv_SY_B!I119/Inv_SY_B!$DA119-1,"")</f>
        <v>5.5609664885702959E-3</v>
      </c>
      <c r="J119" s="169">
        <f>IFERROR(Inv_SY_B!J119/Inv_SY_B!$DA119-1,"")</f>
        <v>-3.3373213171268401E-2</v>
      </c>
      <c r="K119" s="169">
        <f>IFERROR(Inv_SY_B!K119/Inv_SY_B!$DA119-1,"")</f>
        <v>-7.1708557454850386E-3</v>
      </c>
      <c r="L119" s="169">
        <f>IFERROR(Inv_SY_B!L119/Inv_SY_B!$DA119-1,"")</f>
        <v>-7.3274686037498871E-3</v>
      </c>
      <c r="M119" s="169">
        <f>IFERROR(Inv_SY_B!M119/Inv_SY_B!$DA119-1,"")</f>
        <v>1.2582507225719963E-2</v>
      </c>
      <c r="N119" s="169">
        <f>IFERROR(Inv_SY_B!N119/Inv_SY_B!$DA119-1,"")</f>
        <v>-7.3187463977997247E-4</v>
      </c>
      <c r="O119" s="169">
        <f>IFERROR(Inv_SY_B!O119/Inv_SY_B!$DA119-1,"")</f>
        <v>3.2478471170702683E-3</v>
      </c>
      <c r="P119" s="169">
        <f>IFERROR(Inv_SY_B!P119/Inv_SY_B!$DA119-1,"")</f>
        <v>-8.2882322007833409E-3</v>
      </c>
      <c r="Q119" s="169">
        <f>IFERROR(Inv_SY_B!Q119/Inv_SY_B!$DA119-1,"")</f>
        <v>-2.41091409795543E-2</v>
      </c>
      <c r="R119" s="169">
        <f>IFERROR(Inv_SY_B!R119/Inv_SY_B!$DA119-1,"")</f>
        <v>-2.7590298357399345E-2</v>
      </c>
      <c r="S119" s="169">
        <f>IFERROR(Inv_SY_B!S119/Inv_SY_B!$DA119-1,"")</f>
        <v>-1.6527524390833603E-2</v>
      </c>
      <c r="T119" s="169">
        <f>IFERROR(Inv_SY_B!T119/Inv_SY_B!$DA119-1,"")</f>
        <v>-1.8526724784887594E-2</v>
      </c>
      <c r="U119" s="169">
        <f>IFERROR(Inv_SY_B!U119/Inv_SY_B!$DA119-1,"")</f>
        <v>1.5140219656793574E-2</v>
      </c>
      <c r="V119" s="169">
        <f>IFERROR(Inv_SY_B!V119/Inv_SY_B!$DA119-1,"")</f>
        <v>3.9089506388083395E-2</v>
      </c>
      <c r="W119" s="169">
        <f>IFERROR(Inv_SY_B!W119/Inv_SY_B!$DA119-1,"")</f>
        <v>6.9653488681292952E-2</v>
      </c>
      <c r="X119" s="169">
        <f>IFERROR(Inv_SY_B!X119/Inv_SY_B!$DA119-1,"")</f>
        <v>-3.3584319817111519E-2</v>
      </c>
      <c r="Y119" s="169">
        <f>IFERROR(Inv_SY_B!Y119/Inv_SY_B!$DA119-1,"")</f>
        <v>3.7197614753816666E-3</v>
      </c>
      <c r="Z119" s="169">
        <f>IFERROR(Inv_SY_B!Z119/Inv_SY_B!$DA119-1,"")</f>
        <v>5.4510438012158602E-3</v>
      </c>
      <c r="AA119" s="169">
        <f>IFERROR(Inv_SY_B!AA119/Inv_SY_B!$DA119-1,"")</f>
        <v>-1.595338798060586E-2</v>
      </c>
      <c r="AB119" s="169">
        <f>IFERROR(Inv_SY_B!AB119/Inv_SY_B!$DA119-1,"")</f>
        <v>9.2705864412507832E-3</v>
      </c>
      <c r="AC119" s="169">
        <f>IFERROR(Inv_SY_B!AC119/Inv_SY_B!$DA119-1,"")</f>
        <v>1.8537747295809037E-2</v>
      </c>
      <c r="AD119" s="169">
        <f>IFERROR(Inv_SY_B!AD119/Inv_SY_B!$DA119-1,"")</f>
        <v>-3.7367605158213579E-2</v>
      </c>
      <c r="AE119" s="169">
        <f>IFERROR(Inv_SY_B!AE119/Inv_SY_B!$DA119-1,"")</f>
        <v>-1.9365747643484976E-3</v>
      </c>
      <c r="AF119" s="169">
        <f>IFERROR(Inv_SY_B!AF119/Inv_SY_B!$DA119-1,"")</f>
        <v>2.2370365037173157E-2</v>
      </c>
      <c r="AG119" s="169">
        <f>IFERROR(Inv_SY_B!AG119/Inv_SY_B!$DA119-1,"")</f>
        <v>4.3079733845230228E-2</v>
      </c>
      <c r="AH119" s="169">
        <f>IFERROR(Inv_SY_B!AH119/Inv_SY_B!$DA119-1,"")</f>
        <v>-6.9575836680646486E-3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3.3020040430657982E-3</v>
      </c>
      <c r="D120" s="169">
        <f>IFERROR(Inv_SY_B!D120/Inv_SY_B!$DA120-1,"")</f>
        <v>4.5574397438754577E-3</v>
      </c>
      <c r="E120" s="169">
        <f>IFERROR(Inv_SY_B!E120/Inv_SY_B!$DA120-1,"")</f>
        <v>-1.8949898117727737E-2</v>
      </c>
      <c r="F120" s="169">
        <f>IFERROR(Inv_SY_B!F120/Inv_SY_B!$DA120-1,"")</f>
        <v>-2.4342978773010726E-2</v>
      </c>
      <c r="G120" s="169">
        <f>IFERROR(Inv_SY_B!G120/Inv_SY_B!$DA120-1,"")</f>
        <v>-1.9320953008173269E-2</v>
      </c>
      <c r="H120" s="169">
        <f>IFERROR(Inv_SY_B!H120/Inv_SY_B!$DA120-1,"")</f>
        <v>-1.483367717032491E-2</v>
      </c>
      <c r="I120" s="169">
        <f>IFERROR(Inv_SY_B!I120/Inv_SY_B!$DA120-1,"")</f>
        <v>1.3368348558220777E-2</v>
      </c>
      <c r="J120" s="169">
        <f>IFERROR(Inv_SY_B!J120/Inv_SY_B!$DA120-1,"")</f>
        <v>-4.2144881126931821E-2</v>
      </c>
      <c r="K120" s="169">
        <f>IFERROR(Inv_SY_B!K120/Inv_SY_B!$DA120-1,"")</f>
        <v>-1.8469476301068433E-3</v>
      </c>
      <c r="L120" s="169">
        <f>IFERROR(Inv_SY_B!L120/Inv_SY_B!$DA120-1,"")</f>
        <v>-5.1907387826999329E-3</v>
      </c>
      <c r="M120" s="169">
        <f>IFERROR(Inv_SY_B!M120/Inv_SY_B!$DA120-1,"")</f>
        <v>4.198281436775142E-3</v>
      </c>
      <c r="N120" s="169">
        <f>IFERROR(Inv_SY_B!N120/Inv_SY_B!$DA120-1,"")</f>
        <v>-6.5518317907571344E-3</v>
      </c>
      <c r="O120" s="169">
        <f>IFERROR(Inv_SY_B!O120/Inv_SY_B!$DA120-1,"")</f>
        <v>-5.295704429931436E-3</v>
      </c>
      <c r="P120" s="169">
        <f>IFERROR(Inv_SY_B!P120/Inv_SY_B!$DA120-1,"")</f>
        <v>-1.7310919600226682E-2</v>
      </c>
      <c r="Q120" s="169">
        <f>IFERROR(Inv_SY_B!Q120/Inv_SY_B!$DA120-1,"")</f>
        <v>-2.6169139672093999E-2</v>
      </c>
      <c r="R120" s="169">
        <f>IFERROR(Inv_SY_B!R120/Inv_SY_B!$DA120-1,"")</f>
        <v>-2.8339229427668533E-2</v>
      </c>
      <c r="S120" s="169">
        <f>IFERROR(Inv_SY_B!S120/Inv_SY_B!$DA120-1,"")</f>
        <v>-1.7004631289106009E-2</v>
      </c>
      <c r="T120" s="169">
        <f>IFERROR(Inv_SY_B!T120/Inv_SY_B!$DA120-1,"")</f>
        <v>-1.8464781599879188E-2</v>
      </c>
      <c r="U120" s="169">
        <f>IFERROR(Inv_SY_B!U120/Inv_SY_B!$DA120-1,"")</f>
        <v>4.0259547706110732E-2</v>
      </c>
      <c r="V120" s="169">
        <f>IFERROR(Inv_SY_B!V120/Inv_SY_B!$DA120-1,"")</f>
        <v>5.9168007749518692E-2</v>
      </c>
      <c r="W120" s="169">
        <f>IFERROR(Inv_SY_B!W120/Inv_SY_B!$DA120-1,"")</f>
        <v>0.11023935826791087</v>
      </c>
      <c r="X120" s="169">
        <f>IFERROR(Inv_SY_B!X120/Inv_SY_B!$DA120-1,"")</f>
        <v>-4.4008825196656387E-3</v>
      </c>
      <c r="Y120" s="169">
        <f>IFERROR(Inv_SY_B!Y120/Inv_SY_B!$DA120-1,"")</f>
        <v>-2.6596958840693463E-2</v>
      </c>
      <c r="Z120" s="169">
        <f>IFERROR(Inv_SY_B!Z120/Inv_SY_B!$DA120-1,"")</f>
        <v>-2.6063416557062902E-2</v>
      </c>
      <c r="AA120" s="169">
        <f>IFERROR(Inv_SY_B!AA120/Inv_SY_B!$DA120-1,"")</f>
        <v>-1.8783594626260114E-2</v>
      </c>
      <c r="AB120" s="169">
        <f>IFERROR(Inv_SY_B!AB120/Inv_SY_B!$DA120-1,"")</f>
        <v>6.4145087010938351E-3</v>
      </c>
      <c r="AC120" s="169">
        <f>IFERROR(Inv_SY_B!AC120/Inv_SY_B!$DA120-1,"")</f>
        <v>2.6735463599135256E-2</v>
      </c>
      <c r="AD120" s="169">
        <f>IFERROR(Inv_SY_B!AD120/Inv_SY_B!$DA120-1,"")</f>
        <v>-4.8266802298416067E-2</v>
      </c>
      <c r="AE120" s="169">
        <f>IFERROR(Inv_SY_B!AE120/Inv_SY_B!$DA120-1,"")</f>
        <v>8.2990398808633348E-3</v>
      </c>
      <c r="AF120" s="169">
        <f>IFERROR(Inv_SY_B!AF120/Inv_SY_B!$DA120-1,"")</f>
        <v>3.0337449351610202E-2</v>
      </c>
      <c r="AG120" s="169">
        <f>IFERROR(Inv_SY_B!AG120/Inv_SY_B!$DA120-1,"")</f>
        <v>5.91766320270255E-2</v>
      </c>
      <c r="AH120" s="169">
        <f>IFERROR(Inv_SY_B!AH120/Inv_SY_B!$DA120-1,"")</f>
        <v>3.8218861955348071E-3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2.9538179104450002E-2</v>
      </c>
      <c r="D121" s="169">
        <f>IFERROR(Inv_SY_B!D121/Inv_SY_B!$DA121-1,"")</f>
        <v>3.6002727705686466E-2</v>
      </c>
      <c r="E121" s="169">
        <f>IFERROR(Inv_SY_B!E121/Inv_SY_B!$DA121-1,"")</f>
        <v>3.7355714666453821E-3</v>
      </c>
      <c r="F121" s="169">
        <f>IFERROR(Inv_SY_B!F121/Inv_SY_B!$DA121-1,"")</f>
        <v>-6.020950659679225E-3</v>
      </c>
      <c r="G121" s="169">
        <f>IFERROR(Inv_SY_B!G121/Inv_SY_B!$DA121-1,"")</f>
        <v>3.3209894529195871E-3</v>
      </c>
      <c r="H121" s="169">
        <f>IFERROR(Inv_SY_B!H121/Inv_SY_B!$DA121-1,"")</f>
        <v>1.5188852947194187E-2</v>
      </c>
      <c r="I121" s="169">
        <f>IFERROR(Inv_SY_B!I121/Inv_SY_B!$DA121-1,"")</f>
        <v>2.296215106397681E-2</v>
      </c>
      <c r="J121" s="169">
        <f>IFERROR(Inv_SY_B!J121/Inv_SY_B!$DA121-1,"")</f>
        <v>-2.4172632488267287E-2</v>
      </c>
      <c r="K121" s="169">
        <f>IFERROR(Inv_SY_B!K121/Inv_SY_B!$DA121-1,"")</f>
        <v>9.8905102775157516E-3</v>
      </c>
      <c r="L121" s="169">
        <f>IFERROR(Inv_SY_B!L121/Inv_SY_B!$DA121-1,"")</f>
        <v>5.2130279567368376E-3</v>
      </c>
      <c r="M121" s="169">
        <f>IFERROR(Inv_SY_B!M121/Inv_SY_B!$DA121-1,"")</f>
        <v>2.1465889945989414E-2</v>
      </c>
      <c r="N121" s="169">
        <f>IFERROR(Inv_SY_B!N121/Inv_SY_B!$DA121-1,"")</f>
        <v>2.1455870452509407E-2</v>
      </c>
      <c r="O121" s="169">
        <f>IFERROR(Inv_SY_B!O121/Inv_SY_B!$DA121-1,"")</f>
        <v>4.1295383449913015E-3</v>
      </c>
      <c r="P121" s="169">
        <f>IFERROR(Inv_SY_B!P121/Inv_SY_B!$DA121-1,"")</f>
        <v>-8.5555285922003232E-3</v>
      </c>
      <c r="Q121" s="169">
        <f>IFERROR(Inv_SY_B!Q121/Inv_SY_B!$DA121-1,"")</f>
        <v>-3.0171234750371978E-2</v>
      </c>
      <c r="R121" s="169">
        <f>IFERROR(Inv_SY_B!R121/Inv_SY_B!$DA121-1,"")</f>
        <v>-2.7715278614943495E-2</v>
      </c>
      <c r="S121" s="169">
        <f>IFERROR(Inv_SY_B!S121/Inv_SY_B!$DA121-1,"")</f>
        <v>-1.9127146206638024E-2</v>
      </c>
      <c r="T121" s="169">
        <f>IFERROR(Inv_SY_B!T121/Inv_SY_B!$DA121-1,"")</f>
        <v>-8.6139795102174732E-3</v>
      </c>
      <c r="U121" s="169">
        <f>IFERROR(Inv_SY_B!U121/Inv_SY_B!$DA121-1,"")</f>
        <v>5.6835894727341962E-2</v>
      </c>
      <c r="V121" s="169">
        <f>IFERROR(Inv_SY_B!V121/Inv_SY_B!$DA121-1,"")</f>
        <v>8.1648611084905731E-2</v>
      </c>
      <c r="W121" s="169">
        <f>IFERROR(Inv_SY_B!W121/Inv_SY_B!$DA121-1,"")</f>
        <v>0.12874148975820221</v>
      </c>
      <c r="X121" s="169">
        <f>IFERROR(Inv_SY_B!X121/Inv_SY_B!$DA121-1,"")</f>
        <v>1.4963003845571032E-2</v>
      </c>
      <c r="Y121" s="169">
        <f>IFERROR(Inv_SY_B!Y121/Inv_SY_B!$DA121-1,"")</f>
        <v>-6.2293001377783375E-3</v>
      </c>
      <c r="Z121" s="169">
        <f>IFERROR(Inv_SY_B!Z121/Inv_SY_B!$DA121-1,"")</f>
        <v>-9.5238945474107606E-3</v>
      </c>
      <c r="AA121" s="169">
        <f>IFERROR(Inv_SY_B!AA121/Inv_SY_B!$DA121-1,"")</f>
        <v>-7.4234076106690416E-2</v>
      </c>
      <c r="AB121" s="169">
        <f>IFERROR(Inv_SY_B!AB121/Inv_SY_B!$DA121-1,"")</f>
        <v>-4.8000787972797387E-2</v>
      </c>
      <c r="AC121" s="169">
        <f>IFERROR(Inv_SY_B!AC121/Inv_SY_B!$DA121-1,"")</f>
        <v>-1.8888282580986182E-2</v>
      </c>
      <c r="AD121" s="169">
        <f>IFERROR(Inv_SY_B!AD121/Inv_SY_B!$DA121-1,"")</f>
        <v>-8.053685994841886E-2</v>
      </c>
      <c r="AE121" s="169">
        <f>IFERROR(Inv_SY_B!AE121/Inv_SY_B!$DA121-1,"")</f>
        <v>-3.0935735646342888E-2</v>
      </c>
      <c r="AF121" s="169">
        <f>IFERROR(Inv_SY_B!AF121/Inv_SY_B!$DA121-1,"")</f>
        <v>-8.9841686576598301E-3</v>
      </c>
      <c r="AG121" s="169">
        <f>IFERROR(Inv_SY_B!AG121/Inv_SY_B!$DA121-1,"")</f>
        <v>-2.020149766648438E-3</v>
      </c>
      <c r="AH121" s="169">
        <f>IFERROR(Inv_SY_B!AH121/Inv_SY_B!$DA121-1,"")</f>
        <v>-5.1362301947590838E-2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3.0195392497928797E-2</v>
      </c>
      <c r="D122" s="169">
        <f>IFERROR(Inv_SY_B!D122/Inv_SY_B!$DA122-1,"")</f>
        <v>3.5806204680224551E-2</v>
      </c>
      <c r="E122" s="169">
        <f>IFERROR(Inv_SY_B!E122/Inv_SY_B!$DA122-1,"")</f>
        <v>-1.2465811536988003E-4</v>
      </c>
      <c r="F122" s="169">
        <f>IFERROR(Inv_SY_B!F122/Inv_SY_B!$DA122-1,"")</f>
        <v>-2.0773341548578017E-2</v>
      </c>
      <c r="G122" s="169">
        <f>IFERROR(Inv_SY_B!G122/Inv_SY_B!$DA122-1,"")</f>
        <v>-1.6377504188818226E-2</v>
      </c>
      <c r="H122" s="169">
        <f>IFERROR(Inv_SY_B!H122/Inv_SY_B!$DA122-1,"")</f>
        <v>3.2119830271144512E-3</v>
      </c>
      <c r="I122" s="169">
        <f>IFERROR(Inv_SY_B!I122/Inv_SY_B!$DA122-1,"")</f>
        <v>5.464516808263653E-3</v>
      </c>
      <c r="J122" s="169">
        <f>IFERROR(Inv_SY_B!J122/Inv_SY_B!$DA122-1,"")</f>
        <v>-1.8207542737005755E-2</v>
      </c>
      <c r="K122" s="169">
        <f>IFERROR(Inv_SY_B!K122/Inv_SY_B!$DA122-1,"")</f>
        <v>-1.7714559128411245E-2</v>
      </c>
      <c r="L122" s="169">
        <f>IFERROR(Inv_SY_B!L122/Inv_SY_B!$DA122-1,"")</f>
        <v>-7.3898783239905175E-3</v>
      </c>
      <c r="M122" s="169">
        <f>IFERROR(Inv_SY_B!M122/Inv_SY_B!$DA122-1,"")</f>
        <v>1.1630446180645571E-2</v>
      </c>
      <c r="N122" s="169">
        <f>IFERROR(Inv_SY_B!N122/Inv_SY_B!$DA122-1,"")</f>
        <v>1.2951205761051021E-2</v>
      </c>
      <c r="O122" s="169">
        <f>IFERROR(Inv_SY_B!O122/Inv_SY_B!$DA122-1,"")</f>
        <v>-1.5209019437978366E-4</v>
      </c>
      <c r="P122" s="169">
        <f>IFERROR(Inv_SY_B!P122/Inv_SY_B!$DA122-1,"")</f>
        <v>-1.5947421814842322E-2</v>
      </c>
      <c r="Q122" s="169">
        <f>IFERROR(Inv_SY_B!Q122/Inv_SY_B!$DA122-1,"")</f>
        <v>-4.9501125904133247E-2</v>
      </c>
      <c r="R122" s="169">
        <f>IFERROR(Inv_SY_B!R122/Inv_SY_B!$DA122-1,"")</f>
        <v>-5.9324397188639133E-2</v>
      </c>
      <c r="S122" s="169">
        <f>IFERROR(Inv_SY_B!S122/Inv_SY_B!$DA122-1,"")</f>
        <v>-4.1466719198319124E-2</v>
      </c>
      <c r="T122" s="169">
        <f>IFERROR(Inv_SY_B!T122/Inv_SY_B!$DA122-1,"")</f>
        <v>-2.9923181404339139E-2</v>
      </c>
      <c r="U122" s="169">
        <f>IFERROR(Inv_SY_B!U122/Inv_SY_B!$DA122-1,"")</f>
        <v>6.61011550018622E-2</v>
      </c>
      <c r="V122" s="169">
        <f>IFERROR(Inv_SY_B!V122/Inv_SY_B!$DA122-1,"")</f>
        <v>8.9644209344899917E-2</v>
      </c>
      <c r="W122" s="169">
        <f>IFERROR(Inv_SY_B!W122/Inv_SY_B!$DA122-1,"")</f>
        <v>0.1302452652796795</v>
      </c>
      <c r="X122" s="169">
        <f>IFERROR(Inv_SY_B!X122/Inv_SY_B!$DA122-1,"")</f>
        <v>2.3979450650624345E-2</v>
      </c>
      <c r="Y122" s="169">
        <f>IFERROR(Inv_SY_B!Y122/Inv_SY_B!$DA122-1,"")</f>
        <v>9.331286075689782E-3</v>
      </c>
      <c r="Z122" s="169">
        <f>IFERROR(Inv_SY_B!Z122/Inv_SY_B!$DA122-1,"")</f>
        <v>3.9437019491508352E-3</v>
      </c>
      <c r="AA122" s="169">
        <f>IFERROR(Inv_SY_B!AA122/Inv_SY_B!$DA122-1,"")</f>
        <v>-5.2116129880052431E-2</v>
      </c>
      <c r="AB122" s="169">
        <f>IFERROR(Inv_SY_B!AB122/Inv_SY_B!$DA122-1,"")</f>
        <v>-3.2925691025743276E-2</v>
      </c>
      <c r="AC122" s="169">
        <f>IFERROR(Inv_SY_B!AC122/Inv_SY_B!$DA122-1,"")</f>
        <v>4.0835847674312031E-3</v>
      </c>
      <c r="AD122" s="169">
        <f>IFERROR(Inv_SY_B!AD122/Inv_SY_B!$DA122-1,"")</f>
        <v>-5.4757801849959042E-2</v>
      </c>
      <c r="AE122" s="169">
        <f>IFERROR(Inv_SY_B!AE122/Inv_SY_B!$DA122-1,"")</f>
        <v>-1.030649427031094E-2</v>
      </c>
      <c r="AF122" s="169">
        <f>IFERROR(Inv_SY_B!AF122/Inv_SY_B!$DA122-1,"")</f>
        <v>1.461362901669605E-2</v>
      </c>
      <c r="AG122" s="169">
        <f>IFERROR(Inv_SY_B!AG122/Inv_SY_B!$DA122-1,"")</f>
        <v>1.6818294622597652E-2</v>
      </c>
      <c r="AH122" s="169">
        <f>IFERROR(Inv_SY_B!AH122/Inv_SY_B!$DA122-1,"")</f>
        <v>-3.1011788890960457E-2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3.7128818840033828E-2</v>
      </c>
      <c r="D123" s="169">
        <f>IFERROR(Inv_SY_B!D123/Inv_SY_B!$DA123-1,"")</f>
        <v>2.6273684225188942E-2</v>
      </c>
      <c r="E123" s="169">
        <f>IFERROR(Inv_SY_B!E123/Inv_SY_B!$DA123-1,"")</f>
        <v>-1.1464425259460786E-2</v>
      </c>
      <c r="F123" s="169">
        <f>IFERROR(Inv_SY_B!F123/Inv_SY_B!$DA123-1,"")</f>
        <v>-2.9214558559571113E-2</v>
      </c>
      <c r="G123" s="169">
        <f>IFERROR(Inv_SY_B!G123/Inv_SY_B!$DA123-1,"")</f>
        <v>-1.8042225514191101E-2</v>
      </c>
      <c r="H123" s="169">
        <f>IFERROR(Inv_SY_B!H123/Inv_SY_B!$DA123-1,"")</f>
        <v>-1.4724539816846072E-3</v>
      </c>
      <c r="I123" s="169">
        <f>IFERROR(Inv_SY_B!I123/Inv_SY_B!$DA123-1,"")</f>
        <v>8.2269244763679694E-3</v>
      </c>
      <c r="J123" s="169">
        <f>IFERROR(Inv_SY_B!J123/Inv_SY_B!$DA123-1,"")</f>
        <v>-3.8206387385080753E-2</v>
      </c>
      <c r="K123" s="169">
        <f>IFERROR(Inv_SY_B!K123/Inv_SY_B!$DA123-1,"")</f>
        <v>-1.5840300210870129E-2</v>
      </c>
      <c r="L123" s="169">
        <f>IFERROR(Inv_SY_B!L123/Inv_SY_B!$DA123-1,"")</f>
        <v>-1.016148051702348E-2</v>
      </c>
      <c r="M123" s="169">
        <f>IFERROR(Inv_SY_B!M123/Inv_SY_B!$DA123-1,"")</f>
        <v>7.0993707014717078E-3</v>
      </c>
      <c r="N123" s="169">
        <f>IFERROR(Inv_SY_B!N123/Inv_SY_B!$DA123-1,"")</f>
        <v>6.5595298442813199E-3</v>
      </c>
      <c r="O123" s="169">
        <f>IFERROR(Inv_SY_B!O123/Inv_SY_B!$DA123-1,"")</f>
        <v>-9.2846436556560663E-3</v>
      </c>
      <c r="P123" s="169">
        <f>IFERROR(Inv_SY_B!P123/Inv_SY_B!$DA123-1,"")</f>
        <v>-1.7362757118460137E-2</v>
      </c>
      <c r="Q123" s="169">
        <f>IFERROR(Inv_SY_B!Q123/Inv_SY_B!$DA123-1,"")</f>
        <v>-3.6702427385350345E-2</v>
      </c>
      <c r="R123" s="169">
        <f>IFERROR(Inv_SY_B!R123/Inv_SY_B!$DA123-1,"")</f>
        <v>-3.9289769517285689E-2</v>
      </c>
      <c r="S123" s="169">
        <f>IFERROR(Inv_SY_B!S123/Inv_SY_B!$DA123-1,"")</f>
        <v>-3.2780052957376737E-2</v>
      </c>
      <c r="T123" s="169">
        <f>IFERROR(Inv_SY_B!T123/Inv_SY_B!$DA123-1,"")</f>
        <v>-1.9081641126424964E-2</v>
      </c>
      <c r="U123" s="169">
        <f>IFERROR(Inv_SY_B!U123/Inv_SY_B!$DA123-1,"")</f>
        <v>9.2356691780368427E-2</v>
      </c>
      <c r="V123" s="169">
        <f>IFERROR(Inv_SY_B!V123/Inv_SY_B!$DA123-1,"")</f>
        <v>9.7452974813602822E-2</v>
      </c>
      <c r="W123" s="169">
        <f>IFERROR(Inv_SY_B!W123/Inv_SY_B!$DA123-1,"")</f>
        <v>0.12364998888073542</v>
      </c>
      <c r="X123" s="169">
        <f>IFERROR(Inv_SY_B!X123/Inv_SY_B!$DA123-1,"")</f>
        <v>2.9103015529465592E-2</v>
      </c>
      <c r="Y123" s="169">
        <f>IFERROR(Inv_SY_B!Y123/Inv_SY_B!$DA123-1,"")</f>
        <v>2.7208503824385E-2</v>
      </c>
      <c r="Z123" s="169">
        <f>IFERROR(Inv_SY_B!Z123/Inv_SY_B!$DA123-1,"")</f>
        <v>2.5483365616049802E-2</v>
      </c>
      <c r="AA123" s="169">
        <f>IFERROR(Inv_SY_B!AA123/Inv_SY_B!$DA123-1,"")</f>
        <v>-5.7960189715488108E-2</v>
      </c>
      <c r="AB123" s="169">
        <f>IFERROR(Inv_SY_B!AB123/Inv_SY_B!$DA123-1,"")</f>
        <v>-3.3952155199240885E-2</v>
      </c>
      <c r="AC123" s="169">
        <f>IFERROR(Inv_SY_B!AC123/Inv_SY_B!$DA123-1,"")</f>
        <v>-1.6096458383642154E-2</v>
      </c>
      <c r="AD123" s="169">
        <f>IFERROR(Inv_SY_B!AD123/Inv_SY_B!$DA123-1,"")</f>
        <v>-8.4802586807402824E-2</v>
      </c>
      <c r="AE123" s="169">
        <f>IFERROR(Inv_SY_B!AE123/Inv_SY_B!$DA123-1,"")</f>
        <v>-2.6649861758508253E-2</v>
      </c>
      <c r="AF123" s="169">
        <f>IFERROR(Inv_SY_B!AF123/Inv_SY_B!$DA123-1,"")</f>
        <v>3.3053876198101406E-3</v>
      </c>
      <c r="AG123" s="169">
        <f>IFERROR(Inv_SY_B!AG123/Inv_SY_B!$DA123-1,"")</f>
        <v>3.4904560835680387E-2</v>
      </c>
      <c r="AH123" s="169">
        <f>IFERROR(Inv_SY_B!AH123/Inv_SY_B!$DA123-1,"")</f>
        <v>-2.0388441934719115E-2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1.6293063769894367E-2</v>
      </c>
      <c r="D124" s="169">
        <f>IFERROR(Inv_SY_B!D124/Inv_SY_B!$DA124-1,"")</f>
        <v>3.0024496878555684E-2</v>
      </c>
      <c r="E124" s="169">
        <f>IFERROR(Inv_SY_B!E124/Inv_SY_B!$DA124-1,"")</f>
        <v>9.3701042264204837E-4</v>
      </c>
      <c r="F124" s="169">
        <f>IFERROR(Inv_SY_B!F124/Inv_SY_B!$DA124-1,"")</f>
        <v>-4.2646975154058131E-3</v>
      </c>
      <c r="G124" s="169">
        <f>IFERROR(Inv_SY_B!G124/Inv_SY_B!$DA124-1,"")</f>
        <v>7.0730823793221376E-3</v>
      </c>
      <c r="H124" s="169">
        <f>IFERROR(Inv_SY_B!H124/Inv_SY_B!$DA124-1,"")</f>
        <v>1.2848233916449736E-2</v>
      </c>
      <c r="I124" s="169">
        <f>IFERROR(Inv_SY_B!I124/Inv_SY_B!$DA124-1,"")</f>
        <v>2.8997427304587431E-2</v>
      </c>
      <c r="J124" s="169">
        <f>IFERROR(Inv_SY_B!J124/Inv_SY_B!$DA124-1,"")</f>
        <v>-2.7493930482543116E-2</v>
      </c>
      <c r="K124" s="169">
        <f>IFERROR(Inv_SY_B!K124/Inv_SY_B!$DA124-1,"")</f>
        <v>1.5994210215188875E-2</v>
      </c>
      <c r="L124" s="169">
        <f>IFERROR(Inv_SY_B!L124/Inv_SY_B!$DA124-1,"")</f>
        <v>1.0411815109057754E-2</v>
      </c>
      <c r="M124" s="169">
        <f>IFERROR(Inv_SY_B!M124/Inv_SY_B!$DA124-1,"")</f>
        <v>2.8914748495363796E-2</v>
      </c>
      <c r="N124" s="169">
        <f>IFERROR(Inv_SY_B!N124/Inv_SY_B!$DA124-1,"")</f>
        <v>1.8149019940967293E-2</v>
      </c>
      <c r="O124" s="169">
        <f>IFERROR(Inv_SY_B!O124/Inv_SY_B!$DA124-1,"")</f>
        <v>1.587356578958854E-2</v>
      </c>
      <c r="P124" s="169">
        <f>IFERROR(Inv_SY_B!P124/Inv_SY_B!$DA124-1,"")</f>
        <v>8.1135009272124137E-3</v>
      </c>
      <c r="Q124" s="169">
        <f>IFERROR(Inv_SY_B!Q124/Inv_SY_B!$DA124-1,"")</f>
        <v>-1.0039803411213133E-2</v>
      </c>
      <c r="R124" s="169">
        <f>IFERROR(Inv_SY_B!R124/Inv_SY_B!$DA124-1,"")</f>
        <v>-1.7551627733332076E-2</v>
      </c>
      <c r="S124" s="169">
        <f>IFERROR(Inv_SY_B!S124/Inv_SY_B!$DA124-1,"")</f>
        <v>-8.5843542739041379E-3</v>
      </c>
      <c r="T124" s="169">
        <f>IFERROR(Inv_SY_B!T124/Inv_SY_B!$DA124-1,"")</f>
        <v>-3.8477388063825613E-3</v>
      </c>
      <c r="U124" s="169">
        <f>IFERROR(Inv_SY_B!U124/Inv_SY_B!$DA124-1,"")</f>
        <v>6.5649390510943206E-2</v>
      </c>
      <c r="V124" s="169">
        <f>IFERROR(Inv_SY_B!V124/Inv_SY_B!$DA124-1,"")</f>
        <v>8.7950840622146975E-2</v>
      </c>
      <c r="W124" s="169">
        <f>IFERROR(Inv_SY_B!W124/Inv_SY_B!$DA124-1,"")</f>
        <v>0.12879338813276475</v>
      </c>
      <c r="X124" s="169">
        <f>IFERROR(Inv_SY_B!X124/Inv_SY_B!$DA124-1,"")</f>
        <v>1.4093918308234032E-2</v>
      </c>
      <c r="Y124" s="169">
        <f>IFERROR(Inv_SY_B!Y124/Inv_SY_B!$DA124-1,"")</f>
        <v>-9.9544545423309039E-3</v>
      </c>
      <c r="Z124" s="169">
        <f>IFERROR(Inv_SY_B!Z124/Inv_SY_B!$DA124-1,"")</f>
        <v>-1.3329730615377344E-2</v>
      </c>
      <c r="AA124" s="169">
        <f>IFERROR(Inv_SY_B!AA124/Inv_SY_B!$DA124-1,"")</f>
        <v>-8.6678227764561799E-2</v>
      </c>
      <c r="AB124" s="169">
        <f>IFERROR(Inv_SY_B!AB124/Inv_SY_B!$DA124-1,"")</f>
        <v>-4.5730318909789847E-2</v>
      </c>
      <c r="AC124" s="169">
        <f>IFERROR(Inv_SY_B!AC124/Inv_SY_B!$DA124-1,"")</f>
        <v>-3.0992718491231308E-2</v>
      </c>
      <c r="AD124" s="169">
        <f>IFERROR(Inv_SY_B!AD124/Inv_SY_B!$DA124-1,"")</f>
        <v>-7.470732098404087E-2</v>
      </c>
      <c r="AE124" s="169">
        <f>IFERROR(Inv_SY_B!AE124/Inv_SY_B!$DA124-1,"")</f>
        <v>-5.4332032329865609E-2</v>
      </c>
      <c r="AF124" s="169">
        <f>IFERROR(Inv_SY_B!AF124/Inv_SY_B!$DA124-1,"")</f>
        <v>-3.1185041242452916E-2</v>
      </c>
      <c r="AG124" s="169">
        <f>IFERROR(Inv_SY_B!AG124/Inv_SY_B!$DA124-1,"")</f>
        <v>-2.7795272513534752E-2</v>
      </c>
      <c r="AH124" s="169">
        <f>IFERROR(Inv_SY_B!AH124/Inv_SY_B!$DA124-1,"")</f>
        <v>-4.3630443106947525E-2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-3.1165102556948932E-2</v>
      </c>
      <c r="D125" s="169">
        <f>IFERROR(Inv_SY_B!D125/Inv_SY_B!$DA125-1,"")</f>
        <v>-4.6317117174190181E-2</v>
      </c>
      <c r="E125" s="169">
        <f>IFERROR(Inv_SY_B!E125/Inv_SY_B!$DA125-1,"")</f>
        <v>3.1183818615554193E-2</v>
      </c>
      <c r="F125" s="169">
        <f>IFERROR(Inv_SY_B!F125/Inv_SY_B!$DA125-1,"")</f>
        <v>1.5479465432239881E-2</v>
      </c>
      <c r="G125" s="169">
        <f>IFERROR(Inv_SY_B!G125/Inv_SY_B!$DA125-1,"")</f>
        <v>2.9686019893806037E-2</v>
      </c>
      <c r="H125" s="169">
        <f>IFERROR(Inv_SY_B!H125/Inv_SY_B!$DA125-1,"")</f>
        <v>3.6302102012580439E-2</v>
      </c>
      <c r="I125" s="169">
        <f>IFERROR(Inv_SY_B!I125/Inv_SY_B!$DA125-1,"")</f>
        <v>4.617445616007898E-2</v>
      </c>
      <c r="J125" s="169">
        <f>IFERROR(Inv_SY_B!J125/Inv_SY_B!$DA125-1,"")</f>
        <v>1.1300727996597537E-2</v>
      </c>
      <c r="K125" s="169">
        <f>IFERROR(Inv_SY_B!K125/Inv_SY_B!$DA125-1,"")</f>
        <v>2.9747668510473835E-2</v>
      </c>
      <c r="L125" s="169">
        <f>IFERROR(Inv_SY_B!L125/Inv_SY_B!$DA125-1,"")</f>
        <v>2.3292544606883459E-2</v>
      </c>
      <c r="M125" s="169">
        <f>IFERROR(Inv_SY_B!M125/Inv_SY_B!$DA125-1,"")</f>
        <v>3.1793414493150651E-2</v>
      </c>
      <c r="N125" s="169">
        <f>IFERROR(Inv_SY_B!N125/Inv_SY_B!$DA125-1,"")</f>
        <v>3.2246924603317018E-2</v>
      </c>
      <c r="O125" s="169">
        <f>IFERROR(Inv_SY_B!O125/Inv_SY_B!$DA125-1,"")</f>
        <v>1.5690645378568346E-2</v>
      </c>
      <c r="P125" s="169">
        <f>IFERROR(Inv_SY_B!P125/Inv_SY_B!$DA125-1,"")</f>
        <v>7.395957953292065E-3</v>
      </c>
      <c r="Q125" s="169">
        <f>IFERROR(Inv_SY_B!Q125/Inv_SY_B!$DA125-1,"")</f>
        <v>-1.5977250521310493E-2</v>
      </c>
      <c r="R125" s="169">
        <f>IFERROR(Inv_SY_B!R125/Inv_SY_B!$DA125-1,"")</f>
        <v>-1.9465960383479031E-2</v>
      </c>
      <c r="S125" s="169">
        <f>IFERROR(Inv_SY_B!S125/Inv_SY_B!$DA125-1,"")</f>
        <v>-2.4066032113097657E-2</v>
      </c>
      <c r="T125" s="169">
        <f>IFERROR(Inv_SY_B!T125/Inv_SY_B!$DA125-1,"")</f>
        <v>4.6647175275551511E-3</v>
      </c>
      <c r="U125" s="169">
        <f>IFERROR(Inv_SY_B!U125/Inv_SY_B!$DA125-1,"")</f>
        <v>-1.2063927945653807E-2</v>
      </c>
      <c r="V125" s="169">
        <f>IFERROR(Inv_SY_B!V125/Inv_SY_B!$DA125-1,"")</f>
        <v>-1.1054583187412037E-3</v>
      </c>
      <c r="W125" s="169">
        <f>IFERROR(Inv_SY_B!W125/Inv_SY_B!$DA125-1,"")</f>
        <v>4.4109041396499737E-2</v>
      </c>
      <c r="X125" s="169">
        <f>IFERROR(Inv_SY_B!X125/Inv_SY_B!$DA125-1,"")</f>
        <v>-4.1795686976807356E-2</v>
      </c>
      <c r="Y125" s="169">
        <f>IFERROR(Inv_SY_B!Y125/Inv_SY_B!$DA125-1,"")</f>
        <v>3.7313323744870841E-2</v>
      </c>
      <c r="Z125" s="169">
        <f>IFERROR(Inv_SY_B!Z125/Inv_SY_B!$DA125-1,"")</f>
        <v>3.0670404148508634E-2</v>
      </c>
      <c r="AA125" s="169">
        <f>IFERROR(Inv_SY_B!AA125/Inv_SY_B!$DA125-1,"")</f>
        <v>-6.9963690814692225E-2</v>
      </c>
      <c r="AB125" s="169">
        <f>IFERROR(Inv_SY_B!AB125/Inv_SY_B!$DA125-1,"")</f>
        <v>-2.4952086151674879E-2</v>
      </c>
      <c r="AC125" s="169">
        <f>IFERROR(Inv_SY_B!AC125/Inv_SY_B!$DA125-1,"")</f>
        <v>-2.8028010901210987E-3</v>
      </c>
      <c r="AD125" s="169">
        <f>IFERROR(Inv_SY_B!AD125/Inv_SY_B!$DA125-1,"")</f>
        <v>-7.3908843563738169E-2</v>
      </c>
      <c r="AE125" s="169">
        <f>IFERROR(Inv_SY_B!AE125/Inv_SY_B!$DA125-1,"")</f>
        <v>-6.0818752596910386E-2</v>
      </c>
      <c r="AF125" s="169">
        <f>IFERROR(Inv_SY_B!AF125/Inv_SY_B!$DA125-1,"")</f>
        <v>5.9610730088843766E-3</v>
      </c>
      <c r="AG125" s="169">
        <f>IFERROR(Inv_SY_B!AG125/Inv_SY_B!$DA125-1,"")</f>
        <v>-2.9403706950592579E-5</v>
      </c>
      <c r="AH125" s="169">
        <f>IFERROR(Inv_SY_B!AH125/Inv_SY_B!$DA125-1,"")</f>
        <v>-8.5801915685467245E-3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-1.3834743383578374E-3</v>
      </c>
      <c r="D126" s="169">
        <f>IFERROR(Inv_SY_B!D126/Inv_SY_B!$DA126-1,"")</f>
        <v>1.1803558721994678E-2</v>
      </c>
      <c r="E126" s="169">
        <f>IFERROR(Inv_SY_B!E126/Inv_SY_B!$DA126-1,"")</f>
        <v>-1.3466354585524476E-2</v>
      </c>
      <c r="F126" s="169">
        <f>IFERROR(Inv_SY_B!F126/Inv_SY_B!$DA126-1,"")</f>
        <v>-1.5652498118377989E-2</v>
      </c>
      <c r="G126" s="169">
        <f>IFERROR(Inv_SY_B!G126/Inv_SY_B!$DA126-1,"")</f>
        <v>-1.0827953065789653E-2</v>
      </c>
      <c r="H126" s="169">
        <f>IFERROR(Inv_SY_B!H126/Inv_SY_B!$DA126-1,"")</f>
        <v>-8.351834813365544E-3</v>
      </c>
      <c r="I126" s="169">
        <f>IFERROR(Inv_SY_B!I126/Inv_SY_B!$DA126-1,"")</f>
        <v>2.1177380855032846E-2</v>
      </c>
      <c r="J126" s="169">
        <f>IFERROR(Inv_SY_B!J126/Inv_SY_B!$DA126-1,"")</f>
        <v>-2.6955980646674593E-2</v>
      </c>
      <c r="K126" s="169">
        <f>IFERROR(Inv_SY_B!K126/Inv_SY_B!$DA126-1,"")</f>
        <v>3.2193108528886238E-3</v>
      </c>
      <c r="L126" s="169">
        <f>IFERROR(Inv_SY_B!L126/Inv_SY_B!$DA126-1,"")</f>
        <v>-1.1864096969701587E-2</v>
      </c>
      <c r="M126" s="169">
        <f>IFERROR(Inv_SY_B!M126/Inv_SY_B!$DA126-1,"")</f>
        <v>6.8391810818948517E-3</v>
      </c>
      <c r="N126" s="169">
        <f>IFERROR(Inv_SY_B!N126/Inv_SY_B!$DA126-1,"")</f>
        <v>-6.5683315967808298E-3</v>
      </c>
      <c r="O126" s="169">
        <f>IFERROR(Inv_SY_B!O126/Inv_SY_B!$DA126-1,"")</f>
        <v>-6.1425309284345309E-3</v>
      </c>
      <c r="P126" s="169">
        <f>IFERROR(Inv_SY_B!P126/Inv_SY_B!$DA126-1,"")</f>
        <v>-1.1801176916121814E-2</v>
      </c>
      <c r="Q126" s="169">
        <f>IFERROR(Inv_SY_B!Q126/Inv_SY_B!$DA126-1,"")</f>
        <v>-1.6605475436823891E-2</v>
      </c>
      <c r="R126" s="169">
        <f>IFERROR(Inv_SY_B!R126/Inv_SY_B!$DA126-1,"")</f>
        <v>-2.0956957337469828E-2</v>
      </c>
      <c r="S126" s="169">
        <f>IFERROR(Inv_SY_B!S126/Inv_SY_B!$DA126-1,"")</f>
        <v>-3.7209681127527094E-2</v>
      </c>
      <c r="T126" s="169">
        <f>IFERROR(Inv_SY_B!T126/Inv_SY_B!$DA126-1,"")</f>
        <v>-1.8831927075822041E-2</v>
      </c>
      <c r="U126" s="169">
        <f>IFERROR(Inv_SY_B!U126/Inv_SY_B!$DA126-1,"")</f>
        <v>2.7890362111043343E-2</v>
      </c>
      <c r="V126" s="169">
        <f>IFERROR(Inv_SY_B!V126/Inv_SY_B!$DA126-1,"")</f>
        <v>6.7751305658767524E-2</v>
      </c>
      <c r="W126" s="169">
        <f>IFERROR(Inv_SY_B!W126/Inv_SY_B!$DA126-1,"")</f>
        <v>0.10076630601264314</v>
      </c>
      <c r="X126" s="169">
        <f>IFERROR(Inv_SY_B!X126/Inv_SY_B!$DA126-1,"")</f>
        <v>-1.0599843660661912E-2</v>
      </c>
      <c r="Y126" s="169">
        <f>IFERROR(Inv_SY_B!Y126/Inv_SY_B!$DA126-1,"")</f>
        <v>-3.3507991851409069E-2</v>
      </c>
      <c r="Z126" s="169">
        <f>IFERROR(Inv_SY_B!Z126/Inv_SY_B!$DA126-1,"")</f>
        <v>-3.9994630719180302E-2</v>
      </c>
      <c r="AA126" s="169">
        <f>IFERROR(Inv_SY_B!AA126/Inv_SY_B!$DA126-1,"")</f>
        <v>-4.6142008311432225E-2</v>
      </c>
      <c r="AB126" s="169">
        <f>IFERROR(Inv_SY_B!AB126/Inv_SY_B!$DA126-1,"")</f>
        <v>5.8170437170463885E-3</v>
      </c>
      <c r="AC126" s="169">
        <f>IFERROR(Inv_SY_B!AC126/Inv_SY_B!$DA126-1,"")</f>
        <v>3.4076889100676189E-2</v>
      </c>
      <c r="AD126" s="169">
        <f>IFERROR(Inv_SY_B!AD126/Inv_SY_B!$DA126-1,"")</f>
        <v>-3.2893980649090881E-2</v>
      </c>
      <c r="AE126" s="169">
        <f>IFERROR(Inv_SY_B!AE126/Inv_SY_B!$DA126-1,"")</f>
        <v>7.3093182063495021E-3</v>
      </c>
      <c r="AF126" s="169">
        <f>IFERROR(Inv_SY_B!AF126/Inv_SY_B!$DA126-1,"")</f>
        <v>3.0811542536225645E-2</v>
      </c>
      <c r="AG126" s="169">
        <f>IFERROR(Inv_SY_B!AG126/Inv_SY_B!$DA126-1,"")</f>
        <v>2.805548711176753E-2</v>
      </c>
      <c r="AH126" s="169">
        <f>IFERROR(Inv_SY_B!AH126/Inv_SY_B!$DA126-1,"")</f>
        <v>2.4239042182215842E-2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2.7477527530991752E-2</v>
      </c>
      <c r="D127" s="169">
        <f>IFERROR(Inv_SY_B!D127/Inv_SY_B!$DA127-1,"")</f>
        <v>2.1784266718801293E-2</v>
      </c>
      <c r="E127" s="169">
        <f>IFERROR(Inv_SY_B!E127/Inv_SY_B!$DA127-1,"")</f>
        <v>8.4643693482888693E-4</v>
      </c>
      <c r="F127" s="169">
        <f>IFERROR(Inv_SY_B!F127/Inv_SY_B!$DA127-1,"")</f>
        <v>-1.0520879719557508E-2</v>
      </c>
      <c r="G127" s="169">
        <f>IFERROR(Inv_SY_B!G127/Inv_SY_B!$DA127-1,"")</f>
        <v>-7.3448942274288997E-3</v>
      </c>
      <c r="H127" s="169">
        <f>IFERROR(Inv_SY_B!H127/Inv_SY_B!$DA127-1,"")</f>
        <v>3.376674378965161E-3</v>
      </c>
      <c r="I127" s="169">
        <f>IFERROR(Inv_SY_B!I127/Inv_SY_B!$DA127-1,"")</f>
        <v>1.3805936845370237E-2</v>
      </c>
      <c r="J127" s="169">
        <f>IFERROR(Inv_SY_B!J127/Inv_SY_B!$DA127-1,"")</f>
        <v>-1.2403567572524254E-2</v>
      </c>
      <c r="K127" s="169">
        <f>IFERROR(Inv_SY_B!K127/Inv_SY_B!$DA127-1,"")</f>
        <v>-3.1990138968180926E-3</v>
      </c>
      <c r="L127" s="169">
        <f>IFERROR(Inv_SY_B!L127/Inv_SY_B!$DA127-1,"")</f>
        <v>-1.0750536518812082E-2</v>
      </c>
      <c r="M127" s="169">
        <f>IFERROR(Inv_SY_B!M127/Inv_SY_B!$DA127-1,"")</f>
        <v>1.1361758545628931E-2</v>
      </c>
      <c r="N127" s="169">
        <f>IFERROR(Inv_SY_B!N127/Inv_SY_B!$DA127-1,"")</f>
        <v>6.1534562132155024E-3</v>
      </c>
      <c r="O127" s="169">
        <f>IFERROR(Inv_SY_B!O127/Inv_SY_B!$DA127-1,"")</f>
        <v>-3.2384033283583413E-4</v>
      </c>
      <c r="P127" s="169">
        <f>IFERROR(Inv_SY_B!P127/Inv_SY_B!$DA127-1,"")</f>
        <v>-1.6936697687259805E-2</v>
      </c>
      <c r="Q127" s="169">
        <f>IFERROR(Inv_SY_B!Q127/Inv_SY_B!$DA127-1,"")</f>
        <v>-2.9801212003239153E-2</v>
      </c>
      <c r="R127" s="169">
        <f>IFERROR(Inv_SY_B!R127/Inv_SY_B!$DA127-1,"")</f>
        <v>-4.0542599404573942E-2</v>
      </c>
      <c r="S127" s="169">
        <f>IFERROR(Inv_SY_B!S127/Inv_SY_B!$DA127-1,"")</f>
        <v>-5.4206857583553369E-2</v>
      </c>
      <c r="T127" s="169">
        <f>IFERROR(Inv_SY_B!T127/Inv_SY_B!$DA127-1,"")</f>
        <v>-2.8355947610818832E-2</v>
      </c>
      <c r="U127" s="169">
        <f>IFERROR(Inv_SY_B!U127/Inv_SY_B!$DA127-1,"")</f>
        <v>7.9974893954874338E-2</v>
      </c>
      <c r="V127" s="169">
        <f>IFERROR(Inv_SY_B!V127/Inv_SY_B!$DA127-1,"")</f>
        <v>9.0136578570600312E-2</v>
      </c>
      <c r="W127" s="169">
        <f>IFERROR(Inv_SY_B!W127/Inv_SY_B!$DA127-1,"")</f>
        <v>0.11129948434764669</v>
      </c>
      <c r="X127" s="169">
        <f>IFERROR(Inv_SY_B!X127/Inv_SY_B!$DA127-1,"")</f>
        <v>1.977959888076164E-2</v>
      </c>
      <c r="Y127" s="169">
        <f>IFERROR(Inv_SY_B!Y127/Inv_SY_B!$DA127-1,"")</f>
        <v>2.9400193653281725E-2</v>
      </c>
      <c r="Z127" s="169">
        <f>IFERROR(Inv_SY_B!Z127/Inv_SY_B!$DA127-1,"")</f>
        <v>3.0280363577763314E-2</v>
      </c>
      <c r="AA127" s="169">
        <f>IFERROR(Inv_SY_B!AA127/Inv_SY_B!$DA127-1,"")</f>
        <v>-7.9356918107515106E-2</v>
      </c>
      <c r="AB127" s="169">
        <f>IFERROR(Inv_SY_B!AB127/Inv_SY_B!$DA127-1,"")</f>
        <v>-8.5538663366749867E-3</v>
      </c>
      <c r="AC127" s="169">
        <f>IFERROR(Inv_SY_B!AC127/Inv_SY_B!$DA127-1,"")</f>
        <v>9.5507609781364522E-4</v>
      </c>
      <c r="AD127" s="169">
        <f>IFERROR(Inv_SY_B!AD127/Inv_SY_B!$DA127-1,"")</f>
        <v>-4.1924113107041028E-2</v>
      </c>
      <c r="AE127" s="169">
        <f>IFERROR(Inv_SY_B!AE127/Inv_SY_B!$DA127-1,"")</f>
        <v>-3.4053944008521464E-2</v>
      </c>
      <c r="AF127" s="169">
        <f>IFERROR(Inv_SY_B!AF127/Inv_SY_B!$DA127-1,"")</f>
        <v>-3.7852224037947524E-3</v>
      </c>
      <c r="AG127" s="169">
        <f>IFERROR(Inv_SY_B!AG127/Inv_SY_B!$DA127-1,"")</f>
        <v>-2.6694089971993629E-2</v>
      </c>
      <c r="AH127" s="169">
        <f>IFERROR(Inv_SY_B!AH127/Inv_SY_B!$DA127-1,"")</f>
        <v>-3.7878045757574696E-2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-1.4014851580169463E-2</v>
      </c>
      <c r="D128" s="169">
        <f>IFERROR(Inv_SY_B!D128/Inv_SY_B!$DA128-1,"")</f>
        <v>-2.2638689438424509E-3</v>
      </c>
      <c r="E128" s="169">
        <f>IFERROR(Inv_SY_B!E128/Inv_SY_B!$DA128-1,"")</f>
        <v>5.0702345933390847E-2</v>
      </c>
      <c r="F128" s="169">
        <f>IFERROR(Inv_SY_B!F128/Inv_SY_B!$DA128-1,"")</f>
        <v>5.5950474966613539E-2</v>
      </c>
      <c r="G128" s="169">
        <f>IFERROR(Inv_SY_B!G128/Inv_SY_B!$DA128-1,"")</f>
        <v>5.3825539896122487E-2</v>
      </c>
      <c r="H128" s="169">
        <f>IFERROR(Inv_SY_B!H128/Inv_SY_B!$DA128-1,"")</f>
        <v>5.5016105383959735E-2</v>
      </c>
      <c r="I128" s="169">
        <f>IFERROR(Inv_SY_B!I128/Inv_SY_B!$DA128-1,"")</f>
        <v>8.8251266226422098E-2</v>
      </c>
      <c r="J128" s="169">
        <f>IFERROR(Inv_SY_B!J128/Inv_SY_B!$DA128-1,"")</f>
        <v>4.626389275359899E-2</v>
      </c>
      <c r="K128" s="169">
        <f>IFERROR(Inv_SY_B!K128/Inv_SY_B!$DA128-1,"")</f>
        <v>8.1077701525836821E-2</v>
      </c>
      <c r="L128" s="169">
        <f>IFERROR(Inv_SY_B!L128/Inv_SY_B!$DA128-1,"")</f>
        <v>7.2318698668597303E-2</v>
      </c>
      <c r="M128" s="169">
        <f>IFERROR(Inv_SY_B!M128/Inv_SY_B!$DA128-1,"")</f>
        <v>5.4145560683729554E-2</v>
      </c>
      <c r="N128" s="169">
        <f>IFERROR(Inv_SY_B!N128/Inv_SY_B!$DA128-1,"")</f>
        <v>4.6619823789216142E-2</v>
      </c>
      <c r="O128" s="169">
        <f>IFERROR(Inv_SY_B!O128/Inv_SY_B!$DA128-1,"")</f>
        <v>4.2246760458620525E-2</v>
      </c>
      <c r="P128" s="169">
        <f>IFERROR(Inv_SY_B!P128/Inv_SY_B!$DA128-1,"")</f>
        <v>-0.15889332863767947</v>
      </c>
      <c r="Q128" s="169">
        <f>IFERROR(Inv_SY_B!Q128/Inv_SY_B!$DA128-1,"")</f>
        <v>1.4015215555659433E-2</v>
      </c>
      <c r="R128" s="169">
        <f>IFERROR(Inv_SY_B!R128/Inv_SY_B!$DA128-1,"")</f>
        <v>8.8291053230560301E-4</v>
      </c>
      <c r="S128" s="169">
        <f>IFERROR(Inv_SY_B!S128/Inv_SY_B!$DA128-1,"")</f>
        <v>-2.0587254765200624E-2</v>
      </c>
      <c r="T128" s="169">
        <f>IFERROR(Inv_SY_B!T128/Inv_SY_B!$DA128-1,"")</f>
        <v>-9.0042166052537453E-3</v>
      </c>
      <c r="U128" s="169">
        <f>IFERROR(Inv_SY_B!U128/Inv_SY_B!$DA128-1,"")</f>
        <v>-0.10935276833536067</v>
      </c>
      <c r="V128" s="169">
        <f>IFERROR(Inv_SY_B!V128/Inv_SY_B!$DA128-1,"")</f>
        <v>-2.5475979863280873E-2</v>
      </c>
      <c r="W128" s="169">
        <f>IFERROR(Inv_SY_B!W128/Inv_SY_B!$DA128-1,"")</f>
        <v>1.8692160774508748E-2</v>
      </c>
      <c r="X128" s="169">
        <f>IFERROR(Inv_SY_B!X128/Inv_SY_B!$DA128-1,"")</f>
        <v>-7.4291391436737686E-2</v>
      </c>
      <c r="Y128" s="169">
        <f>IFERROR(Inv_SY_B!Y128/Inv_SY_B!$DA128-1,"")</f>
        <v>1.3709610866599276E-2</v>
      </c>
      <c r="Z128" s="169">
        <f>IFERROR(Inv_SY_B!Z128/Inv_SY_B!$DA128-1,"")</f>
        <v>1.5395439576742165E-2</v>
      </c>
      <c r="AA128" s="169">
        <f>IFERROR(Inv_SY_B!AA128/Inv_SY_B!$DA128-1,"")</f>
        <v>-0.11564896296210947</v>
      </c>
      <c r="AB128" s="169">
        <f>IFERROR(Inv_SY_B!AB128/Inv_SY_B!$DA128-1,"")</f>
        <v>-1.5273142261064576E-2</v>
      </c>
      <c r="AC128" s="169">
        <f>IFERROR(Inv_SY_B!AC128/Inv_SY_B!$DA128-1,"")</f>
        <v>-7.2203446343218625E-3</v>
      </c>
      <c r="AD128" s="169">
        <f>IFERROR(Inv_SY_B!AD128/Inv_SY_B!$DA128-1,"")</f>
        <v>-6.6593374726186982E-2</v>
      </c>
      <c r="AE128" s="169">
        <f>IFERROR(Inv_SY_B!AE128/Inv_SY_B!$DA128-1,"")</f>
        <v>-2.4365153708431841E-2</v>
      </c>
      <c r="AF128" s="169">
        <f>IFERROR(Inv_SY_B!AF128/Inv_SY_B!$DA128-1,"")</f>
        <v>-3.4737323522627817E-3</v>
      </c>
      <c r="AG128" s="169">
        <f>IFERROR(Inv_SY_B!AG128/Inv_SY_B!$DA128-1,"")</f>
        <v>-2.6771074746207435E-2</v>
      </c>
      <c r="AH128" s="169">
        <f>IFERROR(Inv_SY_B!AH128/Inv_SY_B!$DA128-1,"")</f>
        <v>-3.5884062033817332E-2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5.6633526698067982E-2</v>
      </c>
      <c r="D129" s="169">
        <f>IFERROR(Inv_SY_B!D129/Inv_SY_B!$DA129-1,"")</f>
        <v>4.2515910069438556E-2</v>
      </c>
      <c r="E129" s="169">
        <f>IFERROR(Inv_SY_B!E129/Inv_SY_B!$DA129-1,"")</f>
        <v>6.4977426727372611E-2</v>
      </c>
      <c r="F129" s="169">
        <f>IFERROR(Inv_SY_B!F129/Inv_SY_B!$DA129-1,"")</f>
        <v>4.8878371344635685E-2</v>
      </c>
      <c r="G129" s="169">
        <f>IFERROR(Inv_SY_B!G129/Inv_SY_B!$DA129-1,"")</f>
        <v>5.9934746421638652E-2</v>
      </c>
      <c r="H129" s="169">
        <f>IFERROR(Inv_SY_B!H129/Inv_SY_B!$DA129-1,"")</f>
        <v>7.0803978101641629E-2</v>
      </c>
      <c r="I129" s="169">
        <f>IFERROR(Inv_SY_B!I129/Inv_SY_B!$DA129-1,"")</f>
        <v>5.1440495840559208E-2</v>
      </c>
      <c r="J129" s="169">
        <f>IFERROR(Inv_SY_B!J129/Inv_SY_B!$DA129-1,"")</f>
        <v>3.9630615080971543E-2</v>
      </c>
      <c r="K129" s="169">
        <f>IFERROR(Inv_SY_B!K129/Inv_SY_B!$DA129-1,"")</f>
        <v>4.662812088473367E-2</v>
      </c>
      <c r="L129" s="169">
        <f>IFERROR(Inv_SY_B!L129/Inv_SY_B!$DA129-1,"")</f>
        <v>5.5502963509770797E-2</v>
      </c>
      <c r="M129" s="169">
        <f>IFERROR(Inv_SY_B!M129/Inv_SY_B!$DA129-1,"")</f>
        <v>7.7945069659060229E-2</v>
      </c>
      <c r="N129" s="169">
        <f>IFERROR(Inv_SY_B!N129/Inv_SY_B!$DA129-1,"")</f>
        <v>7.3248339382354422E-2</v>
      </c>
      <c r="O129" s="169">
        <f>IFERROR(Inv_SY_B!O129/Inv_SY_B!$DA129-1,"")</f>
        <v>7.0031621863049009E-2</v>
      </c>
      <c r="P129" s="169">
        <f>IFERROR(Inv_SY_B!P129/Inv_SY_B!$DA129-1,"")</f>
        <v>5.017717633422758E-2</v>
      </c>
      <c r="Q129" s="169">
        <f>IFERROR(Inv_SY_B!Q129/Inv_SY_B!$DA129-1,"")</f>
        <v>3.5142014675865196E-2</v>
      </c>
      <c r="R129" s="169">
        <f>IFERROR(Inv_SY_B!R129/Inv_SY_B!$DA129-1,"")</f>
        <v>2.3083009112908837E-2</v>
      </c>
      <c r="S129" s="169">
        <f>IFERROR(Inv_SY_B!S129/Inv_SY_B!$DA129-1,"")</f>
        <v>1.1124859860909053E-2</v>
      </c>
      <c r="T129" s="169">
        <f>IFERROR(Inv_SY_B!T129/Inv_SY_B!$DA129-1,"")</f>
        <v>4.3476500630815762E-2</v>
      </c>
      <c r="U129" s="169">
        <f>IFERROR(Inv_SY_B!U129/Inv_SY_B!$DA129-1,"")</f>
        <v>-9.8057636743789978E-2</v>
      </c>
      <c r="V129" s="169">
        <f>IFERROR(Inv_SY_B!V129/Inv_SY_B!$DA129-1,"")</f>
        <v>-0.10336713351705684</v>
      </c>
      <c r="W129" s="169">
        <f>IFERROR(Inv_SY_B!W129/Inv_SY_B!$DA129-1,"")</f>
        <v>-0.4321671272957931</v>
      </c>
      <c r="X129" s="169">
        <f>IFERROR(Inv_SY_B!X129/Inv_SY_B!$DA129-1,"")</f>
        <v>-0.62899465183186321</v>
      </c>
      <c r="Y129" s="169">
        <f>IFERROR(Inv_SY_B!Y129/Inv_SY_B!$DA129-1,"")</f>
        <v>0.12253368005176646</v>
      </c>
      <c r="Z129" s="169">
        <f>IFERROR(Inv_SY_B!Z129/Inv_SY_B!$DA129-1,"")</f>
        <v>0.12433340283873751</v>
      </c>
      <c r="AA129" s="169">
        <f>IFERROR(Inv_SY_B!AA129/Inv_SY_B!$DA129-1,"")</f>
        <v>-3.6026507313866363E-2</v>
      </c>
      <c r="AB129" s="169">
        <f>IFERROR(Inv_SY_B!AB129/Inv_SY_B!$DA129-1,"")</f>
        <v>2.8112507513091023E-2</v>
      </c>
      <c r="AC129" s="169">
        <f>IFERROR(Inv_SY_B!AC129/Inv_SY_B!$DA129-1,"")</f>
        <v>3.7882961474674293E-2</v>
      </c>
      <c r="AD129" s="169">
        <f>IFERROR(Inv_SY_B!AD129/Inv_SY_B!$DA129-1,"")</f>
        <v>-1.1804739464216119E-2</v>
      </c>
      <c r="AE129" s="169">
        <f>IFERROR(Inv_SY_B!AE129/Inv_SY_B!$DA129-1,"")</f>
        <v>1.524421384707253E-2</v>
      </c>
      <c r="AF129" s="169">
        <f>IFERROR(Inv_SY_B!AF129/Inv_SY_B!$DA129-1,"")</f>
        <v>3.8600297082908241E-2</v>
      </c>
      <c r="AG129" s="169">
        <f>IFERROR(Inv_SY_B!AG129/Inv_SY_B!$DA129-1,"")</f>
        <v>1.7075239030373002E-2</v>
      </c>
      <c r="AH129" s="169">
        <f>IFERROR(Inv_SY_B!AH129/Inv_SY_B!$DA129-1,"")</f>
        <v>5.4607481299340233E-3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1.4948054123669285E-2</v>
      </c>
      <c r="D130" s="169">
        <f>IFERROR(Inv_SY_B!D130/Inv_SY_B!$DA130-1,"")</f>
        <v>1.2109336241464819E-2</v>
      </c>
      <c r="E130" s="169">
        <f>IFERROR(Inv_SY_B!E130/Inv_SY_B!$DA130-1,"")</f>
        <v>-7.2943004734576933E-3</v>
      </c>
      <c r="F130" s="169">
        <f>IFERROR(Inv_SY_B!F130/Inv_SY_B!$DA130-1,"")</f>
        <v>-2.0679835624598075E-2</v>
      </c>
      <c r="G130" s="169">
        <f>IFERROR(Inv_SY_B!G130/Inv_SY_B!$DA130-1,"")</f>
        <v>-7.6812253155595922E-3</v>
      </c>
      <c r="H130" s="169">
        <f>IFERROR(Inv_SY_B!H130/Inv_SY_B!$DA130-1,"")</f>
        <v>5.7570725863054228E-4</v>
      </c>
      <c r="I130" s="169">
        <f>IFERROR(Inv_SY_B!I130/Inv_SY_B!$DA130-1,"")</f>
        <v>-3.6800622700683849E-2</v>
      </c>
      <c r="J130" s="169">
        <f>IFERROR(Inv_SY_B!J130/Inv_SY_B!$DA130-1,"")</f>
        <v>-4.7527940932789781E-2</v>
      </c>
      <c r="K130" s="169">
        <f>IFERROR(Inv_SY_B!K130/Inv_SY_B!$DA130-1,"")</f>
        <v>-3.1218574491755913E-2</v>
      </c>
      <c r="L130" s="169">
        <f>IFERROR(Inv_SY_B!L130/Inv_SY_B!$DA130-1,"")</f>
        <v>-2.5629819393459541E-2</v>
      </c>
      <c r="M130" s="169">
        <f>IFERROR(Inv_SY_B!M130/Inv_SY_B!$DA130-1,"")</f>
        <v>1.8490144527740116E-2</v>
      </c>
      <c r="N130" s="169">
        <f>IFERROR(Inv_SY_B!N130/Inv_SY_B!$DA130-1,"")</f>
        <v>2.6814833577106789E-3</v>
      </c>
      <c r="O130" s="169">
        <f>IFERROR(Inv_SY_B!O130/Inv_SY_B!$DA130-1,"")</f>
        <v>1.233965583601937E-2</v>
      </c>
      <c r="P130" s="169">
        <f>IFERROR(Inv_SY_B!P130/Inv_SY_B!$DA130-1,"")</f>
        <v>-1.2687992945681459E-2</v>
      </c>
      <c r="Q130" s="169">
        <f>IFERROR(Inv_SY_B!Q130/Inv_SY_B!$DA130-1,"")</f>
        <v>-1.5400716668601322E-2</v>
      </c>
      <c r="R130" s="169">
        <f>IFERROR(Inv_SY_B!R130/Inv_SY_B!$DA130-1,"")</f>
        <v>-1.334420534555214E-2</v>
      </c>
      <c r="S130" s="169">
        <f>IFERROR(Inv_SY_B!S130/Inv_SY_B!$DA130-1,"")</f>
        <v>-2.9891923368527418E-2</v>
      </c>
      <c r="T130" s="169">
        <f>IFERROR(Inv_SY_B!T130/Inv_SY_B!$DA130-1,"")</f>
        <v>-2.8840325954384571E-3</v>
      </c>
      <c r="U130" s="169">
        <f>IFERROR(Inv_SY_B!U130/Inv_SY_B!$DA130-1,"")</f>
        <v>5.0436386683599288E-2</v>
      </c>
      <c r="V130" s="169">
        <f>IFERROR(Inv_SY_B!V130/Inv_SY_B!$DA130-1,"")</f>
        <v>7.9394978909206104E-2</v>
      </c>
      <c r="W130" s="169">
        <f>IFERROR(Inv_SY_B!W130/Inv_SY_B!$DA130-1,"")</f>
        <v>3.2885542369296417E-2</v>
      </c>
      <c r="X130" s="169">
        <f>IFERROR(Inv_SY_B!X130/Inv_SY_B!$DA130-1,"")</f>
        <v>-0.29316209541455462</v>
      </c>
      <c r="Y130" s="169">
        <f>IFERROR(Inv_SY_B!Y130/Inv_SY_B!$DA130-1,"")</f>
        <v>-1.0289491887858215E-3</v>
      </c>
      <c r="Z130" s="169">
        <f>IFERROR(Inv_SY_B!Z130/Inv_SY_B!$DA130-1,"")</f>
        <v>-1.0622389359219442E-2</v>
      </c>
      <c r="AA130" s="169">
        <f>IFERROR(Inv_SY_B!AA130/Inv_SY_B!$DA130-1,"")</f>
        <v>-2.2151516316575415E-2</v>
      </c>
      <c r="AB130" s="169">
        <f>IFERROR(Inv_SY_B!AB130/Inv_SY_B!$DA130-1,"")</f>
        <v>5.5320200977070799E-2</v>
      </c>
      <c r="AC130" s="169">
        <f>IFERROR(Inv_SY_B!AC130/Inv_SY_B!$DA130-1,"")</f>
        <v>6.9833169500552961E-2</v>
      </c>
      <c r="AD130" s="169">
        <f>IFERROR(Inv_SY_B!AD130/Inv_SY_B!$DA130-1,"")</f>
        <v>1.029874742331538E-2</v>
      </c>
      <c r="AE130" s="169">
        <f>IFERROR(Inv_SY_B!AE130/Inv_SY_B!$DA130-1,"")</f>
        <v>5.3229073801947191E-2</v>
      </c>
      <c r="AF130" s="169">
        <f>IFERROR(Inv_SY_B!AF130/Inv_SY_B!$DA130-1,"")</f>
        <v>8.467243870032104E-2</v>
      </c>
      <c r="AG130" s="169">
        <f>IFERROR(Inv_SY_B!AG130/Inv_SY_B!$DA130-1,"")</f>
        <v>5.5391492406993148E-2</v>
      </c>
      <c r="AH130" s="169">
        <f>IFERROR(Inv_SY_B!AH130/Inv_SY_B!$DA130-1,"")</f>
        <v>2.5399728017702072E-2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-2.8087379372985333E-2</v>
      </c>
      <c r="D131" s="169">
        <f>IFERROR(Inv_SY_B!D131/Inv_SY_B!$DA131-1,"")</f>
        <v>-2.0509873670078171E-2</v>
      </c>
      <c r="E131" s="169">
        <f>IFERROR(Inv_SY_B!E131/Inv_SY_B!$DA131-1,"")</f>
        <v>3.8405372837899465E-2</v>
      </c>
      <c r="F131" s="169">
        <f>IFERROR(Inv_SY_B!F131/Inv_SY_B!$DA131-1,"")</f>
        <v>2.7859068270014609E-2</v>
      </c>
      <c r="G131" s="169">
        <f>IFERROR(Inv_SY_B!G131/Inv_SY_B!$DA131-1,"")</f>
        <v>3.6679772511580611E-2</v>
      </c>
      <c r="H131" s="169">
        <f>IFERROR(Inv_SY_B!H131/Inv_SY_B!$DA131-1,"")</f>
        <v>4.3610283143439288E-2</v>
      </c>
      <c r="I131" s="169">
        <f>IFERROR(Inv_SY_B!I131/Inv_SY_B!$DA131-1,"")</f>
        <v>6.0305271096919633E-2</v>
      </c>
      <c r="J131" s="169">
        <f>IFERROR(Inv_SY_B!J131/Inv_SY_B!$DA131-1,"")</f>
        <v>1.5726698745334611E-2</v>
      </c>
      <c r="K131" s="169">
        <f>IFERROR(Inv_SY_B!K131/Inv_SY_B!$DA131-1,"")</f>
        <v>3.9581601529121935E-2</v>
      </c>
      <c r="L131" s="169">
        <f>IFERROR(Inv_SY_B!L131/Inv_SY_B!$DA131-1,"")</f>
        <v>4.3785185619953149E-2</v>
      </c>
      <c r="M131" s="169">
        <f>IFERROR(Inv_SY_B!M131/Inv_SY_B!$DA131-1,"")</f>
        <v>5.1993779679672558E-2</v>
      </c>
      <c r="N131" s="169">
        <f>IFERROR(Inv_SY_B!N131/Inv_SY_B!$DA131-1,"")</f>
        <v>4.371949690314314E-2</v>
      </c>
      <c r="O131" s="169">
        <f>IFERROR(Inv_SY_B!O131/Inv_SY_B!$DA131-1,"")</f>
        <v>4.4129048502032697E-2</v>
      </c>
      <c r="P131" s="169">
        <f>IFERROR(Inv_SY_B!P131/Inv_SY_B!$DA131-1,"")</f>
        <v>2.4776110249748795E-2</v>
      </c>
      <c r="Q131" s="169">
        <f>IFERROR(Inv_SY_B!Q131/Inv_SY_B!$DA131-1,"")</f>
        <v>1.3886309686080622E-2</v>
      </c>
      <c r="R131" s="169">
        <f>IFERROR(Inv_SY_B!R131/Inv_SY_B!$DA131-1,"")</f>
        <v>3.2595176809562254E-3</v>
      </c>
      <c r="S131" s="169">
        <f>IFERROR(Inv_SY_B!S131/Inv_SY_B!$DA131-1,"")</f>
        <v>-7.4002067617473521E-3</v>
      </c>
      <c r="T131" s="169">
        <f>IFERROR(Inv_SY_B!T131/Inv_SY_B!$DA131-1,"")</f>
        <v>1.5625911973262241E-2</v>
      </c>
      <c r="U131" s="169">
        <f>IFERROR(Inv_SY_B!U131/Inv_SY_B!$DA131-1,"")</f>
        <v>2.5959259313207195E-2</v>
      </c>
      <c r="V131" s="169">
        <f>IFERROR(Inv_SY_B!V131/Inv_SY_B!$DA131-1,"")</f>
        <v>3.2830944740319223E-2</v>
      </c>
      <c r="W131" s="169">
        <f>IFERROR(Inv_SY_B!W131/Inv_SY_B!$DA131-1,"")</f>
        <v>-1.510650184178064E-3</v>
      </c>
      <c r="X131" s="169">
        <f>IFERROR(Inv_SY_B!X131/Inv_SY_B!$DA131-1,"")</f>
        <v>-0.33251443949227133</v>
      </c>
      <c r="Y131" s="169">
        <f>IFERROR(Inv_SY_B!Y131/Inv_SY_B!$DA131-1,"")</f>
        <v>4.1653561687441165E-2</v>
      </c>
      <c r="Z131" s="169">
        <f>IFERROR(Inv_SY_B!Z131/Inv_SY_B!$DA131-1,"")</f>
        <v>3.2930871714849319E-2</v>
      </c>
      <c r="AA131" s="169">
        <f>IFERROR(Inv_SY_B!AA131/Inv_SY_B!$DA131-1,"")</f>
        <v>-7.7021437386304514E-2</v>
      </c>
      <c r="AB131" s="169">
        <f>IFERROR(Inv_SY_B!AB131/Inv_SY_B!$DA131-1,"")</f>
        <v>-1.2602392751112412E-2</v>
      </c>
      <c r="AC131" s="169">
        <f>IFERROR(Inv_SY_B!AC131/Inv_SY_B!$DA131-1,"")</f>
        <v>-5.1662291152102524E-3</v>
      </c>
      <c r="AD131" s="169">
        <f>IFERROR(Inv_SY_B!AD131/Inv_SY_B!$DA131-1,"")</f>
        <v>-5.3781018124389735E-2</v>
      </c>
      <c r="AE131" s="169">
        <f>IFERROR(Inv_SY_B!AE131/Inv_SY_B!$DA131-1,"")</f>
        <v>-2.8383647887197827E-2</v>
      </c>
      <c r="AF131" s="169">
        <f>IFERROR(Inv_SY_B!AF131/Inv_SY_B!$DA131-1,"")</f>
        <v>-6.9059924495259439E-3</v>
      </c>
      <c r="AG131" s="169">
        <f>IFERROR(Inv_SY_B!AG131/Inv_SY_B!$DA131-1,"")</f>
        <v>-2.6212243001503266E-2</v>
      </c>
      <c r="AH131" s="169">
        <f>IFERROR(Inv_SY_B!AH131/Inv_SY_B!$DA131-1,"")</f>
        <v>-3.662255568846795E-2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5.0322742299789391E-2</v>
      </c>
      <c r="D132" s="169">
        <f>IFERROR(Inv_SY_B!D132/Inv_SY_B!$DA132-1,"")</f>
        <v>4.681139168528059E-2</v>
      </c>
      <c r="E132" s="169">
        <f>IFERROR(Inv_SY_B!E132/Inv_SY_B!$DA132-1,"")</f>
        <v>1.995116862677726E-2</v>
      </c>
      <c r="F132" s="169">
        <f>IFERROR(Inv_SY_B!F132/Inv_SY_B!$DA132-1,"")</f>
        <v>5.4264529847818377E-3</v>
      </c>
      <c r="G132" s="169">
        <f>IFERROR(Inv_SY_B!G132/Inv_SY_B!$DA132-1,"")</f>
        <v>1.3638001330363636E-2</v>
      </c>
      <c r="H132" s="169">
        <f>IFERROR(Inv_SY_B!H132/Inv_SY_B!$DA132-1,"")</f>
        <v>2.3781581379610284E-2</v>
      </c>
      <c r="I132" s="169">
        <f>IFERROR(Inv_SY_B!I132/Inv_SY_B!$DA132-1,"")</f>
        <v>1.2674467108566567E-2</v>
      </c>
      <c r="J132" s="169">
        <f>IFERROR(Inv_SY_B!J132/Inv_SY_B!$DA132-1,"")</f>
        <v>-1.8846866718789879E-2</v>
      </c>
      <c r="K132" s="169">
        <f>IFERROR(Inv_SY_B!K132/Inv_SY_B!$DA132-1,"")</f>
        <v>-1.0524957191383355E-2</v>
      </c>
      <c r="L132" s="169">
        <f>IFERROR(Inv_SY_B!L132/Inv_SY_B!$DA132-1,"")</f>
        <v>-2.1914894563002107E-3</v>
      </c>
      <c r="M132" s="169">
        <f>IFERROR(Inv_SY_B!M132/Inv_SY_B!$DA132-1,"")</f>
        <v>-3.3069736327917543E-3</v>
      </c>
      <c r="N132" s="169">
        <f>IFERROR(Inv_SY_B!N132/Inv_SY_B!$DA132-1,"")</f>
        <v>-3.4983173508292831E-3</v>
      </c>
      <c r="O132" s="169">
        <f>IFERROR(Inv_SY_B!O132/Inv_SY_B!$DA132-1,"")</f>
        <v>-1.213748622022226E-2</v>
      </c>
      <c r="P132" s="169">
        <f>IFERROR(Inv_SY_B!P132/Inv_SY_B!$DA132-1,"")</f>
        <v>-3.3551542700566039E-2</v>
      </c>
      <c r="Q132" s="169">
        <f>IFERROR(Inv_SY_B!Q132/Inv_SY_B!$DA132-1,"")</f>
        <v>-8.9099416655179509E-3</v>
      </c>
      <c r="R132" s="169">
        <f>IFERROR(Inv_SY_B!R132/Inv_SY_B!$DA132-1,"")</f>
        <v>-2.2266755315936138E-2</v>
      </c>
      <c r="S132" s="169">
        <f>IFERROR(Inv_SY_B!S132/Inv_SY_B!$DA132-1,"")</f>
        <v>-2.8760694719288438E-2</v>
      </c>
      <c r="T132" s="169">
        <f>IFERROR(Inv_SY_B!T132/Inv_SY_B!$DA132-1,"")</f>
        <v>2.2397577052797324E-3</v>
      </c>
      <c r="U132" s="169">
        <f>IFERROR(Inv_SY_B!U132/Inv_SY_B!$DA132-1,"")</f>
        <v>9.8425404781756987E-2</v>
      </c>
      <c r="V132" s="169">
        <f>IFERROR(Inv_SY_B!V132/Inv_SY_B!$DA132-1,"")</f>
        <v>9.8819038947769888E-2</v>
      </c>
      <c r="W132" s="169">
        <f>IFERROR(Inv_SY_B!W132/Inv_SY_B!$DA132-1,"")</f>
        <v>6.2985219849679641E-2</v>
      </c>
      <c r="X132" s="169">
        <f>IFERROR(Inv_SY_B!X132/Inv_SY_B!$DA132-1,"")</f>
        <v>-0.28308810310948129</v>
      </c>
      <c r="Y132" s="169">
        <f>IFERROR(Inv_SY_B!Y132/Inv_SY_B!$DA132-1,"")</f>
        <v>4.2956971222184226E-2</v>
      </c>
      <c r="Z132" s="169">
        <f>IFERROR(Inv_SY_B!Z132/Inv_SY_B!$DA132-1,"")</f>
        <v>3.078028181367598E-2</v>
      </c>
      <c r="AA132" s="169">
        <f>IFERROR(Inv_SY_B!AA132/Inv_SY_B!$DA132-1,"")</f>
        <v>-5.9790471595694616E-2</v>
      </c>
      <c r="AB132" s="169">
        <f>IFERROR(Inv_SY_B!AB132/Inv_SY_B!$DA132-1,"")</f>
        <v>6.9663574773697334E-3</v>
      </c>
      <c r="AC132" s="169">
        <f>IFERROR(Inv_SY_B!AC132/Inv_SY_B!$DA132-1,"")</f>
        <v>1.9850012583649601E-2</v>
      </c>
      <c r="AD132" s="169">
        <f>IFERROR(Inv_SY_B!AD132/Inv_SY_B!$DA132-1,"")</f>
        <v>-2.6038961445774E-2</v>
      </c>
      <c r="AE132" s="169">
        <f>IFERROR(Inv_SY_B!AE132/Inv_SY_B!$DA132-1,"")</f>
        <v>-1.371917097261921E-3</v>
      </c>
      <c r="AF132" s="169">
        <f>IFERROR(Inv_SY_B!AF132/Inv_SY_B!$DA132-1,"")</f>
        <v>1.8531983050810386E-2</v>
      </c>
      <c r="AG132" s="169">
        <f>IFERROR(Inv_SY_B!AG132/Inv_SY_B!$DA132-1,"")</f>
        <v>-1.9468046290351371E-2</v>
      </c>
      <c r="AH132" s="169">
        <f>IFERROR(Inv_SY_B!AH132/Inv_SY_B!$DA132-1,"")</f>
        <v>-2.0408308337148351E-2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6.7112520528665787E-2</v>
      </c>
      <c r="D133" s="169">
        <f>IFERROR(Inv_SY_B!D133/Inv_SY_B!$DA133-1,"")</f>
        <v>6.6388634582337014E-2</v>
      </c>
      <c r="E133" s="169">
        <f>IFERROR(Inv_SY_B!E133/Inv_SY_B!$DA133-1,"")</f>
        <v>4.7567483965453849E-3</v>
      </c>
      <c r="F133" s="169">
        <f>IFERROR(Inv_SY_B!F133/Inv_SY_B!$DA133-1,"")</f>
        <v>-3.9970697547508927E-3</v>
      </c>
      <c r="G133" s="169">
        <f>IFERROR(Inv_SY_B!G133/Inv_SY_B!$DA133-1,"")</f>
        <v>1.1715443251352209E-3</v>
      </c>
      <c r="H133" s="169">
        <f>IFERROR(Inv_SY_B!H133/Inv_SY_B!$DA133-1,"")</f>
        <v>1.0564717932836087E-2</v>
      </c>
      <c r="I133" s="169">
        <f>IFERROR(Inv_SY_B!I133/Inv_SY_B!$DA133-1,"")</f>
        <v>-4.6015802787169657E-2</v>
      </c>
      <c r="J133" s="169">
        <f>IFERROR(Inv_SY_B!J133/Inv_SY_B!$DA133-1,"")</f>
        <v>-8.4263324815674223E-2</v>
      </c>
      <c r="K133" s="169">
        <f>IFERROR(Inv_SY_B!K133/Inv_SY_B!$DA133-1,"")</f>
        <v>-6.2910203994204106E-2</v>
      </c>
      <c r="L133" s="169">
        <f>IFERROR(Inv_SY_B!L133/Inv_SY_B!$DA133-1,"")</f>
        <v>-5.9932071257578046E-2</v>
      </c>
      <c r="M133" s="169">
        <f>IFERROR(Inv_SY_B!M133/Inv_SY_B!$DA133-1,"")</f>
        <v>-4.3450346037250953E-2</v>
      </c>
      <c r="N133" s="169">
        <f>IFERROR(Inv_SY_B!N133/Inv_SY_B!$DA133-1,"")</f>
        <v>-4.5727270415797605E-2</v>
      </c>
      <c r="O133" s="169">
        <f>IFERROR(Inv_SY_B!O133/Inv_SY_B!$DA133-1,"")</f>
        <v>-5.2457745159623093E-2</v>
      </c>
      <c r="P133" s="169">
        <f>IFERROR(Inv_SY_B!P133/Inv_SY_B!$DA133-1,"")</f>
        <v>-7.2034514163352381E-2</v>
      </c>
      <c r="Q133" s="169">
        <f>IFERROR(Inv_SY_B!Q133/Inv_SY_B!$DA133-1,"")</f>
        <v>-8.4188798626031902E-2</v>
      </c>
      <c r="R133" s="169">
        <f>IFERROR(Inv_SY_B!R133/Inv_SY_B!$DA133-1,"")</f>
        <v>-9.2002217110320972E-2</v>
      </c>
      <c r="S133" s="169">
        <f>IFERROR(Inv_SY_B!S133/Inv_SY_B!$DA133-1,"")</f>
        <v>-0.10147326454490069</v>
      </c>
      <c r="T133" s="169">
        <f>IFERROR(Inv_SY_B!T133/Inv_SY_B!$DA133-1,"")</f>
        <v>-7.2615642742312803E-2</v>
      </c>
      <c r="U133" s="169">
        <f>IFERROR(Inv_SY_B!U133/Inv_SY_B!$DA133-1,"")</f>
        <v>9.6857132129917423E-2</v>
      </c>
      <c r="V133" s="169">
        <f>IFERROR(Inv_SY_B!V133/Inv_SY_B!$DA133-1,"")</f>
        <v>0.12478547905893156</v>
      </c>
      <c r="W133" s="169">
        <f>IFERROR(Inv_SY_B!W133/Inv_SY_B!$DA133-1,"")</f>
        <v>9.8858021362623338E-2</v>
      </c>
      <c r="X133" s="169">
        <f>IFERROR(Inv_SY_B!X133/Inv_SY_B!$DA133-1,"")</f>
        <v>-0.26459863395894945</v>
      </c>
      <c r="Y133" s="169">
        <f>IFERROR(Inv_SY_B!Y133/Inv_SY_B!$DA133-1,"")</f>
        <v>2.0526354496622767E-2</v>
      </c>
      <c r="Z133" s="169">
        <f>IFERROR(Inv_SY_B!Z133/Inv_SY_B!$DA133-1,"")</f>
        <v>7.8157328914665314E-3</v>
      </c>
      <c r="AA133" s="169">
        <f>IFERROR(Inv_SY_B!AA133/Inv_SY_B!$DA133-1,"")</f>
        <v>2.6503929742611509E-2</v>
      </c>
      <c r="AB133" s="169">
        <f>IFERROR(Inv_SY_B!AB133/Inv_SY_B!$DA133-1,"")</f>
        <v>8.9791092088379321E-2</v>
      </c>
      <c r="AC133" s="169">
        <f>IFERROR(Inv_SY_B!AC133/Inv_SY_B!$DA133-1,"")</f>
        <v>9.4722032072818152E-2</v>
      </c>
      <c r="AD133" s="169">
        <f>IFERROR(Inv_SY_B!AD133/Inv_SY_B!$DA133-1,"")</f>
        <v>2.4485292940790826E-2</v>
      </c>
      <c r="AE133" s="169">
        <f>IFERROR(Inv_SY_B!AE133/Inv_SY_B!$DA133-1,"")</f>
        <v>7.7186390945264582E-2</v>
      </c>
      <c r="AF133" s="169">
        <f>IFERROR(Inv_SY_B!AF133/Inv_SY_B!$DA133-1,"")</f>
        <v>0.10531270669151072</v>
      </c>
      <c r="AG133" s="169">
        <f>IFERROR(Inv_SY_B!AG133/Inv_SY_B!$DA133-1,"")</f>
        <v>7.863590111871166E-2</v>
      </c>
      <c r="AH133" s="169">
        <f>IFERROR(Inv_SY_B!AH133/Inv_SY_B!$DA133-1,"")</f>
        <v>9.0192674062744338E-2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4.382749897289262E-2</v>
      </c>
      <c r="D134" s="169">
        <f>IFERROR(Inv_SY_B!D134/Inv_SY_B!$DA134-1,"")</f>
        <v>3.8944837255277642E-2</v>
      </c>
      <c r="E134" s="169">
        <f>IFERROR(Inv_SY_B!E134/Inv_SY_B!$DA134-1,"")</f>
        <v>1.711702438965701E-2</v>
      </c>
      <c r="F134" s="169">
        <f>IFERROR(Inv_SY_B!F134/Inv_SY_B!$DA134-1,"")</f>
        <v>1.461672886444676E-2</v>
      </c>
      <c r="G134" s="169">
        <f>IFERROR(Inv_SY_B!G134/Inv_SY_B!$DA134-1,"")</f>
        <v>1.8254732683633978E-2</v>
      </c>
      <c r="H134" s="169">
        <f>IFERROR(Inv_SY_B!H134/Inv_SY_B!$DA134-1,"")</f>
        <v>2.4374702076401134E-2</v>
      </c>
      <c r="I134" s="169">
        <f>IFERROR(Inv_SY_B!I134/Inv_SY_B!$DA134-1,"")</f>
        <v>-3.261293133685883E-2</v>
      </c>
      <c r="J134" s="169">
        <f>IFERROR(Inv_SY_B!J134/Inv_SY_B!$DA134-1,"")</f>
        <v>-7.098331891417331E-2</v>
      </c>
      <c r="K134" s="169">
        <f>IFERROR(Inv_SY_B!K134/Inv_SY_B!$DA134-1,"")</f>
        <v>-4.8844970534972054E-2</v>
      </c>
      <c r="L134" s="169">
        <f>IFERROR(Inv_SY_B!L134/Inv_SY_B!$DA134-1,"")</f>
        <v>-4.5490820962299949E-2</v>
      </c>
      <c r="M134" s="169">
        <f>IFERROR(Inv_SY_B!M134/Inv_SY_B!$DA134-1,"")</f>
        <v>-2.3774088620951095E-2</v>
      </c>
      <c r="N134" s="169">
        <f>IFERROR(Inv_SY_B!N134/Inv_SY_B!$DA134-1,"")</f>
        <v>-3.2471156405202595E-2</v>
      </c>
      <c r="O134" s="169">
        <f>IFERROR(Inv_SY_B!O134/Inv_SY_B!$DA134-1,"")</f>
        <v>-2.9817528426593132E-2</v>
      </c>
      <c r="P134" s="169">
        <f>IFERROR(Inv_SY_B!P134/Inv_SY_B!$DA134-1,"")</f>
        <v>-5.2321672193241575E-2</v>
      </c>
      <c r="Q134" s="169">
        <f>IFERROR(Inv_SY_B!Q134/Inv_SY_B!$DA134-1,"")</f>
        <v>-5.9813753989785834E-2</v>
      </c>
      <c r="R134" s="169">
        <f>IFERROR(Inv_SY_B!R134/Inv_SY_B!$DA134-1,"")</f>
        <v>-6.3497304405783273E-2</v>
      </c>
      <c r="S134" s="169">
        <f>IFERROR(Inv_SY_B!S134/Inv_SY_B!$DA134-1,"")</f>
        <v>-7.2739714098677632E-2</v>
      </c>
      <c r="T134" s="169">
        <f>IFERROR(Inv_SY_B!T134/Inv_SY_B!$DA134-1,"")</f>
        <v>-5.3173840800303962E-2</v>
      </c>
      <c r="U134" s="169">
        <f>IFERROR(Inv_SY_B!U134/Inv_SY_B!$DA134-1,"")</f>
        <v>9.6271283438211785E-2</v>
      </c>
      <c r="V134" s="169">
        <f>IFERROR(Inv_SY_B!V134/Inv_SY_B!$DA134-1,"")</f>
        <v>0.10212345600744421</v>
      </c>
      <c r="W134" s="169">
        <f>IFERROR(Inv_SY_B!W134/Inv_SY_B!$DA134-1,"")</f>
        <v>6.9527559425481167E-2</v>
      </c>
      <c r="X134" s="169">
        <f>IFERROR(Inv_SY_B!X134/Inv_SY_B!$DA134-1,"")</f>
        <v>-0.28053846483990319</v>
      </c>
      <c r="Y134" s="169">
        <f>IFERROR(Inv_SY_B!Y134/Inv_SY_B!$DA134-1,"")</f>
        <v>3.5511104781724923E-2</v>
      </c>
      <c r="Z134" s="169">
        <f>IFERROR(Inv_SY_B!Z134/Inv_SY_B!$DA134-1,"")</f>
        <v>2.2212281152109048E-2</v>
      </c>
      <c r="AA134" s="169">
        <f>IFERROR(Inv_SY_B!AA134/Inv_SY_B!$DA134-1,"")</f>
        <v>-4.7543514786440033E-3</v>
      </c>
      <c r="AB134" s="169">
        <f>IFERROR(Inv_SY_B!AB134/Inv_SY_B!$DA134-1,"")</f>
        <v>6.3656842721025564E-2</v>
      </c>
      <c r="AC134" s="169">
        <f>IFERROR(Inv_SY_B!AC134/Inv_SY_B!$DA134-1,"")</f>
        <v>7.4169349783287819E-2</v>
      </c>
      <c r="AD134" s="169">
        <f>IFERROR(Inv_SY_B!AD134/Inv_SY_B!$DA134-1,"")</f>
        <v>1.2137735111549475E-2</v>
      </c>
      <c r="AE134" s="169">
        <f>IFERROR(Inv_SY_B!AE134/Inv_SY_B!$DA134-1,"")</f>
        <v>5.5537995335931623E-2</v>
      </c>
      <c r="AF134" s="169">
        <f>IFERROR(Inv_SY_B!AF134/Inv_SY_B!$DA134-1,"")</f>
        <v>8.1431048726989141E-2</v>
      </c>
      <c r="AG134" s="169">
        <f>IFERROR(Inv_SY_B!AG134/Inv_SY_B!$DA134-1,"")</f>
        <v>4.6662036388164685E-2</v>
      </c>
      <c r="AH134" s="169">
        <f>IFERROR(Inv_SY_B!AH134/Inv_SY_B!$DA134-1,"")</f>
        <v>5.4457699893155187E-2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0.23977568303278129</v>
      </c>
      <c r="D135" s="169">
        <f>IFERROR(Inv_SY_B!D135/Inv_SY_B!$DA135-1,"")</f>
        <v>0.2562655654077306</v>
      </c>
      <c r="E135" s="169">
        <f>IFERROR(Inv_SY_B!E135/Inv_SY_B!$DA135-1,"")</f>
        <v>-8.4659451057951918E-2</v>
      </c>
      <c r="F135" s="169">
        <f>IFERROR(Inv_SY_B!F135/Inv_SY_B!$DA135-1,"")</f>
        <v>-9.1761568973009466E-2</v>
      </c>
      <c r="G135" s="169">
        <f>IFERROR(Inv_SY_B!G135/Inv_SY_B!$DA135-1,"")</f>
        <v>-8.6369302643771184E-2</v>
      </c>
      <c r="H135" s="169">
        <f>IFERROR(Inv_SY_B!H135/Inv_SY_B!$DA135-1,"")</f>
        <v>-8.1597063025400818E-2</v>
      </c>
      <c r="I135" s="169">
        <f>IFERROR(Inv_SY_B!I135/Inv_SY_B!$DA135-1,"")</f>
        <v>-9.9668148311256588E-2</v>
      </c>
      <c r="J135" s="169">
        <f>IFERROR(Inv_SY_B!J135/Inv_SY_B!$DA135-1,"")</f>
        <v>-0.13674237473316786</v>
      </c>
      <c r="K135" s="169">
        <f>IFERROR(Inv_SY_B!K135/Inv_SY_B!$DA135-1,"")</f>
        <v>-0.12478875411598311</v>
      </c>
      <c r="L135" s="169">
        <f>IFERROR(Inv_SY_B!L135/Inv_SY_B!$DA135-1,"")</f>
        <v>-0.12127877252092001</v>
      </c>
      <c r="M135" s="169">
        <f>IFERROR(Inv_SY_B!M135/Inv_SY_B!$DA135-1,"")</f>
        <v>-9.7915776413616595E-2</v>
      </c>
      <c r="N135" s="169">
        <f>IFERROR(Inv_SY_B!N135/Inv_SY_B!$DA135-1,"")</f>
        <v>-0.10485488582581959</v>
      </c>
      <c r="O135" s="169">
        <f>IFERROR(Inv_SY_B!O135/Inv_SY_B!$DA135-1,"")</f>
        <v>-0.10159444111583094</v>
      </c>
      <c r="P135" s="169">
        <f>IFERROR(Inv_SY_B!P135/Inv_SY_B!$DA135-1,"")</f>
        <v>-0.12149969371205405</v>
      </c>
      <c r="Q135" s="169">
        <f>IFERROR(Inv_SY_B!Q135/Inv_SY_B!$DA135-1,"")</f>
        <v>-0.15195955308949527</v>
      </c>
      <c r="R135" s="169">
        <f>IFERROR(Inv_SY_B!R135/Inv_SY_B!$DA135-1,"")</f>
        <v>-0.15636948295533037</v>
      </c>
      <c r="S135" s="169">
        <f>IFERROR(Inv_SY_B!S135/Inv_SY_B!$DA135-1,"")</f>
        <v>-0.15991108439503809</v>
      </c>
      <c r="T135" s="169">
        <f>IFERROR(Inv_SY_B!T135/Inv_SY_B!$DA135-1,"")</f>
        <v>-0.1446722351004559</v>
      </c>
      <c r="U135" s="169">
        <f>IFERROR(Inv_SY_B!U135/Inv_SY_B!$DA135-1,"")</f>
        <v>6.8907066547290619E-2</v>
      </c>
      <c r="V135" s="169">
        <f>IFERROR(Inv_SY_B!V135/Inv_SY_B!$DA135-1,"")</f>
        <v>8.7435649533273541E-2</v>
      </c>
      <c r="W135" s="169">
        <f>IFERROR(Inv_SY_B!W135/Inv_SY_B!$DA135-1,"")</f>
        <v>6.6242904700105854E-2</v>
      </c>
      <c r="X135" s="169">
        <f>IFERROR(Inv_SY_B!X135/Inv_SY_B!$DA135-1,"")</f>
        <v>-0.29375606946468535</v>
      </c>
      <c r="Y135" s="169">
        <f>IFERROR(Inv_SY_B!Y135/Inv_SY_B!$DA135-1,"")</f>
        <v>0.16198664019651332</v>
      </c>
      <c r="Z135" s="169">
        <f>IFERROR(Inv_SY_B!Z135/Inv_SY_B!$DA135-1,"")</f>
        <v>0.14857366264456839</v>
      </c>
      <c r="AA135" s="169">
        <f>IFERROR(Inv_SY_B!AA135/Inv_SY_B!$DA135-1,"")</f>
        <v>3.433138498625965E-2</v>
      </c>
      <c r="AB135" s="169">
        <f>IFERROR(Inv_SY_B!AB135/Inv_SY_B!$DA135-1,"")</f>
        <v>0.10245137679026306</v>
      </c>
      <c r="AC135" s="169">
        <f>IFERROR(Inv_SY_B!AC135/Inv_SY_B!$DA135-1,"")</f>
        <v>0.11206267204286813</v>
      </c>
      <c r="AD135" s="169">
        <f>IFERROR(Inv_SY_B!AD135/Inv_SY_B!$DA135-1,"")</f>
        <v>4.0925585729687963E-2</v>
      </c>
      <c r="AE135" s="169">
        <f>IFERROR(Inv_SY_B!AE135/Inv_SY_B!$DA135-1,"")</f>
        <v>9.8832374245761079E-2</v>
      </c>
      <c r="AF135" s="169">
        <f>IFERROR(Inv_SY_B!AF135/Inv_SY_B!$DA135-1,"")</f>
        <v>0.12708007526599374</v>
      </c>
      <c r="AG135" s="169">
        <f>IFERROR(Inv_SY_B!AG135/Inv_SY_B!$DA135-1,"")</f>
        <v>0.31508533849290155</v>
      </c>
      <c r="AH135" s="169">
        <f>IFERROR(Inv_SY_B!AH135/Inv_SY_B!$DA135-1,"")</f>
        <v>0.29944267783778544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1.2721764707830818E-2</v>
      </c>
      <c r="D136" s="169">
        <f>IFERROR(Inv_SY_B!D136/Inv_SY_B!$DA136-1,"")</f>
        <v>1.8864325180043551E-2</v>
      </c>
      <c r="E136" s="169">
        <f>IFERROR(Inv_SY_B!E136/Inv_SY_B!$DA136-1,"")</f>
        <v>-1.9322532249394286E-2</v>
      </c>
      <c r="F136" s="169">
        <f>IFERROR(Inv_SY_B!F136/Inv_SY_B!$DA136-1,"")</f>
        <v>-1.8524364140892979E-2</v>
      </c>
      <c r="G136" s="169">
        <f>IFERROR(Inv_SY_B!G136/Inv_SY_B!$DA136-1,"")</f>
        <v>-1.9476694943301287E-2</v>
      </c>
      <c r="H136" s="169">
        <f>IFERROR(Inv_SY_B!H136/Inv_SY_B!$DA136-1,"")</f>
        <v>-1.5229049750737134E-2</v>
      </c>
      <c r="I136" s="169">
        <f>IFERROR(Inv_SY_B!I136/Inv_SY_B!$DA136-1,"")</f>
        <v>2.1504303759094512E-3</v>
      </c>
      <c r="J136" s="169">
        <f>IFERROR(Inv_SY_B!J136/Inv_SY_B!$DA136-1,"")</f>
        <v>-4.2639252536257333E-2</v>
      </c>
      <c r="K136" s="169">
        <f>IFERROR(Inv_SY_B!K136/Inv_SY_B!$DA136-1,"")</f>
        <v>-1.340686330072316E-2</v>
      </c>
      <c r="L136" s="169">
        <f>IFERROR(Inv_SY_B!L136/Inv_SY_B!$DA136-1,"")</f>
        <v>-1.3297516280669774E-2</v>
      </c>
      <c r="M136" s="169">
        <f>IFERROR(Inv_SY_B!M136/Inv_SY_B!$DA136-1,"")</f>
        <v>7.8436411145133E-4</v>
      </c>
      <c r="N136" s="169">
        <f>IFERROR(Inv_SY_B!N136/Inv_SY_B!$DA136-1,"")</f>
        <v>-1.0655498176024292E-2</v>
      </c>
      <c r="O136" s="169">
        <f>IFERROR(Inv_SY_B!O136/Inv_SY_B!$DA136-1,"")</f>
        <v>-4.5507928977240875E-3</v>
      </c>
      <c r="P136" s="169">
        <f>IFERROR(Inv_SY_B!P136/Inv_SY_B!$DA136-1,"")</f>
        <v>-2.8540790988218712E-2</v>
      </c>
      <c r="Q136" s="169">
        <f>IFERROR(Inv_SY_B!Q136/Inv_SY_B!$DA136-1,"")</f>
        <v>-2.834989705836799E-2</v>
      </c>
      <c r="R136" s="169">
        <f>IFERROR(Inv_SY_B!R136/Inv_SY_B!$DA136-1,"")</f>
        <v>-3.3038087765676516E-2</v>
      </c>
      <c r="S136" s="169">
        <f>IFERROR(Inv_SY_B!S136/Inv_SY_B!$DA136-1,"")</f>
        <v>-4.2761384057224849E-2</v>
      </c>
      <c r="T136" s="169">
        <f>IFERROR(Inv_SY_B!T136/Inv_SY_B!$DA136-1,"")</f>
        <v>-2.2952805041670965E-2</v>
      </c>
      <c r="U136" s="169">
        <f>IFERROR(Inv_SY_B!U136/Inv_SY_B!$DA136-1,"")</f>
        <v>6.455181546912292E-2</v>
      </c>
      <c r="V136" s="169">
        <f>IFERROR(Inv_SY_B!V136/Inv_SY_B!$DA136-1,"")</f>
        <v>7.7527387017848115E-2</v>
      </c>
      <c r="W136" s="169">
        <f>IFERROR(Inv_SY_B!W136/Inv_SY_B!$DA136-1,"")</f>
        <v>5.3745197110080634E-2</v>
      </c>
      <c r="X136" s="169">
        <f>IFERROR(Inv_SY_B!X136/Inv_SY_B!$DA136-1,"")</f>
        <v>-0.293841308634191</v>
      </c>
      <c r="Y136" s="169">
        <f>IFERROR(Inv_SY_B!Y136/Inv_SY_B!$DA136-1,"")</f>
        <v>-1.048879870674635E-2</v>
      </c>
      <c r="Z136" s="169">
        <f>IFERROR(Inv_SY_B!Z136/Inv_SY_B!$DA136-1,"")</f>
        <v>-2.2629166011347124E-2</v>
      </c>
      <c r="AA136" s="169">
        <f>IFERROR(Inv_SY_B!AA136/Inv_SY_B!$DA136-1,"")</f>
        <v>-3.6709253629209071E-3</v>
      </c>
      <c r="AB136" s="169">
        <f>IFERROR(Inv_SY_B!AB136/Inv_SY_B!$DA136-1,"")</f>
        <v>6.0474903583383366E-2</v>
      </c>
      <c r="AC136" s="169">
        <f>IFERROR(Inv_SY_B!AC136/Inv_SY_B!$DA136-1,"")</f>
        <v>9.0318433486506811E-2</v>
      </c>
      <c r="AD136" s="169">
        <f>IFERROR(Inv_SY_B!AD136/Inv_SY_B!$DA136-1,"")</f>
        <v>3.2309035325913449E-2</v>
      </c>
      <c r="AE136" s="169">
        <f>IFERROR(Inv_SY_B!AE136/Inv_SY_B!$DA136-1,"")</f>
        <v>4.7625887022333391E-2</v>
      </c>
      <c r="AF136" s="169">
        <f>IFERROR(Inv_SY_B!AF136/Inv_SY_B!$DA136-1,"")</f>
        <v>7.2420887466314365E-2</v>
      </c>
      <c r="AG136" s="169">
        <f>IFERROR(Inv_SY_B!AG136/Inv_SY_B!$DA136-1,"")</f>
        <v>6.0917444230309314E-2</v>
      </c>
      <c r="AH136" s="169">
        <f>IFERROR(Inv_SY_B!AH136/Inv_SY_B!$DA136-1,"")</f>
        <v>4.8963852815037789E-2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1.636231527165144E-2</v>
      </c>
      <c r="D137" s="169">
        <f>IFERROR(Inv_SY_B!D137/Inv_SY_B!$DA137-1,"")</f>
        <v>7.1631268159411121E-4</v>
      </c>
      <c r="E137" s="169">
        <f>IFERROR(Inv_SY_B!E137/Inv_SY_B!$DA137-1,"")</f>
        <v>-1.5350576724139531E-2</v>
      </c>
      <c r="F137" s="169">
        <f>IFERROR(Inv_SY_B!F137/Inv_SY_B!$DA137-1,"")</f>
        <v>-1.4914273673895084E-2</v>
      </c>
      <c r="G137" s="169">
        <f>IFERROR(Inv_SY_B!G137/Inv_SY_B!$DA137-1,"")</f>
        <v>-2.7850565054266196E-2</v>
      </c>
      <c r="H137" s="169">
        <f>IFERROR(Inv_SY_B!H137/Inv_SY_B!$DA137-1,"")</f>
        <v>-1.0947917771377047E-2</v>
      </c>
      <c r="I137" s="169">
        <f>IFERROR(Inv_SY_B!I137/Inv_SY_B!$DA137-1,"")</f>
        <v>-9.0187641453303158E-3</v>
      </c>
      <c r="J137" s="169">
        <f>IFERROR(Inv_SY_B!J137/Inv_SY_B!$DA137-1,"")</f>
        <v>-3.379705388419374E-2</v>
      </c>
      <c r="K137" s="169">
        <f>IFERROR(Inv_SY_B!K137/Inv_SY_B!$DA137-1,"")</f>
        <v>-1.8384307587722915E-2</v>
      </c>
      <c r="L137" s="169">
        <f>IFERROR(Inv_SY_B!L137/Inv_SY_B!$DA137-1,"")</f>
        <v>-1.7701690312923679E-2</v>
      </c>
      <c r="M137" s="169">
        <f>IFERROR(Inv_SY_B!M137/Inv_SY_B!$DA137-1,"")</f>
        <v>4.8153481078785365E-3</v>
      </c>
      <c r="N137" s="169">
        <f>IFERROR(Inv_SY_B!N137/Inv_SY_B!$DA137-1,"")</f>
        <v>3.4412814596371799E-3</v>
      </c>
      <c r="O137" s="169">
        <f>IFERROR(Inv_SY_B!O137/Inv_SY_B!$DA137-1,"")</f>
        <v>-1.2999034873791837E-3</v>
      </c>
      <c r="P137" s="169">
        <f>IFERROR(Inv_SY_B!P137/Inv_SY_B!$DA137-1,"")</f>
        <v>-4.7202889289822525E-2</v>
      </c>
      <c r="Q137" s="169">
        <f>IFERROR(Inv_SY_B!Q137/Inv_SY_B!$DA137-1,"")</f>
        <v>-3.5093659600938576E-2</v>
      </c>
      <c r="R137" s="169">
        <f>IFERROR(Inv_SY_B!R137/Inv_SY_B!$DA137-1,"")</f>
        <v>-2.9250836782496514E-2</v>
      </c>
      <c r="S137" s="169">
        <f>IFERROR(Inv_SY_B!S137/Inv_SY_B!$DA137-1,"")</f>
        <v>-3.6405425588555085E-2</v>
      </c>
      <c r="T137" s="169">
        <f>IFERROR(Inv_SY_B!T137/Inv_SY_B!$DA137-1,"")</f>
        <v>1.1054489331354E-2</v>
      </c>
      <c r="U137" s="169">
        <f>IFERROR(Inv_SY_B!U137/Inv_SY_B!$DA137-1,"")</f>
        <v>6.0690176925481509E-2</v>
      </c>
      <c r="V137" s="169">
        <f>IFERROR(Inv_SY_B!V137/Inv_SY_B!$DA137-1,"")</f>
        <v>8.37697751310158E-2</v>
      </c>
      <c r="W137" s="169">
        <f>IFERROR(Inv_SY_B!W137/Inv_SY_B!$DA137-1,"")</f>
        <v>9.9663601442909089E-2</v>
      </c>
      <c r="X137" s="169">
        <f>IFERROR(Inv_SY_B!X137/Inv_SY_B!$DA137-1,"")</f>
        <v>-0.22289748953202737</v>
      </c>
      <c r="Y137" s="169">
        <f>IFERROR(Inv_SY_B!Y137/Inv_SY_B!$DA137-1,"")</f>
        <v>8.1215576400484046E-3</v>
      </c>
      <c r="Z137" s="169">
        <f>IFERROR(Inv_SY_B!Z137/Inv_SY_B!$DA137-1,"")</f>
        <v>-3.7036486506105692E-3</v>
      </c>
      <c r="AA137" s="169">
        <f>IFERROR(Inv_SY_B!AA137/Inv_SY_B!$DA137-1,"")</f>
        <v>-8.1207076841286141E-2</v>
      </c>
      <c r="AB137" s="169">
        <f>IFERROR(Inv_SY_B!AB137/Inv_SY_B!$DA137-1,"")</f>
        <v>-3.3089873033762651E-2</v>
      </c>
      <c r="AC137" s="169">
        <f>IFERROR(Inv_SY_B!AC137/Inv_SY_B!$DA137-1,"")</f>
        <v>0.11523996076241438</v>
      </c>
      <c r="AD137" s="169">
        <f>IFERROR(Inv_SY_B!AD137/Inv_SY_B!$DA137-1,"")</f>
        <v>6.4588769048131045E-2</v>
      </c>
      <c r="AE137" s="169">
        <f>IFERROR(Inv_SY_B!AE137/Inv_SY_B!$DA137-1,"")</f>
        <v>-3.2273879167844521E-3</v>
      </c>
      <c r="AF137" s="169">
        <f>IFERROR(Inv_SY_B!AF137/Inv_SY_B!$DA137-1,"")</f>
        <v>2.385154989727245E-2</v>
      </c>
      <c r="AG137" s="169">
        <f>IFERROR(Inv_SY_B!AG137/Inv_SY_B!$DA137-1,"")</f>
        <v>8.8005634948828515E-2</v>
      </c>
      <c r="AH137" s="169">
        <f>IFERROR(Inv_SY_B!AH137/Inv_SY_B!$DA137-1,"")</f>
        <v>6.1022567229297664E-2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5.160123991225718E-2</v>
      </c>
      <c r="D138" s="169">
        <f>IFERROR(Inv_SY_B!D138/Inv_SY_B!$DA138-1,"")</f>
        <v>5.7967931357664648E-2</v>
      </c>
      <c r="E138" s="169">
        <f>IFERROR(Inv_SY_B!E138/Inv_SY_B!$DA138-1,"")</f>
        <v>4.6357087813719167E-2</v>
      </c>
      <c r="F138" s="169">
        <f>IFERROR(Inv_SY_B!F138/Inv_SY_B!$DA138-1,"")</f>
        <v>4.6710629843589535E-2</v>
      </c>
      <c r="G138" s="169">
        <f>IFERROR(Inv_SY_B!G138/Inv_SY_B!$DA138-1,"")</f>
        <v>4.9006017749304132E-2</v>
      </c>
      <c r="H138" s="169">
        <f>IFERROR(Inv_SY_B!H138/Inv_SY_B!$DA138-1,"")</f>
        <v>5.2788597100517531E-2</v>
      </c>
      <c r="I138" s="169">
        <f>IFERROR(Inv_SY_B!I138/Inv_SY_B!$DA138-1,"")</f>
        <v>7.0264700149534454E-2</v>
      </c>
      <c r="J138" s="169">
        <f>IFERROR(Inv_SY_B!J138/Inv_SY_B!$DA138-1,"")</f>
        <v>1.2219537598958885E-2</v>
      </c>
      <c r="K138" s="169">
        <f>IFERROR(Inv_SY_B!K138/Inv_SY_B!$DA138-1,"")</f>
        <v>5.8491005027111687E-2</v>
      </c>
      <c r="L138" s="169">
        <f>IFERROR(Inv_SY_B!L138/Inv_SY_B!$DA138-1,"")</f>
        <v>5.6776432695595069E-2</v>
      </c>
      <c r="M138" s="169">
        <f>IFERROR(Inv_SY_B!M138/Inv_SY_B!$DA138-1,"")</f>
        <v>6.6444102504744196E-2</v>
      </c>
      <c r="N138" s="169">
        <f>IFERROR(Inv_SY_B!N138/Inv_SY_B!$DA138-1,"")</f>
        <v>5.4635096258950577E-2</v>
      </c>
      <c r="O138" s="169">
        <f>IFERROR(Inv_SY_B!O138/Inv_SY_B!$DA138-1,"")</f>
        <v>6.0280567694364517E-2</v>
      </c>
      <c r="P138" s="169">
        <f>IFERROR(Inv_SY_B!P138/Inv_SY_B!$DA138-1,"")</f>
        <v>3.3988800723722568E-2</v>
      </c>
      <c r="Q138" s="169">
        <f>IFERROR(Inv_SY_B!Q138/Inv_SY_B!$DA138-1,"")</f>
        <v>2.4542522650654597E-2</v>
      </c>
      <c r="R138" s="169">
        <f>IFERROR(Inv_SY_B!R138/Inv_SY_B!$DA138-1,"")</f>
        <v>1.7884570204526495E-2</v>
      </c>
      <c r="S138" s="169">
        <f>IFERROR(Inv_SY_B!S138/Inv_SY_B!$DA138-1,"")</f>
        <v>1.0640571775633711E-2</v>
      </c>
      <c r="T138" s="169">
        <f>IFERROR(Inv_SY_B!T138/Inv_SY_B!$DA138-1,"")</f>
        <v>3.3329336738567861E-2</v>
      </c>
      <c r="U138" s="169">
        <f>IFERROR(Inv_SY_B!U138/Inv_SY_B!$DA138-1,"")</f>
        <v>-4.2086288230406388E-2</v>
      </c>
      <c r="V138" s="169">
        <f>IFERROR(Inv_SY_B!V138/Inv_SY_B!$DA138-1,"")</f>
        <v>0.10682256459234729</v>
      </c>
      <c r="W138" s="169">
        <f>IFERROR(Inv_SY_B!W138/Inv_SY_B!$DA138-1,"")</f>
        <v>8.6577142268870144E-2</v>
      </c>
      <c r="X138" s="169">
        <f>IFERROR(Inv_SY_B!X138/Inv_SY_B!$DA138-1,"")</f>
        <v>-0.27813962357562871</v>
      </c>
      <c r="Y138" s="169">
        <f>IFERROR(Inv_SY_B!Y138/Inv_SY_B!$DA138-1,"")</f>
        <v>2.6134607718711234E-2</v>
      </c>
      <c r="Z138" s="169">
        <f>IFERROR(Inv_SY_B!Z138/Inv_SY_B!$DA138-1,"")</f>
        <v>1.4285326689658318E-2</v>
      </c>
      <c r="AA138" s="169">
        <f>IFERROR(Inv_SY_B!AA138/Inv_SY_B!$DA138-1,"")</f>
        <v>-3.1568104047091428E-2</v>
      </c>
      <c r="AB138" s="169">
        <f>IFERROR(Inv_SY_B!AB138/Inv_SY_B!$DA138-1,"")</f>
        <v>7.3075598464523273E-2</v>
      </c>
      <c r="AC138" s="169">
        <f>IFERROR(Inv_SY_B!AC138/Inv_SY_B!$DA138-1,"")</f>
        <v>9.0253121716689755E-2</v>
      </c>
      <c r="AD138" s="169">
        <f>IFERROR(Inv_SY_B!AD138/Inv_SY_B!$DA138-1,"")</f>
        <v>3.2414471370273645E-2</v>
      </c>
      <c r="AE138" s="169">
        <f>IFERROR(Inv_SY_B!AE138/Inv_SY_B!$DA138-1,"")</f>
        <v>6.9726675919221659E-2</v>
      </c>
      <c r="AF138" s="169">
        <f>IFERROR(Inv_SY_B!AF138/Inv_SY_B!$DA138-1,"")</f>
        <v>9.5245677566981657E-2</v>
      </c>
      <c r="AG138" s="169">
        <f>IFERROR(Inv_SY_B!AG138/Inv_SY_B!$DA138-1,"")</f>
        <v>-0.22522910557773634</v>
      </c>
      <c r="AH138" s="169">
        <f>IFERROR(Inv_SY_B!AH138/Inv_SY_B!$DA138-1,"")</f>
        <v>-0.82144081267582281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3.9204333205275832E-2</v>
      </c>
      <c r="D139" s="169">
        <f>IFERROR(Inv_SY_B!D139/Inv_SY_B!$DA139-1,"")</f>
        <v>3.858213282557732E-2</v>
      </c>
      <c r="E139" s="169">
        <f>IFERROR(Inv_SY_B!E139/Inv_SY_B!$DA139-1,"")</f>
        <v>1.7228234078659366E-2</v>
      </c>
      <c r="F139" s="169">
        <f>IFERROR(Inv_SY_B!F139/Inv_SY_B!$DA139-1,"")</f>
        <v>1.7888296228020906E-2</v>
      </c>
      <c r="G139" s="169">
        <f>IFERROR(Inv_SY_B!G139/Inv_SY_B!$DA139-1,"")</f>
        <v>1.8647609239495377E-2</v>
      </c>
      <c r="H139" s="169">
        <f>IFERROR(Inv_SY_B!H139/Inv_SY_B!$DA139-1,"")</f>
        <v>2.2241990358900621E-2</v>
      </c>
      <c r="I139" s="169">
        <f>IFERROR(Inv_SY_B!I139/Inv_SY_B!$DA139-1,"")</f>
        <v>3.0541743125527709E-2</v>
      </c>
      <c r="J139" s="169">
        <f>IFERROR(Inv_SY_B!J139/Inv_SY_B!$DA139-1,"")</f>
        <v>-1.8775489473034201E-2</v>
      </c>
      <c r="K139" s="169">
        <f>IFERROR(Inv_SY_B!K139/Inv_SY_B!$DA139-1,"")</f>
        <v>1.2041630626456801E-2</v>
      </c>
      <c r="L139" s="169">
        <f>IFERROR(Inv_SY_B!L139/Inv_SY_B!$DA139-1,"")</f>
        <v>1.5079369073685456E-2</v>
      </c>
      <c r="M139" s="169">
        <f>IFERROR(Inv_SY_B!M139/Inv_SY_B!$DA139-1,"")</f>
        <v>2.9265105846742578E-2</v>
      </c>
      <c r="N139" s="169">
        <f>IFERROR(Inv_SY_B!N139/Inv_SY_B!$DA139-1,"")</f>
        <v>2.2392360798391353E-2</v>
      </c>
      <c r="O139" s="169">
        <f>IFERROR(Inv_SY_B!O139/Inv_SY_B!$DA139-1,"")</f>
        <v>2.2098544873860204E-2</v>
      </c>
      <c r="P139" s="169">
        <f>IFERROR(Inv_SY_B!P139/Inv_SY_B!$DA139-1,"")</f>
        <v>-3.5878070892573222E-3</v>
      </c>
      <c r="Q139" s="169">
        <f>IFERROR(Inv_SY_B!Q139/Inv_SY_B!$DA139-1,"")</f>
        <v>-1.8623720433521673E-2</v>
      </c>
      <c r="R139" s="169">
        <f>IFERROR(Inv_SY_B!R139/Inv_SY_B!$DA139-1,"")</f>
        <v>-3.1818607967683321E-2</v>
      </c>
      <c r="S139" s="169">
        <f>IFERROR(Inv_SY_B!S139/Inv_SY_B!$DA139-1,"")</f>
        <v>-3.5284907942332411E-2</v>
      </c>
      <c r="T139" s="169">
        <f>IFERROR(Inv_SY_B!T139/Inv_SY_B!$DA139-1,"")</f>
        <v>-8.9598758354240138E-3</v>
      </c>
      <c r="U139" s="169">
        <f>IFERROR(Inv_SY_B!U139/Inv_SY_B!$DA139-1,"")</f>
        <v>6.8322301772258287E-2</v>
      </c>
      <c r="V139" s="169">
        <f>IFERROR(Inv_SY_B!V139/Inv_SY_B!$DA139-1,"")</f>
        <v>8.7393648466630003E-2</v>
      </c>
      <c r="W139" s="169">
        <f>IFERROR(Inv_SY_B!W139/Inv_SY_B!$DA139-1,"")</f>
        <v>6.4677445546708956E-2</v>
      </c>
      <c r="X139" s="169">
        <f>IFERROR(Inv_SY_B!X139/Inv_SY_B!$DA139-1,"")</f>
        <v>-0.28534717393421793</v>
      </c>
      <c r="Y139" s="169">
        <f>IFERROR(Inv_SY_B!Y139/Inv_SY_B!$DA139-1,"")</f>
        <v>5.9038943616032125E-3</v>
      </c>
      <c r="Z139" s="169">
        <f>IFERROR(Inv_SY_B!Z139/Inv_SY_B!$DA139-1,"")</f>
        <v>-4.4229527991481721E-3</v>
      </c>
      <c r="AA139" s="169">
        <f>IFERROR(Inv_SY_B!AA139/Inv_SY_B!$DA139-1,"")</f>
        <v>-1.9271634427306061E-2</v>
      </c>
      <c r="AB139" s="169">
        <f>IFERROR(Inv_SY_B!AB139/Inv_SY_B!$DA139-1,"")</f>
        <v>1.6726970279967279E-2</v>
      </c>
      <c r="AC139" s="169">
        <f>IFERROR(Inv_SY_B!AC139/Inv_SY_B!$DA139-1,"")</f>
        <v>4.1832739360850635E-2</v>
      </c>
      <c r="AD139" s="169">
        <f>IFERROR(Inv_SY_B!AD139/Inv_SY_B!$DA139-1,"")</f>
        <v>-1.8733954402321062E-2</v>
      </c>
      <c r="AE139" s="169">
        <f>IFERROR(Inv_SY_B!AE139/Inv_SY_B!$DA139-1,"")</f>
        <v>2.1133997646863634E-2</v>
      </c>
      <c r="AF139" s="169">
        <f>IFERROR(Inv_SY_B!AF139/Inv_SY_B!$DA139-1,"")</f>
        <v>4.5867234053823314E-2</v>
      </c>
      <c r="AG139" s="169">
        <f>IFERROR(Inv_SY_B!AG139/Inv_SY_B!$DA139-1,"")</f>
        <v>4.745058327633056E-2</v>
      </c>
      <c r="AH139" s="169">
        <f>IFERROR(Inv_SY_B!AH139/Inv_SY_B!$DA139-1,"")</f>
        <v>-0.23969404074136991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3.6705233601338927E-2</v>
      </c>
      <c r="D140" s="169">
        <f>IFERROR(Inv_SY_B!D140/Inv_SY_B!$DA140-1,"")</f>
        <v>2.9398330988862131E-2</v>
      </c>
      <c r="E140" s="169">
        <f>IFERROR(Inv_SY_B!E140/Inv_SY_B!$DA140-1,"")</f>
        <v>1.8511232255165044E-3</v>
      </c>
      <c r="F140" s="169">
        <f>IFERROR(Inv_SY_B!F140/Inv_SY_B!$DA140-1,"")</f>
        <v>-7.8634220019657697E-3</v>
      </c>
      <c r="G140" s="169">
        <f>IFERROR(Inv_SY_B!G140/Inv_SY_B!$DA140-1,"")</f>
        <v>-1.0522442329583548E-3</v>
      </c>
      <c r="H140" s="169">
        <f>IFERROR(Inv_SY_B!H140/Inv_SY_B!$DA140-1,"")</f>
        <v>5.7925173773394345E-3</v>
      </c>
      <c r="I140" s="169">
        <f>IFERROR(Inv_SY_B!I140/Inv_SY_B!$DA140-1,"")</f>
        <v>1.7235814921240156E-2</v>
      </c>
      <c r="J140" s="169">
        <f>IFERROR(Inv_SY_B!J140/Inv_SY_B!$DA140-1,"")</f>
        <v>-2.3104512284104928E-2</v>
      </c>
      <c r="K140" s="169">
        <f>IFERROR(Inv_SY_B!K140/Inv_SY_B!$DA140-1,"")</f>
        <v>-4.1509843274127878E-3</v>
      </c>
      <c r="L140" s="169">
        <f>IFERROR(Inv_SY_B!L140/Inv_SY_B!$DA140-1,"")</f>
        <v>1.0463855060478533E-3</v>
      </c>
      <c r="M140" s="169">
        <f>IFERROR(Inv_SY_B!M140/Inv_SY_B!$DA140-1,"")</f>
        <v>1.4374593705857253E-2</v>
      </c>
      <c r="N140" s="169">
        <f>IFERROR(Inv_SY_B!N140/Inv_SY_B!$DA140-1,"")</f>
        <v>1.3176715058064614E-2</v>
      </c>
      <c r="O140" s="169">
        <f>IFERROR(Inv_SY_B!O140/Inv_SY_B!$DA140-1,"")</f>
        <v>7.9469544500456735E-3</v>
      </c>
      <c r="P140" s="169">
        <f>IFERROR(Inv_SY_B!P140/Inv_SY_B!$DA140-1,"")</f>
        <v>-1.5690000021613137E-2</v>
      </c>
      <c r="Q140" s="169">
        <f>IFERROR(Inv_SY_B!Q140/Inv_SY_B!$DA140-1,"")</f>
        <v>-2.2556757841240338E-2</v>
      </c>
      <c r="R140" s="169">
        <f>IFERROR(Inv_SY_B!R140/Inv_SY_B!$DA140-1,"")</f>
        <v>-4.0003550387007425E-2</v>
      </c>
      <c r="S140" s="169">
        <f>IFERROR(Inv_SY_B!S140/Inv_SY_B!$DA140-1,"")</f>
        <v>-3.6461861993868805E-2</v>
      </c>
      <c r="T140" s="169">
        <f>IFERROR(Inv_SY_B!T140/Inv_SY_B!$DA140-1,"")</f>
        <v>-7.0153232292439194E-3</v>
      </c>
      <c r="U140" s="169">
        <f>IFERROR(Inv_SY_B!U140/Inv_SY_B!$DA140-1,"")</f>
        <v>9.3202334581286461E-2</v>
      </c>
      <c r="V140" s="169">
        <f>IFERROR(Inv_SY_B!V140/Inv_SY_B!$DA140-1,"")</f>
        <v>0.10089256294484295</v>
      </c>
      <c r="W140" s="169">
        <f>IFERROR(Inv_SY_B!W140/Inv_SY_B!$DA140-1,"")</f>
        <v>5.6656898949857704E-2</v>
      </c>
      <c r="X140" s="169">
        <f>IFERROR(Inv_SY_B!X140/Inv_SY_B!$DA140-1,"")</f>
        <v>-0.28679109707221162</v>
      </c>
      <c r="Y140" s="169">
        <f>IFERROR(Inv_SY_B!Y140/Inv_SY_B!$DA140-1,"")</f>
        <v>3.6723091069156499E-2</v>
      </c>
      <c r="Z140" s="169">
        <f>IFERROR(Inv_SY_B!Z140/Inv_SY_B!$DA140-1,"")</f>
        <v>2.5679555470291326E-2</v>
      </c>
      <c r="AA140" s="169">
        <f>IFERROR(Inv_SY_B!AA140/Inv_SY_B!$DA140-1,"")</f>
        <v>3.8555102447572764E-3</v>
      </c>
      <c r="AB140" s="169">
        <f>IFERROR(Inv_SY_B!AB140/Inv_SY_B!$DA140-1,"")</f>
        <v>3.6297162274836037E-2</v>
      </c>
      <c r="AC140" s="169">
        <f>IFERROR(Inv_SY_B!AC140/Inv_SY_B!$DA140-1,"")</f>
        <v>4.9470493082532263E-2</v>
      </c>
      <c r="AD140" s="169">
        <f>IFERROR(Inv_SY_B!AD140/Inv_SY_B!$DA140-1,"")</f>
        <v>-1.0371159621641479E-2</v>
      </c>
      <c r="AE140" s="169">
        <f>IFERROR(Inv_SY_B!AE140/Inv_SY_B!$DA140-1,"")</f>
        <v>3.004763317063941E-2</v>
      </c>
      <c r="AF140" s="169">
        <f>IFERROR(Inv_SY_B!AF140/Inv_SY_B!$DA140-1,"")</f>
        <v>5.6751691358077228E-2</v>
      </c>
      <c r="AG140" s="169">
        <f>IFERROR(Inv_SY_B!AG140/Inv_SY_B!$DA140-1,"")</f>
        <v>6.5796415878395242E-2</v>
      </c>
      <c r="AH140" s="169">
        <f>IFERROR(Inv_SY_B!AH140/Inv_SY_B!$DA140-1,"")</f>
        <v>-0.22784010484571815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3.2487356462615136E-2</v>
      </c>
      <c r="D141" s="169">
        <f>IFERROR(Inv_SY_B!D141/Inv_SY_B!$DA141-1,"")</f>
        <v>3.4557598849392246E-2</v>
      </c>
      <c r="E141" s="169">
        <f>IFERROR(Inv_SY_B!E141/Inv_SY_B!$DA141-1,"")</f>
        <v>2.1498085702491787E-2</v>
      </c>
      <c r="F141" s="169">
        <f>IFERROR(Inv_SY_B!F141/Inv_SY_B!$DA141-1,"")</f>
        <v>1.3502217510796166E-2</v>
      </c>
      <c r="G141" s="169">
        <f>IFERROR(Inv_SY_B!G141/Inv_SY_B!$DA141-1,"")</f>
        <v>2.0019662421511208E-2</v>
      </c>
      <c r="H141" s="169">
        <f>IFERROR(Inv_SY_B!H141/Inv_SY_B!$DA141-1,"")</f>
        <v>2.5619399651290786E-2</v>
      </c>
      <c r="I141" s="169">
        <f>IFERROR(Inv_SY_B!I141/Inv_SY_B!$DA141-1,"")</f>
        <v>4.5502081344514833E-2</v>
      </c>
      <c r="J141" s="169">
        <f>IFERROR(Inv_SY_B!J141/Inv_SY_B!$DA141-1,"")</f>
        <v>1.5936044201334543E-3</v>
      </c>
      <c r="K141" s="169">
        <f>IFERROR(Inv_SY_B!K141/Inv_SY_B!$DA141-1,"")</f>
        <v>2.5620800466413796E-2</v>
      </c>
      <c r="L141" s="169">
        <f>IFERROR(Inv_SY_B!L141/Inv_SY_B!$DA141-1,"")</f>
        <v>2.9055981188533808E-2</v>
      </c>
      <c r="M141" s="169">
        <f>IFERROR(Inv_SY_B!M141/Inv_SY_B!$DA141-1,"")</f>
        <v>8.7477418435799592E-4</v>
      </c>
      <c r="N141" s="169">
        <f>IFERROR(Inv_SY_B!N141/Inv_SY_B!$DA141-1,"")</f>
        <v>2.7806329088614357E-2</v>
      </c>
      <c r="O141" s="169">
        <f>IFERROR(Inv_SY_B!O141/Inv_SY_B!$DA141-1,"")</f>
        <v>2.4869326205661402E-2</v>
      </c>
      <c r="P141" s="169">
        <f>IFERROR(Inv_SY_B!P141/Inv_SY_B!$DA141-1,"")</f>
        <v>1.85322718807579E-3</v>
      </c>
      <c r="Q141" s="169">
        <f>IFERROR(Inv_SY_B!Q141/Inv_SY_B!$DA141-1,"")</f>
        <v>-1.4655167904622068E-2</v>
      </c>
      <c r="R141" s="169">
        <f>IFERROR(Inv_SY_B!R141/Inv_SY_B!$DA141-1,"")</f>
        <v>-3.3127263220039449E-2</v>
      </c>
      <c r="S141" s="169">
        <f>IFERROR(Inv_SY_B!S141/Inv_SY_B!$DA141-1,"")</f>
        <v>-2.9661154233400544E-2</v>
      </c>
      <c r="T141" s="169">
        <f>IFERROR(Inv_SY_B!T141/Inv_SY_B!$DA141-1,"")</f>
        <v>-6.0961278352544834E-3</v>
      </c>
      <c r="U141" s="169">
        <f>IFERROR(Inv_SY_B!U141/Inv_SY_B!$DA141-1,"")</f>
        <v>7.4383166738861917E-2</v>
      </c>
      <c r="V141" s="169">
        <f>IFERROR(Inv_SY_B!V141/Inv_SY_B!$DA141-1,"")</f>
        <v>8.5731435451074089E-2</v>
      </c>
      <c r="W141" s="169">
        <f>IFERROR(Inv_SY_B!W141/Inv_SY_B!$DA141-1,"")</f>
        <v>5.1413769231358541E-2</v>
      </c>
      <c r="X141" s="169">
        <f>IFERROR(Inv_SY_B!X141/Inv_SY_B!$DA141-1,"")</f>
        <v>-0.2885707320819112</v>
      </c>
      <c r="Y141" s="169">
        <f>IFERROR(Inv_SY_B!Y141/Inv_SY_B!$DA141-1,"")</f>
        <v>3.1043971317278762E-2</v>
      </c>
      <c r="Z141" s="169">
        <f>IFERROR(Inv_SY_B!Z141/Inv_SY_B!$DA141-1,"")</f>
        <v>1.903780569578073E-2</v>
      </c>
      <c r="AA141" s="169">
        <f>IFERROR(Inv_SY_B!AA141/Inv_SY_B!$DA141-1,"")</f>
        <v>-3.0405472002246747E-2</v>
      </c>
      <c r="AB141" s="169">
        <f>IFERROR(Inv_SY_B!AB141/Inv_SY_B!$DA141-1,"")</f>
        <v>1.0666760900443828E-2</v>
      </c>
      <c r="AC141" s="169">
        <f>IFERROR(Inv_SY_B!AC141/Inv_SY_B!$DA141-1,"")</f>
        <v>3.3997674902041197E-2</v>
      </c>
      <c r="AD141" s="169">
        <f>IFERROR(Inv_SY_B!AD141/Inv_SY_B!$DA141-1,"")</f>
        <v>-1.4288227830617783E-2</v>
      </c>
      <c r="AE141" s="169">
        <f>IFERROR(Inv_SY_B!AE141/Inv_SY_B!$DA141-1,"")</f>
        <v>1.0956815012236554E-2</v>
      </c>
      <c r="AF141" s="169">
        <f>IFERROR(Inv_SY_B!AF141/Inv_SY_B!$DA141-1,"")</f>
        <v>3.2347901456530437E-2</v>
      </c>
      <c r="AG141" s="169">
        <f>IFERROR(Inv_SY_B!AG141/Inv_SY_B!$DA141-1,"")</f>
        <v>2.3763942197795318E-2</v>
      </c>
      <c r="AH141" s="169">
        <f>IFERROR(Inv_SY_B!AH141/Inv_SY_B!$DA141-1,"")</f>
        <v>-0.26139954247971964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0.29579712841815886</v>
      </c>
      <c r="D142" s="169">
        <f>IFERROR(Inv_SY_B!D142/Inv_SY_B!$DA142-1,"")</f>
        <v>0.28629496417407641</v>
      </c>
      <c r="E142" s="169">
        <f>IFERROR(Inv_SY_B!E142/Inv_SY_B!$DA142-1,"")</f>
        <v>-8.1304962662678948E-2</v>
      </c>
      <c r="F142" s="169">
        <f>IFERROR(Inv_SY_B!F142/Inv_SY_B!$DA142-1,"")</f>
        <v>-0.10108467168985802</v>
      </c>
      <c r="G142" s="169">
        <f>IFERROR(Inv_SY_B!G142/Inv_SY_B!$DA142-1,"")</f>
        <v>-9.0584710514571065E-2</v>
      </c>
      <c r="H142" s="169">
        <f>IFERROR(Inv_SY_B!H142/Inv_SY_B!$DA142-1,"")</f>
        <v>-7.868391145467446E-2</v>
      </c>
      <c r="I142" s="169">
        <f>IFERROR(Inv_SY_B!I142/Inv_SY_B!$DA142-1,"")</f>
        <v>-0.41674824240748409</v>
      </c>
      <c r="J142" s="169">
        <f>IFERROR(Inv_SY_B!J142/Inv_SY_B!$DA142-1,"")</f>
        <v>-0.42747295882160341</v>
      </c>
      <c r="K142" s="169">
        <f>IFERROR(Inv_SY_B!K142/Inv_SY_B!$DA142-1,"")</f>
        <v>-0.43303843518802043</v>
      </c>
      <c r="L142" s="169">
        <f>IFERROR(Inv_SY_B!L142/Inv_SY_B!$DA142-1,"")</f>
        <v>-0.42429620632926957</v>
      </c>
      <c r="M142" s="169">
        <f>IFERROR(Inv_SY_B!M142/Inv_SY_B!$DA142-1,"")</f>
        <v>-0.10648340039183546</v>
      </c>
      <c r="N142" s="169">
        <f>IFERROR(Inv_SY_B!N142/Inv_SY_B!$DA142-1,"")</f>
        <v>-7.0231470275359476E-2</v>
      </c>
      <c r="O142" s="169">
        <f>IFERROR(Inv_SY_B!O142/Inv_SY_B!$DA142-1,"")</f>
        <v>-8.3792303656891276E-2</v>
      </c>
      <c r="P142" s="169">
        <f>IFERROR(Inv_SY_B!P142/Inv_SY_B!$DA142-1,"")</f>
        <v>-0.10682756674945038</v>
      </c>
      <c r="Q142" s="169">
        <f>IFERROR(Inv_SY_B!Q142/Inv_SY_B!$DA142-1,"")</f>
        <v>-0.12852884628192363</v>
      </c>
      <c r="R142" s="169">
        <f>IFERROR(Inv_SY_B!R142/Inv_SY_B!$DA142-1,"")</f>
        <v>-0.15178666458112167</v>
      </c>
      <c r="S142" s="169">
        <f>IFERROR(Inv_SY_B!S142/Inv_SY_B!$DA142-1,"")</f>
        <v>-0.14045784098798031</v>
      </c>
      <c r="T142" s="169">
        <f>IFERROR(Inv_SY_B!T142/Inv_SY_B!$DA142-1,"")</f>
        <v>-0.11017122573446148</v>
      </c>
      <c r="U142" s="169">
        <f>IFERROR(Inv_SY_B!U142/Inv_SY_B!$DA142-1,"")</f>
        <v>0.366503525097156</v>
      </c>
      <c r="V142" s="169">
        <f>IFERROR(Inv_SY_B!V142/Inv_SY_B!$DA142-1,"")</f>
        <v>0.36710211937552151</v>
      </c>
      <c r="W142" s="169">
        <f>IFERROR(Inv_SY_B!W142/Inv_SY_B!$DA142-1,"")</f>
        <v>0.30959083199590709</v>
      </c>
      <c r="X142" s="169">
        <f>IFERROR(Inv_SY_B!X142/Inv_SY_B!$DA142-1,"")</f>
        <v>-0.10585658157310218</v>
      </c>
      <c r="Y142" s="169">
        <f>IFERROR(Inv_SY_B!Y142/Inv_SY_B!$DA142-1,"")</f>
        <v>4.8938258948736602E-2</v>
      </c>
      <c r="Z142" s="169">
        <f>IFERROR(Inv_SY_B!Z142/Inv_SY_B!$DA142-1,"")</f>
        <v>3.8464648224160181E-2</v>
      </c>
      <c r="AA142" s="169">
        <f>IFERROR(Inv_SY_B!AA142/Inv_SY_B!$DA142-1,"")</f>
        <v>0.15183997381767789</v>
      </c>
      <c r="AB142" s="169">
        <f>IFERROR(Inv_SY_B!AB142/Inv_SY_B!$DA142-1,"")</f>
        <v>0.20538381084734514</v>
      </c>
      <c r="AC142" s="169">
        <f>IFERROR(Inv_SY_B!AC142/Inv_SY_B!$DA142-1,"")</f>
        <v>0.24247552678917961</v>
      </c>
      <c r="AD142" s="169">
        <f>IFERROR(Inv_SY_B!AD142/Inv_SY_B!$DA142-1,"")</f>
        <v>0.20243258587332935</v>
      </c>
      <c r="AE142" s="169">
        <f>IFERROR(Inv_SY_B!AE142/Inv_SY_B!$DA142-1,"")</f>
        <v>0.21759968463053547</v>
      </c>
      <c r="AF142" s="169">
        <f>IFERROR(Inv_SY_B!AF142/Inv_SY_B!$DA142-1,"")</f>
        <v>0.24438632811006245</v>
      </c>
      <c r="AG142" s="169">
        <f>IFERROR(Inv_SY_B!AG142/Inv_SY_B!$DA142-1,"")</f>
        <v>0.2092225277773283</v>
      </c>
      <c r="AH142" s="169">
        <f>IFERROR(Inv_SY_B!AH142/Inv_SY_B!$DA142-1,"")</f>
        <v>-0.12868191477888635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0.13100692932967917</v>
      </c>
      <c r="D143" s="169">
        <f>IFERROR(Inv_SY_B!D143/Inv_SY_B!$DA143-1,"")</f>
        <v>0.12586249038721697</v>
      </c>
      <c r="E143" s="169">
        <f>IFERROR(Inv_SY_B!E143/Inv_SY_B!$DA143-1,"")</f>
        <v>5.836544223469553E-2</v>
      </c>
      <c r="F143" s="169">
        <f>IFERROR(Inv_SY_B!F143/Inv_SY_B!$DA143-1,"")</f>
        <v>4.6692861712792189E-2</v>
      </c>
      <c r="G143" s="169">
        <f>IFERROR(Inv_SY_B!G143/Inv_SY_B!$DA143-1,"")</f>
        <v>6.0035101311408656E-2</v>
      </c>
      <c r="H143" s="169">
        <f>IFERROR(Inv_SY_B!H143/Inv_SY_B!$DA143-1,"")</f>
        <v>6.4841778524061144E-2</v>
      </c>
      <c r="I143" s="169">
        <f>IFERROR(Inv_SY_B!I143/Inv_SY_B!$DA143-1,"")</f>
        <v>-0.4698579736395857</v>
      </c>
      <c r="J143" s="169">
        <f>IFERROR(Inv_SY_B!J143/Inv_SY_B!$DA143-1,"")</f>
        <v>-0.49052370674823731</v>
      </c>
      <c r="K143" s="169">
        <f>IFERROR(Inv_SY_B!K143/Inv_SY_B!$DA143-1,"")</f>
        <v>-0.48286901046856046</v>
      </c>
      <c r="L143" s="169">
        <f>IFERROR(Inv_SY_B!L143/Inv_SY_B!$DA143-1,"")</f>
        <v>-0.477326515922193</v>
      </c>
      <c r="M143" s="169">
        <f>IFERROR(Inv_SY_B!M143/Inv_SY_B!$DA143-1,"")</f>
        <v>2.9854669363245545E-2</v>
      </c>
      <c r="N143" s="169">
        <f>IFERROR(Inv_SY_B!N143/Inv_SY_B!$DA143-1,"")</f>
        <v>5.4585577798778262E-2</v>
      </c>
      <c r="O143" s="169">
        <f>IFERROR(Inv_SY_B!O143/Inv_SY_B!$DA143-1,"")</f>
        <v>5.5777375572430454E-2</v>
      </c>
      <c r="P143" s="169">
        <f>IFERROR(Inv_SY_B!P143/Inv_SY_B!$DA143-1,"")</f>
        <v>3.2200506571917531E-2</v>
      </c>
      <c r="Q143" s="169">
        <f>IFERROR(Inv_SY_B!Q143/Inv_SY_B!$DA143-1,"")</f>
        <v>2.5347933747367879E-2</v>
      </c>
      <c r="R143" s="169">
        <f>IFERROR(Inv_SY_B!R143/Inv_SY_B!$DA143-1,"")</f>
        <v>1.0582108433670356E-2</v>
      </c>
      <c r="S143" s="169">
        <f>IFERROR(Inv_SY_B!S143/Inv_SY_B!$DA143-1,"")</f>
        <v>1.5662607946224982E-2</v>
      </c>
      <c r="T143" s="169">
        <f>IFERROR(Inv_SY_B!T143/Inv_SY_B!$DA143-1,"")</f>
        <v>3.7476449285319013E-2</v>
      </c>
      <c r="U143" s="169">
        <f>IFERROR(Inv_SY_B!U143/Inv_SY_B!$DA143-1,"")</f>
        <v>0.18400050457417483</v>
      </c>
      <c r="V143" s="169">
        <f>IFERROR(Inv_SY_B!V143/Inv_SY_B!$DA143-1,"")</f>
        <v>0.19835563453085725</v>
      </c>
      <c r="W143" s="169">
        <f>IFERROR(Inv_SY_B!W143/Inv_SY_B!$DA143-1,"")</f>
        <v>0.17263990289827702</v>
      </c>
      <c r="X143" s="169">
        <f>IFERROR(Inv_SY_B!X143/Inv_SY_B!$DA143-1,"")</f>
        <v>-0.20614534647009419</v>
      </c>
      <c r="Y143" s="169">
        <f>IFERROR(Inv_SY_B!Y143/Inv_SY_B!$DA143-1,"")</f>
        <v>6.5387556613943909E-2</v>
      </c>
      <c r="Z143" s="169">
        <f>IFERROR(Inv_SY_B!Z143/Inv_SY_B!$DA143-1,"")</f>
        <v>5.3287403408316392E-2</v>
      </c>
      <c r="AA143" s="169">
        <f>IFERROR(Inv_SY_B!AA143/Inv_SY_B!$DA143-1,"")</f>
        <v>6.3162340248920534E-2</v>
      </c>
      <c r="AB143" s="169">
        <f>IFERROR(Inv_SY_B!AB143/Inv_SY_B!$DA143-1,"")</f>
        <v>0.1056223966419354</v>
      </c>
      <c r="AC143" s="169">
        <f>IFERROR(Inv_SY_B!AC143/Inv_SY_B!$DA143-1,"")</f>
        <v>0.1608167131005267</v>
      </c>
      <c r="AD143" s="169">
        <f>IFERROR(Inv_SY_B!AD143/Inv_SY_B!$DA143-1,"")</f>
        <v>0.10006441335110572</v>
      </c>
      <c r="AE143" s="169">
        <f>IFERROR(Inv_SY_B!AE143/Inv_SY_B!$DA143-1,"")</f>
        <v>0.12339894490357262</v>
      </c>
      <c r="AF143" s="169">
        <f>IFERROR(Inv_SY_B!AF143/Inv_SY_B!$DA143-1,"")</f>
        <v>0.15017943869937622</v>
      </c>
      <c r="AG143" s="169">
        <f>IFERROR(Inv_SY_B!AG143/Inv_SY_B!$DA143-1,"")</f>
        <v>0.16405849023223751</v>
      </c>
      <c r="AH143" s="169">
        <f>IFERROR(Inv_SY_B!AH143/Inv_SY_B!$DA143-1,"")</f>
        <v>-0.16254301817338046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4.0955020286226107E-2</v>
      </c>
      <c r="D144" s="169">
        <f>IFERROR(Inv_SY_B!D144/Inv_SY_B!$DA144-1,"")</f>
        <v>3.8579262265121983E-2</v>
      </c>
      <c r="E144" s="169">
        <f>IFERROR(Inv_SY_B!E144/Inv_SY_B!$DA144-1,"")</f>
        <v>1.3526125374024867E-2</v>
      </c>
      <c r="F144" s="169">
        <f>IFERROR(Inv_SY_B!F144/Inv_SY_B!$DA144-1,"")</f>
        <v>8.8474330685039959E-5</v>
      </c>
      <c r="G144" s="169">
        <f>IFERROR(Inv_SY_B!G144/Inv_SY_B!$DA144-1,"")</f>
        <v>9.0006120464398709E-3</v>
      </c>
      <c r="H144" s="169">
        <f>IFERROR(Inv_SY_B!H144/Inv_SY_B!$DA144-1,"")</f>
        <v>1.7185048127099645E-2</v>
      </c>
      <c r="I144" s="169">
        <f>IFERROR(Inv_SY_B!I144/Inv_SY_B!$DA144-1,"")</f>
        <v>3.8147412253511703E-2</v>
      </c>
      <c r="J144" s="169">
        <f>IFERROR(Inv_SY_B!J144/Inv_SY_B!$DA144-1,"")</f>
        <v>-3.9219259315464994E-3</v>
      </c>
      <c r="K144" s="169">
        <f>IFERROR(Inv_SY_B!K144/Inv_SY_B!$DA144-1,"")</f>
        <v>2.0284528119903333E-2</v>
      </c>
      <c r="L144" s="169">
        <f>IFERROR(Inv_SY_B!L144/Inv_SY_B!$DA144-1,"")</f>
        <v>2.1322836524226396E-2</v>
      </c>
      <c r="M144" s="169">
        <f>IFERROR(Inv_SY_B!M144/Inv_SY_B!$DA144-1,"")</f>
        <v>-7.7364475967356405E-3</v>
      </c>
      <c r="N144" s="169">
        <f>IFERROR(Inv_SY_B!N144/Inv_SY_B!$DA144-1,"")</f>
        <v>2.663843051004311E-2</v>
      </c>
      <c r="O144" s="169">
        <f>IFERROR(Inv_SY_B!O144/Inv_SY_B!$DA144-1,"")</f>
        <v>1.5798841771399008E-2</v>
      </c>
      <c r="P144" s="169">
        <f>IFERROR(Inv_SY_B!P144/Inv_SY_B!$DA144-1,"")</f>
        <v>-9.4895572374973369E-3</v>
      </c>
      <c r="Q144" s="169">
        <f>IFERROR(Inv_SY_B!Q144/Inv_SY_B!$DA144-1,"")</f>
        <v>-1.9346023547059055E-2</v>
      </c>
      <c r="R144" s="169">
        <f>IFERROR(Inv_SY_B!R144/Inv_SY_B!$DA144-1,"")</f>
        <v>-3.6374386963658689E-2</v>
      </c>
      <c r="S144" s="169">
        <f>IFERROR(Inv_SY_B!S144/Inv_SY_B!$DA144-1,"")</f>
        <v>-2.7088452448979727E-2</v>
      </c>
      <c r="T144" s="169">
        <f>IFERROR(Inv_SY_B!T144/Inv_SY_B!$DA144-1,"")</f>
        <v>5.1048064246697056E-3</v>
      </c>
      <c r="U144" s="169">
        <f>IFERROR(Inv_SY_B!U144/Inv_SY_B!$DA144-1,"")</f>
        <v>9.6934510366395221E-2</v>
      </c>
      <c r="V144" s="169">
        <f>IFERROR(Inv_SY_B!V144/Inv_SY_B!$DA144-1,"")</f>
        <v>9.8875071476844267E-2</v>
      </c>
      <c r="W144" s="169">
        <f>IFERROR(Inv_SY_B!W144/Inv_SY_B!$DA144-1,"")</f>
        <v>6.0869091448277457E-2</v>
      </c>
      <c r="X144" s="169">
        <f>IFERROR(Inv_SY_B!X144/Inv_SY_B!$DA144-1,"")</f>
        <v>-0.28365214809730677</v>
      </c>
      <c r="Y144" s="169">
        <f>IFERROR(Inv_SY_B!Y144/Inv_SY_B!$DA144-1,"")</f>
        <v>5.1654466008008493E-2</v>
      </c>
      <c r="Z144" s="169">
        <f>IFERROR(Inv_SY_B!Z144/Inv_SY_B!$DA144-1,"")</f>
        <v>3.9459566467420659E-2</v>
      </c>
      <c r="AA144" s="169">
        <f>IFERROR(Inv_SY_B!AA144/Inv_SY_B!$DA144-1,"")</f>
        <v>-3.0978449246610196E-2</v>
      </c>
      <c r="AB144" s="169">
        <f>IFERROR(Inv_SY_B!AB144/Inv_SY_B!$DA144-1,"")</f>
        <v>2.7773984109742411E-3</v>
      </c>
      <c r="AC144" s="169">
        <f>IFERROR(Inv_SY_B!AC144/Inv_SY_B!$DA144-1,"")</f>
        <v>2.7686545524938433E-2</v>
      </c>
      <c r="AD144" s="169">
        <f>IFERROR(Inv_SY_B!AD144/Inv_SY_B!$DA144-1,"")</f>
        <v>-3.6960890312611405E-2</v>
      </c>
      <c r="AE144" s="169">
        <f>IFERROR(Inv_SY_B!AE144/Inv_SY_B!$DA144-1,"")</f>
        <v>1.0844162921027412E-2</v>
      </c>
      <c r="AF144" s="169">
        <f>IFERROR(Inv_SY_B!AF144/Inv_SY_B!$DA144-1,"")</f>
        <v>3.4928962503957717E-2</v>
      </c>
      <c r="AG144" s="169">
        <f>IFERROR(Inv_SY_B!AG144/Inv_SY_B!$DA144-1,"")</f>
        <v>3.6500803361263046E-2</v>
      </c>
      <c r="AH144" s="169">
        <f>IFERROR(Inv_SY_B!AH144/Inv_SY_B!$DA144-1,"")</f>
        <v>-0.2516136951404464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6.3973476358179182E-2</v>
      </c>
      <c r="D145" s="169">
        <f>IFERROR(Inv_SY_B!D145/Inv_SY_B!$DA145-1,"")</f>
        <v>4.6437610051649703E-2</v>
      </c>
      <c r="E145" s="169">
        <f>IFERROR(Inv_SY_B!E145/Inv_SY_B!$DA145-1,"")</f>
        <v>1.2304062661354642E-2</v>
      </c>
      <c r="F145" s="169">
        <f>IFERROR(Inv_SY_B!F145/Inv_SY_B!$DA145-1,"")</f>
        <v>-5.0227802071290961E-3</v>
      </c>
      <c r="G145" s="169">
        <f>IFERROR(Inv_SY_B!G145/Inv_SY_B!$DA145-1,"")</f>
        <v>5.3471853946642778E-3</v>
      </c>
      <c r="H145" s="169">
        <f>IFERROR(Inv_SY_B!H145/Inv_SY_B!$DA145-1,"")</f>
        <v>1.6553572410492823E-2</v>
      </c>
      <c r="I145" s="169">
        <f>IFERROR(Inv_SY_B!I145/Inv_SY_B!$DA145-1,"")</f>
        <v>-5.9030520133231734E-2</v>
      </c>
      <c r="J145" s="169">
        <f>IFERROR(Inv_SY_B!J145/Inv_SY_B!$DA145-1,"")</f>
        <v>-9.412456171895367E-2</v>
      </c>
      <c r="K145" s="169">
        <f>IFERROR(Inv_SY_B!K145/Inv_SY_B!$DA145-1,"")</f>
        <v>-7.528258024197676E-2</v>
      </c>
      <c r="L145" s="169">
        <f>IFERROR(Inv_SY_B!L145/Inv_SY_B!$DA145-1,"")</f>
        <v>-7.3416599580806263E-2</v>
      </c>
      <c r="M145" s="169">
        <f>IFERROR(Inv_SY_B!M145/Inv_SY_B!$DA145-1,"")</f>
        <v>4.3685206982999603E-3</v>
      </c>
      <c r="N145" s="169">
        <f>IFERROR(Inv_SY_B!N145/Inv_SY_B!$DA145-1,"")</f>
        <v>2.9810796407272688E-2</v>
      </c>
      <c r="O145" s="169">
        <f>IFERROR(Inv_SY_B!O145/Inv_SY_B!$DA145-1,"")</f>
        <v>1.7330498113404147E-2</v>
      </c>
      <c r="P145" s="169">
        <f>IFERROR(Inv_SY_B!P145/Inv_SY_B!$DA145-1,"")</f>
        <v>-1.0780747228486987E-2</v>
      </c>
      <c r="Q145" s="169">
        <f>IFERROR(Inv_SY_B!Q145/Inv_SY_B!$DA145-1,"")</f>
        <v>-1.8830864368529543E-2</v>
      </c>
      <c r="R145" s="169">
        <f>IFERROR(Inv_SY_B!R145/Inv_SY_B!$DA145-1,"")</f>
        <v>-3.8545258156918338E-2</v>
      </c>
      <c r="S145" s="169">
        <f>IFERROR(Inv_SY_B!S145/Inv_SY_B!$DA145-1,"")</f>
        <v>-2.6846674595552011E-2</v>
      </c>
      <c r="T145" s="169">
        <f>IFERROR(Inv_SY_B!T145/Inv_SY_B!$DA145-1,"")</f>
        <v>1.2634812490966318E-2</v>
      </c>
      <c r="U145" s="169">
        <f>IFERROR(Inv_SY_B!U145/Inv_SY_B!$DA145-1,"")</f>
        <v>0.12853733941645551</v>
      </c>
      <c r="V145" s="169">
        <f>IFERROR(Inv_SY_B!V145/Inv_SY_B!$DA145-1,"")</f>
        <v>0.12797010366744455</v>
      </c>
      <c r="W145" s="169">
        <f>IFERROR(Inv_SY_B!W145/Inv_SY_B!$DA145-1,"")</f>
        <v>7.9383976193767136E-2</v>
      </c>
      <c r="X145" s="169">
        <f>IFERROR(Inv_SY_B!X145/Inv_SY_B!$DA145-1,"")</f>
        <v>-0.26511254913314253</v>
      </c>
      <c r="Y145" s="169">
        <f>IFERROR(Inv_SY_B!Y145/Inv_SY_B!$DA145-1,"")</f>
        <v>7.8116770600311858E-2</v>
      </c>
      <c r="Z145" s="169">
        <f>IFERROR(Inv_SY_B!Z145/Inv_SY_B!$DA145-1,"")</f>
        <v>6.6276884069888853E-2</v>
      </c>
      <c r="AA145" s="169">
        <f>IFERROR(Inv_SY_B!AA145/Inv_SY_B!$DA145-1,"")</f>
        <v>-1.1821099820419345E-4</v>
      </c>
      <c r="AB145" s="169">
        <f>IFERROR(Inv_SY_B!AB145/Inv_SY_B!$DA145-1,"")</f>
        <v>3.6135048984823781E-2</v>
      </c>
      <c r="AC145" s="169">
        <f>IFERROR(Inv_SY_B!AC145/Inv_SY_B!$DA145-1,"")</f>
        <v>4.1650987664720196E-2</v>
      </c>
      <c r="AD145" s="169">
        <f>IFERROR(Inv_SY_B!AD145/Inv_SY_B!$DA145-1,"")</f>
        <v>-2.0627680274567406E-2</v>
      </c>
      <c r="AE145" s="169">
        <f>IFERROR(Inv_SY_B!AE145/Inv_SY_B!$DA145-1,"")</f>
        <v>3.1871244412837507E-2</v>
      </c>
      <c r="AF145" s="169">
        <f>IFERROR(Inv_SY_B!AF145/Inv_SY_B!$DA145-1,"")</f>
        <v>5.7940383210821178E-2</v>
      </c>
      <c r="AG145" s="169">
        <f>IFERROR(Inv_SY_B!AG145/Inv_SY_B!$DA145-1,"")</f>
        <v>7.039808566594008E-2</v>
      </c>
      <c r="AH145" s="169">
        <f>IFERROR(Inv_SY_B!AH145/Inv_SY_B!$DA145-1,"")</f>
        <v>-0.23930233183579341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3.379471700151937E-2</v>
      </c>
      <c r="D146" s="169">
        <f>IFERROR(Inv_SY_B!D146/Inv_SY_B!$DA146-1,"")</f>
        <v>3.0667896023243602E-2</v>
      </c>
      <c r="E146" s="169">
        <f>IFERROR(Inv_SY_B!E146/Inv_SY_B!$DA146-1,"")</f>
        <v>5.680660315791064E-3</v>
      </c>
      <c r="F146" s="169">
        <f>IFERROR(Inv_SY_B!F146/Inv_SY_B!$DA146-1,"")</f>
        <v>1.6746793030322227E-3</v>
      </c>
      <c r="G146" s="169">
        <f>IFERROR(Inv_SY_B!G146/Inv_SY_B!$DA146-1,"")</f>
        <v>4.5781473684456397E-3</v>
      </c>
      <c r="H146" s="169">
        <f>IFERROR(Inv_SY_B!H146/Inv_SY_B!$DA146-1,"")</f>
        <v>8.8162547546559722E-3</v>
      </c>
      <c r="I146" s="169">
        <f>IFERROR(Inv_SY_B!I146/Inv_SY_B!$DA146-1,"")</f>
        <v>3.3067746408295795E-2</v>
      </c>
      <c r="J146" s="169">
        <f>IFERROR(Inv_SY_B!J146/Inv_SY_B!$DA146-1,"")</f>
        <v>-7.5128126231610581E-3</v>
      </c>
      <c r="K146" s="169">
        <f>IFERROR(Inv_SY_B!K146/Inv_SY_B!$DA146-1,"")</f>
        <v>1.5410319890124757E-2</v>
      </c>
      <c r="L146" s="169">
        <f>IFERROR(Inv_SY_B!L146/Inv_SY_B!$DA146-1,"")</f>
        <v>1.8183384460945362E-2</v>
      </c>
      <c r="M146" s="169">
        <f>IFERROR(Inv_SY_B!M146/Inv_SY_B!$DA146-1,"")</f>
        <v>1.9359076774727368E-2</v>
      </c>
      <c r="N146" s="169">
        <f>IFERROR(Inv_SY_B!N146/Inv_SY_B!$DA146-1,"")</f>
        <v>1.5807480002253627E-2</v>
      </c>
      <c r="O146" s="169">
        <f>IFERROR(Inv_SY_B!O146/Inv_SY_B!$DA146-1,"")</f>
        <v>1.2074536458623664E-2</v>
      </c>
      <c r="P146" s="169">
        <f>IFERROR(Inv_SY_B!P146/Inv_SY_B!$DA146-1,"")</f>
        <v>-1.3377302979964423E-2</v>
      </c>
      <c r="Q146" s="169">
        <f>IFERROR(Inv_SY_B!Q146/Inv_SY_B!$DA146-1,"")</f>
        <v>-1.7155044125894414E-2</v>
      </c>
      <c r="R146" s="169">
        <f>IFERROR(Inv_SY_B!R146/Inv_SY_B!$DA146-1,"")</f>
        <v>-3.043925917812218E-2</v>
      </c>
      <c r="S146" s="169">
        <f>IFERROR(Inv_SY_B!S146/Inv_SY_B!$DA146-1,"")</f>
        <v>-2.4762105354341868E-2</v>
      </c>
      <c r="T146" s="169">
        <f>IFERROR(Inv_SY_B!T146/Inv_SY_B!$DA146-1,"")</f>
        <v>-8.7440236728475451E-4</v>
      </c>
      <c r="U146" s="169">
        <f>IFERROR(Inv_SY_B!U146/Inv_SY_B!$DA146-1,"")</f>
        <v>8.3707658807971486E-2</v>
      </c>
      <c r="V146" s="169">
        <f>IFERROR(Inv_SY_B!V146/Inv_SY_B!$DA146-1,"")</f>
        <v>8.6734780802949274E-2</v>
      </c>
      <c r="W146" s="169">
        <f>IFERROR(Inv_SY_B!W146/Inv_SY_B!$DA146-1,"")</f>
        <v>5.3631254013026153E-2</v>
      </c>
      <c r="X146" s="169">
        <f>IFERROR(Inv_SY_B!X146/Inv_SY_B!$DA146-1,"")</f>
        <v>-0.28870203684482965</v>
      </c>
      <c r="Y146" s="169">
        <f>IFERROR(Inv_SY_B!Y146/Inv_SY_B!$DA146-1,"")</f>
        <v>4.1207631848253268E-2</v>
      </c>
      <c r="Z146" s="169">
        <f>IFERROR(Inv_SY_B!Z146/Inv_SY_B!$DA146-1,"")</f>
        <v>2.8645480288677305E-2</v>
      </c>
      <c r="AA146" s="169">
        <f>IFERROR(Inv_SY_B!AA146/Inv_SY_B!$DA146-1,"")</f>
        <v>-2.1416919264561018E-2</v>
      </c>
      <c r="AB146" s="169">
        <f>IFERROR(Inv_SY_B!AB146/Inv_SY_B!$DA146-1,"")</f>
        <v>1.984183599688949E-2</v>
      </c>
      <c r="AC146" s="169">
        <f>IFERROR(Inv_SY_B!AC146/Inv_SY_B!$DA146-1,"")</f>
        <v>2.5604261481451562E-2</v>
      </c>
      <c r="AD146" s="169">
        <f>IFERROR(Inv_SY_B!AD146/Inv_SY_B!$DA146-1,"")</f>
        <v>-1.5500236716782467E-2</v>
      </c>
      <c r="AE146" s="169">
        <f>IFERROR(Inv_SY_B!AE146/Inv_SY_B!$DA146-1,"")</f>
        <v>2.6937761907903424E-2</v>
      </c>
      <c r="AF146" s="169">
        <f>IFERROR(Inv_SY_B!AF146/Inv_SY_B!$DA146-1,"")</f>
        <v>5.3587593418526813E-2</v>
      </c>
      <c r="AG146" s="169">
        <f>IFERROR(Inv_SY_B!AG146/Inv_SY_B!$DA146-1,"")</f>
        <v>4.9800727026992009E-2</v>
      </c>
      <c r="AH146" s="169">
        <f>IFERROR(Inv_SY_B!AH146/Inv_SY_B!$DA146-1,"")</f>
        <v>-0.24907376489936706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4.1228026099524584E-2</v>
      </c>
      <c r="D147" s="169">
        <f>IFERROR(Inv_SY_B!D147/Inv_SY_B!$DA147-1,"")</f>
        <v>3.7839009232081722E-2</v>
      </c>
      <c r="E147" s="169">
        <f>IFERROR(Inv_SY_B!E147/Inv_SY_B!$DA147-1,"")</f>
        <v>6.5198183800236897E-3</v>
      </c>
      <c r="F147" s="169">
        <f>IFERROR(Inv_SY_B!F147/Inv_SY_B!$DA147-1,"")</f>
        <v>-1.4415042510361409E-2</v>
      </c>
      <c r="G147" s="169">
        <f>IFERROR(Inv_SY_B!G147/Inv_SY_B!$DA147-1,"")</f>
        <v>1.9410579474341549E-3</v>
      </c>
      <c r="H147" s="169">
        <f>IFERROR(Inv_SY_B!H147/Inv_SY_B!$DA147-1,"")</f>
        <v>1.1004808452898862E-2</v>
      </c>
      <c r="I147" s="169">
        <f>IFERROR(Inv_SY_B!I147/Inv_SY_B!$DA147-1,"")</f>
        <v>1.1856735287047782E-2</v>
      </c>
      <c r="J147" s="169">
        <f>IFERROR(Inv_SY_B!J147/Inv_SY_B!$DA147-1,"")</f>
        <v>-2.2710841407667215E-2</v>
      </c>
      <c r="K147" s="169">
        <f>IFERROR(Inv_SY_B!K147/Inv_SY_B!$DA147-1,"")</f>
        <v>-5.2818168267245613E-2</v>
      </c>
      <c r="L147" s="169">
        <f>IFERROR(Inv_SY_B!L147/Inv_SY_B!$DA147-1,"")</f>
        <v>-2.3303107527072875E-3</v>
      </c>
      <c r="M147" s="169">
        <f>IFERROR(Inv_SY_B!M147/Inv_SY_B!$DA147-1,"")</f>
        <v>2.2203142711224144E-2</v>
      </c>
      <c r="N147" s="169">
        <f>IFERROR(Inv_SY_B!N147/Inv_SY_B!$DA147-1,"")</f>
        <v>2.2781151529785104E-2</v>
      </c>
      <c r="O147" s="169">
        <f>IFERROR(Inv_SY_B!O147/Inv_SY_B!$DA147-1,"")</f>
        <v>1.7488360676571002E-2</v>
      </c>
      <c r="P147" s="169">
        <f>IFERROR(Inv_SY_B!P147/Inv_SY_B!$DA147-1,"")</f>
        <v>-1.021286937336674E-2</v>
      </c>
      <c r="Q147" s="169">
        <f>IFERROR(Inv_SY_B!Q147/Inv_SY_B!$DA147-1,"")</f>
        <v>-1.9191517846359085E-2</v>
      </c>
      <c r="R147" s="169">
        <f>IFERROR(Inv_SY_B!R147/Inv_SY_B!$DA147-1,"")</f>
        <v>-3.7693299621145759E-2</v>
      </c>
      <c r="S147" s="169">
        <f>IFERROR(Inv_SY_B!S147/Inv_SY_B!$DA147-1,"")</f>
        <v>-2.3085503230051097E-2</v>
      </c>
      <c r="T147" s="169">
        <f>IFERROR(Inv_SY_B!T147/Inv_SY_B!$DA147-1,"")</f>
        <v>9.5936936133491635E-3</v>
      </c>
      <c r="U147" s="169">
        <f>IFERROR(Inv_SY_B!U147/Inv_SY_B!$DA147-1,"")</f>
        <v>0.10879511871374148</v>
      </c>
      <c r="V147" s="169">
        <f>IFERROR(Inv_SY_B!V147/Inv_SY_B!$DA147-1,"")</f>
        <v>0.1150004054943583</v>
      </c>
      <c r="W147" s="169">
        <f>IFERROR(Inv_SY_B!W147/Inv_SY_B!$DA147-1,"")</f>
        <v>7.3794498218717752E-2</v>
      </c>
      <c r="X147" s="169">
        <f>IFERROR(Inv_SY_B!X147/Inv_SY_B!$DA147-1,"")</f>
        <v>-0.27369909549596372</v>
      </c>
      <c r="Y147" s="169">
        <f>IFERROR(Inv_SY_B!Y147/Inv_SY_B!$DA147-1,"")</f>
        <v>6.0367279810081165E-2</v>
      </c>
      <c r="Z147" s="169">
        <f>IFERROR(Inv_SY_B!Z147/Inv_SY_B!$DA147-1,"")</f>
        <v>3.5825124576166933E-2</v>
      </c>
      <c r="AA147" s="169">
        <f>IFERROR(Inv_SY_B!AA147/Inv_SY_B!$DA147-1,"")</f>
        <v>-1.221046301017692E-2</v>
      </c>
      <c r="AB147" s="169">
        <f>IFERROR(Inv_SY_B!AB147/Inv_SY_B!$DA147-1,"")</f>
        <v>3.2097341794934175E-2</v>
      </c>
      <c r="AC147" s="169">
        <f>IFERROR(Inv_SY_B!AC147/Inv_SY_B!$DA147-1,"")</f>
        <v>1.4354577670309121E-2</v>
      </c>
      <c r="AD147" s="169">
        <f>IFERROR(Inv_SY_B!AD147/Inv_SY_B!$DA147-1,"")</f>
        <v>-2.9659310949901041E-3</v>
      </c>
      <c r="AE147" s="169">
        <f>IFERROR(Inv_SY_B!AE147/Inv_SY_B!$DA147-1,"")</f>
        <v>2.7143812715502369E-2</v>
      </c>
      <c r="AF147" s="169">
        <f>IFERROR(Inv_SY_B!AF147/Inv_SY_B!$DA147-1,"")</f>
        <v>5.2831205085571487E-2</v>
      </c>
      <c r="AG147" s="169">
        <f>IFERROR(Inv_SY_B!AG147/Inv_SY_B!$DA147-1,"")</f>
        <v>3.9350737661858481E-2</v>
      </c>
      <c r="AH147" s="169">
        <f>IFERROR(Inv_SY_B!AH147/Inv_SY_B!$DA147-1,"")</f>
        <v>-0.27068286306113898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6.8142949533247288E-2</v>
      </c>
      <c r="D148" s="169">
        <f>IFERROR(Inv_SY_B!D148/Inv_SY_B!$DA148-1,"")</f>
        <v>5.6702426721326082E-2</v>
      </c>
      <c r="E148" s="169">
        <f>IFERROR(Inv_SY_B!E148/Inv_SY_B!$DA148-1,"")</f>
        <v>2.8153531187085523E-2</v>
      </c>
      <c r="F148" s="169">
        <f>IFERROR(Inv_SY_B!F148/Inv_SY_B!$DA148-1,"")</f>
        <v>1.2347165887174327E-2</v>
      </c>
      <c r="G148" s="169">
        <f>IFERROR(Inv_SY_B!G148/Inv_SY_B!$DA148-1,"")</f>
        <v>2.1075346529021655E-2</v>
      </c>
      <c r="H148" s="169">
        <f>IFERROR(Inv_SY_B!H148/Inv_SY_B!$DA148-1,"")</f>
        <v>3.0775129295030901E-2</v>
      </c>
      <c r="I148" s="169">
        <f>IFERROR(Inv_SY_B!I148/Inv_SY_B!$DA148-1,"")</f>
        <v>4.0561517264308122E-2</v>
      </c>
      <c r="J148" s="169">
        <f>IFERROR(Inv_SY_B!J148/Inv_SY_B!$DA148-1,"")</f>
        <v>1.3909567858629623E-2</v>
      </c>
      <c r="K148" s="169">
        <f>IFERROR(Inv_SY_B!K148/Inv_SY_B!$DA148-1,"")</f>
        <v>-2.2908196779498291E-2</v>
      </c>
      <c r="L148" s="169">
        <f>IFERROR(Inv_SY_B!L148/Inv_SY_B!$DA148-1,"")</f>
        <v>2.6127316719651406E-2</v>
      </c>
      <c r="M148" s="169">
        <f>IFERROR(Inv_SY_B!M148/Inv_SY_B!$DA148-1,"")</f>
        <v>3.219778036113019E-2</v>
      </c>
      <c r="N148" s="169">
        <f>IFERROR(Inv_SY_B!N148/Inv_SY_B!$DA148-1,"")</f>
        <v>2.3814075645772759E-2</v>
      </c>
      <c r="O148" s="169">
        <f>IFERROR(Inv_SY_B!O148/Inv_SY_B!$DA148-1,"")</f>
        <v>2.5540430733056452E-2</v>
      </c>
      <c r="P148" s="169">
        <f>IFERROR(Inv_SY_B!P148/Inv_SY_B!$DA148-1,"")</f>
        <v>-5.9152842509045955E-3</v>
      </c>
      <c r="Q148" s="169">
        <f>IFERROR(Inv_SY_B!Q148/Inv_SY_B!$DA148-1,"")</f>
        <v>-2.074826978570754E-2</v>
      </c>
      <c r="R148" s="169">
        <f>IFERROR(Inv_SY_B!R148/Inv_SY_B!$DA148-1,"")</f>
        <v>-4.3358087441803805E-2</v>
      </c>
      <c r="S148" s="169">
        <f>IFERROR(Inv_SY_B!S148/Inv_SY_B!$DA148-1,"")</f>
        <v>-2.5042028756308121E-2</v>
      </c>
      <c r="T148" s="169">
        <f>IFERROR(Inv_SY_B!T148/Inv_SY_B!$DA148-1,"")</f>
        <v>1.2307562877079237E-2</v>
      </c>
      <c r="U148" s="169">
        <f>IFERROR(Inv_SY_B!U148/Inv_SY_B!$DA148-1,"")</f>
        <v>0.11567857247883651</v>
      </c>
      <c r="V148" s="169">
        <f>IFERROR(Inv_SY_B!V148/Inv_SY_B!$DA148-1,"")</f>
        <v>0.12105218998689082</v>
      </c>
      <c r="W148" s="169">
        <f>IFERROR(Inv_SY_B!W148/Inv_SY_B!$DA148-1,"")</f>
        <v>5.8974534953527336E-2</v>
      </c>
      <c r="X148" s="169">
        <f>IFERROR(Inv_SY_B!X148/Inv_SY_B!$DA148-1,"")</f>
        <v>-0.26270684802650612</v>
      </c>
      <c r="Y148" s="169">
        <f>IFERROR(Inv_SY_B!Y148/Inv_SY_B!$DA148-1,"")</f>
        <v>8.1121620794793792E-2</v>
      </c>
      <c r="Z148" s="169">
        <f>IFERROR(Inv_SY_B!Z148/Inv_SY_B!$DA148-1,"")</f>
        <v>5.2472964251085275E-2</v>
      </c>
      <c r="AA148" s="169">
        <f>IFERROR(Inv_SY_B!AA148/Inv_SY_B!$DA148-1,"")</f>
        <v>-5.9479356236638359E-2</v>
      </c>
      <c r="AB148" s="169">
        <f>IFERROR(Inv_SY_B!AB148/Inv_SY_B!$DA148-1,"")</f>
        <v>-1.8565945477138746E-2</v>
      </c>
      <c r="AC148" s="169">
        <f>IFERROR(Inv_SY_B!AC148/Inv_SY_B!$DA148-1,"")</f>
        <v>-1.5199672580229917E-2</v>
      </c>
      <c r="AD148" s="169">
        <f>IFERROR(Inv_SY_B!AD148/Inv_SY_B!$DA148-1,"")</f>
        <v>-4.0594775298024466E-2</v>
      </c>
      <c r="AE148" s="169">
        <f>IFERROR(Inv_SY_B!AE148/Inv_SY_B!$DA148-1,"")</f>
        <v>-1.8646513979008406E-2</v>
      </c>
      <c r="AF148" s="169">
        <f>IFERROR(Inv_SY_B!AF148/Inv_SY_B!$DA148-1,"")</f>
        <v>4.8889891633343563E-3</v>
      </c>
      <c r="AG148" s="169">
        <f>IFERROR(Inv_SY_B!AG148/Inv_SY_B!$DA148-1,"")</f>
        <v>-4.9296932741774491E-2</v>
      </c>
      <c r="AH148" s="169">
        <f>IFERROR(Inv_SY_B!AH148/Inv_SY_B!$DA148-1,"")</f>
        <v>-0.24338176088744201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1.0683788304976405E-2</v>
      </c>
      <c r="D149" s="169">
        <f>IFERROR(Inv_SY_B!D149/Inv_SY_B!$DA149-1,"")</f>
        <v>1.5137617135918102E-2</v>
      </c>
      <c r="E149" s="169">
        <f>IFERROR(Inv_SY_B!E149/Inv_SY_B!$DA149-1,"")</f>
        <v>-6.7851621450409905E-3</v>
      </c>
      <c r="F149" s="169">
        <f>IFERROR(Inv_SY_B!F149/Inv_SY_B!$DA149-1,"")</f>
        <v>-1.3672057028778828E-2</v>
      </c>
      <c r="G149" s="169">
        <f>IFERROR(Inv_SY_B!G149/Inv_SY_B!$DA149-1,"")</f>
        <v>-5.1766425184083253E-3</v>
      </c>
      <c r="H149" s="169">
        <f>IFERROR(Inv_SY_B!H149/Inv_SY_B!$DA149-1,"")</f>
        <v>-2.0250580385725581E-3</v>
      </c>
      <c r="I149" s="169">
        <f>IFERROR(Inv_SY_B!I149/Inv_SY_B!$DA149-1,"")</f>
        <v>1.7386077800631838E-2</v>
      </c>
      <c r="J149" s="169">
        <f>IFERROR(Inv_SY_B!J149/Inv_SY_B!$DA149-1,"")</f>
        <v>-3.0781355617590545E-2</v>
      </c>
      <c r="K149" s="169">
        <f>IFERROR(Inv_SY_B!K149/Inv_SY_B!$DA149-1,"")</f>
        <v>-3.9309530858062769E-2</v>
      </c>
      <c r="L149" s="169">
        <f>IFERROR(Inv_SY_B!L149/Inv_SY_B!$DA149-1,"")</f>
        <v>1.9773907534823554E-3</v>
      </c>
      <c r="M149" s="169">
        <f>IFERROR(Inv_SY_B!M149/Inv_SY_B!$DA149-1,"")</f>
        <v>7.1241183628276694E-3</v>
      </c>
      <c r="N149" s="169">
        <f>IFERROR(Inv_SY_B!N149/Inv_SY_B!$DA149-1,"")</f>
        <v>-1.3028855222173008E-2</v>
      </c>
      <c r="O149" s="169">
        <f>IFERROR(Inv_SY_B!O149/Inv_SY_B!$DA149-1,"")</f>
        <v>3.1084613367167169E-3</v>
      </c>
      <c r="P149" s="169">
        <f>IFERROR(Inv_SY_B!P149/Inv_SY_B!$DA149-1,"")</f>
        <v>-2.0560987532800001E-2</v>
      </c>
      <c r="Q149" s="169">
        <f>IFERROR(Inv_SY_B!Q149/Inv_SY_B!$DA149-1,"")</f>
        <v>-2.998622261668682E-2</v>
      </c>
      <c r="R149" s="169">
        <f>IFERROR(Inv_SY_B!R149/Inv_SY_B!$DA149-1,"")</f>
        <v>-5.0354076807821224E-2</v>
      </c>
      <c r="S149" s="169">
        <f>IFERROR(Inv_SY_B!S149/Inv_SY_B!$DA149-1,"")</f>
        <v>-3.8708698944318276E-2</v>
      </c>
      <c r="T149" s="169">
        <f>IFERROR(Inv_SY_B!T149/Inv_SY_B!$DA149-1,"")</f>
        <v>-1.6806364213398317E-2</v>
      </c>
      <c r="U149" s="169">
        <f>IFERROR(Inv_SY_B!U149/Inv_SY_B!$DA149-1,"")</f>
        <v>5.8593533032801792E-2</v>
      </c>
      <c r="V149" s="169">
        <f>IFERROR(Inv_SY_B!V149/Inv_SY_B!$DA149-1,"")</f>
        <v>7.1970270742932163E-2</v>
      </c>
      <c r="W149" s="169">
        <f>IFERROR(Inv_SY_B!W149/Inv_SY_B!$DA149-1,"")</f>
        <v>2.596081793187599E-2</v>
      </c>
      <c r="X149" s="169">
        <f>IFERROR(Inv_SY_B!X149/Inv_SY_B!$DA149-1,"")</f>
        <v>-2.2373276509785045E-3</v>
      </c>
      <c r="Y149" s="169">
        <f>IFERROR(Inv_SY_B!Y149/Inv_SY_B!$DA149-1,"")</f>
        <v>8.9938464624521597E-3</v>
      </c>
      <c r="Z149" s="169">
        <f>IFERROR(Inv_SY_B!Z149/Inv_SY_B!$DA149-1,"")</f>
        <v>-1.6365599837161016E-2</v>
      </c>
      <c r="AA149" s="169">
        <f>IFERROR(Inv_SY_B!AA149/Inv_SY_B!$DA149-1,"")</f>
        <v>-2.0093442662511785E-2</v>
      </c>
      <c r="AB149" s="169">
        <f>IFERROR(Inv_SY_B!AB149/Inv_SY_B!$DA149-1,"")</f>
        <v>1.6722859066274909E-2</v>
      </c>
      <c r="AC149" s="169">
        <f>IFERROR(Inv_SY_B!AC149/Inv_SY_B!$DA149-1,"")</f>
        <v>8.2397953923964984E-3</v>
      </c>
      <c r="AD149" s="169">
        <f>IFERROR(Inv_SY_B!AD149/Inv_SY_B!$DA149-1,"")</f>
        <v>-1.5059297454898646E-2</v>
      </c>
      <c r="AE149" s="169">
        <f>IFERROR(Inv_SY_B!AE149/Inv_SY_B!$DA149-1,"")</f>
        <v>1.4779677181991024E-2</v>
      </c>
      <c r="AF149" s="169">
        <f>IFERROR(Inv_SY_B!AF149/Inv_SY_B!$DA149-1,"")</f>
        <v>3.8957626608038254E-2</v>
      </c>
      <c r="AG149" s="169">
        <f>IFERROR(Inv_SY_B!AG149/Inv_SY_B!$DA149-1,"")</f>
        <v>3.3426210585290494E-2</v>
      </c>
      <c r="AH149" s="169">
        <f>IFERROR(Inv_SY_B!AH149/Inv_SY_B!$DA149-1,"")</f>
        <v>-1.2111411549394213E-2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5.4621720377110439E-3</v>
      </c>
      <c r="D150" s="169">
        <f>IFERROR(Inv_SY_B!D150/Inv_SY_B!$DA150-1,"")</f>
        <v>2.7088067118710146E-3</v>
      </c>
      <c r="E150" s="169">
        <f>IFERROR(Inv_SY_B!E150/Inv_SY_B!$DA150-1,"")</f>
        <v>-1.3711755611549137E-2</v>
      </c>
      <c r="F150" s="169">
        <f>IFERROR(Inv_SY_B!F150/Inv_SY_B!$DA150-1,"")</f>
        <v>-1.8556894996724416E-2</v>
      </c>
      <c r="G150" s="169">
        <f>IFERROR(Inv_SY_B!G150/Inv_SY_B!$DA150-1,"")</f>
        <v>-1.5875389811348062E-2</v>
      </c>
      <c r="H150" s="169">
        <f>IFERROR(Inv_SY_B!H150/Inv_SY_B!$DA150-1,"")</f>
        <v>-8.6677843246327768E-3</v>
      </c>
      <c r="I150" s="169">
        <f>IFERROR(Inv_SY_B!I150/Inv_SY_B!$DA150-1,"")</f>
        <v>2.0062476345315883E-2</v>
      </c>
      <c r="J150" s="169">
        <f>IFERROR(Inv_SY_B!J150/Inv_SY_B!$DA150-1,"")</f>
        <v>-3.0105858874027391E-2</v>
      </c>
      <c r="K150" s="169">
        <f>IFERROR(Inv_SY_B!K150/Inv_SY_B!$DA150-1,"")</f>
        <v>6.9006204635080337E-4</v>
      </c>
      <c r="L150" s="169">
        <f>IFERROR(Inv_SY_B!L150/Inv_SY_B!$DA150-1,"")</f>
        <v>3.5258495268508661E-3</v>
      </c>
      <c r="M150" s="169">
        <f>IFERROR(Inv_SY_B!M150/Inv_SY_B!$DA150-1,"")</f>
        <v>1.8626273946091843E-3</v>
      </c>
      <c r="N150" s="169">
        <f>IFERROR(Inv_SY_B!N150/Inv_SY_B!$DA150-1,"")</f>
        <v>-2.6417878540446749E-3</v>
      </c>
      <c r="O150" s="169">
        <f>IFERROR(Inv_SY_B!O150/Inv_SY_B!$DA150-1,"")</f>
        <v>-5.6230216403504452E-3</v>
      </c>
      <c r="P150" s="169">
        <f>IFERROR(Inv_SY_B!P150/Inv_SY_B!$DA150-1,"")</f>
        <v>-3.0518259622099086E-2</v>
      </c>
      <c r="Q150" s="169">
        <f>IFERROR(Inv_SY_B!Q150/Inv_SY_B!$DA150-1,"")</f>
        <v>-3.8925449520401556E-2</v>
      </c>
      <c r="R150" s="169">
        <f>IFERROR(Inv_SY_B!R150/Inv_SY_B!$DA150-1,"")</f>
        <v>-6.391007634211332E-2</v>
      </c>
      <c r="S150" s="169">
        <f>IFERROR(Inv_SY_B!S150/Inv_SY_B!$DA150-1,"")</f>
        <v>-4.8196181250916958E-2</v>
      </c>
      <c r="T150" s="169">
        <f>IFERROR(Inv_SY_B!T150/Inv_SY_B!$DA150-1,"")</f>
        <v>-2.1958211725646049E-2</v>
      </c>
      <c r="U150" s="169">
        <f>IFERROR(Inv_SY_B!U150/Inv_SY_B!$DA150-1,"")</f>
        <v>6.5638360279067109E-2</v>
      </c>
      <c r="V150" s="169">
        <f>IFERROR(Inv_SY_B!V150/Inv_SY_B!$DA150-1,"")</f>
        <v>7.0578380250754691E-2</v>
      </c>
      <c r="W150" s="169">
        <f>IFERROR(Inv_SY_B!W150/Inv_SY_B!$DA150-1,"")</f>
        <v>3.212998565352243E-2</v>
      </c>
      <c r="X150" s="169">
        <f>IFERROR(Inv_SY_B!X150/Inv_SY_B!$DA150-1,"")</f>
        <v>-3.4066411025417409E-3</v>
      </c>
      <c r="Y150" s="169">
        <f>IFERROR(Inv_SY_B!Y150/Inv_SY_B!$DA150-1,"")</f>
        <v>1.6416605865654299E-2</v>
      </c>
      <c r="Z150" s="169">
        <f>IFERROR(Inv_SY_B!Z150/Inv_SY_B!$DA150-1,"")</f>
        <v>-6.8345638671130082E-3</v>
      </c>
      <c r="AA150" s="169">
        <f>IFERROR(Inv_SY_B!AA150/Inv_SY_B!$DA150-1,"")</f>
        <v>-1.9713899240033084E-2</v>
      </c>
      <c r="AB150" s="169">
        <f>IFERROR(Inv_SY_B!AB150/Inv_SY_B!$DA150-1,"")</f>
        <v>1.7865974080967906E-2</v>
      </c>
      <c r="AC150" s="169">
        <f>IFERROR(Inv_SY_B!AC150/Inv_SY_B!$DA150-1,"")</f>
        <v>1.3679221105297401E-2</v>
      </c>
      <c r="AD150" s="169">
        <f>IFERROR(Inv_SY_B!AD150/Inv_SY_B!$DA150-1,"")</f>
        <v>-2.4122001610582755E-2</v>
      </c>
      <c r="AE150" s="169">
        <f>IFERROR(Inv_SY_B!AE150/Inv_SY_B!$DA150-1,"")</f>
        <v>1.9302720898046744E-2</v>
      </c>
      <c r="AF150" s="169">
        <f>IFERROR(Inv_SY_B!AF150/Inv_SY_B!$DA150-1,"")</f>
        <v>4.677872258907434E-2</v>
      </c>
      <c r="AG150" s="169">
        <f>IFERROR(Inv_SY_B!AG150/Inv_SY_B!$DA150-1,"")</f>
        <v>3.9046377029707591E-2</v>
      </c>
      <c r="AH150" s="169">
        <f>IFERROR(Inv_SY_B!AH150/Inv_SY_B!$DA150-1,"")</f>
        <v>-2.9805644206704063E-3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7.0973146037187629E-3</v>
      </c>
      <c r="D151" s="169">
        <f>IFERROR(Inv_SY_B!D151/Inv_SY_B!$DA151-1,"")</f>
        <v>7.9541825132443122E-3</v>
      </c>
      <c r="E151" s="169">
        <f>IFERROR(Inv_SY_B!E151/Inv_SY_B!$DA151-1,"")</f>
        <v>-4.3332824733216535E-3</v>
      </c>
      <c r="F151" s="169">
        <f>IFERROR(Inv_SY_B!F151/Inv_SY_B!$DA151-1,"")</f>
        <v>-6.2994489771264206E-3</v>
      </c>
      <c r="G151" s="169">
        <f>IFERROR(Inv_SY_B!G151/Inv_SY_B!$DA151-1,"")</f>
        <v>-2.7335379088623268E-3</v>
      </c>
      <c r="H151" s="169">
        <f>IFERROR(Inv_SY_B!H151/Inv_SY_B!$DA151-1,"")</f>
        <v>2.1490172461449131E-3</v>
      </c>
      <c r="I151" s="169">
        <f>IFERROR(Inv_SY_B!I151/Inv_SY_B!$DA151-1,"")</f>
        <v>2.6718246099391108E-2</v>
      </c>
      <c r="J151" s="169">
        <f>IFERROR(Inv_SY_B!J151/Inv_SY_B!$DA151-1,"")</f>
        <v>-2.1537482118217932E-2</v>
      </c>
      <c r="K151" s="169">
        <f>IFERROR(Inv_SY_B!K151/Inv_SY_B!$DA151-1,"")</f>
        <v>7.8069201682366973E-3</v>
      </c>
      <c r="L151" s="169">
        <f>IFERROR(Inv_SY_B!L151/Inv_SY_B!$DA151-1,"")</f>
        <v>1.1530106364193049E-2</v>
      </c>
      <c r="M151" s="169">
        <f>IFERROR(Inv_SY_B!M151/Inv_SY_B!$DA151-1,"")</f>
        <v>1.3591250244510578E-2</v>
      </c>
      <c r="N151" s="169">
        <f>IFERROR(Inv_SY_B!N151/Inv_SY_B!$DA151-1,"")</f>
        <v>6.7417250386994088E-3</v>
      </c>
      <c r="O151" s="169">
        <f>IFERROR(Inv_SY_B!O151/Inv_SY_B!$DA151-1,"")</f>
        <v>8.5898654718974399E-3</v>
      </c>
      <c r="P151" s="169">
        <f>IFERROR(Inv_SY_B!P151/Inv_SY_B!$DA151-1,"")</f>
        <v>-2.0179862964994966E-2</v>
      </c>
      <c r="Q151" s="169">
        <f>IFERROR(Inv_SY_B!Q151/Inv_SY_B!$DA151-1,"")</f>
        <v>-3.1292354304606973E-2</v>
      </c>
      <c r="R151" s="169">
        <f>IFERROR(Inv_SY_B!R151/Inv_SY_B!$DA151-1,"")</f>
        <v>-5.2422051909726153E-2</v>
      </c>
      <c r="S151" s="169">
        <f>IFERROR(Inv_SY_B!S151/Inv_SY_B!$DA151-1,"")</f>
        <v>-3.4591803310467073E-2</v>
      </c>
      <c r="T151" s="169">
        <f>IFERROR(Inv_SY_B!T151/Inv_SY_B!$DA151-1,"")</f>
        <v>-1.0377891605660605E-2</v>
      </c>
      <c r="U151" s="169">
        <f>IFERROR(Inv_SY_B!U151/Inv_SY_B!$DA151-1,"")</f>
        <v>5.2385443522841024E-2</v>
      </c>
      <c r="V151" s="169">
        <f>IFERROR(Inv_SY_B!V151/Inv_SY_B!$DA151-1,"")</f>
        <v>6.8863980680341497E-2</v>
      </c>
      <c r="W151" s="169">
        <f>IFERROR(Inv_SY_B!W151/Inv_SY_B!$DA151-1,"")</f>
        <v>3.9647865649413472E-2</v>
      </c>
      <c r="X151" s="169">
        <f>IFERROR(Inv_SY_B!X151/Inv_SY_B!$DA151-1,"")</f>
        <v>-3.5676315568411443E-3</v>
      </c>
      <c r="Y151" s="169">
        <f>IFERROR(Inv_SY_B!Y151/Inv_SY_B!$DA151-1,"")</f>
        <v>1.6247978412378128E-3</v>
      </c>
      <c r="Z151" s="169">
        <f>IFERROR(Inv_SY_B!Z151/Inv_SY_B!$DA151-1,"")</f>
        <v>-1.9569605589372263E-2</v>
      </c>
      <c r="AA151" s="169">
        <f>IFERROR(Inv_SY_B!AA151/Inv_SY_B!$DA151-1,"")</f>
        <v>-4.0688509142301488E-2</v>
      </c>
      <c r="AB151" s="169">
        <f>IFERROR(Inv_SY_B!AB151/Inv_SY_B!$DA151-1,"")</f>
        <v>-5.5780692667649623E-3</v>
      </c>
      <c r="AC151" s="169">
        <f>IFERROR(Inv_SY_B!AC151/Inv_SY_B!$DA151-1,"")</f>
        <v>2.217604091771852E-3</v>
      </c>
      <c r="AD151" s="169">
        <f>IFERROR(Inv_SY_B!AD151/Inv_SY_B!$DA151-1,"")</f>
        <v>-3.5839280172250687E-2</v>
      </c>
      <c r="AE151" s="169">
        <f>IFERROR(Inv_SY_B!AE151/Inv_SY_B!$DA151-1,"")</f>
        <v>2.1506576453922399E-3</v>
      </c>
      <c r="AF151" s="169">
        <f>IFERROR(Inv_SY_B!AF151/Inv_SY_B!$DA151-1,"")</f>
        <v>2.8508846621898121E-2</v>
      </c>
      <c r="AG151" s="169">
        <f>IFERROR(Inv_SY_B!AG151/Inv_SY_B!$DA151-1,"")</f>
        <v>2.5438175459501444E-2</v>
      </c>
      <c r="AH151" s="169">
        <f>IFERROR(Inv_SY_B!AH151/Inv_SY_B!$DA151-1,"")</f>
        <v>-2.400518796190898E-2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3.150605408211371E-2</v>
      </c>
      <c r="D152" s="169">
        <f>IFERROR(Inv_SY_B!D152/Inv_SY_B!$DA152-1,"")</f>
        <v>2.7123968190202241E-2</v>
      </c>
      <c r="E152" s="169">
        <f>IFERROR(Inv_SY_B!E152/Inv_SY_B!$DA152-1,"")</f>
        <v>-1.9211962061238541E-3</v>
      </c>
      <c r="F152" s="169">
        <f>IFERROR(Inv_SY_B!F152/Inv_SY_B!$DA152-1,"")</f>
        <v>-1.4251880918713211E-2</v>
      </c>
      <c r="G152" s="169">
        <f>IFERROR(Inv_SY_B!G152/Inv_SY_B!$DA152-1,"")</f>
        <v>-7.4405644224175838E-3</v>
      </c>
      <c r="H152" s="169">
        <f>IFERROR(Inv_SY_B!H152/Inv_SY_B!$DA152-1,"")</f>
        <v>1.4774103417218853E-3</v>
      </c>
      <c r="I152" s="169">
        <f>IFERROR(Inv_SY_B!I152/Inv_SY_B!$DA152-1,"")</f>
        <v>2.5971764378718509E-2</v>
      </c>
      <c r="J152" s="169">
        <f>IFERROR(Inv_SY_B!J152/Inv_SY_B!$DA152-1,"")</f>
        <v>-1.4900281519295566E-2</v>
      </c>
      <c r="K152" s="169">
        <f>IFERROR(Inv_SY_B!K152/Inv_SY_B!$DA152-1,"")</f>
        <v>1.855410766204324E-3</v>
      </c>
      <c r="L152" s="169">
        <f>IFERROR(Inv_SY_B!L152/Inv_SY_B!$DA152-1,"")</f>
        <v>8.3414291815231412E-3</v>
      </c>
      <c r="M152" s="169">
        <f>IFERROR(Inv_SY_B!M152/Inv_SY_B!$DA152-1,"")</f>
        <v>6.7541808920572599E-3</v>
      </c>
      <c r="N152" s="169">
        <f>IFERROR(Inv_SY_B!N152/Inv_SY_B!$DA152-1,"")</f>
        <v>1.1248044418122216E-2</v>
      </c>
      <c r="O152" s="169">
        <f>IFERROR(Inv_SY_B!O152/Inv_SY_B!$DA152-1,"")</f>
        <v>-6.2129920940812156E-4</v>
      </c>
      <c r="P152" s="169">
        <f>IFERROR(Inv_SY_B!P152/Inv_SY_B!$DA152-1,"")</f>
        <v>-2.6080322586712334E-2</v>
      </c>
      <c r="Q152" s="169">
        <f>IFERROR(Inv_SY_B!Q152/Inv_SY_B!$DA152-1,"")</f>
        <v>-3.6188075474755554E-2</v>
      </c>
      <c r="R152" s="169">
        <f>IFERROR(Inv_SY_B!R152/Inv_SY_B!$DA152-1,"")</f>
        <v>-6.6239724257417532E-2</v>
      </c>
      <c r="S152" s="169">
        <f>IFERROR(Inv_SY_B!S152/Inv_SY_B!$DA152-1,"")</f>
        <v>-4.5824872381399095E-2</v>
      </c>
      <c r="T152" s="169">
        <f>IFERROR(Inv_SY_B!T152/Inv_SY_B!$DA152-1,"")</f>
        <v>-1.3400389926707779E-2</v>
      </c>
      <c r="U152" s="169">
        <f>IFERROR(Inv_SY_B!U152/Inv_SY_B!$DA152-1,"")</f>
        <v>8.6191537248756056E-2</v>
      </c>
      <c r="V152" s="169">
        <f>IFERROR(Inv_SY_B!V152/Inv_SY_B!$DA152-1,"")</f>
        <v>8.982379037363919E-2</v>
      </c>
      <c r="W152" s="169">
        <f>IFERROR(Inv_SY_B!W152/Inv_SY_B!$DA152-1,"")</f>
        <v>4.4529811770603223E-2</v>
      </c>
      <c r="X152" s="169">
        <f>IFERROR(Inv_SY_B!X152/Inv_SY_B!$DA152-1,"")</f>
        <v>2.0751600672251902E-2</v>
      </c>
      <c r="Y152" s="169">
        <f>IFERROR(Inv_SY_B!Y152/Inv_SY_B!$DA152-1,"")</f>
        <v>4.2749018840565478E-2</v>
      </c>
      <c r="Z152" s="169">
        <f>IFERROR(Inv_SY_B!Z152/Inv_SY_B!$DA152-1,"")</f>
        <v>1.5980958154790059E-2</v>
      </c>
      <c r="AA152" s="169">
        <f>IFERROR(Inv_SY_B!AA152/Inv_SY_B!$DA152-1,"")</f>
        <v>-5.5698056156941234E-2</v>
      </c>
      <c r="AB152" s="169">
        <f>IFERROR(Inv_SY_B!AB152/Inv_SY_B!$DA152-1,"")</f>
        <v>-1.5921363594861737E-2</v>
      </c>
      <c r="AC152" s="169">
        <f>IFERROR(Inv_SY_B!AC152/Inv_SY_B!$DA152-1,"")</f>
        <v>-1.7055630878460293E-2</v>
      </c>
      <c r="AD152" s="169">
        <f>IFERROR(Inv_SY_B!AD152/Inv_SY_B!$DA152-1,"")</f>
        <v>-3.3980853966582569E-2</v>
      </c>
      <c r="AE152" s="169">
        <f>IFERROR(Inv_SY_B!AE152/Inv_SY_B!$DA152-1,"")</f>
        <v>-1.4117812563468668E-2</v>
      </c>
      <c r="AF152" s="169">
        <f>IFERROR(Inv_SY_B!AF152/Inv_SY_B!$DA152-1,"")</f>
        <v>7.8763157006516149E-3</v>
      </c>
      <c r="AG152" s="169">
        <f>IFERROR(Inv_SY_B!AG152/Inv_SY_B!$DA152-1,"")</f>
        <v>-6.751537674636654E-3</v>
      </c>
      <c r="AH152" s="169">
        <f>IFERROR(Inv_SY_B!AH152/Inv_SY_B!$DA152-1,"")</f>
        <v>-5.1787433274032235E-2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5.1564089026010507E-3</v>
      </c>
      <c r="D153" s="169">
        <f>IFERROR(Inv_SY_B!D153/Inv_SY_B!$DA153-1,"")</f>
        <v>1.232543103013839E-2</v>
      </c>
      <c r="E153" s="169">
        <f>IFERROR(Inv_SY_B!E153/Inv_SY_B!$DA153-1,"")</f>
        <v>-5.8968439382711679E-3</v>
      </c>
      <c r="F153" s="169">
        <f>IFERROR(Inv_SY_B!F153/Inv_SY_B!$DA153-1,"")</f>
        <v>-1.5720620023890297E-2</v>
      </c>
      <c r="G153" s="169">
        <f>IFERROR(Inv_SY_B!G153/Inv_SY_B!$DA153-1,"")</f>
        <v>-7.2426927190154533E-3</v>
      </c>
      <c r="H153" s="169">
        <f>IFERROR(Inv_SY_B!H153/Inv_SY_B!$DA153-1,"")</f>
        <v>-1.3534227470551885E-3</v>
      </c>
      <c r="I153" s="169">
        <f>IFERROR(Inv_SY_B!I153/Inv_SY_B!$DA153-1,"")</f>
        <v>2.0482523603873259E-2</v>
      </c>
      <c r="J153" s="169">
        <f>IFERROR(Inv_SY_B!J153/Inv_SY_B!$DA153-1,"")</f>
        <v>-2.6331477134696635E-2</v>
      </c>
      <c r="K153" s="169">
        <f>IFERROR(Inv_SY_B!K153/Inv_SY_B!$DA153-1,"")</f>
        <v>1.1933179259024929E-3</v>
      </c>
      <c r="L153" s="169">
        <f>IFERROR(Inv_SY_B!L153/Inv_SY_B!$DA153-1,"")</f>
        <v>4.1878789228770863E-3</v>
      </c>
      <c r="M153" s="169">
        <f>IFERROR(Inv_SY_B!M153/Inv_SY_B!$DA153-1,"")</f>
        <v>8.9656605872840966E-3</v>
      </c>
      <c r="N153" s="169">
        <f>IFERROR(Inv_SY_B!N153/Inv_SY_B!$DA153-1,"")</f>
        <v>7.1854454587958472E-3</v>
      </c>
      <c r="O153" s="169">
        <f>IFERROR(Inv_SY_B!O153/Inv_SY_B!$DA153-1,"")</f>
        <v>3.053997676290221E-3</v>
      </c>
      <c r="P153" s="169">
        <f>IFERROR(Inv_SY_B!P153/Inv_SY_B!$DA153-1,"")</f>
        <v>-2.2755452002572563E-2</v>
      </c>
      <c r="Q153" s="169">
        <f>IFERROR(Inv_SY_B!Q153/Inv_SY_B!$DA153-1,"")</f>
        <v>-3.0391982924646066E-2</v>
      </c>
      <c r="R153" s="169">
        <f>IFERROR(Inv_SY_B!R153/Inv_SY_B!$DA153-1,"")</f>
        <v>-5.6991694738579679E-2</v>
      </c>
      <c r="S153" s="169">
        <f>IFERROR(Inv_SY_B!S153/Inv_SY_B!$DA153-1,"")</f>
        <v>-3.5750951992767233E-2</v>
      </c>
      <c r="T153" s="169">
        <f>IFERROR(Inv_SY_B!T153/Inv_SY_B!$DA153-1,"")</f>
        <v>-9.6702667862377245E-3</v>
      </c>
      <c r="U153" s="169">
        <f>IFERROR(Inv_SY_B!U153/Inv_SY_B!$DA153-1,"")</f>
        <v>5.4844044033847794E-2</v>
      </c>
      <c r="V153" s="169">
        <f>IFERROR(Inv_SY_B!V153/Inv_SY_B!$DA153-1,"")</f>
        <v>7.0176539054569442E-2</v>
      </c>
      <c r="W153" s="169">
        <f>IFERROR(Inv_SY_B!W153/Inv_SY_B!$DA153-1,"")</f>
        <v>2.4454356408057709E-2</v>
      </c>
      <c r="X153" s="169">
        <f>IFERROR(Inv_SY_B!X153/Inv_SY_B!$DA153-1,"")</f>
        <v>-1.7162741678843241E-2</v>
      </c>
      <c r="Y153" s="169">
        <f>IFERROR(Inv_SY_B!Y153/Inv_SY_B!$DA153-1,"")</f>
        <v>1.7558424033254916E-3</v>
      </c>
      <c r="Z153" s="169">
        <f>IFERROR(Inv_SY_B!Z153/Inv_SY_B!$DA153-1,"")</f>
        <v>-2.1341244721909236E-2</v>
      </c>
      <c r="AA153" s="169">
        <f>IFERROR(Inv_SY_B!AA153/Inv_SY_B!$DA153-1,"")</f>
        <v>-1.9432859328658791E-2</v>
      </c>
      <c r="AB153" s="169">
        <f>IFERROR(Inv_SY_B!AB153/Inv_SY_B!$DA153-1,"")</f>
        <v>1.4783171815296203E-2</v>
      </c>
      <c r="AC153" s="169">
        <f>IFERROR(Inv_SY_B!AC153/Inv_SY_B!$DA153-1,"")</f>
        <v>1.0707878417111072E-3</v>
      </c>
      <c r="AD153" s="169">
        <f>IFERROR(Inv_SY_B!AD153/Inv_SY_B!$DA153-1,"")</f>
        <v>-2.8999286083504772E-2</v>
      </c>
      <c r="AE153" s="169">
        <f>IFERROR(Inv_SY_B!AE153/Inv_SY_B!$DA153-1,"")</f>
        <v>5.1785433400155512E-3</v>
      </c>
      <c r="AF153" s="169">
        <f>IFERROR(Inv_SY_B!AF153/Inv_SY_B!$DA153-1,"")</f>
        <v>2.9003257580367592E-2</v>
      </c>
      <c r="AG153" s="169">
        <f>IFERROR(Inv_SY_B!AG153/Inv_SY_B!$DA153-1,"")</f>
        <v>3.8404761955646016E-2</v>
      </c>
      <c r="AH153" s="169">
        <f>IFERROR(Inv_SY_B!AH153/Inv_SY_B!$DA153-1,"")</f>
        <v>-3.1804317199521925E-3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1.2816735165183557E-2</v>
      </c>
      <c r="D154" s="169">
        <f>IFERROR(Inv_SY_B!D154/Inv_SY_B!$DA154-1,"")</f>
        <v>2.3709188662568437E-2</v>
      </c>
      <c r="E154" s="169">
        <f>IFERROR(Inv_SY_B!E154/Inv_SY_B!$DA154-1,"")</f>
        <v>-4.6781048028107231E-3</v>
      </c>
      <c r="F154" s="169">
        <f>IFERROR(Inv_SY_B!F154/Inv_SY_B!$DA154-1,"")</f>
        <v>-2.2885792718224107E-2</v>
      </c>
      <c r="G154" s="169">
        <f>IFERROR(Inv_SY_B!G154/Inv_SY_B!$DA154-1,"")</f>
        <v>-1.2182181224486999E-2</v>
      </c>
      <c r="H154" s="169">
        <f>IFERROR(Inv_SY_B!H154/Inv_SY_B!$DA154-1,"")</f>
        <v>9.3868740193059352E-4</v>
      </c>
      <c r="I154" s="169">
        <f>IFERROR(Inv_SY_B!I154/Inv_SY_B!$DA154-1,"")</f>
        <v>1.3232619968317483E-2</v>
      </c>
      <c r="J154" s="169">
        <f>IFERROR(Inv_SY_B!J154/Inv_SY_B!$DA154-1,"")</f>
        <v>-2.7706956972275987E-2</v>
      </c>
      <c r="K154" s="169">
        <f>IFERROR(Inv_SY_B!K154/Inv_SY_B!$DA154-1,"")</f>
        <v>-8.9097217394962236E-3</v>
      </c>
      <c r="L154" s="169">
        <f>IFERROR(Inv_SY_B!L154/Inv_SY_B!$DA154-1,"")</f>
        <v>-2.5420842203199845E-3</v>
      </c>
      <c r="M154" s="169">
        <f>IFERROR(Inv_SY_B!M154/Inv_SY_B!$DA154-1,"")</f>
        <v>7.0922475856338707E-3</v>
      </c>
      <c r="N154" s="169">
        <f>IFERROR(Inv_SY_B!N154/Inv_SY_B!$DA154-1,"")</f>
        <v>1.4462035902201631E-2</v>
      </c>
      <c r="O154" s="169">
        <f>IFERROR(Inv_SY_B!O154/Inv_SY_B!$DA154-1,"")</f>
        <v>-3.9269367338012895E-4</v>
      </c>
      <c r="P154" s="169">
        <f>IFERROR(Inv_SY_B!P154/Inv_SY_B!$DA154-1,"")</f>
        <v>-2.8952902425569249E-2</v>
      </c>
      <c r="Q154" s="169">
        <f>IFERROR(Inv_SY_B!Q154/Inv_SY_B!$DA154-1,"")</f>
        <v>-4.0845544095754582E-2</v>
      </c>
      <c r="R154" s="169">
        <f>IFERROR(Inv_SY_B!R154/Inv_SY_B!$DA154-1,"")</f>
        <v>-7.2755234986353057E-2</v>
      </c>
      <c r="S154" s="169">
        <f>IFERROR(Inv_SY_B!S154/Inv_SY_B!$DA154-1,"")</f>
        <v>-4.6193627749915422E-2</v>
      </c>
      <c r="T154" s="169">
        <f>IFERROR(Inv_SY_B!T154/Inv_SY_B!$DA154-1,"")</f>
        <v>-9.4579225075742679E-3</v>
      </c>
      <c r="U154" s="169">
        <f>IFERROR(Inv_SY_B!U154/Inv_SY_B!$DA154-1,"")</f>
        <v>6.5969835179030101E-2</v>
      </c>
      <c r="V154" s="169">
        <f>IFERROR(Inv_SY_B!V154/Inv_SY_B!$DA154-1,"")</f>
        <v>9.0553190644398152E-2</v>
      </c>
      <c r="W154" s="169">
        <f>IFERROR(Inv_SY_B!W154/Inv_SY_B!$DA154-1,"")</f>
        <v>4.1771882201187882E-2</v>
      </c>
      <c r="X154" s="169">
        <f>IFERROR(Inv_SY_B!X154/Inv_SY_B!$DA154-1,"")</f>
        <v>7.0396406201329587E-3</v>
      </c>
      <c r="Y154" s="169">
        <f>IFERROR(Inv_SY_B!Y154/Inv_SY_B!$DA154-1,"")</f>
        <v>1.235624751339337E-2</v>
      </c>
      <c r="Z154" s="169">
        <f>IFERROR(Inv_SY_B!Z154/Inv_SY_B!$DA154-1,"")</f>
        <v>-1.0379295602043537E-2</v>
      </c>
      <c r="AA154" s="169">
        <f>IFERROR(Inv_SY_B!AA154/Inv_SY_B!$DA154-1,"")</f>
        <v>-3.5858243459919281E-2</v>
      </c>
      <c r="AB154" s="169">
        <f>IFERROR(Inv_SY_B!AB154/Inv_SY_B!$DA154-1,"")</f>
        <v>1.3872271127946201E-2</v>
      </c>
      <c r="AC154" s="169">
        <f>IFERROR(Inv_SY_B!AC154/Inv_SY_B!$DA154-1,"")</f>
        <v>7.4269311988635067E-3</v>
      </c>
      <c r="AD154" s="169">
        <f>IFERROR(Inv_SY_B!AD154/Inv_SY_B!$DA154-1,"")</f>
        <v>-2.2333495494026967E-2</v>
      </c>
      <c r="AE154" s="169">
        <f>IFERROR(Inv_SY_B!AE154/Inv_SY_B!$DA154-1,"")</f>
        <v>1.1473174963247734E-2</v>
      </c>
      <c r="AF154" s="169">
        <f>IFERROR(Inv_SY_B!AF154/Inv_SY_B!$DA154-1,"")</f>
        <v>3.2923689339784401E-2</v>
      </c>
      <c r="AG154" s="169">
        <f>IFERROR(Inv_SY_B!AG154/Inv_SY_B!$DA154-1,"")</f>
        <v>2.2509434373648718E-2</v>
      </c>
      <c r="AH154" s="169">
        <f>IFERROR(Inv_SY_B!AH154/Inv_SY_B!$DA154-1,"")</f>
        <v>-3.2074010175321299E-2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2.1973490369208593E-2</v>
      </c>
      <c r="D155" s="169">
        <f>IFERROR(Inv_SY_B!D155/Inv_SY_B!$DA155-1,"")</f>
        <v>2.4745396718367063E-2</v>
      </c>
      <c r="E155" s="169">
        <f>IFERROR(Inv_SY_B!E155/Inv_SY_B!$DA155-1,"")</f>
        <v>3.631453546852903E-3</v>
      </c>
      <c r="F155" s="169">
        <f>IFERROR(Inv_SY_B!F155/Inv_SY_B!$DA155-1,"")</f>
        <v>1.9726095326588755E-4</v>
      </c>
      <c r="G155" s="169">
        <f>IFERROR(Inv_SY_B!G155/Inv_SY_B!$DA155-1,"")</f>
        <v>4.9952064856451095E-4</v>
      </c>
      <c r="H155" s="169">
        <f>IFERROR(Inv_SY_B!H155/Inv_SY_B!$DA155-1,"")</f>
        <v>7.2578736936008692E-3</v>
      </c>
      <c r="I155" s="169">
        <f>IFERROR(Inv_SY_B!I155/Inv_SY_B!$DA155-1,"")</f>
        <v>4.003907463573797E-2</v>
      </c>
      <c r="J155" s="169">
        <f>IFERROR(Inv_SY_B!J155/Inv_SY_B!$DA155-1,"")</f>
        <v>-7.3918562851960079E-3</v>
      </c>
      <c r="K155" s="169">
        <f>IFERROR(Inv_SY_B!K155/Inv_SY_B!$DA155-1,"")</f>
        <v>2.1952884905620529E-2</v>
      </c>
      <c r="L155" s="169">
        <f>IFERROR(Inv_SY_B!L155/Inv_SY_B!$DA155-1,"")</f>
        <v>2.2182501867336724E-2</v>
      </c>
      <c r="M155" s="169">
        <f>IFERROR(Inv_SY_B!M155/Inv_SY_B!$DA155-1,"")</f>
        <v>1.790283958427441E-2</v>
      </c>
      <c r="N155" s="169">
        <f>IFERROR(Inv_SY_B!N155/Inv_SY_B!$DA155-1,"")</f>
        <v>1.5845284782540325E-2</v>
      </c>
      <c r="O155" s="169">
        <f>IFERROR(Inv_SY_B!O155/Inv_SY_B!$DA155-1,"")</f>
        <v>1.1253859052228865E-2</v>
      </c>
      <c r="P155" s="169">
        <f>IFERROR(Inv_SY_B!P155/Inv_SY_B!$DA155-1,"")</f>
        <v>-1.7879303659098511E-2</v>
      </c>
      <c r="Q155" s="169">
        <f>IFERROR(Inv_SY_B!Q155/Inv_SY_B!$DA155-1,"")</f>
        <v>-2.2892703509493573E-2</v>
      </c>
      <c r="R155" s="169">
        <f>IFERROR(Inv_SY_B!R155/Inv_SY_B!$DA155-1,"")</f>
        <v>-5.0745960587901484E-2</v>
      </c>
      <c r="S155" s="169">
        <f>IFERROR(Inv_SY_B!S155/Inv_SY_B!$DA155-1,"")</f>
        <v>-2.7061285032300209E-2</v>
      </c>
      <c r="T155" s="169">
        <f>IFERROR(Inv_SY_B!T155/Inv_SY_B!$DA155-1,"")</f>
        <v>9.3637869794394035E-4</v>
      </c>
      <c r="U155" s="169">
        <f>IFERROR(Inv_SY_B!U155/Inv_SY_B!$DA155-1,"")</f>
        <v>6.674810585523594E-2</v>
      </c>
      <c r="V155" s="169">
        <f>IFERROR(Inv_SY_B!V155/Inv_SY_B!$DA155-1,"")</f>
        <v>7.9904849429911495E-2</v>
      </c>
      <c r="W155" s="169">
        <f>IFERROR(Inv_SY_B!W155/Inv_SY_B!$DA155-1,"")</f>
        <v>4.3522793390873504E-2</v>
      </c>
      <c r="X155" s="169">
        <f>IFERROR(Inv_SY_B!X155/Inv_SY_B!$DA155-1,"")</f>
        <v>1.2106880604237258E-2</v>
      </c>
      <c r="Y155" s="169">
        <f>IFERROR(Inv_SY_B!Y155/Inv_SY_B!$DA155-1,"")</f>
        <v>2.590262119408715E-2</v>
      </c>
      <c r="Z155" s="169">
        <f>IFERROR(Inv_SY_B!Z155/Inv_SY_B!$DA155-1,"")</f>
        <v>-2.9844098101172722E-4</v>
      </c>
      <c r="AA155" s="169">
        <f>IFERROR(Inv_SY_B!AA155/Inv_SY_B!$DA155-1,"")</f>
        <v>-7.8237423708645615E-2</v>
      </c>
      <c r="AB155" s="169">
        <f>IFERROR(Inv_SY_B!AB155/Inv_SY_B!$DA155-1,"")</f>
        <v>-3.8401565568442098E-2</v>
      </c>
      <c r="AC155" s="169">
        <f>IFERROR(Inv_SY_B!AC155/Inv_SY_B!$DA155-1,"")</f>
        <v>-1.09269658244181E-2</v>
      </c>
      <c r="AD155" s="169">
        <f>IFERROR(Inv_SY_B!AD155/Inv_SY_B!$DA155-1,"")</f>
        <v>-4.0882378148047516E-2</v>
      </c>
      <c r="AE155" s="169">
        <f>IFERROR(Inv_SY_B!AE155/Inv_SY_B!$DA155-1,"")</f>
        <v>-2.0891896827430534E-2</v>
      </c>
      <c r="AF155" s="169">
        <f>IFERROR(Inv_SY_B!AF155/Inv_SY_B!$DA155-1,"")</f>
        <v>-2.4730922072129236E-3</v>
      </c>
      <c r="AG155" s="169">
        <f>IFERROR(Inv_SY_B!AG155/Inv_SY_B!$DA155-1,"")</f>
        <v>-2.3524546652024192E-2</v>
      </c>
      <c r="AH155" s="169">
        <f>IFERROR(Inv_SY_B!AH155/Inv_SY_B!$DA155-1,"")</f>
        <v>-7.4995650938672997E-2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8.4351737539838378E-3</v>
      </c>
      <c r="D156" s="169">
        <f>IFERROR(Inv_SY_B!D156/Inv_SY_B!$DA156-1,"")</f>
        <v>9.3830179731118069E-3</v>
      </c>
      <c r="E156" s="169">
        <f>IFERROR(Inv_SY_B!E156/Inv_SY_B!$DA156-1,"")</f>
        <v>-7.9048421001999269E-3</v>
      </c>
      <c r="F156" s="169">
        <f>IFERROR(Inv_SY_B!F156/Inv_SY_B!$DA156-1,"")</f>
        <v>-1.0385079994949531E-2</v>
      </c>
      <c r="G156" s="169">
        <f>IFERROR(Inv_SY_B!G156/Inv_SY_B!$DA156-1,"")</f>
        <v>-1.1957501840377804E-2</v>
      </c>
      <c r="H156" s="169">
        <f>IFERROR(Inv_SY_B!H156/Inv_SY_B!$DA156-1,"")</f>
        <v>-4.6258689940557041E-3</v>
      </c>
      <c r="I156" s="169">
        <f>IFERROR(Inv_SY_B!I156/Inv_SY_B!$DA156-1,"")</f>
        <v>2.353430552786584E-2</v>
      </c>
      <c r="J156" s="169">
        <f>IFERROR(Inv_SY_B!J156/Inv_SY_B!$DA156-1,"")</f>
        <v>-1.1400914425250153E-2</v>
      </c>
      <c r="K156" s="169">
        <f>IFERROR(Inv_SY_B!K156/Inv_SY_B!$DA156-1,"")</f>
        <v>8.9392471446980704E-3</v>
      </c>
      <c r="L156" s="169">
        <f>IFERROR(Inv_SY_B!L156/Inv_SY_B!$DA156-1,"")</f>
        <v>1.8592408299376029E-2</v>
      </c>
      <c r="M156" s="169">
        <f>IFERROR(Inv_SY_B!M156/Inv_SY_B!$DA156-1,"")</f>
        <v>1.2745605057855602E-3</v>
      </c>
      <c r="N156" s="169">
        <f>IFERROR(Inv_SY_B!N156/Inv_SY_B!$DA156-1,"")</f>
        <v>-3.2777856047039311E-4</v>
      </c>
      <c r="O156" s="169">
        <f>IFERROR(Inv_SY_B!O156/Inv_SY_B!$DA156-1,"")</f>
        <v>-5.2802475080664379E-3</v>
      </c>
      <c r="P156" s="169">
        <f>IFERROR(Inv_SY_B!P156/Inv_SY_B!$DA156-1,"")</f>
        <v>-3.3046237174737092E-2</v>
      </c>
      <c r="Q156" s="169">
        <f>IFERROR(Inv_SY_B!Q156/Inv_SY_B!$DA156-1,"")</f>
        <v>-3.7870624396108998E-2</v>
      </c>
      <c r="R156" s="169">
        <f>IFERROR(Inv_SY_B!R156/Inv_SY_B!$DA156-1,"")</f>
        <v>-6.5134617513210258E-2</v>
      </c>
      <c r="S156" s="169">
        <f>IFERROR(Inv_SY_B!S156/Inv_SY_B!$DA156-1,"")</f>
        <v>-4.0560838989238568E-2</v>
      </c>
      <c r="T156" s="169">
        <f>IFERROR(Inv_SY_B!T156/Inv_SY_B!$DA156-1,"")</f>
        <v>-1.4227518436366826E-2</v>
      </c>
      <c r="U156" s="169">
        <f>IFERROR(Inv_SY_B!U156/Inv_SY_B!$DA156-1,"")</f>
        <v>4.6250811014513893E-2</v>
      </c>
      <c r="V156" s="169">
        <f>IFERROR(Inv_SY_B!V156/Inv_SY_B!$DA156-1,"")</f>
        <v>6.0319020482935359E-2</v>
      </c>
      <c r="W156" s="169">
        <f>IFERROR(Inv_SY_B!W156/Inv_SY_B!$DA156-1,"")</f>
        <v>2.5226516176317881E-2</v>
      </c>
      <c r="X156" s="169">
        <f>IFERROR(Inv_SY_B!X156/Inv_SY_B!$DA156-1,"")</f>
        <v>-5.1127824860093263E-3</v>
      </c>
      <c r="Y156" s="169">
        <f>IFERROR(Inv_SY_B!Y156/Inv_SY_B!$DA156-1,"")</f>
        <v>5.9007176898457914E-3</v>
      </c>
      <c r="Z156" s="169">
        <f>IFERROR(Inv_SY_B!Z156/Inv_SY_B!$DA156-1,"")</f>
        <v>-2.4049057033422749E-2</v>
      </c>
      <c r="AA156" s="169">
        <f>IFERROR(Inv_SY_B!AA156/Inv_SY_B!$DA156-1,"")</f>
        <v>-2.1199711258664711E-2</v>
      </c>
      <c r="AB156" s="169">
        <f>IFERROR(Inv_SY_B!AB156/Inv_SY_B!$DA156-1,"")</f>
        <v>9.6807268552110415E-3</v>
      </c>
      <c r="AC156" s="169">
        <f>IFERROR(Inv_SY_B!AC156/Inv_SY_B!$DA156-1,"")</f>
        <v>1.0297325772374633E-2</v>
      </c>
      <c r="AD156" s="169">
        <f>IFERROR(Inv_SY_B!AD156/Inv_SY_B!$DA156-1,"")</f>
        <v>-3.8698032866504417E-2</v>
      </c>
      <c r="AE156" s="169">
        <f>IFERROR(Inv_SY_B!AE156/Inv_SY_B!$DA156-1,"")</f>
        <v>4.2479230371150756E-3</v>
      </c>
      <c r="AF156" s="169">
        <f>IFERROR(Inv_SY_B!AF156/Inv_SY_B!$DA156-1,"")</f>
        <v>3.1051616393034109E-2</v>
      </c>
      <c r="AG156" s="169">
        <f>IFERROR(Inv_SY_B!AG156/Inv_SY_B!$DA156-1,"")</f>
        <v>5.6678999701925914E-2</v>
      </c>
      <c r="AH156" s="169">
        <f>IFERROR(Inv_SY_B!AH156/Inv_SY_B!$DA156-1,"")</f>
        <v>1.1969283249546603E-2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4.6978106564583344E-2</v>
      </c>
      <c r="D157" s="169">
        <f>IFERROR(Inv_SY_B!D157/Inv_SY_B!$DA157-1,"")</f>
        <v>3.9607002573614825E-2</v>
      </c>
      <c r="E157" s="169">
        <f>IFERROR(Inv_SY_B!E157/Inv_SY_B!$DA157-1,"")</f>
        <v>1.5882866134021789E-2</v>
      </c>
      <c r="F157" s="169">
        <f>IFERROR(Inv_SY_B!F157/Inv_SY_B!$DA157-1,"")</f>
        <v>4.1423345076190277E-3</v>
      </c>
      <c r="G157" s="169">
        <f>IFERROR(Inv_SY_B!G157/Inv_SY_B!$DA157-1,"")</f>
        <v>8.6310756178495929E-3</v>
      </c>
      <c r="H157" s="169">
        <f>IFERROR(Inv_SY_B!H157/Inv_SY_B!$DA157-1,"")</f>
        <v>1.7626748609038678E-2</v>
      </c>
      <c r="I157" s="169">
        <f>IFERROR(Inv_SY_B!I157/Inv_SY_B!$DA157-1,"")</f>
        <v>2.3812508966271295E-2</v>
      </c>
      <c r="J157" s="169">
        <f>IFERROR(Inv_SY_B!J157/Inv_SY_B!$DA157-1,"")</f>
        <v>8.0264134007244081E-3</v>
      </c>
      <c r="K157" s="169">
        <f>IFERROR(Inv_SY_B!K157/Inv_SY_B!$DA157-1,"")</f>
        <v>1.1623681122878926E-2</v>
      </c>
      <c r="L157" s="169">
        <f>IFERROR(Inv_SY_B!L157/Inv_SY_B!$DA157-1,"")</f>
        <v>2.3929289222797578E-2</v>
      </c>
      <c r="M157" s="169">
        <f>IFERROR(Inv_SY_B!M157/Inv_SY_B!$DA157-1,"")</f>
        <v>1.85231631421372E-2</v>
      </c>
      <c r="N157" s="169">
        <f>IFERROR(Inv_SY_B!N157/Inv_SY_B!$DA157-1,"")</f>
        <v>2.780042698536267E-2</v>
      </c>
      <c r="O157" s="169">
        <f>IFERROR(Inv_SY_B!O157/Inv_SY_B!$DA157-1,"")</f>
        <v>1.2625442511374985E-2</v>
      </c>
      <c r="P157" s="169">
        <f>IFERROR(Inv_SY_B!P157/Inv_SY_B!$DA157-1,"")</f>
        <v>-2.027915488673826E-2</v>
      </c>
      <c r="Q157" s="169">
        <f>IFERROR(Inv_SY_B!Q157/Inv_SY_B!$DA157-1,"")</f>
        <v>-3.7565825123267782E-2</v>
      </c>
      <c r="R157" s="169">
        <f>IFERROR(Inv_SY_B!R157/Inv_SY_B!$DA157-1,"")</f>
        <v>-6.8789603339133865E-2</v>
      </c>
      <c r="S157" s="169">
        <f>IFERROR(Inv_SY_B!S157/Inv_SY_B!$DA157-1,"")</f>
        <v>-3.5010963706066489E-2</v>
      </c>
      <c r="T157" s="169">
        <f>IFERROR(Inv_SY_B!T157/Inv_SY_B!$DA157-1,"")</f>
        <v>5.5101500466461228E-3</v>
      </c>
      <c r="U157" s="169">
        <f>IFERROR(Inv_SY_B!U157/Inv_SY_B!$DA157-1,"")</f>
        <v>7.919548185135028E-2</v>
      </c>
      <c r="V157" s="169">
        <f>IFERROR(Inv_SY_B!V157/Inv_SY_B!$DA157-1,"")</f>
        <v>9.2264409378332024E-2</v>
      </c>
      <c r="W157" s="169">
        <f>IFERROR(Inv_SY_B!W157/Inv_SY_B!$DA157-1,"")</f>
        <v>5.5219308850560811E-2</v>
      </c>
      <c r="X157" s="169">
        <f>IFERROR(Inv_SY_B!X157/Inv_SY_B!$DA157-1,"")</f>
        <v>3.3286307276969351E-2</v>
      </c>
      <c r="Y157" s="169">
        <f>IFERROR(Inv_SY_B!Y157/Inv_SY_B!$DA157-1,"")</f>
        <v>2.5680993070692715E-2</v>
      </c>
      <c r="Z157" s="169">
        <f>IFERROR(Inv_SY_B!Z157/Inv_SY_B!$DA157-1,"")</f>
        <v>-2.0517033709539501E-3</v>
      </c>
      <c r="AA157" s="169">
        <f>IFERROR(Inv_SY_B!AA157/Inv_SY_B!$DA157-1,"")</f>
        <v>-0.10329080229106979</v>
      </c>
      <c r="AB157" s="169">
        <f>IFERROR(Inv_SY_B!AB157/Inv_SY_B!$DA157-1,"")</f>
        <v>-6.1280028987443225E-2</v>
      </c>
      <c r="AC157" s="169">
        <f>IFERROR(Inv_SY_B!AC157/Inv_SY_B!$DA157-1,"")</f>
        <v>-1.9441650017802736E-2</v>
      </c>
      <c r="AD157" s="169">
        <f>IFERROR(Inv_SY_B!AD157/Inv_SY_B!$DA157-1,"")</f>
        <v>-6.9319745613470873E-2</v>
      </c>
      <c r="AE157" s="169">
        <f>IFERROR(Inv_SY_B!AE157/Inv_SY_B!$DA157-1,"")</f>
        <v>-3.526651567254524E-2</v>
      </c>
      <c r="AF157" s="169">
        <f>IFERROR(Inv_SY_B!AF157/Inv_SY_B!$DA157-1,"")</f>
        <v>7.9608464558345027E-4</v>
      </c>
      <c r="AG157" s="169">
        <f>IFERROR(Inv_SY_B!AG157/Inv_SY_B!$DA157-1,"")</f>
        <v>-2.1477270007078109E-2</v>
      </c>
      <c r="AH157" s="169">
        <f>IFERROR(Inv_SY_B!AH157/Inv_SY_B!$DA157-1,"")</f>
        <v>-7.738853146283653E-2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1.9398726143518008E-3</v>
      </c>
      <c r="D158" s="169">
        <f>IFERROR(Inv_SY_B!D158/Inv_SY_B!$DA158-1,"")</f>
        <v>2.7270971168480429E-4</v>
      </c>
      <c r="E158" s="169">
        <f>IFERROR(Inv_SY_B!E158/Inv_SY_B!$DA158-1,"")</f>
        <v>-6.6968011835629726E-3</v>
      </c>
      <c r="F158" s="169">
        <f>IFERROR(Inv_SY_B!F158/Inv_SY_B!$DA158-1,"")</f>
        <v>-2.0188658752962052E-4</v>
      </c>
      <c r="G158" s="169">
        <f>IFERROR(Inv_SY_B!G158/Inv_SY_B!$DA158-1,"")</f>
        <v>-3.9643437738666742E-3</v>
      </c>
      <c r="H158" s="169">
        <f>IFERROR(Inv_SY_B!H158/Inv_SY_B!$DA158-1,"")</f>
        <v>-2.6461631052673296E-3</v>
      </c>
      <c r="I158" s="169">
        <f>IFERROR(Inv_SY_B!I158/Inv_SY_B!$DA158-1,"")</f>
        <v>2.6427543401206011E-2</v>
      </c>
      <c r="J158" s="169">
        <f>IFERROR(Inv_SY_B!J158/Inv_SY_B!$DA158-1,"")</f>
        <v>-1.1125919238967219E-2</v>
      </c>
      <c r="K158" s="169">
        <f>IFERROR(Inv_SY_B!K158/Inv_SY_B!$DA158-1,"")</f>
        <v>1.9186493359347301E-2</v>
      </c>
      <c r="L158" s="169">
        <f>IFERROR(Inv_SY_B!L158/Inv_SY_B!$DA158-1,"")</f>
        <v>2.1868760324945002E-2</v>
      </c>
      <c r="M158" s="169">
        <f>IFERROR(Inv_SY_B!M158/Inv_SY_B!$DA158-1,"")</f>
        <v>1.1650659799721685E-2</v>
      </c>
      <c r="N158" s="169">
        <f>IFERROR(Inv_SY_B!N158/Inv_SY_B!$DA158-1,"")</f>
        <v>-8.026536925492822E-4</v>
      </c>
      <c r="O158" s="169">
        <f>IFERROR(Inv_SY_B!O158/Inv_SY_B!$DA158-1,"")</f>
        <v>5.8076560112800824E-3</v>
      </c>
      <c r="P158" s="169">
        <f>IFERROR(Inv_SY_B!P158/Inv_SY_B!$DA158-1,"")</f>
        <v>-1.9787642830613184E-2</v>
      </c>
      <c r="Q158" s="169">
        <f>IFERROR(Inv_SY_B!Q158/Inv_SY_B!$DA158-1,"")</f>
        <v>-2.9654752681356533E-2</v>
      </c>
      <c r="R158" s="169">
        <f>IFERROR(Inv_SY_B!R158/Inv_SY_B!$DA158-1,"")</f>
        <v>-5.8021006356816951E-2</v>
      </c>
      <c r="S158" s="169">
        <f>IFERROR(Inv_SY_B!S158/Inv_SY_B!$DA158-1,"")</f>
        <v>-3.4088638301208785E-2</v>
      </c>
      <c r="T158" s="169">
        <f>IFERROR(Inv_SY_B!T158/Inv_SY_B!$DA158-1,"")</f>
        <v>-1.3346793346721619E-2</v>
      </c>
      <c r="U158" s="169">
        <f>IFERROR(Inv_SY_B!U158/Inv_SY_B!$DA158-1,"")</f>
        <v>4.7848579300683314E-2</v>
      </c>
      <c r="V158" s="169">
        <f>IFERROR(Inv_SY_B!V158/Inv_SY_B!$DA158-1,"")</f>
        <v>5.4890705869214518E-2</v>
      </c>
      <c r="W158" s="169">
        <f>IFERROR(Inv_SY_B!W158/Inv_SY_B!$DA158-1,"")</f>
        <v>2.5667410469640828E-2</v>
      </c>
      <c r="X158" s="169">
        <f>IFERROR(Inv_SY_B!X158/Inv_SY_B!$DA158-1,"")</f>
        <v>-4.4858613644449541E-3</v>
      </c>
      <c r="Y158" s="169">
        <f>IFERROR(Inv_SY_B!Y158/Inv_SY_B!$DA158-1,"")</f>
        <v>9.1275460861646174E-3</v>
      </c>
      <c r="Z158" s="169">
        <f>IFERROR(Inv_SY_B!Z158/Inv_SY_B!$DA158-1,"")</f>
        <v>-1.8945694817055658E-2</v>
      </c>
      <c r="AA158" s="169">
        <f>IFERROR(Inv_SY_B!AA158/Inv_SY_B!$DA158-1,"")</f>
        <v>-3.4479527856867809E-2</v>
      </c>
      <c r="AB158" s="169">
        <f>IFERROR(Inv_SY_B!AB158/Inv_SY_B!$DA158-1,"")</f>
        <v>4.7412792925420888E-3</v>
      </c>
      <c r="AC158" s="169">
        <f>IFERROR(Inv_SY_B!AC158/Inv_SY_B!$DA158-1,"")</f>
        <v>8.5859173276421341E-3</v>
      </c>
      <c r="AD158" s="169">
        <f>IFERROR(Inv_SY_B!AD158/Inv_SY_B!$DA158-1,"")</f>
        <v>-3.5427739791650148E-2</v>
      </c>
      <c r="AE158" s="169">
        <f>IFERROR(Inv_SY_B!AE158/Inv_SY_B!$DA158-1,"")</f>
        <v>-3.5557584169966239E-3</v>
      </c>
      <c r="AF158" s="169">
        <f>IFERROR(Inv_SY_B!AF158/Inv_SY_B!$DA158-1,"")</f>
        <v>2.1402112032096632E-2</v>
      </c>
      <c r="AG158" s="169">
        <f>IFERROR(Inv_SY_B!AG158/Inv_SY_B!$DA158-1,"")</f>
        <v>3.5374267584400432E-2</v>
      </c>
      <c r="AH158" s="169">
        <f>IFERROR(Inv_SY_B!AH158/Inv_SY_B!$DA158-1,"")</f>
        <v>-1.7560329839446109E-2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1.4909161536964088E-2</v>
      </c>
      <c r="D159" s="169">
        <f>IFERROR(Inv_SY_B!D159/Inv_SY_B!$DA159-1,"")</f>
        <v>1.3846633535877784E-2</v>
      </c>
      <c r="E159" s="169">
        <f>IFERROR(Inv_SY_B!E159/Inv_SY_B!$DA159-1,"")</f>
        <v>-5.006444273108257E-3</v>
      </c>
      <c r="F159" s="169">
        <f>IFERROR(Inv_SY_B!F159/Inv_SY_B!$DA159-1,"")</f>
        <v>-1.0619552904162055E-2</v>
      </c>
      <c r="G159" s="169">
        <f>IFERROR(Inv_SY_B!G159/Inv_SY_B!$DA159-1,"")</f>
        <v>-6.6649616419544033E-3</v>
      </c>
      <c r="H159" s="169">
        <f>IFERROR(Inv_SY_B!H159/Inv_SY_B!$DA159-1,"")</f>
        <v>-4.5767627833215307E-4</v>
      </c>
      <c r="I159" s="169">
        <f>IFERROR(Inv_SY_B!I159/Inv_SY_B!$DA159-1,"")</f>
        <v>1.0302946823934622E-2</v>
      </c>
      <c r="J159" s="169">
        <f>IFERROR(Inv_SY_B!J159/Inv_SY_B!$DA159-1,"")</f>
        <v>-2.1520156823032544E-2</v>
      </c>
      <c r="K159" s="169">
        <f>IFERROR(Inv_SY_B!K159/Inv_SY_B!$DA159-1,"")</f>
        <v>5.4857654215798579E-3</v>
      </c>
      <c r="L159" s="169">
        <f>IFERROR(Inv_SY_B!L159/Inv_SY_B!$DA159-1,"")</f>
        <v>7.712426447462839E-3</v>
      </c>
      <c r="M159" s="169">
        <f>IFERROR(Inv_SY_B!M159/Inv_SY_B!$DA159-1,"")</f>
        <v>1.1181745074113625E-2</v>
      </c>
      <c r="N159" s="169">
        <f>IFERROR(Inv_SY_B!N159/Inv_SY_B!$DA159-1,"")</f>
        <v>6.987007615152363E-3</v>
      </c>
      <c r="O159" s="169">
        <f>IFERROR(Inv_SY_B!O159/Inv_SY_B!$DA159-1,"")</f>
        <v>4.7928921584978745E-3</v>
      </c>
      <c r="P159" s="169">
        <f>IFERROR(Inv_SY_B!P159/Inv_SY_B!$DA159-1,"")</f>
        <v>-2.624172444241879E-2</v>
      </c>
      <c r="Q159" s="169">
        <f>IFERROR(Inv_SY_B!Q159/Inv_SY_B!$DA159-1,"")</f>
        <v>-3.7809142437271959E-2</v>
      </c>
      <c r="R159" s="169">
        <f>IFERROR(Inv_SY_B!R159/Inv_SY_B!$DA159-1,"")</f>
        <v>-6.8082719163625516E-2</v>
      </c>
      <c r="S159" s="169">
        <f>IFERROR(Inv_SY_B!S159/Inv_SY_B!$DA159-1,"")</f>
        <v>-3.9026765384098328E-2</v>
      </c>
      <c r="T159" s="169">
        <f>IFERROR(Inv_SY_B!T159/Inv_SY_B!$DA159-1,"")</f>
        <v>-1.1603586726640858E-2</v>
      </c>
      <c r="U159" s="169">
        <f>IFERROR(Inv_SY_B!U159/Inv_SY_B!$DA159-1,"")</f>
        <v>7.0724656032953082E-2</v>
      </c>
      <c r="V159" s="169">
        <f>IFERROR(Inv_SY_B!V159/Inv_SY_B!$DA159-1,"")</f>
        <v>7.5140371845878073E-2</v>
      </c>
      <c r="W159" s="169">
        <f>IFERROR(Inv_SY_B!W159/Inv_SY_B!$DA159-1,"")</f>
        <v>3.7031306596127633E-2</v>
      </c>
      <c r="X159" s="169">
        <f>IFERROR(Inv_SY_B!X159/Inv_SY_B!$DA159-1,"")</f>
        <v>1.1140117696799789E-2</v>
      </c>
      <c r="Y159" s="169">
        <f>IFERROR(Inv_SY_B!Y159/Inv_SY_B!$DA159-1,"")</f>
        <v>2.7141329271000103E-2</v>
      </c>
      <c r="Z159" s="169">
        <f>IFERROR(Inv_SY_B!Z159/Inv_SY_B!$DA159-1,"")</f>
        <v>2.6228847466750471E-2</v>
      </c>
      <c r="AA159" s="169">
        <f>IFERROR(Inv_SY_B!AA159/Inv_SY_B!$DA159-1,"")</f>
        <v>-5.0272646088901918E-2</v>
      </c>
      <c r="AB159" s="169">
        <f>IFERROR(Inv_SY_B!AB159/Inv_SY_B!$DA159-1,"")</f>
        <v>-1.141454675978204E-2</v>
      </c>
      <c r="AC159" s="169">
        <f>IFERROR(Inv_SY_B!AC159/Inv_SY_B!$DA159-1,"")</f>
        <v>5.0942211204030308E-3</v>
      </c>
      <c r="AD159" s="169">
        <f>IFERROR(Inv_SY_B!AD159/Inv_SY_B!$DA159-1,"")</f>
        <v>-3.4469880349416671E-2</v>
      </c>
      <c r="AE159" s="169">
        <f>IFERROR(Inv_SY_B!AE159/Inv_SY_B!$DA159-1,"")</f>
        <v>-3.3032267130380655E-3</v>
      </c>
      <c r="AF159" s="169">
        <f>IFERROR(Inv_SY_B!AF159/Inv_SY_B!$DA159-1,"")</f>
        <v>2.0194230393336898E-2</v>
      </c>
      <c r="AG159" s="169">
        <f>IFERROR(Inv_SY_B!AG159/Inv_SY_B!$DA159-1,"")</f>
        <v>1.7516549718417096E-2</v>
      </c>
      <c r="AH159" s="169">
        <f>IFERROR(Inv_SY_B!AH159/Inv_SY_B!$DA159-1,"")</f>
        <v>-3.8937178769467562E-2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-4.2308410620612857E-3</v>
      </c>
      <c r="D160" s="169">
        <f>IFERROR(Inv_SY_B!D160/Inv_SY_B!$DA160-1,"")</f>
        <v>3.3911835723441364E-3</v>
      </c>
      <c r="E160" s="169">
        <f>IFERROR(Inv_SY_B!E160/Inv_SY_B!$DA160-1,"")</f>
        <v>-1.2000403689713557E-2</v>
      </c>
      <c r="F160" s="169">
        <f>IFERROR(Inv_SY_B!F160/Inv_SY_B!$DA160-1,"")</f>
        <v>-1.11622910724406E-2</v>
      </c>
      <c r="G160" s="169">
        <f>IFERROR(Inv_SY_B!G160/Inv_SY_B!$DA160-1,"")</f>
        <v>-8.6997310480037005E-3</v>
      </c>
      <c r="H160" s="169">
        <f>IFERROR(Inv_SY_B!H160/Inv_SY_B!$DA160-1,"")</f>
        <v>-7.6107732591177424E-3</v>
      </c>
      <c r="I160" s="169">
        <f>IFERROR(Inv_SY_B!I160/Inv_SY_B!$DA160-1,"")</f>
        <v>1.1523770745599737E-2</v>
      </c>
      <c r="J160" s="169">
        <f>IFERROR(Inv_SY_B!J160/Inv_SY_B!$DA160-1,"")</f>
        <v>-2.1978022583242551E-2</v>
      </c>
      <c r="K160" s="169">
        <f>IFERROR(Inv_SY_B!K160/Inv_SY_B!$DA160-1,"")</f>
        <v>1.3858070702561065E-2</v>
      </c>
      <c r="L160" s="169">
        <f>IFERROR(Inv_SY_B!L160/Inv_SY_B!$DA160-1,"")</f>
        <v>1.4545673312460261E-2</v>
      </c>
      <c r="M160" s="169">
        <f>IFERROR(Inv_SY_B!M160/Inv_SY_B!$DA160-1,"")</f>
        <v>1.6959044115445465E-3</v>
      </c>
      <c r="N160" s="169">
        <f>IFERROR(Inv_SY_B!N160/Inv_SY_B!$DA160-1,"")</f>
        <v>-2.4365135760185952E-3</v>
      </c>
      <c r="O160" s="169">
        <f>IFERROR(Inv_SY_B!O160/Inv_SY_B!$DA160-1,"")</f>
        <v>-5.7191477205458252E-3</v>
      </c>
      <c r="P160" s="169">
        <f>IFERROR(Inv_SY_B!P160/Inv_SY_B!$DA160-1,"")</f>
        <v>-2.9012345302622644E-2</v>
      </c>
      <c r="Q160" s="169">
        <f>IFERROR(Inv_SY_B!Q160/Inv_SY_B!$DA160-1,"")</f>
        <v>-3.9913443280839567E-2</v>
      </c>
      <c r="R160" s="169">
        <f>IFERROR(Inv_SY_B!R160/Inv_SY_B!$DA160-1,"")</f>
        <v>-7.703017847268212E-2</v>
      </c>
      <c r="S160" s="169">
        <f>IFERROR(Inv_SY_B!S160/Inv_SY_B!$DA160-1,"")</f>
        <v>-4.6590469731264794E-2</v>
      </c>
      <c r="T160" s="169">
        <f>IFERROR(Inv_SY_B!T160/Inv_SY_B!$DA160-1,"")</f>
        <v>-1.8606751777961339E-2</v>
      </c>
      <c r="U160" s="169">
        <f>IFERROR(Inv_SY_B!U160/Inv_SY_B!$DA160-1,"")</f>
        <v>5.6634123353928922E-2</v>
      </c>
      <c r="V160" s="169">
        <f>IFERROR(Inv_SY_B!V160/Inv_SY_B!$DA160-1,"")</f>
        <v>6.0566242431417727E-2</v>
      </c>
      <c r="W160" s="169">
        <f>IFERROR(Inv_SY_B!W160/Inv_SY_B!$DA160-1,"")</f>
        <v>1.9399574040430689E-2</v>
      </c>
      <c r="X160" s="169">
        <f>IFERROR(Inv_SY_B!X160/Inv_SY_B!$DA160-1,"")</f>
        <v>-1.2810353920653328E-2</v>
      </c>
      <c r="Y160" s="169">
        <f>IFERROR(Inv_SY_B!Y160/Inv_SY_B!$DA160-1,"")</f>
        <v>8.8505492441464106E-3</v>
      </c>
      <c r="Z160" s="169">
        <f>IFERROR(Inv_SY_B!Z160/Inv_SY_B!$DA160-1,"")</f>
        <v>1.2340829361553451E-2</v>
      </c>
      <c r="AA160" s="169">
        <f>IFERROR(Inv_SY_B!AA160/Inv_SY_B!$DA160-1,"")</f>
        <v>-1.4856578901559669E-2</v>
      </c>
      <c r="AB160" s="169">
        <f>IFERROR(Inv_SY_B!AB160/Inv_SY_B!$DA160-1,"")</f>
        <v>2.0187894046712174E-2</v>
      </c>
      <c r="AC160" s="169">
        <f>IFERROR(Inv_SY_B!AC160/Inv_SY_B!$DA160-1,"")</f>
        <v>8.2365866556943779E-3</v>
      </c>
      <c r="AD160" s="169">
        <f>IFERROR(Inv_SY_B!AD160/Inv_SY_B!$DA160-1,"")</f>
        <v>-3.9955114327678065E-2</v>
      </c>
      <c r="AE160" s="169">
        <f>IFERROR(Inv_SY_B!AE160/Inv_SY_B!$DA160-1,"")</f>
        <v>1.2475979282016825E-2</v>
      </c>
      <c r="AF160" s="169">
        <f>IFERROR(Inv_SY_B!AF160/Inv_SY_B!$DA160-1,"")</f>
        <v>3.8816708784058074E-2</v>
      </c>
      <c r="AG160" s="169">
        <f>IFERROR(Inv_SY_B!AG160/Inv_SY_B!$DA160-1,"")</f>
        <v>5.5842028212838679E-2</v>
      </c>
      <c r="AH160" s="169">
        <f>IFERROR(Inv_SY_B!AH160/Inv_SY_B!$DA160-1,"")</f>
        <v>1.4247841569091646E-2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3.9279398351894645E-3</v>
      </c>
      <c r="D161" s="169">
        <f>IFERROR(Inv_SY_B!D161/Inv_SY_B!$DA161-1,"")</f>
        <v>1.3022893059275287E-2</v>
      </c>
      <c r="E161" s="169">
        <f>IFERROR(Inv_SY_B!E161/Inv_SY_B!$DA161-1,"")</f>
        <v>-5.3457456999459474E-3</v>
      </c>
      <c r="F161" s="169">
        <f>IFERROR(Inv_SY_B!F161/Inv_SY_B!$DA161-1,"")</f>
        <v>-2.0925725541133144E-2</v>
      </c>
      <c r="G161" s="169">
        <f>IFERROR(Inv_SY_B!G161/Inv_SY_B!$DA161-1,"")</f>
        <v>-9.7294893350640121E-3</v>
      </c>
      <c r="H161" s="169">
        <f>IFERROR(Inv_SY_B!H161/Inv_SY_B!$DA161-1,"")</f>
        <v>-1.8424273688745219E-3</v>
      </c>
      <c r="I161" s="169">
        <f>IFERROR(Inv_SY_B!I161/Inv_SY_B!$DA161-1,"")</f>
        <v>-0.13317630754376086</v>
      </c>
      <c r="J161" s="169">
        <f>IFERROR(Inv_SY_B!J161/Inv_SY_B!$DA161-1,"")</f>
        <v>-2.6463391358909738E-2</v>
      </c>
      <c r="K161" s="169">
        <f>IFERROR(Inv_SY_B!K161/Inv_SY_B!$DA161-1,"")</f>
        <v>-1.0319807102228573E-2</v>
      </c>
      <c r="L161" s="169">
        <f>IFERROR(Inv_SY_B!L161/Inv_SY_B!$DA161-1,"")</f>
        <v>-1.7834872434699944E-3</v>
      </c>
      <c r="M161" s="169">
        <f>IFERROR(Inv_SY_B!M161/Inv_SY_B!$DA161-1,"")</f>
        <v>9.9952577799498066E-3</v>
      </c>
      <c r="N161" s="169">
        <f>IFERROR(Inv_SY_B!N161/Inv_SY_B!$DA161-1,"")</f>
        <v>7.4603792133469682E-3</v>
      </c>
      <c r="O161" s="169">
        <f>IFERROR(Inv_SY_B!O161/Inv_SY_B!$DA161-1,"")</f>
        <v>4.5955909633559333E-3</v>
      </c>
      <c r="P161" s="169">
        <f>IFERROR(Inv_SY_B!P161/Inv_SY_B!$DA161-1,"")</f>
        <v>-2.4807515537656588E-2</v>
      </c>
      <c r="Q161" s="169">
        <f>IFERROR(Inv_SY_B!Q161/Inv_SY_B!$DA161-1,"")</f>
        <v>-3.774939083826867E-2</v>
      </c>
      <c r="R161" s="169">
        <f>IFERROR(Inv_SY_B!R161/Inv_SY_B!$DA161-1,"")</f>
        <v>-7.0565007536437019E-2</v>
      </c>
      <c r="S161" s="169">
        <f>IFERROR(Inv_SY_B!S161/Inv_SY_B!$DA161-1,"")</f>
        <v>-3.6610416480492458E-2</v>
      </c>
      <c r="T161" s="169">
        <f>IFERROR(Inv_SY_B!T161/Inv_SY_B!$DA161-1,"")</f>
        <v>-7.8757693189386302E-3</v>
      </c>
      <c r="U161" s="169">
        <f>IFERROR(Inv_SY_B!U161/Inv_SY_B!$DA161-1,"")</f>
        <v>6.0745159387947334E-2</v>
      </c>
      <c r="V161" s="169">
        <f>IFERROR(Inv_SY_B!V161/Inv_SY_B!$DA161-1,"")</f>
        <v>7.569240194357163E-2</v>
      </c>
      <c r="W161" s="169">
        <f>IFERROR(Inv_SY_B!W161/Inv_SY_B!$DA161-1,"")</f>
        <v>3.5353629178767054E-2</v>
      </c>
      <c r="X161" s="169">
        <f>IFERROR(Inv_SY_B!X161/Inv_SY_B!$DA161-1,"")</f>
        <v>1.9744573841116164E-3</v>
      </c>
      <c r="Y161" s="169">
        <f>IFERROR(Inv_SY_B!Y161/Inv_SY_B!$DA161-1,"")</f>
        <v>-2.7040422463180391E-2</v>
      </c>
      <c r="Z161" s="169">
        <f>IFERROR(Inv_SY_B!Z161/Inv_SY_B!$DA161-1,"")</f>
        <v>4.2840223493918472E-3</v>
      </c>
      <c r="AA161" s="169">
        <f>IFERROR(Inv_SY_B!AA161/Inv_SY_B!$DA161-1,"")</f>
        <v>-4.1101419654948623E-3</v>
      </c>
      <c r="AB161" s="169">
        <f>IFERROR(Inv_SY_B!AB161/Inv_SY_B!$DA161-1,"")</f>
        <v>3.1304957180554371E-2</v>
      </c>
      <c r="AC161" s="169">
        <f>IFERROR(Inv_SY_B!AC161/Inv_SY_B!$DA161-1,"")</f>
        <v>2.1563851235853138E-2</v>
      </c>
      <c r="AD161" s="169">
        <f>IFERROR(Inv_SY_B!AD161/Inv_SY_B!$DA161-1,"")</f>
        <v>-1.0569022294146246E-2</v>
      </c>
      <c r="AE161" s="169">
        <f>IFERROR(Inv_SY_B!AE161/Inv_SY_B!$DA161-1,"")</f>
        <v>2.1407539503212725E-2</v>
      </c>
      <c r="AF161" s="169">
        <f>IFERROR(Inv_SY_B!AF161/Inv_SY_B!$DA161-1,"")</f>
        <v>4.9794176975937576E-2</v>
      </c>
      <c r="AG161" s="169">
        <f>IFERROR(Inv_SY_B!AG161/Inv_SY_B!$DA161-1,"")</f>
        <v>5.7356743525241116E-2</v>
      </c>
      <c r="AH161" s="169">
        <f>IFERROR(Inv_SY_B!AH161/Inv_SY_B!$DA161-1,"")</f>
        <v>3.043506811229113E-2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2.1074276440626871E-2</v>
      </c>
      <c r="D162" s="169">
        <f>IFERROR(Inv_SY_B!D162/Inv_SY_B!$DA162-1,"")</f>
        <v>1.7424930162090346E-2</v>
      </c>
      <c r="E162" s="169">
        <f>IFERROR(Inv_SY_B!E162/Inv_SY_B!$DA162-1,"")</f>
        <v>-5.4195464455355502E-3</v>
      </c>
      <c r="F162" s="169">
        <f>IFERROR(Inv_SY_B!F162/Inv_SY_B!$DA162-1,"")</f>
        <v>-1.7923181131876631E-2</v>
      </c>
      <c r="G162" s="169">
        <f>IFERROR(Inv_SY_B!G162/Inv_SY_B!$DA162-1,"")</f>
        <v>-9.7888074806455894E-3</v>
      </c>
      <c r="H162" s="169">
        <f>IFERROR(Inv_SY_B!H162/Inv_SY_B!$DA162-1,"")</f>
        <v>-1.4041454093769445E-3</v>
      </c>
      <c r="I162" s="169">
        <f>IFERROR(Inv_SY_B!I162/Inv_SY_B!$DA162-1,"")</f>
        <v>-0.12605083088604385</v>
      </c>
      <c r="J162" s="169">
        <f>IFERROR(Inv_SY_B!J162/Inv_SY_B!$DA162-1,"")</f>
        <v>-2.8495662441172964E-2</v>
      </c>
      <c r="K162" s="169">
        <f>IFERROR(Inv_SY_B!K162/Inv_SY_B!$DA162-1,"")</f>
        <v>-5.828392828258977E-3</v>
      </c>
      <c r="L162" s="169">
        <f>IFERROR(Inv_SY_B!L162/Inv_SY_B!$DA162-1,"")</f>
        <v>-2.8448299734974425E-3</v>
      </c>
      <c r="M162" s="169">
        <f>IFERROR(Inv_SY_B!M162/Inv_SY_B!$DA162-1,"")</f>
        <v>7.7840759004392801E-3</v>
      </c>
      <c r="N162" s="169">
        <f>IFERROR(Inv_SY_B!N162/Inv_SY_B!$DA162-1,"")</f>
        <v>8.9770834621021312E-3</v>
      </c>
      <c r="O162" s="169">
        <f>IFERROR(Inv_SY_B!O162/Inv_SY_B!$DA162-1,"")</f>
        <v>7.9108852430676002E-4</v>
      </c>
      <c r="P162" s="169">
        <f>IFERROR(Inv_SY_B!P162/Inv_SY_B!$DA162-1,"")</f>
        <v>-3.0056484949085305E-2</v>
      </c>
      <c r="Q162" s="169">
        <f>IFERROR(Inv_SY_B!Q162/Inv_SY_B!$DA162-1,"")</f>
        <v>-5.5838223268294573E-2</v>
      </c>
      <c r="R162" s="169">
        <f>IFERROR(Inv_SY_B!R162/Inv_SY_B!$DA162-1,"")</f>
        <v>-9.6299441017869913E-2</v>
      </c>
      <c r="S162" s="169">
        <f>IFERROR(Inv_SY_B!S162/Inv_SY_B!$DA162-1,"")</f>
        <v>-5.3842565699652623E-2</v>
      </c>
      <c r="T162" s="169">
        <f>IFERROR(Inv_SY_B!T162/Inv_SY_B!$DA162-1,"")</f>
        <v>-2.3629437877593529E-2</v>
      </c>
      <c r="U162" s="169">
        <f>IFERROR(Inv_SY_B!U162/Inv_SY_B!$DA162-1,"")</f>
        <v>7.268092555909722E-2</v>
      </c>
      <c r="V162" s="169">
        <f>IFERROR(Inv_SY_B!V162/Inv_SY_B!$DA162-1,"")</f>
        <v>7.9472134609082978E-2</v>
      </c>
      <c r="W162" s="169">
        <f>IFERROR(Inv_SY_B!W162/Inv_SY_B!$DA162-1,"")</f>
        <v>3.5917161660224739E-2</v>
      </c>
      <c r="X162" s="169">
        <f>IFERROR(Inv_SY_B!X162/Inv_SY_B!$DA162-1,"")</f>
        <v>2.2072054700633226E-2</v>
      </c>
      <c r="Y162" s="169">
        <f>IFERROR(Inv_SY_B!Y162/Inv_SY_B!$DA162-1,"")</f>
        <v>-7.6064145498278002E-3</v>
      </c>
      <c r="Z162" s="169">
        <f>IFERROR(Inv_SY_B!Z162/Inv_SY_B!$DA162-1,"")</f>
        <v>2.6050407772666206E-2</v>
      </c>
      <c r="AA162" s="169">
        <f>IFERROR(Inv_SY_B!AA162/Inv_SY_B!$DA162-1,"")</f>
        <v>-6.0844468770279159E-3</v>
      </c>
      <c r="AB162" s="169">
        <f>IFERROR(Inv_SY_B!AB162/Inv_SY_B!$DA162-1,"")</f>
        <v>3.5808837923436698E-2</v>
      </c>
      <c r="AC162" s="169">
        <f>IFERROR(Inv_SY_B!AC162/Inv_SY_B!$DA162-1,"")</f>
        <v>2.3159116329171336E-2</v>
      </c>
      <c r="AD162" s="169">
        <f>IFERROR(Inv_SY_B!AD162/Inv_SY_B!$DA162-1,"")</f>
        <v>-9.7392076413088668E-3</v>
      </c>
      <c r="AE162" s="169">
        <f>IFERROR(Inv_SY_B!AE162/Inv_SY_B!$DA162-1,"")</f>
        <v>2.4723579809797114E-2</v>
      </c>
      <c r="AF162" s="169">
        <f>IFERROR(Inv_SY_B!AF162/Inv_SY_B!$DA162-1,"")</f>
        <v>5.1495791910002753E-2</v>
      </c>
      <c r="AG162" s="169">
        <f>IFERROR(Inv_SY_B!AG162/Inv_SY_B!$DA162-1,"")</f>
        <v>3.6356848173084932E-2</v>
      </c>
      <c r="AH162" s="169">
        <f>IFERROR(Inv_SY_B!AH162/Inv_SY_B!$DA162-1,"")</f>
        <v>1.7063305540300222E-2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4.185629162377924E-2</v>
      </c>
      <c r="D163" s="169">
        <f>IFERROR(Inv_SY_B!D163/Inv_SY_B!$DA163-1,"")</f>
        <v>2.9563335646669797E-2</v>
      </c>
      <c r="E163" s="169">
        <f>IFERROR(Inv_SY_B!E163/Inv_SY_B!$DA163-1,"")</f>
        <v>2.5238240673911561E-2</v>
      </c>
      <c r="F163" s="169">
        <f>IFERROR(Inv_SY_B!F163/Inv_SY_B!$DA163-1,"")</f>
        <v>2.0966095019352426E-2</v>
      </c>
      <c r="G163" s="169">
        <f>IFERROR(Inv_SY_B!G163/Inv_SY_B!$DA163-1,"")</f>
        <v>2.5893817356337667E-2</v>
      </c>
      <c r="H163" s="169">
        <f>IFERROR(Inv_SY_B!H163/Inv_SY_B!$DA163-1,"")</f>
        <v>2.8491016893948506E-2</v>
      </c>
      <c r="I163" s="169">
        <f>IFERROR(Inv_SY_B!I163/Inv_SY_B!$DA163-1,"")</f>
        <v>-7.1810355725218433E-2</v>
      </c>
      <c r="J163" s="169">
        <f>IFERROR(Inv_SY_B!J163/Inv_SY_B!$DA163-1,"")</f>
        <v>1.8060993354018562E-2</v>
      </c>
      <c r="K163" s="169">
        <f>IFERROR(Inv_SY_B!K163/Inv_SY_B!$DA163-1,"")</f>
        <v>3.8242552344324388E-2</v>
      </c>
      <c r="L163" s="169">
        <f>IFERROR(Inv_SY_B!L163/Inv_SY_B!$DA163-1,"")</f>
        <v>4.7691742047001107E-2</v>
      </c>
      <c r="M163" s="169">
        <f>IFERROR(Inv_SY_B!M163/Inv_SY_B!$DA163-1,"")</f>
        <v>3.0487409373822549E-2</v>
      </c>
      <c r="N163" s="169">
        <f>IFERROR(Inv_SY_B!N163/Inv_SY_B!$DA163-1,"")</f>
        <v>2.9372373244749728E-2</v>
      </c>
      <c r="O163" s="169">
        <f>IFERROR(Inv_SY_B!O163/Inv_SY_B!$DA163-1,"")</f>
        <v>1.8426975058557282E-2</v>
      </c>
      <c r="P163" s="169">
        <f>IFERROR(Inv_SY_B!P163/Inv_SY_B!$DA163-1,"")</f>
        <v>-6.6441182475558414E-3</v>
      </c>
      <c r="Q163" s="169">
        <f>IFERROR(Inv_SY_B!Q163/Inv_SY_B!$DA163-1,"")</f>
        <v>-3.4193557882373549E-2</v>
      </c>
      <c r="R163" s="169">
        <f>IFERROR(Inv_SY_B!R163/Inv_SY_B!$DA163-1,"")</f>
        <v>-8.05871911248357E-2</v>
      </c>
      <c r="S163" s="169">
        <f>IFERROR(Inv_SY_B!S163/Inv_SY_B!$DA163-1,"")</f>
        <v>-2.4504967766310726E-2</v>
      </c>
      <c r="T163" s="169">
        <f>IFERROR(Inv_SY_B!T163/Inv_SY_B!$DA163-1,"")</f>
        <v>-8.6901240619160491E-3</v>
      </c>
      <c r="U163" s="169">
        <f>IFERROR(Inv_SY_B!U163/Inv_SY_B!$DA163-1,"")</f>
        <v>8.7221041745604078E-2</v>
      </c>
      <c r="V163" s="169">
        <f>IFERROR(Inv_SY_B!V163/Inv_SY_B!$DA163-1,"")</f>
        <v>9.3158567815683435E-2</v>
      </c>
      <c r="W163" s="169">
        <f>IFERROR(Inv_SY_B!W163/Inv_SY_B!$DA163-1,"")</f>
        <v>4.181451277402104E-2</v>
      </c>
      <c r="X163" s="169">
        <f>IFERROR(Inv_SY_B!X163/Inv_SY_B!$DA163-1,"")</f>
        <v>2.6076934640014038E-2</v>
      </c>
      <c r="Y163" s="169">
        <f>IFERROR(Inv_SY_B!Y163/Inv_SY_B!$DA163-1,"")</f>
        <v>3.7867022445297049E-3</v>
      </c>
      <c r="Z163" s="169">
        <f>IFERROR(Inv_SY_B!Z163/Inv_SY_B!$DA163-1,"")</f>
        <v>3.9821230655040285E-2</v>
      </c>
      <c r="AA163" s="169">
        <f>IFERROR(Inv_SY_B!AA163/Inv_SY_B!$DA163-1,"")</f>
        <v>-8.5338495521580793E-2</v>
      </c>
      <c r="AB163" s="169">
        <f>IFERROR(Inv_SY_B!AB163/Inv_SY_B!$DA163-1,"")</f>
        <v>-4.342454271645213E-2</v>
      </c>
      <c r="AC163" s="169">
        <f>IFERROR(Inv_SY_B!AC163/Inv_SY_B!$DA163-1,"")</f>
        <v>-3.746425642376916E-2</v>
      </c>
      <c r="AD163" s="169">
        <f>IFERROR(Inv_SY_B!AD163/Inv_SY_B!$DA163-1,"")</f>
        <v>-5.1378022061274731E-2</v>
      </c>
      <c r="AE163" s="169">
        <f>IFERROR(Inv_SY_B!AE163/Inv_SY_B!$DA163-1,"")</f>
        <v>-4.2077016326749539E-2</v>
      </c>
      <c r="AF163" s="169">
        <f>IFERROR(Inv_SY_B!AF163/Inv_SY_B!$DA163-1,"")</f>
        <v>-2.1468373882902791E-2</v>
      </c>
      <c r="AG163" s="169">
        <f>IFERROR(Inv_SY_B!AG163/Inv_SY_B!$DA163-1,"")</f>
        <v>-6.3739692937404113E-2</v>
      </c>
      <c r="AH163" s="169">
        <f>IFERROR(Inv_SY_B!AH163/Inv_SY_B!$DA163-1,"")</f>
        <v>-7.4849117833025947E-2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2.4586429804972276E-2</v>
      </c>
      <c r="D164" s="169">
        <f>IFERROR(Inv_SY_B!D164/Inv_SY_B!$DA164-1,"")</f>
        <v>9.8637206063236782E-3</v>
      </c>
      <c r="E164" s="169">
        <f>IFERROR(Inv_SY_B!E164/Inv_SY_B!$DA164-1,"")</f>
        <v>-7.4630190310910338E-3</v>
      </c>
      <c r="F164" s="169">
        <f>IFERROR(Inv_SY_B!F164/Inv_SY_B!$DA164-1,"")</f>
        <v>-2.0665423215241341E-2</v>
      </c>
      <c r="G164" s="169">
        <f>IFERROR(Inv_SY_B!G164/Inv_SY_B!$DA164-1,"")</f>
        <v>-9.5762637420070407E-3</v>
      </c>
      <c r="H164" s="169">
        <f>IFERROR(Inv_SY_B!H164/Inv_SY_B!$DA164-1,"")</f>
        <v>-4.9929043725711608E-3</v>
      </c>
      <c r="I164" s="169">
        <f>IFERROR(Inv_SY_B!I164/Inv_SY_B!$DA164-1,"")</f>
        <v>-3.7279818676112519E-3</v>
      </c>
      <c r="J164" s="169">
        <f>IFERROR(Inv_SY_B!J164/Inv_SY_B!$DA164-1,"")</f>
        <v>-2.8221962423904845E-2</v>
      </c>
      <c r="K164" s="169">
        <f>IFERROR(Inv_SY_B!K164/Inv_SY_B!$DA164-1,"")</f>
        <v>-9.9885584228692759E-3</v>
      </c>
      <c r="L164" s="169">
        <f>IFERROR(Inv_SY_B!L164/Inv_SY_B!$DA164-1,"")</f>
        <v>-2.5239238346473902E-3</v>
      </c>
      <c r="M164" s="169">
        <f>IFERROR(Inv_SY_B!M164/Inv_SY_B!$DA164-1,"")</f>
        <v>5.7027846013124606E-3</v>
      </c>
      <c r="N164" s="169">
        <f>IFERROR(Inv_SY_B!N164/Inv_SY_B!$DA164-1,"")</f>
        <v>4.8406287212436894E-3</v>
      </c>
      <c r="O164" s="169">
        <f>IFERROR(Inv_SY_B!O164/Inv_SY_B!$DA164-1,"")</f>
        <v>-4.0301427199540552E-4</v>
      </c>
      <c r="P164" s="169">
        <f>IFERROR(Inv_SY_B!P164/Inv_SY_B!$DA164-1,"")</f>
        <v>-2.8799261021697942E-2</v>
      </c>
      <c r="Q164" s="169">
        <f>IFERROR(Inv_SY_B!Q164/Inv_SY_B!$DA164-1,"")</f>
        <v>-5.1198276572307577E-2</v>
      </c>
      <c r="R164" s="169">
        <f>IFERROR(Inv_SY_B!R164/Inv_SY_B!$DA164-1,"")</f>
        <v>-9.258016491080745E-2</v>
      </c>
      <c r="S164" s="169">
        <f>IFERROR(Inv_SY_B!S164/Inv_SY_B!$DA164-1,"")</f>
        <v>-3.7396092284007532E-2</v>
      </c>
      <c r="T164" s="169">
        <f>IFERROR(Inv_SY_B!T164/Inv_SY_B!$DA164-1,"")</f>
        <v>-1.7588062737233234E-2</v>
      </c>
      <c r="U164" s="169">
        <f>IFERROR(Inv_SY_B!U164/Inv_SY_B!$DA164-1,"")</f>
        <v>7.4747475445036793E-2</v>
      </c>
      <c r="V164" s="169">
        <f>IFERROR(Inv_SY_B!V164/Inv_SY_B!$DA164-1,"")</f>
        <v>8.5381367001200248E-2</v>
      </c>
      <c r="W164" s="169">
        <f>IFERROR(Inv_SY_B!W164/Inv_SY_B!$DA164-1,"")</f>
        <v>3.1317051820382691E-2</v>
      </c>
      <c r="X164" s="169">
        <f>IFERROR(Inv_SY_B!X164/Inv_SY_B!$DA164-1,"")</f>
        <v>8.4425350131465127E-3</v>
      </c>
      <c r="Y164" s="169">
        <f>IFERROR(Inv_SY_B!Y164/Inv_SY_B!$DA164-1,"")</f>
        <v>1.8633095887431894E-2</v>
      </c>
      <c r="Z164" s="169">
        <f>IFERROR(Inv_SY_B!Z164/Inv_SY_B!$DA164-1,"")</f>
        <v>3.9181668373237555E-2</v>
      </c>
      <c r="AA164" s="169">
        <f>IFERROR(Inv_SY_B!AA164/Inv_SY_B!$DA164-1,"")</f>
        <v>-2.4769543970091346E-2</v>
      </c>
      <c r="AB164" s="169">
        <f>IFERROR(Inv_SY_B!AB164/Inv_SY_B!$DA164-1,"")</f>
        <v>1.5778944530475236E-2</v>
      </c>
      <c r="AC164" s="169">
        <f>IFERROR(Inv_SY_B!AC164/Inv_SY_B!$DA164-1,"")</f>
        <v>4.7437546958377652E-3</v>
      </c>
      <c r="AD164" s="169">
        <f>IFERROR(Inv_SY_B!AD164/Inv_SY_B!$DA164-1,"")</f>
        <v>-2.1158155297183345E-2</v>
      </c>
      <c r="AE164" s="169">
        <f>IFERROR(Inv_SY_B!AE164/Inv_SY_B!$DA164-1,"")</f>
        <v>5.7593010867513783E-3</v>
      </c>
      <c r="AF164" s="169">
        <f>IFERROR(Inv_SY_B!AF164/Inv_SY_B!$DA164-1,"")</f>
        <v>3.2012169737831275E-2</v>
      </c>
      <c r="AG164" s="169">
        <f>IFERROR(Inv_SY_B!AG164/Inv_SY_B!$DA164-1,"")</f>
        <v>3.8756666629005121E-3</v>
      </c>
      <c r="AH164" s="169">
        <f>IFERROR(Inv_SY_B!AH164/Inv_SY_B!$DA164-1,"")</f>
        <v>-3.8139860128230119E-3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5.9086770816945133E-2</v>
      </c>
      <c r="D165" s="169">
        <f>IFERROR(Inv_SY_B!D165/Inv_SY_B!$DA165-1,"")</f>
        <v>3.4509983997358162E-2</v>
      </c>
      <c r="E165" s="169">
        <f>IFERROR(Inv_SY_B!E165/Inv_SY_B!$DA165-1,"")</f>
        <v>3.0730143048526282E-2</v>
      </c>
      <c r="F165" s="169">
        <f>IFERROR(Inv_SY_B!F165/Inv_SY_B!$DA165-1,"")</f>
        <v>2.7976978560079857E-2</v>
      </c>
      <c r="G165" s="169">
        <f>IFERROR(Inv_SY_B!G165/Inv_SY_B!$DA165-1,"")</f>
        <v>2.8045797780098969E-2</v>
      </c>
      <c r="H165" s="169">
        <f>IFERROR(Inv_SY_B!H165/Inv_SY_B!$DA165-1,"")</f>
        <v>3.0445315344706403E-2</v>
      </c>
      <c r="I165" s="169">
        <f>IFERROR(Inv_SY_B!I165/Inv_SY_B!$DA165-1,"")</f>
        <v>7.7401323101950581E-2</v>
      </c>
      <c r="J165" s="169">
        <f>IFERROR(Inv_SY_B!J165/Inv_SY_B!$DA165-1,"")</f>
        <v>3.1926302191522371E-2</v>
      </c>
      <c r="K165" s="169">
        <f>IFERROR(Inv_SY_B!K165/Inv_SY_B!$DA165-1,"")</f>
        <v>4.881603788468869E-2</v>
      </c>
      <c r="L165" s="169">
        <f>IFERROR(Inv_SY_B!L165/Inv_SY_B!$DA165-1,"")</f>
        <v>5.9265434532241201E-2</v>
      </c>
      <c r="M165" s="169">
        <f>IFERROR(Inv_SY_B!M165/Inv_SY_B!$DA165-1,"")</f>
        <v>2.0537167344074847E-2</v>
      </c>
      <c r="N165" s="169">
        <f>IFERROR(Inv_SY_B!N165/Inv_SY_B!$DA165-1,"")</f>
        <v>3.2332661812817687E-2</v>
      </c>
      <c r="O165" s="169">
        <f>IFERROR(Inv_SY_B!O165/Inv_SY_B!$DA165-1,"")</f>
        <v>5.9958671384190421E-3</v>
      </c>
      <c r="P165" s="169">
        <f>IFERROR(Inv_SY_B!P165/Inv_SY_B!$DA165-1,"")</f>
        <v>-2.2300053679434551E-2</v>
      </c>
      <c r="Q165" s="169">
        <f>IFERROR(Inv_SY_B!Q165/Inv_SY_B!$DA165-1,"")</f>
        <v>-5.1952937290194678E-2</v>
      </c>
      <c r="R165" s="169">
        <f>IFERROR(Inv_SY_B!R165/Inv_SY_B!$DA165-1,"")</f>
        <v>-0.1060056613036785</v>
      </c>
      <c r="S165" s="169">
        <f>IFERROR(Inv_SY_B!S165/Inv_SY_B!$DA165-1,"")</f>
        <v>-5.2894534044430341E-2</v>
      </c>
      <c r="T165" s="169">
        <f>IFERROR(Inv_SY_B!T165/Inv_SY_B!$DA165-1,"")</f>
        <v>-1.6775755399325853E-2</v>
      </c>
      <c r="U165" s="169">
        <f>IFERROR(Inv_SY_B!U165/Inv_SY_B!$DA165-1,"")</f>
        <v>7.0583358601986168E-2</v>
      </c>
      <c r="V165" s="169">
        <f>IFERROR(Inv_SY_B!V165/Inv_SY_B!$DA165-1,"")</f>
        <v>8.0224147680511892E-2</v>
      </c>
      <c r="W165" s="169">
        <f>IFERROR(Inv_SY_B!W165/Inv_SY_B!$DA165-1,"")</f>
        <v>3.6837197587540782E-2</v>
      </c>
      <c r="X165" s="169">
        <f>IFERROR(Inv_SY_B!X165/Inv_SY_B!$DA165-1,"")</f>
        <v>2.8644929813205211E-2</v>
      </c>
      <c r="Y165" s="169">
        <f>IFERROR(Inv_SY_B!Y165/Inv_SY_B!$DA165-1,"")</f>
        <v>2.3641367698883586E-2</v>
      </c>
      <c r="Z165" s="169">
        <f>IFERROR(Inv_SY_B!Z165/Inv_SY_B!$DA165-1,"")</f>
        <v>3.4395292243097009E-2</v>
      </c>
      <c r="AA165" s="169">
        <f>IFERROR(Inv_SY_B!AA165/Inv_SY_B!$DA165-1,"")</f>
        <v>-8.3534280643207337E-2</v>
      </c>
      <c r="AB165" s="169">
        <f>IFERROR(Inv_SY_B!AB165/Inv_SY_B!$DA165-1,"")</f>
        <v>-5.126967942279792E-2</v>
      </c>
      <c r="AC165" s="169">
        <f>IFERROR(Inv_SY_B!AC165/Inv_SY_B!$DA165-1,"")</f>
        <v>-5.3781274595382067E-2</v>
      </c>
      <c r="AD165" s="169">
        <f>IFERROR(Inv_SY_B!AD165/Inv_SY_B!$DA165-1,"")</f>
        <v>-8.1967797704370571E-2</v>
      </c>
      <c r="AE165" s="169">
        <f>IFERROR(Inv_SY_B!AE165/Inv_SY_B!$DA165-1,"")</f>
        <v>-5.5079797902716221E-2</v>
      </c>
      <c r="AF165" s="169">
        <f>IFERROR(Inv_SY_B!AF165/Inv_SY_B!$DA165-1,"")</f>
        <v>-3.144870000853961E-2</v>
      </c>
      <c r="AG165" s="169">
        <f>IFERROR(Inv_SY_B!AG165/Inv_SY_B!$DA165-1,"")</f>
        <v>-0.10073894061271693</v>
      </c>
      <c r="AH165" s="169">
        <f>IFERROR(Inv_SY_B!AH165/Inv_SY_B!$DA165-1,"")</f>
        <v>-5.3646664571851299E-2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2.8102125655862897E-2</v>
      </c>
      <c r="D166" s="169">
        <f>IFERROR(Inv_SY_B!D166/Inv_SY_B!$DA166-1,"")</f>
        <v>2.2291971392182086E-2</v>
      </c>
      <c r="E166" s="169">
        <f>IFERROR(Inv_SY_B!E166/Inv_SY_B!$DA166-1,"")</f>
        <v>7.5782450973282955E-3</v>
      </c>
      <c r="F166" s="169">
        <f>IFERROR(Inv_SY_B!F166/Inv_SY_B!$DA166-1,"")</f>
        <v>1.3036817150771096E-3</v>
      </c>
      <c r="G166" s="169">
        <f>IFERROR(Inv_SY_B!G166/Inv_SY_B!$DA166-1,"")</f>
        <v>7.1530581582688324E-3</v>
      </c>
      <c r="H166" s="169">
        <f>IFERROR(Inv_SY_B!H166/Inv_SY_B!$DA166-1,"")</f>
        <v>1.1737947042209651E-2</v>
      </c>
      <c r="I166" s="169">
        <f>IFERROR(Inv_SY_B!I166/Inv_SY_B!$DA166-1,"")</f>
        <v>4.5182840955092729E-2</v>
      </c>
      <c r="J166" s="169">
        <f>IFERROR(Inv_SY_B!J166/Inv_SY_B!$DA166-1,"")</f>
        <v>2.0510038615284554E-3</v>
      </c>
      <c r="K166" s="169">
        <f>IFERROR(Inv_SY_B!K166/Inv_SY_B!$DA166-1,"")</f>
        <v>1.9114865034741024E-2</v>
      </c>
      <c r="L166" s="169">
        <f>IFERROR(Inv_SY_B!L166/Inv_SY_B!$DA166-1,"")</f>
        <v>2.6521386199773955E-2</v>
      </c>
      <c r="M166" s="169">
        <f>IFERROR(Inv_SY_B!M166/Inv_SY_B!$DA166-1,"")</f>
        <v>1.754763963466055E-2</v>
      </c>
      <c r="N166" s="169">
        <f>IFERROR(Inv_SY_B!N166/Inv_SY_B!$DA166-1,"")</f>
        <v>1.8991813858885376E-2</v>
      </c>
      <c r="O166" s="169">
        <f>IFERROR(Inv_SY_B!O166/Inv_SY_B!$DA166-1,"")</f>
        <v>6.076049158237673E-3</v>
      </c>
      <c r="P166" s="169">
        <f>IFERROR(Inv_SY_B!P166/Inv_SY_B!$DA166-1,"")</f>
        <v>-2.2719425444753694E-2</v>
      </c>
      <c r="Q166" s="169">
        <f>IFERROR(Inv_SY_B!Q166/Inv_SY_B!$DA166-1,"")</f>
        <v>-4.1840341218669419E-2</v>
      </c>
      <c r="R166" s="169">
        <f>IFERROR(Inv_SY_B!R166/Inv_SY_B!$DA166-1,"")</f>
        <v>-8.9754729824661705E-2</v>
      </c>
      <c r="S166" s="169">
        <f>IFERROR(Inv_SY_B!S166/Inv_SY_B!$DA166-1,"")</f>
        <v>-4.1120209400048235E-2</v>
      </c>
      <c r="T166" s="169">
        <f>IFERROR(Inv_SY_B!T166/Inv_SY_B!$DA166-1,"")</f>
        <v>-9.3592424040027655E-3</v>
      </c>
      <c r="U166" s="169">
        <f>IFERROR(Inv_SY_B!U166/Inv_SY_B!$DA166-1,"")</f>
        <v>4.6408396797626317E-2</v>
      </c>
      <c r="V166" s="169">
        <f>IFERROR(Inv_SY_B!V166/Inv_SY_B!$DA166-1,"")</f>
        <v>7.5159690238196353E-2</v>
      </c>
      <c r="W166" s="169">
        <f>IFERROR(Inv_SY_B!W166/Inv_SY_B!$DA166-1,"")</f>
        <v>3.0164144312521124E-2</v>
      </c>
      <c r="X166" s="169">
        <f>IFERROR(Inv_SY_B!X166/Inv_SY_B!$DA166-1,"")</f>
        <v>2.1700262943127324E-3</v>
      </c>
      <c r="Y166" s="169">
        <f>IFERROR(Inv_SY_B!Y166/Inv_SY_B!$DA166-1,"")</f>
        <v>-4.863787706898659E-3</v>
      </c>
      <c r="Z166" s="169">
        <f>IFERROR(Inv_SY_B!Z166/Inv_SY_B!$DA166-1,"")</f>
        <v>8.9719380767541157E-3</v>
      </c>
      <c r="AA166" s="169">
        <f>IFERROR(Inv_SY_B!AA166/Inv_SY_B!$DA166-1,"")</f>
        <v>-4.2897443782002997E-2</v>
      </c>
      <c r="AB166" s="169">
        <f>IFERROR(Inv_SY_B!AB166/Inv_SY_B!$DA166-1,"")</f>
        <v>-5.4088113854892095E-3</v>
      </c>
      <c r="AC166" s="169">
        <f>IFERROR(Inv_SY_B!AC166/Inv_SY_B!$DA166-1,"")</f>
        <v>-8.5211824655025969E-3</v>
      </c>
      <c r="AD166" s="169">
        <f>IFERROR(Inv_SY_B!AD166/Inv_SY_B!$DA166-1,"")</f>
        <v>-3.7639145743070923E-2</v>
      </c>
      <c r="AE166" s="169">
        <f>IFERROR(Inv_SY_B!AE166/Inv_SY_B!$DA166-1,"")</f>
        <v>-1.4281415103227002E-2</v>
      </c>
      <c r="AF166" s="169">
        <f>IFERROR(Inv_SY_B!AF166/Inv_SY_B!$DA166-1,"")</f>
        <v>7.5473507802881201E-3</v>
      </c>
      <c r="AG166" s="169">
        <f>IFERROR(Inv_SY_B!AG166/Inv_SY_B!$DA166-1,"")</f>
        <v>-4.5394814439458808E-2</v>
      </c>
      <c r="AH166" s="169">
        <f>IFERROR(Inv_SY_B!AH166/Inv_SY_B!$DA166-1,"")</f>
        <v>-2.0273625345760493E-2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2.9708962804660954E-2</v>
      </c>
      <c r="D167" s="169">
        <f>IFERROR(Inv_SY_B!D167/Inv_SY_B!$DA167-1,"")</f>
        <v>1.1059204424352487E-2</v>
      </c>
      <c r="E167" s="169">
        <f>IFERROR(Inv_SY_B!E167/Inv_SY_B!$DA167-1,"")</f>
        <v>-4.1483569763740569E-3</v>
      </c>
      <c r="F167" s="169">
        <f>IFERROR(Inv_SY_B!F167/Inv_SY_B!$DA167-1,"")</f>
        <v>-1.4171854848160526E-2</v>
      </c>
      <c r="G167" s="169">
        <f>IFERROR(Inv_SY_B!G167/Inv_SY_B!$DA167-1,"")</f>
        <v>-6.1737525571617935E-3</v>
      </c>
      <c r="H167" s="169">
        <f>IFERROR(Inv_SY_B!H167/Inv_SY_B!$DA167-1,"")</f>
        <v>-2.0482764791761587E-3</v>
      </c>
      <c r="I167" s="169">
        <f>IFERROR(Inv_SY_B!I167/Inv_SY_B!$DA167-1,"")</f>
        <v>2.5589594011385719E-2</v>
      </c>
      <c r="J167" s="169">
        <f>IFERROR(Inv_SY_B!J167/Inv_SY_B!$DA167-1,"")</f>
        <v>-1.5716330607456697E-2</v>
      </c>
      <c r="K167" s="169">
        <f>IFERROR(Inv_SY_B!K167/Inv_SY_B!$DA167-1,"")</f>
        <v>7.9721090730955346E-4</v>
      </c>
      <c r="L167" s="169">
        <f>IFERROR(Inv_SY_B!L167/Inv_SY_B!$DA167-1,"")</f>
        <v>7.6718087675897717E-3</v>
      </c>
      <c r="M167" s="169">
        <f>IFERROR(Inv_SY_B!M167/Inv_SY_B!$DA167-1,"")</f>
        <v>7.5552547162263117E-3</v>
      </c>
      <c r="N167" s="169">
        <f>IFERROR(Inv_SY_B!N167/Inv_SY_B!$DA167-1,"")</f>
        <v>6.4813226995130702E-3</v>
      </c>
      <c r="O167" s="169">
        <f>IFERROR(Inv_SY_B!O167/Inv_SY_B!$DA167-1,"")</f>
        <v>-2.1609541534498566E-3</v>
      </c>
      <c r="P167" s="169">
        <f>IFERROR(Inv_SY_B!P167/Inv_SY_B!$DA167-1,"")</f>
        <v>-3.111865919415624E-2</v>
      </c>
      <c r="Q167" s="169">
        <f>IFERROR(Inv_SY_B!Q167/Inv_SY_B!$DA167-1,"")</f>
        <v>-6.0096256926716274E-2</v>
      </c>
      <c r="R167" s="169">
        <f>IFERROR(Inv_SY_B!R167/Inv_SY_B!$DA167-1,"")</f>
        <v>-0.1075574854895186</v>
      </c>
      <c r="S167" s="169">
        <f>IFERROR(Inv_SY_B!S167/Inv_SY_B!$DA167-1,"")</f>
        <v>-5.6396307284092839E-2</v>
      </c>
      <c r="T167" s="169">
        <f>IFERROR(Inv_SY_B!T167/Inv_SY_B!$DA167-1,"")</f>
        <v>-2.5412208585712692E-2</v>
      </c>
      <c r="U167" s="169">
        <f>IFERROR(Inv_SY_B!U167/Inv_SY_B!$DA167-1,"")</f>
        <v>7.825693441233339E-2</v>
      </c>
      <c r="V167" s="169">
        <f>IFERROR(Inv_SY_B!V167/Inv_SY_B!$DA167-1,"")</f>
        <v>9.0710481049832037E-2</v>
      </c>
      <c r="W167" s="169">
        <f>IFERROR(Inv_SY_B!W167/Inv_SY_B!$DA167-1,"")</f>
        <v>3.1444074929793064E-2</v>
      </c>
      <c r="X167" s="169">
        <f>IFERROR(Inv_SY_B!X167/Inv_SY_B!$DA167-1,"")</f>
        <v>1.2943062800297556E-2</v>
      </c>
      <c r="Y167" s="169">
        <f>IFERROR(Inv_SY_B!Y167/Inv_SY_B!$DA167-1,"")</f>
        <v>2.436792683567246E-2</v>
      </c>
      <c r="Z167" s="169">
        <f>IFERROR(Inv_SY_B!Z167/Inv_SY_B!$DA167-1,"")</f>
        <v>4.3978420081638658E-2</v>
      </c>
      <c r="AA167" s="169">
        <f>IFERROR(Inv_SY_B!AA167/Inv_SY_B!$DA167-1,"")</f>
        <v>-3.6489507198323556E-2</v>
      </c>
      <c r="AB167" s="169">
        <f>IFERROR(Inv_SY_B!AB167/Inv_SY_B!$DA167-1,"")</f>
        <v>7.9680981630787517E-3</v>
      </c>
      <c r="AC167" s="169">
        <f>IFERROR(Inv_SY_B!AC167/Inv_SY_B!$DA167-1,"")</f>
        <v>1.823038306763225E-3</v>
      </c>
      <c r="AD167" s="169">
        <f>IFERROR(Inv_SY_B!AD167/Inv_SY_B!$DA167-1,"")</f>
        <v>-2.1987555442785189E-2</v>
      </c>
      <c r="AE167" s="169">
        <f>IFERROR(Inv_SY_B!AE167/Inv_SY_B!$DA167-1,"")</f>
        <v>4.7816917481857679E-4</v>
      </c>
      <c r="AF167" s="169">
        <f>IFERROR(Inv_SY_B!AF167/Inv_SY_B!$DA167-1,"")</f>
        <v>2.4871484275727385E-2</v>
      </c>
      <c r="AG167" s="169">
        <f>IFERROR(Inv_SY_B!AG167/Inv_SY_B!$DA167-1,"")</f>
        <v>-2.8063366241058985E-3</v>
      </c>
      <c r="AH167" s="169">
        <f>IFERROR(Inv_SY_B!AH167/Inv_SY_B!$DA167-1,"")</f>
        <v>-1.9421205993804147E-2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2.5687229901085962E-2</v>
      </c>
      <c r="D168" s="169">
        <f>IFERROR(Inv_SY_B!D168/Inv_SY_B!$DA168-1,"")</f>
        <v>1.0396681077293302E-2</v>
      </c>
      <c r="E168" s="169">
        <f>IFERROR(Inv_SY_B!E168/Inv_SY_B!$DA168-1,"")</f>
        <v>-4.8175041518304651E-3</v>
      </c>
      <c r="F168" s="169">
        <f>IFERROR(Inv_SY_B!F168/Inv_SY_B!$DA168-1,"")</f>
        <v>-1.5619245367995749E-2</v>
      </c>
      <c r="G168" s="169">
        <f>IFERROR(Inv_SY_B!G168/Inv_SY_B!$DA168-1,"")</f>
        <v>-6.7197044072409007E-3</v>
      </c>
      <c r="H168" s="169">
        <f>IFERROR(Inv_SY_B!H168/Inv_SY_B!$DA168-1,"")</f>
        <v>-3.1773035918015724E-3</v>
      </c>
      <c r="I168" s="169">
        <f>IFERROR(Inv_SY_B!I168/Inv_SY_B!$DA168-1,"")</f>
        <v>2.3724192140509803E-2</v>
      </c>
      <c r="J168" s="169">
        <f>IFERROR(Inv_SY_B!J168/Inv_SY_B!$DA168-1,"")</f>
        <v>-1.7111734916578802E-2</v>
      </c>
      <c r="K168" s="169">
        <f>IFERROR(Inv_SY_B!K168/Inv_SY_B!$DA168-1,"")</f>
        <v>-6.9064208483149425E-4</v>
      </c>
      <c r="L168" s="169">
        <f>IFERROR(Inv_SY_B!L168/Inv_SY_B!$DA168-1,"")</f>
        <v>6.1900491921216272E-3</v>
      </c>
      <c r="M168" s="169">
        <f>IFERROR(Inv_SY_B!M168/Inv_SY_B!$DA168-1,"")</f>
        <v>6.0061227471004397E-3</v>
      </c>
      <c r="N168" s="169">
        <f>IFERROR(Inv_SY_B!N168/Inv_SY_B!$DA168-1,"")</f>
        <v>3.7959948849308756E-3</v>
      </c>
      <c r="O168" s="169">
        <f>IFERROR(Inv_SY_B!O168/Inv_SY_B!$DA168-1,"")</f>
        <v>-4.3824300217613077E-3</v>
      </c>
      <c r="P168" s="169">
        <f>IFERROR(Inv_SY_B!P168/Inv_SY_B!$DA168-1,"")</f>
        <v>-3.4535992218829303E-2</v>
      </c>
      <c r="Q168" s="169">
        <f>IFERROR(Inv_SY_B!Q168/Inv_SY_B!$DA168-1,"")</f>
        <v>-6.1303509335436157E-2</v>
      </c>
      <c r="R168" s="169">
        <f>IFERROR(Inv_SY_B!R168/Inv_SY_B!$DA168-1,"")</f>
        <v>-0.10826199053425567</v>
      </c>
      <c r="S168" s="169">
        <f>IFERROR(Inv_SY_B!S168/Inv_SY_B!$DA168-1,"")</f>
        <v>-5.6517392360008079E-2</v>
      </c>
      <c r="T168" s="169">
        <f>IFERROR(Inv_SY_B!T168/Inv_SY_B!$DA168-1,"")</f>
        <v>-2.784411293967759E-2</v>
      </c>
      <c r="U168" s="169">
        <f>IFERROR(Inv_SY_B!U168/Inv_SY_B!$DA168-1,"")</f>
        <v>7.0496974488342801E-2</v>
      </c>
      <c r="V168" s="169">
        <f>IFERROR(Inv_SY_B!V168/Inv_SY_B!$DA168-1,"")</f>
        <v>8.5608262128715751E-2</v>
      </c>
      <c r="W168" s="169">
        <f>IFERROR(Inv_SY_B!W168/Inv_SY_B!$DA168-1,"")</f>
        <v>2.71790526861726E-2</v>
      </c>
      <c r="X168" s="169">
        <f>IFERROR(Inv_SY_B!X168/Inv_SY_B!$DA168-1,"")</f>
        <v>1.1538273121995513E-2</v>
      </c>
      <c r="Y168" s="169">
        <f>IFERROR(Inv_SY_B!Y168/Inv_SY_B!$DA168-1,"")</f>
        <v>1.2163218767946127E-2</v>
      </c>
      <c r="Z168" s="169">
        <f>IFERROR(Inv_SY_B!Z168/Inv_SY_B!$DA168-1,"")</f>
        <v>3.1601183699577318E-2</v>
      </c>
      <c r="AA168" s="169">
        <f>IFERROR(Inv_SY_B!AA168/Inv_SY_B!$DA168-1,"")</f>
        <v>-1.7824045726504645E-2</v>
      </c>
      <c r="AB168" s="169">
        <f>IFERROR(Inv_SY_B!AB168/Inv_SY_B!$DA168-1,"")</f>
        <v>2.0873814222791776E-2</v>
      </c>
      <c r="AC168" s="169">
        <f>IFERROR(Inv_SY_B!AC168/Inv_SY_B!$DA168-1,"")</f>
        <v>7.0755079669666543E-3</v>
      </c>
      <c r="AD168" s="169">
        <f>IFERROR(Inv_SY_B!AD168/Inv_SY_B!$DA168-1,"")</f>
        <v>-1.6369905791839168E-2</v>
      </c>
      <c r="AE168" s="169">
        <f>IFERROR(Inv_SY_B!AE168/Inv_SY_B!$DA168-1,"")</f>
        <v>-1.1607485963072706E-2</v>
      </c>
      <c r="AF168" s="169">
        <f>IFERROR(Inv_SY_B!AF168/Inv_SY_B!$DA168-1,"")</f>
        <v>2.8736388423621362E-2</v>
      </c>
      <c r="AG168" s="169">
        <f>IFERROR(Inv_SY_B!AG168/Inv_SY_B!$DA168-1,"")</f>
        <v>1.1061467886714693E-2</v>
      </c>
      <c r="AH168" s="169">
        <f>IFERROR(Inv_SY_B!AH168/Inv_SY_B!$DA168-1,"")</f>
        <v>4.6485860757798925E-3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3.4791956017095726E-2</v>
      </c>
      <c r="D169" s="169">
        <f>IFERROR(Inv_SY_B!D169/Inv_SY_B!$DA169-1,"")</f>
        <v>3.1985956769190471E-2</v>
      </c>
      <c r="E169" s="169">
        <f>IFERROR(Inv_SY_B!E169/Inv_SY_B!$DA169-1,"")</f>
        <v>2.3716135421294027E-2</v>
      </c>
      <c r="F169" s="169">
        <f>IFERROR(Inv_SY_B!F169/Inv_SY_B!$DA169-1,"")</f>
        <v>1.8955453806587252E-2</v>
      </c>
      <c r="G169" s="169">
        <f>IFERROR(Inv_SY_B!G169/Inv_SY_B!$DA169-1,"")</f>
        <v>3.0246742890684519E-2</v>
      </c>
      <c r="H169" s="169">
        <f>IFERROR(Inv_SY_B!H169/Inv_SY_B!$DA169-1,"")</f>
        <v>2.815243904983733E-2</v>
      </c>
      <c r="I169" s="169">
        <f>IFERROR(Inv_SY_B!I169/Inv_SY_B!$DA169-1,"")</f>
        <v>6.0167291979391191E-2</v>
      </c>
      <c r="J169" s="169">
        <f>IFERROR(Inv_SY_B!J169/Inv_SY_B!$DA169-1,"")</f>
        <v>1.8776296806510828E-3</v>
      </c>
      <c r="K169" s="169">
        <f>IFERROR(Inv_SY_B!K169/Inv_SY_B!$DA169-1,"")</f>
        <v>4.2518963105274921E-2</v>
      </c>
      <c r="L169" s="169">
        <f>IFERROR(Inv_SY_B!L169/Inv_SY_B!$DA169-1,"")</f>
        <v>4.0745181167423539E-2</v>
      </c>
      <c r="M169" s="169">
        <f>IFERROR(Inv_SY_B!M169/Inv_SY_B!$DA169-1,"")</f>
        <v>4.0749810305985346E-2</v>
      </c>
      <c r="N169" s="169">
        <f>IFERROR(Inv_SY_B!N169/Inv_SY_B!$DA169-1,"")</f>
        <v>2.9875309082916246E-2</v>
      </c>
      <c r="O169" s="169">
        <f>IFERROR(Inv_SY_B!O169/Inv_SY_B!$DA169-1,"")</f>
        <v>3.1035129052559451E-2</v>
      </c>
      <c r="P169" s="169">
        <f>IFERROR(Inv_SY_B!P169/Inv_SY_B!$DA169-1,"")</f>
        <v>3.5956615719963114E-3</v>
      </c>
      <c r="Q169" s="169">
        <f>IFERROR(Inv_SY_B!Q169/Inv_SY_B!$DA169-1,"")</f>
        <v>-1.9855502574131156E-2</v>
      </c>
      <c r="R169" s="169">
        <f>IFERROR(Inv_SY_B!R169/Inv_SY_B!$DA169-1,"")</f>
        <v>-6.6659113889348087E-2</v>
      </c>
      <c r="S169" s="169">
        <f>IFERROR(Inv_SY_B!S169/Inv_SY_B!$DA169-1,"")</f>
        <v>-1.8836539853145151E-2</v>
      </c>
      <c r="T169" s="169">
        <f>IFERROR(Inv_SY_B!T169/Inv_SY_B!$DA169-1,"")</f>
        <v>3.0583561791961422E-3</v>
      </c>
      <c r="U169" s="169">
        <f>IFERROR(Inv_SY_B!U169/Inv_SY_B!$DA169-1,"")</f>
        <v>7.4039005214003195E-2</v>
      </c>
      <c r="V169" s="169">
        <f>IFERROR(Inv_SY_B!V169/Inv_SY_B!$DA169-1,"")</f>
        <v>0.10122917513643737</v>
      </c>
      <c r="W169" s="169">
        <f>IFERROR(Inv_SY_B!W169/Inv_SY_B!$DA169-1,"")</f>
        <v>4.931634033532406E-2</v>
      </c>
      <c r="X169" s="169">
        <f>IFERROR(Inv_SY_B!X169/Inv_SY_B!$DA169-1,"")</f>
        <v>1.9722331915083213E-2</v>
      </c>
      <c r="Y169" s="169">
        <f>IFERROR(Inv_SY_B!Y169/Inv_SY_B!$DA169-1,"")</f>
        <v>6.2753088254627887E-3</v>
      </c>
      <c r="Z169" s="169">
        <f>IFERROR(Inv_SY_B!Z169/Inv_SY_B!$DA169-1,"")</f>
        <v>2.6935295195434028E-2</v>
      </c>
      <c r="AA169" s="169">
        <f>IFERROR(Inv_SY_B!AA169/Inv_SY_B!$DA169-1,"")</f>
        <v>-0.45881269754523701</v>
      </c>
      <c r="AB169" s="169">
        <f>IFERROR(Inv_SY_B!AB169/Inv_SY_B!$DA169-1,"")</f>
        <v>-0.40840938295461005</v>
      </c>
      <c r="AC169" s="169">
        <f>IFERROR(Inv_SY_B!AC169/Inv_SY_B!$DA169-1,"")</f>
        <v>5.0981826326829349E-2</v>
      </c>
      <c r="AD169" s="169">
        <f>IFERROR(Inv_SY_B!AD169/Inv_SY_B!$DA169-1,"")</f>
        <v>2.3306108696617978E-2</v>
      </c>
      <c r="AE169" s="169">
        <f>IFERROR(Inv_SY_B!AE169/Inv_SY_B!$DA169-1,"")</f>
        <v>4.1817498716179236E-2</v>
      </c>
      <c r="AF169" s="169">
        <f>IFERROR(Inv_SY_B!AF169/Inv_SY_B!$DA169-1,"")</f>
        <v>7.052423754278947E-2</v>
      </c>
      <c r="AG169" s="169">
        <f>IFERROR(Inv_SY_B!AG169/Inv_SY_B!$DA169-1,"")</f>
        <v>4.9413122513859653E-2</v>
      </c>
      <c r="AH169" s="169">
        <f>IFERROR(Inv_SY_B!AH169/Inv_SY_B!$DA169-1,"")</f>
        <v>3.7540970318377109E-2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3.6557925757452647E-2</v>
      </c>
      <c r="D170" s="169">
        <f>IFERROR(Inv_SY_B!D170/Inv_SY_B!$DA170-1,"")</f>
        <v>2.3441286655122795E-2</v>
      </c>
      <c r="E170" s="169">
        <f>IFERROR(Inv_SY_B!E170/Inv_SY_B!$DA170-1,"")</f>
        <v>1.470414087788674E-2</v>
      </c>
      <c r="F170" s="169">
        <f>IFERROR(Inv_SY_B!F170/Inv_SY_B!$DA170-1,"")</f>
        <v>7.2976122386567699E-3</v>
      </c>
      <c r="G170" s="169">
        <f>IFERROR(Inv_SY_B!G170/Inv_SY_B!$DA170-1,"")</f>
        <v>1.5122514958125777E-2</v>
      </c>
      <c r="H170" s="169">
        <f>IFERROR(Inv_SY_B!H170/Inv_SY_B!$DA170-1,"")</f>
        <v>1.6233076342011543E-2</v>
      </c>
      <c r="I170" s="169">
        <f>IFERROR(Inv_SY_B!I170/Inv_SY_B!$DA170-1,"")</f>
        <v>4.77066944506086E-2</v>
      </c>
      <c r="J170" s="169">
        <f>IFERROR(Inv_SY_B!J170/Inv_SY_B!$DA170-1,"")</f>
        <v>1.3870300643712419E-3</v>
      </c>
      <c r="K170" s="169">
        <f>IFERROR(Inv_SY_B!K170/Inv_SY_B!$DA170-1,"")</f>
        <v>2.4892028785995279E-2</v>
      </c>
      <c r="L170" s="169">
        <f>IFERROR(Inv_SY_B!L170/Inv_SY_B!$DA170-1,"")</f>
        <v>2.9158776893349003E-2</v>
      </c>
      <c r="M170" s="169">
        <f>IFERROR(Inv_SY_B!M170/Inv_SY_B!$DA170-1,"")</f>
        <v>2.3412012361959222E-2</v>
      </c>
      <c r="N170" s="169">
        <f>IFERROR(Inv_SY_B!N170/Inv_SY_B!$DA170-1,"")</f>
        <v>2.0933221740211616E-2</v>
      </c>
      <c r="O170" s="169">
        <f>IFERROR(Inv_SY_B!O170/Inv_SY_B!$DA170-1,"")</f>
        <v>1.2626100006712271E-2</v>
      </c>
      <c r="P170" s="169">
        <f>IFERROR(Inv_SY_B!P170/Inv_SY_B!$DA170-1,"")</f>
        <v>-1.6216639428232593E-2</v>
      </c>
      <c r="Q170" s="169">
        <f>IFERROR(Inv_SY_B!Q170/Inv_SY_B!$DA170-1,"")</f>
        <v>-5.5908678045240912E-2</v>
      </c>
      <c r="R170" s="169">
        <f>IFERROR(Inv_SY_B!R170/Inv_SY_B!$DA170-1,"")</f>
        <v>-0.10100985367992521</v>
      </c>
      <c r="S170" s="169">
        <f>IFERROR(Inv_SY_B!S170/Inv_SY_B!$DA170-1,"")</f>
        <v>-5.4212329794430247E-2</v>
      </c>
      <c r="T170" s="169">
        <f>IFERROR(Inv_SY_B!T170/Inv_SY_B!$DA170-1,"")</f>
        <v>-2.5647950984127199E-2</v>
      </c>
      <c r="U170" s="169">
        <f>IFERROR(Inv_SY_B!U170/Inv_SY_B!$DA170-1,"")</f>
        <v>7.6133125193790452E-2</v>
      </c>
      <c r="V170" s="169">
        <f>IFERROR(Inv_SY_B!V170/Inv_SY_B!$DA170-1,"")</f>
        <v>9.3626951293133587E-2</v>
      </c>
      <c r="W170" s="169">
        <f>IFERROR(Inv_SY_B!W170/Inv_SY_B!$DA170-1,"")</f>
        <v>3.8491856941597735E-2</v>
      </c>
      <c r="X170" s="169">
        <f>IFERROR(Inv_SY_B!X170/Inv_SY_B!$DA170-1,"")</f>
        <v>2.5769009995702863E-2</v>
      </c>
      <c r="Y170" s="169">
        <f>IFERROR(Inv_SY_B!Y170/Inv_SY_B!$DA170-1,"")</f>
        <v>1.8882227976489085E-2</v>
      </c>
      <c r="Z170" s="169">
        <f>IFERROR(Inv_SY_B!Z170/Inv_SY_B!$DA170-1,"")</f>
        <v>3.7748131211918556E-2</v>
      </c>
      <c r="AA170" s="169">
        <f>IFERROR(Inv_SY_B!AA170/Inv_SY_B!$DA170-1,"")</f>
        <v>-0.12323492411764836</v>
      </c>
      <c r="AB170" s="169">
        <f>IFERROR(Inv_SY_B!AB170/Inv_SY_B!$DA170-1,"")</f>
        <v>-0.10783306527000802</v>
      </c>
      <c r="AC170" s="169">
        <f>IFERROR(Inv_SY_B!AC170/Inv_SY_B!$DA170-1,"")</f>
        <v>-7.9408849010871307E-3</v>
      </c>
      <c r="AD170" s="169">
        <f>IFERROR(Inv_SY_B!AD170/Inv_SY_B!$DA170-1,"")</f>
        <v>-2.6505863072975977E-2</v>
      </c>
      <c r="AE170" s="169">
        <f>IFERROR(Inv_SY_B!AE170/Inv_SY_B!$DA170-1,"")</f>
        <v>-1.8059539387430656E-2</v>
      </c>
      <c r="AF170" s="169">
        <f>IFERROR(Inv_SY_B!AF170/Inv_SY_B!$DA170-1,"")</f>
        <v>5.380220877921893E-3</v>
      </c>
      <c r="AG170" s="169">
        <f>IFERROR(Inv_SY_B!AG170/Inv_SY_B!$DA170-1,"")</f>
        <v>-1.3091399829251227E-2</v>
      </c>
      <c r="AH170" s="169">
        <f>IFERROR(Inv_SY_B!AH170/Inv_SY_B!$DA170-1,"")</f>
        <v>-1.984281611265426E-2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3.6519495118332745E-2</v>
      </c>
      <c r="D171" s="169">
        <f>IFERROR(Inv_SY_B!D171/Inv_SY_B!$DA171-1,"")</f>
        <v>1.9011288163370832E-2</v>
      </c>
      <c r="E171" s="169">
        <f>IFERROR(Inv_SY_B!E171/Inv_SY_B!$DA171-1,"")</f>
        <v>3.8782387883846692E-3</v>
      </c>
      <c r="F171" s="169">
        <f>IFERROR(Inv_SY_B!F171/Inv_SY_B!$DA171-1,"")</f>
        <v>-3.6609677428385279E-3</v>
      </c>
      <c r="G171" s="169">
        <f>IFERROR(Inv_SY_B!G171/Inv_SY_B!$DA171-1,"")</f>
        <v>3.4121174165133716E-3</v>
      </c>
      <c r="H171" s="169">
        <f>IFERROR(Inv_SY_B!H171/Inv_SY_B!$DA171-1,"")</f>
        <v>1.7168639198539282E-5</v>
      </c>
      <c r="I171" s="169">
        <f>IFERROR(Inv_SY_B!I171/Inv_SY_B!$DA171-1,"")</f>
        <v>4.0162107683008763E-2</v>
      </c>
      <c r="J171" s="169">
        <f>IFERROR(Inv_SY_B!J171/Inv_SY_B!$DA171-1,"")</f>
        <v>-3.437958650813866E-3</v>
      </c>
      <c r="K171" s="169">
        <f>IFERROR(Inv_SY_B!K171/Inv_SY_B!$DA171-1,"")</f>
        <v>1.4705588421216831E-2</v>
      </c>
      <c r="L171" s="169">
        <f>IFERROR(Inv_SY_B!L171/Inv_SY_B!$DA171-1,"")</f>
        <v>2.1271925770324218E-2</v>
      </c>
      <c r="M171" s="169">
        <f>IFERROR(Inv_SY_B!M171/Inv_SY_B!$DA171-1,"")</f>
        <v>9.7441040487227237E-3</v>
      </c>
      <c r="N171" s="169">
        <f>IFERROR(Inv_SY_B!N171/Inv_SY_B!$DA171-1,"")</f>
        <v>1.1127315150159189E-2</v>
      </c>
      <c r="O171" s="169">
        <f>IFERROR(Inv_SY_B!O171/Inv_SY_B!$DA171-1,"")</f>
        <v>-7.7544912957072665E-4</v>
      </c>
      <c r="P171" s="169">
        <f>IFERROR(Inv_SY_B!P171/Inv_SY_B!$DA171-1,"")</f>
        <v>-2.9232808773901553E-2</v>
      </c>
      <c r="Q171" s="169">
        <f>IFERROR(Inv_SY_B!Q171/Inv_SY_B!$DA171-1,"")</f>
        <v>-5.5540419914686612E-2</v>
      </c>
      <c r="R171" s="169">
        <f>IFERROR(Inv_SY_B!R171/Inv_SY_B!$DA171-1,"")</f>
        <v>-8.8150402067425748E-2</v>
      </c>
      <c r="S171" s="169">
        <f>IFERROR(Inv_SY_B!S171/Inv_SY_B!$DA171-1,"")</f>
        <v>-5.0758781538002395E-2</v>
      </c>
      <c r="T171" s="169">
        <f>IFERROR(Inv_SY_B!T171/Inv_SY_B!$DA171-1,"")</f>
        <v>-1.9703541384396561E-2</v>
      </c>
      <c r="U171" s="169">
        <f>IFERROR(Inv_SY_B!U171/Inv_SY_B!$DA171-1,"")</f>
        <v>8.3713808829149583E-2</v>
      </c>
      <c r="V171" s="169">
        <f>IFERROR(Inv_SY_B!V171/Inv_SY_B!$DA171-1,"")</f>
        <v>9.1306463573534336E-2</v>
      </c>
      <c r="W171" s="169">
        <f>IFERROR(Inv_SY_B!W171/Inv_SY_B!$DA171-1,"")</f>
        <v>3.3917980307474505E-2</v>
      </c>
      <c r="X171" s="169">
        <f>IFERROR(Inv_SY_B!X171/Inv_SY_B!$DA171-1,"")</f>
        <v>1.5599425105530251E-3</v>
      </c>
      <c r="Y171" s="169">
        <f>IFERROR(Inv_SY_B!Y171/Inv_SY_B!$DA171-1,"")</f>
        <v>3.1575661359061202E-2</v>
      </c>
      <c r="Z171" s="169">
        <f>IFERROR(Inv_SY_B!Z171/Inv_SY_B!$DA171-1,"")</f>
        <v>5.0519668756164426E-2</v>
      </c>
      <c r="AA171" s="169">
        <f>IFERROR(Inv_SY_B!AA171/Inv_SY_B!$DA171-1,"")</f>
        <v>-4.3587502064623251E-2</v>
      </c>
      <c r="AB171" s="169">
        <f>IFERROR(Inv_SY_B!AB171/Inv_SY_B!$DA171-1,"")</f>
        <v>-2.9331259344614891E-2</v>
      </c>
      <c r="AC171" s="169">
        <f>IFERROR(Inv_SY_B!AC171/Inv_SY_B!$DA171-1,"")</f>
        <v>-1.9556298773087843E-2</v>
      </c>
      <c r="AD171" s="169">
        <f>IFERROR(Inv_SY_B!AD171/Inv_SY_B!$DA171-1,"")</f>
        <v>-4.0221340653013637E-2</v>
      </c>
      <c r="AE171" s="169">
        <f>IFERROR(Inv_SY_B!AE171/Inv_SY_B!$DA171-1,"")</f>
        <v>-2.5509239495175917E-2</v>
      </c>
      <c r="AF171" s="169">
        <f>IFERROR(Inv_SY_B!AF171/Inv_SY_B!$DA171-1,"")</f>
        <v>-1.9811011670572976E-3</v>
      </c>
      <c r="AG171" s="169">
        <f>IFERROR(Inv_SY_B!AG171/Inv_SY_B!$DA171-1,"")</f>
        <v>-1.7323049629368481E-2</v>
      </c>
      <c r="AH171" s="169">
        <f>IFERROR(Inv_SY_B!AH171/Inv_SY_B!$DA171-1,"")</f>
        <v>-2.3672754206588986E-2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2.4623458526541464E-2</v>
      </c>
      <c r="D172" s="169">
        <f>IFERROR(Inv_SY_B!D172/Inv_SY_B!$DA172-1,"")</f>
        <v>1.5169271540248053E-2</v>
      </c>
      <c r="E172" s="169">
        <f>IFERROR(Inv_SY_B!E172/Inv_SY_B!$DA172-1,"")</f>
        <v>4.2657906274430335E-3</v>
      </c>
      <c r="F172" s="169">
        <f>IFERROR(Inv_SY_B!F172/Inv_SY_B!$DA172-1,"")</f>
        <v>-4.4290915174567402E-3</v>
      </c>
      <c r="G172" s="169">
        <f>IFERROR(Inv_SY_B!G172/Inv_SY_B!$DA172-1,"")</f>
        <v>3.5053848330799386E-3</v>
      </c>
      <c r="H172" s="169">
        <f>IFERROR(Inv_SY_B!H172/Inv_SY_B!$DA172-1,"")</f>
        <v>7.0116546714440453E-3</v>
      </c>
      <c r="I172" s="169">
        <f>IFERROR(Inv_SY_B!I172/Inv_SY_B!$DA172-1,"")</f>
        <v>3.6445146400524653E-2</v>
      </c>
      <c r="J172" s="169">
        <f>IFERROR(Inv_SY_B!J172/Inv_SY_B!$DA172-1,"")</f>
        <v>-6.6080122319520651E-3</v>
      </c>
      <c r="K172" s="169">
        <f>IFERROR(Inv_SY_B!K172/Inv_SY_B!$DA172-1,"")</f>
        <v>1.349808658855145E-2</v>
      </c>
      <c r="L172" s="169">
        <f>IFERROR(Inv_SY_B!L172/Inv_SY_B!$DA172-1,"")</f>
        <v>1.8283764347122533E-2</v>
      </c>
      <c r="M172" s="169">
        <f>IFERROR(Inv_SY_B!M172/Inv_SY_B!$DA172-1,"")</f>
        <v>1.4015626448291352E-2</v>
      </c>
      <c r="N172" s="169">
        <f>IFERROR(Inv_SY_B!N172/Inv_SY_B!$DA172-1,"")</f>
        <v>1.2783730764301504E-2</v>
      </c>
      <c r="O172" s="169">
        <f>IFERROR(Inv_SY_B!O172/Inv_SY_B!$DA172-1,"")</f>
        <v>2.8515718121340239E-3</v>
      </c>
      <c r="P172" s="169">
        <f>IFERROR(Inv_SY_B!P172/Inv_SY_B!$DA172-1,"")</f>
        <v>-2.6521358820395413E-2</v>
      </c>
      <c r="Q172" s="169">
        <f>IFERROR(Inv_SY_B!Q172/Inv_SY_B!$DA172-1,"")</f>
        <v>-5.0288352645624812E-2</v>
      </c>
      <c r="R172" s="169">
        <f>IFERROR(Inv_SY_B!R172/Inv_SY_B!$DA172-1,"")</f>
        <v>-6.7833966421515179E-2</v>
      </c>
      <c r="S172" s="169">
        <f>IFERROR(Inv_SY_B!S172/Inv_SY_B!$DA172-1,"")</f>
        <v>-4.801075671039523E-2</v>
      </c>
      <c r="T172" s="169">
        <f>IFERROR(Inv_SY_B!T172/Inv_SY_B!$DA172-1,"")</f>
        <v>-1.8643399054497078E-2</v>
      </c>
      <c r="U172" s="169">
        <f>IFERROR(Inv_SY_B!U172/Inv_SY_B!$DA172-1,"")</f>
        <v>6.8465941009288711E-2</v>
      </c>
      <c r="V172" s="169">
        <f>IFERROR(Inv_SY_B!V172/Inv_SY_B!$DA172-1,"")</f>
        <v>8.1139925285115488E-2</v>
      </c>
      <c r="W172" s="169">
        <f>IFERROR(Inv_SY_B!W172/Inv_SY_B!$DA172-1,"")</f>
        <v>2.9874414658001669E-2</v>
      </c>
      <c r="X172" s="169">
        <f>IFERROR(Inv_SY_B!X172/Inv_SY_B!$DA172-1,"")</f>
        <v>-1.0499042967679117E-2</v>
      </c>
      <c r="Y172" s="169">
        <f>IFERROR(Inv_SY_B!Y172/Inv_SY_B!$DA172-1,"")</f>
        <v>1.062749544225694E-2</v>
      </c>
      <c r="Z172" s="169">
        <f>IFERROR(Inv_SY_B!Z172/Inv_SY_B!$DA172-1,"")</f>
        <v>2.9394788398230842E-2</v>
      </c>
      <c r="AA172" s="169">
        <f>IFERROR(Inv_SY_B!AA172/Inv_SY_B!$DA172-1,"")</f>
        <v>-4.555424968506816E-2</v>
      </c>
      <c r="AB172" s="169">
        <f>IFERROR(Inv_SY_B!AB172/Inv_SY_B!$DA172-1,"")</f>
        <v>-9.7957707046113507E-3</v>
      </c>
      <c r="AC172" s="169">
        <f>IFERROR(Inv_SY_B!AC172/Inv_SY_B!$DA172-1,"")</f>
        <v>-9.8254664750903054E-3</v>
      </c>
      <c r="AD172" s="169">
        <f>IFERROR(Inv_SY_B!AD172/Inv_SY_B!$DA172-1,"")</f>
        <v>-3.0829123395329061E-2</v>
      </c>
      <c r="AE172" s="169">
        <f>IFERROR(Inv_SY_B!AE172/Inv_SY_B!$DA172-1,"")</f>
        <v>-1.5139516656174856E-2</v>
      </c>
      <c r="AF172" s="169">
        <f>IFERROR(Inv_SY_B!AF172/Inv_SY_B!$DA172-1,"")</f>
        <v>8.4164985882240195E-3</v>
      </c>
      <c r="AG172" s="169">
        <f>IFERROR(Inv_SY_B!AG172/Inv_SY_B!$DA172-1,"")</f>
        <v>-1.0665789096975686E-2</v>
      </c>
      <c r="AH172" s="169">
        <f>IFERROR(Inv_SY_B!AH172/Inv_SY_B!$DA172-1,"")</f>
        <v>-2.572865355802767E-2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6.4160754907962581E-2</v>
      </c>
      <c r="D173" s="169">
        <f>IFERROR(Inv_SY_B!D173/Inv_SY_B!$DA173-1,"")</f>
        <v>-5.6664577752013612E-2</v>
      </c>
      <c r="E173" s="169">
        <f>IFERROR(Inv_SY_B!E173/Inv_SY_B!$DA173-1,"")</f>
        <v>4.2335149285676277E-2</v>
      </c>
      <c r="F173" s="169">
        <f>IFERROR(Inv_SY_B!F173/Inv_SY_B!$DA173-1,"")</f>
        <v>3.7813348307893735E-2</v>
      </c>
      <c r="G173" s="169">
        <f>IFERROR(Inv_SY_B!G173/Inv_SY_B!$DA173-1,"")</f>
        <v>3.7057895905330707E-2</v>
      </c>
      <c r="H173" s="169">
        <f>IFERROR(Inv_SY_B!H173/Inv_SY_B!$DA173-1,"")</f>
        <v>-4.4897132722204414E-2</v>
      </c>
      <c r="I173" s="169">
        <f>IFERROR(Inv_SY_B!I173/Inv_SY_B!$DA173-1,"")</f>
        <v>6.082493778372644E-2</v>
      </c>
      <c r="J173" s="169">
        <f>IFERROR(Inv_SY_B!J173/Inv_SY_B!$DA173-1,"")</f>
        <v>2.7955496120537715E-2</v>
      </c>
      <c r="K173" s="169">
        <f>IFERROR(Inv_SY_B!K173/Inv_SY_B!$DA173-1,"")</f>
        <v>7.6147556939258898E-3</v>
      </c>
      <c r="L173" s="169">
        <f>IFERROR(Inv_SY_B!L173/Inv_SY_B!$DA173-1,"")</f>
        <v>4.6564712656688823E-2</v>
      </c>
      <c r="M173" s="169">
        <f>IFERROR(Inv_SY_B!M173/Inv_SY_B!$DA173-1,"")</f>
        <v>-3.7217844278439771E-2</v>
      </c>
      <c r="N173" s="169">
        <f>IFERROR(Inv_SY_B!N173/Inv_SY_B!$DA173-1,"")</f>
        <v>-4.2258035024734908E-2</v>
      </c>
      <c r="O173" s="169">
        <f>IFERROR(Inv_SY_B!O173/Inv_SY_B!$DA173-1,"")</f>
        <v>-4.6515651740945629E-2</v>
      </c>
      <c r="P173" s="169">
        <f>IFERROR(Inv_SY_B!P173/Inv_SY_B!$DA173-1,"")</f>
        <v>-7.4743408271083167E-2</v>
      </c>
      <c r="Q173" s="169">
        <f>IFERROR(Inv_SY_B!Q173/Inv_SY_B!$DA173-1,"")</f>
        <v>-1.8231461535810345E-3</v>
      </c>
      <c r="R173" s="169">
        <f>IFERROR(Inv_SY_B!R173/Inv_SY_B!$DA173-1,"")</f>
        <v>1.2741055919540445E-2</v>
      </c>
      <c r="S173" s="169">
        <f>IFERROR(Inv_SY_B!S173/Inv_SY_B!$DA173-1,"")</f>
        <v>-1.9144786604301522E-3</v>
      </c>
      <c r="T173" s="169">
        <f>IFERROR(Inv_SY_B!T173/Inv_SY_B!$DA173-1,"")</f>
        <v>3.0810559183009234E-2</v>
      </c>
      <c r="U173" s="169">
        <f>IFERROR(Inv_SY_B!U173/Inv_SY_B!$DA173-1,"")</f>
        <v>9.7414048818142529E-2</v>
      </c>
      <c r="V173" s="169">
        <f>IFERROR(Inv_SY_B!V173/Inv_SY_B!$DA173-1,"")</f>
        <v>-1.1486329259668526E-2</v>
      </c>
      <c r="W173" s="169">
        <f>IFERROR(Inv_SY_B!W173/Inv_SY_B!$DA173-1,"")</f>
        <v>-2.9139992482846711E-2</v>
      </c>
      <c r="X173" s="169">
        <f>IFERROR(Inv_SY_B!X173/Inv_SY_B!$DA173-1,"")</f>
        <v>-7.4150476277279997E-2</v>
      </c>
      <c r="Y173" s="169">
        <f>IFERROR(Inv_SY_B!Y173/Inv_SY_B!$DA173-1,"")</f>
        <v>4.5342407645799776E-2</v>
      </c>
      <c r="Z173" s="169">
        <f>IFERROR(Inv_SY_B!Z173/Inv_SY_B!$DA173-1,"")</f>
        <v>6.2249946776520737E-2</v>
      </c>
      <c r="AA173" s="169">
        <f>IFERROR(Inv_SY_B!AA173/Inv_SY_B!$DA173-1,"")</f>
        <v>-3.6232033469036362E-2</v>
      </c>
      <c r="AB173" s="169">
        <f>IFERROR(Inv_SY_B!AB173/Inv_SY_B!$DA173-1,"")</f>
        <v>-4.046527738298844E-2</v>
      </c>
      <c r="AC173" s="169">
        <f>IFERROR(Inv_SY_B!AC173/Inv_SY_B!$DA173-1,"")</f>
        <v>-2.7828979430986167E-2</v>
      </c>
      <c r="AD173" s="169">
        <f>IFERROR(Inv_SY_B!AD173/Inv_SY_B!$DA173-1,"")</f>
        <v>-1.8987052371725377E-2</v>
      </c>
      <c r="AE173" s="169">
        <f>IFERROR(Inv_SY_B!AE173/Inv_SY_B!$DA173-1,"")</f>
        <v>-3.5936514653199692E-2</v>
      </c>
      <c r="AF173" s="169">
        <f>IFERROR(Inv_SY_B!AF173/Inv_SY_B!$DA173-1,"")</f>
        <v>2.4473274671914957E-2</v>
      </c>
      <c r="AG173" s="169">
        <f>IFERROR(Inv_SY_B!AG173/Inv_SY_B!$DA173-1,"")</f>
        <v>1.035523259052562E-2</v>
      </c>
      <c r="AH173" s="169">
        <f>IFERROR(Inv_SY_B!AH173/Inv_SY_B!$DA173-1,"")</f>
        <v>-2.7452646336030506E-2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1.7726927498338707E-2</v>
      </c>
      <c r="D174" s="169">
        <f>IFERROR(Inv_SY_B!D174/Inv_SY_B!$DA174-1,"")</f>
        <v>-1.8360067440268413E-3</v>
      </c>
      <c r="E174" s="169">
        <f>IFERROR(Inv_SY_B!E174/Inv_SY_B!$DA174-1,"")</f>
        <v>-1.1810839658658812E-2</v>
      </c>
      <c r="F174" s="169">
        <f>IFERROR(Inv_SY_B!F174/Inv_SY_B!$DA174-1,"")</f>
        <v>-3.7005810514415538E-3</v>
      </c>
      <c r="G174" s="169">
        <f>IFERROR(Inv_SY_B!G174/Inv_SY_B!$DA174-1,"")</f>
        <v>-1.5460149276252166E-2</v>
      </c>
      <c r="H174" s="169">
        <f>IFERROR(Inv_SY_B!H174/Inv_SY_B!$DA174-1,"")</f>
        <v>-9.0210010865914292E-3</v>
      </c>
      <c r="I174" s="169">
        <f>IFERROR(Inv_SY_B!I174/Inv_SY_B!$DA174-1,"")</f>
        <v>8.090985998470579E-3</v>
      </c>
      <c r="J174" s="169">
        <f>IFERROR(Inv_SY_B!J174/Inv_SY_B!$DA174-1,"")</f>
        <v>-1.7314658962136353E-2</v>
      </c>
      <c r="K174" s="169">
        <f>IFERROR(Inv_SY_B!K174/Inv_SY_B!$DA174-1,"")</f>
        <v>2.5021835685248295E-3</v>
      </c>
      <c r="L174" s="169">
        <f>IFERROR(Inv_SY_B!L174/Inv_SY_B!$DA174-1,"")</f>
        <v>6.9390282948156301E-3</v>
      </c>
      <c r="M174" s="169">
        <f>IFERROR(Inv_SY_B!M174/Inv_SY_B!$DA174-1,"")</f>
        <v>1.7430526573143368E-3</v>
      </c>
      <c r="N174" s="169">
        <f>IFERROR(Inv_SY_B!N174/Inv_SY_B!$DA174-1,"")</f>
        <v>2.0170615551440285E-4</v>
      </c>
      <c r="O174" s="169">
        <f>IFERROR(Inv_SY_B!O174/Inv_SY_B!$DA174-1,"")</f>
        <v>-6.1491516979145233E-3</v>
      </c>
      <c r="P174" s="169">
        <f>IFERROR(Inv_SY_B!P174/Inv_SY_B!$DA174-1,"")</f>
        <v>-4.8710409424999046E-2</v>
      </c>
      <c r="Q174" s="169">
        <f>IFERROR(Inv_SY_B!Q174/Inv_SY_B!$DA174-1,"")</f>
        <v>-5.526958742757393E-2</v>
      </c>
      <c r="R174" s="169">
        <f>IFERROR(Inv_SY_B!R174/Inv_SY_B!$DA174-1,"")</f>
        <v>-4.866195595525602E-2</v>
      </c>
      <c r="S174" s="169">
        <f>IFERROR(Inv_SY_B!S174/Inv_SY_B!$DA174-1,"")</f>
        <v>-3.7819957940338877E-2</v>
      </c>
      <c r="T174" s="169">
        <f>IFERROR(Inv_SY_B!T174/Inv_SY_B!$DA174-1,"")</f>
        <v>-9.3339888889253375E-3</v>
      </c>
      <c r="U174" s="169">
        <f>IFERROR(Inv_SY_B!U174/Inv_SY_B!$DA174-1,"")</f>
        <v>5.3605421445106938E-2</v>
      </c>
      <c r="V174" s="169">
        <f>IFERROR(Inv_SY_B!V174/Inv_SY_B!$DA174-1,"")</f>
        <v>6.9981420445220044E-2</v>
      </c>
      <c r="W174" s="169">
        <f>IFERROR(Inv_SY_B!W174/Inv_SY_B!$DA174-1,"")</f>
        <v>5.9513995099943262E-2</v>
      </c>
      <c r="X174" s="169">
        <f>IFERROR(Inv_SY_B!X174/Inv_SY_B!$DA174-1,"")</f>
        <v>3.0997077244010462E-3</v>
      </c>
      <c r="Y174" s="169">
        <f>IFERROR(Inv_SY_B!Y174/Inv_SY_B!$DA174-1,"")</f>
        <v>-4.1965628405152833E-3</v>
      </c>
      <c r="Z174" s="169">
        <f>IFERROR(Inv_SY_B!Z174/Inv_SY_B!$DA174-1,"")</f>
        <v>4.2664100072316025E-3</v>
      </c>
      <c r="AA174" s="169">
        <f>IFERROR(Inv_SY_B!AA174/Inv_SY_B!$DA174-1,"")</f>
        <v>-6.820823992580316E-2</v>
      </c>
      <c r="AB174" s="169">
        <f>IFERROR(Inv_SY_B!AB174/Inv_SY_B!$DA174-1,"")</f>
        <v>-5.0596183327042299E-2</v>
      </c>
      <c r="AC174" s="169">
        <f>IFERROR(Inv_SY_B!AC174/Inv_SY_B!$DA174-1,"")</f>
        <v>6.67304207249797E-2</v>
      </c>
      <c r="AD174" s="169">
        <f>IFERROR(Inv_SY_B!AD174/Inv_SY_B!$DA174-1,"")</f>
        <v>2.2053140017769923E-2</v>
      </c>
      <c r="AE174" s="169">
        <f>IFERROR(Inv_SY_B!AE174/Inv_SY_B!$DA174-1,"")</f>
        <v>-2.774065250237201E-2</v>
      </c>
      <c r="AF174" s="169">
        <f>IFERROR(Inv_SY_B!AF174/Inv_SY_B!$DA174-1,"")</f>
        <v>-2.6879070061087695E-3</v>
      </c>
      <c r="AG174" s="169">
        <f>IFERROR(Inv_SY_B!AG174/Inv_SY_B!$DA174-1,"")</f>
        <v>6.1809628999678345E-2</v>
      </c>
      <c r="AH174" s="169">
        <f>IFERROR(Inv_SY_B!AH174/Inv_SY_B!$DA174-1,"")</f>
        <v>4.0253805078641847E-2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>
        <f>IFERROR(Inv_SY_B!C175/Inv_SY_B!$DA175-1,"")</f>
        <v>1.8438700242556338E-2</v>
      </c>
      <c r="D175" s="169">
        <f>IFERROR(Inv_SY_B!D175/Inv_SY_B!$DA175-1,"")</f>
        <v>1.6413529064844834E-3</v>
      </c>
      <c r="E175" s="169">
        <f>IFERROR(Inv_SY_B!E175/Inv_SY_B!$DA175-1,"")</f>
        <v>-1.5147401026774143E-2</v>
      </c>
      <c r="F175" s="169">
        <f>IFERROR(Inv_SY_B!F175/Inv_SY_B!$DA175-1,"")</f>
        <v>-2.1374468692084814E-2</v>
      </c>
      <c r="G175" s="169">
        <f>IFERROR(Inv_SY_B!G175/Inv_SY_B!$DA175-1,"")</f>
        <v>-1.3243241531858185E-2</v>
      </c>
      <c r="H175" s="169">
        <f>IFERROR(Inv_SY_B!H175/Inv_SY_B!$DA175-1,"")</f>
        <v>-1.2027147366731272E-2</v>
      </c>
      <c r="I175" s="169">
        <f>IFERROR(Inv_SY_B!I175/Inv_SY_B!$DA175-1,"")</f>
        <v>3.0105302182150684E-3</v>
      </c>
      <c r="J175" s="169">
        <f>IFERROR(Inv_SY_B!J175/Inv_SY_B!$DA175-1,"")</f>
        <v>-2.4440284293020142E-2</v>
      </c>
      <c r="K175" s="169">
        <f>IFERROR(Inv_SY_B!K175/Inv_SY_B!$DA175-1,"")</f>
        <v>-4.4509128582849167E-3</v>
      </c>
      <c r="L175" s="169">
        <f>IFERROR(Inv_SY_B!L175/Inv_SY_B!$DA175-1,"")</f>
        <v>6.4887107504207897E-4</v>
      </c>
      <c r="M175" s="169">
        <f>IFERROR(Inv_SY_B!M175/Inv_SY_B!$DA175-1,"")</f>
        <v>-8.2899243400991196E-4</v>
      </c>
      <c r="N175" s="169">
        <f>IFERROR(Inv_SY_B!N175/Inv_SY_B!$DA175-1,"")</f>
        <v>-5.0984635569574221E-3</v>
      </c>
      <c r="O175" s="169">
        <f>IFERROR(Inv_SY_B!O175/Inv_SY_B!$DA175-1,"")</f>
        <v>-9.2155644117740687E-3</v>
      </c>
      <c r="P175" s="169">
        <f>IFERROR(Inv_SY_B!P175/Inv_SY_B!$DA175-1,"")</f>
        <v>-3.8754658860050584E-2</v>
      </c>
      <c r="Q175" s="169">
        <f>IFERROR(Inv_SY_B!Q175/Inv_SY_B!$DA175-1,"")</f>
        <v>-5.3181647714186542E-2</v>
      </c>
      <c r="R175" s="169">
        <f>IFERROR(Inv_SY_B!R175/Inv_SY_B!$DA175-1,"")</f>
        <v>-6.8739209584420702E-2</v>
      </c>
      <c r="S175" s="169">
        <f>IFERROR(Inv_SY_B!S175/Inv_SY_B!$DA175-1,"")</f>
        <v>-2.1139341248401555E-2</v>
      </c>
      <c r="T175" s="169">
        <f>IFERROR(Inv_SY_B!T175/Inv_SY_B!$DA175-1,"")</f>
        <v>-2.1504587762861016E-2</v>
      </c>
      <c r="U175" s="169">
        <f>IFERROR(Inv_SY_B!U175/Inv_SY_B!$DA175-1,"")</f>
        <v>6.5847304830187525E-2</v>
      </c>
      <c r="V175" s="169">
        <f>IFERROR(Inv_SY_B!V175/Inv_SY_B!$DA175-1,"")</f>
        <v>8.0011988548374768E-2</v>
      </c>
      <c r="W175" s="169">
        <f>IFERROR(Inv_SY_B!W175/Inv_SY_B!$DA175-1,"")</f>
        <v>2.1798174233360612E-2</v>
      </c>
      <c r="X175" s="169">
        <f>IFERROR(Inv_SY_B!X175/Inv_SY_B!$DA175-1,"")</f>
        <v>-1.5980087898922246E-2</v>
      </c>
      <c r="Y175" s="169">
        <f>IFERROR(Inv_SY_B!Y175/Inv_SY_B!$DA175-1,"")</f>
        <v>2.593766840008227E-3</v>
      </c>
      <c r="Z175" s="169">
        <f>IFERROR(Inv_SY_B!Z175/Inv_SY_B!$DA175-1,"")</f>
        <v>1.8694103316512889E-2</v>
      </c>
      <c r="AA175" s="169">
        <f>IFERROR(Inv_SY_B!AA175/Inv_SY_B!$DA175-1,"")</f>
        <v>1.5218047361731379E-4</v>
      </c>
      <c r="AB175" s="169">
        <f>IFERROR(Inv_SY_B!AB175/Inv_SY_B!$DA175-1,"")</f>
        <v>1.7420004260131128E-2</v>
      </c>
      <c r="AC175" s="169">
        <f>IFERROR(Inv_SY_B!AC175/Inv_SY_B!$DA175-1,"")</f>
        <v>1.6966270821788365E-2</v>
      </c>
      <c r="AD175" s="169">
        <f>IFERROR(Inv_SY_B!AD175/Inv_SY_B!$DA175-1,"")</f>
        <v>-1.893900770068746E-2</v>
      </c>
      <c r="AE175" s="169">
        <f>IFERROR(Inv_SY_B!AE175/Inv_SY_B!$DA175-1,"")</f>
        <v>1.6278135010676875E-2</v>
      </c>
      <c r="AF175" s="169">
        <f>IFERROR(Inv_SY_B!AF175/Inv_SY_B!$DA175-1,"")</f>
        <v>4.3669691073902728E-2</v>
      </c>
      <c r="AG175" s="169">
        <f>IFERROR(Inv_SY_B!AG175/Inv_SY_B!$DA175-1,"")</f>
        <v>1.8441461452341601E-2</v>
      </c>
      <c r="AH175" s="169">
        <f>IFERROR(Inv_SY_B!AH175/Inv_SY_B!$DA175-1,"")</f>
        <v>1.8452481637822871E-2</v>
      </c>
      <c r="AI175" s="169">
        <f>IFERROR(Inv_SY_B!AI175/Inv_SY_B!$DC175-1,"")</f>
        <v>-1.7930993153976171E-3</v>
      </c>
      <c r="AJ175" s="169">
        <f>IFERROR(Inv_SY_B!AJ175/Inv_SY_B!$DC175-1,"")</f>
        <v>-8.9937194679623467E-3</v>
      </c>
      <c r="AK175" s="169">
        <f>IFERROR(Inv_SY_B!AK175/Inv_SY_B!$DC175-1,"")</f>
        <v>-1.6111573871647078E-2</v>
      </c>
      <c r="AL175" s="169">
        <f>IFERROR(Inv_SY_B!AL175/Inv_SY_B!$DC175-1,"")</f>
        <v>-3.1398993775968775E-2</v>
      </c>
      <c r="AM175" s="169">
        <f>IFERROR(Inv_SY_B!AM175/Inv_SY_B!$DC175-1,"")</f>
        <v>-2.541523879564167E-2</v>
      </c>
      <c r="AN175" s="169">
        <f>IFERROR(Inv_SY_B!AN175/Inv_SY_B!$DC175-1,"")</f>
        <v>-2.3733361010881748E-2</v>
      </c>
      <c r="AO175" s="169">
        <f>IFERROR(Inv_SY_B!AO175/Inv_SY_B!$DC175-1,"")</f>
        <v>-2.2864087728197036E-2</v>
      </c>
      <c r="AP175" s="169">
        <f>IFERROR(Inv_SY_B!AP175/Inv_SY_B!$DC175-1,"")</f>
        <v>-1.432059195291957E-2</v>
      </c>
      <c r="AQ175" s="169">
        <f>IFERROR(Inv_SY_B!AQ175/Inv_SY_B!$DC175-1,"")</f>
        <v>-2.5814867229744798E-2</v>
      </c>
      <c r="AR175" s="169">
        <f>IFERROR(Inv_SY_B!AR175/Inv_SY_B!$DC175-1,"")</f>
        <v>-2.0263354652796273E-2</v>
      </c>
      <c r="AS175" s="169">
        <f>IFERROR(Inv_SY_B!AS175/Inv_SY_B!$DC175-1,"")</f>
        <v>-1.8538727577175895E-2</v>
      </c>
      <c r="AT175" s="169">
        <f>IFERROR(Inv_SY_B!AT175/Inv_SY_B!$DC175-1,"")</f>
        <v>-1.4536522422610831E-2</v>
      </c>
      <c r="AU175" s="169">
        <f>IFERROR(Inv_SY_B!AU175/Inv_SY_B!$DC175-1,"")</f>
        <v>-2.0514711712065758E-2</v>
      </c>
      <c r="AV175" s="169">
        <f>IFERROR(Inv_SY_B!AV175/Inv_SY_B!$DC175-1,"")</f>
        <v>-6.3141200970900591E-2</v>
      </c>
      <c r="AW175" s="169">
        <f>IFERROR(Inv_SY_B!AW175/Inv_SY_B!$DC175-1,"")</f>
        <v>-2.26319115574517E-2</v>
      </c>
      <c r="AX175" s="169">
        <f>IFERROR(Inv_SY_B!AX175/Inv_SY_B!$DC175-1,"")</f>
        <v>-2.6911541708065201E-2</v>
      </c>
      <c r="AY175" s="169">
        <f>IFERROR(Inv_SY_B!AY175/Inv_SY_B!$DC175-1,"")</f>
        <v>-4.2227350941337782E-2</v>
      </c>
      <c r="AZ175" s="169">
        <f>IFERROR(Inv_SY_B!AZ175/Inv_SY_B!$DC175-1,"")</f>
        <v>-1.3436655306778955E-2</v>
      </c>
      <c r="BA175" s="169">
        <f>IFERROR(Inv_SY_B!BA175/Inv_SY_B!$DC175-1,"")</f>
        <v>-1.992498938070264E-2</v>
      </c>
      <c r="BB175" s="169">
        <f>IFERROR(Inv_SY_B!BB175/Inv_SY_B!$DC175-1,"")</f>
        <v>-2.5817634822111302E-2</v>
      </c>
      <c r="BC175" s="169">
        <f>IFERROR(Inv_SY_B!BC175/Inv_SY_B!$DC175-1,"")</f>
        <v>-1.0369487750645723E-2</v>
      </c>
      <c r="BD175" s="169">
        <f>IFERROR(Inv_SY_B!BD175/Inv_SY_B!$DC175-1,"")</f>
        <v>-1.6120347309602878E-2</v>
      </c>
      <c r="BE175" s="169">
        <f>IFERROR(Inv_SY_B!BE175/Inv_SY_B!$DC175-1,"")</f>
        <v>7.2532611966871219E-3</v>
      </c>
      <c r="BF175" s="169">
        <f>IFERROR(Inv_SY_B!BF175/Inv_SY_B!$DC175-1,"")</f>
        <v>-3.815455959320202E-3</v>
      </c>
      <c r="BG175" s="169">
        <f>IFERROR(Inv_SY_B!BG175/Inv_SY_B!$DC175-1,"")</f>
        <v>8.7461804718589331E-3</v>
      </c>
      <c r="BH175" s="169">
        <f>IFERROR(Inv_SY_B!BH175/Inv_SY_B!$DC175-1,"")</f>
        <v>3.5532916159208838E-4</v>
      </c>
      <c r="BI175" s="169">
        <f>IFERROR(Inv_SY_B!BI175/Inv_SY_B!$DC175-1,"")</f>
        <v>-6.0898305199786895E-3</v>
      </c>
      <c r="BJ175" s="169">
        <f>IFERROR(Inv_SY_B!BJ175/Inv_SY_B!$DC175-1,"")</f>
        <v>5.1122215860990305E-3</v>
      </c>
      <c r="BK175" s="169">
        <f>IFERROR(Inv_SY_B!BK175/Inv_SY_B!$DC175-1,"")</f>
        <v>-2.1467431073172283E-2</v>
      </c>
      <c r="BL175" s="169">
        <f>IFERROR(Inv_SY_B!BL175/Inv_SY_B!$DC175-1,"")</f>
        <v>-8.5787191153877673E-3</v>
      </c>
      <c r="BM175" s="169">
        <f>IFERROR(Inv_SY_B!BM175/Inv_SY_B!$DC175-1,"")</f>
        <v>-1.2593148195388815E-2</v>
      </c>
      <c r="BN175" s="169">
        <f>IFERROR(Inv_SY_B!BN175/Inv_SY_B!$DC175-1,"")</f>
        <v>-1.5196168837864121E-2</v>
      </c>
      <c r="BO175" s="169">
        <f>IFERROR(Inv_SY_B!BO175/Inv_SY_B!$DC175-1,"")</f>
        <v>9.1729827518107765E-3</v>
      </c>
      <c r="BP175" s="169">
        <f>IFERROR(Inv_SY_B!BP175/Inv_SY_B!$DC175-1,"")</f>
        <v>1.0787503265610177E-3</v>
      </c>
      <c r="BQ175" s="169">
        <f>IFERROR(Inv_SY_B!BQ175/Inv_SY_B!$DC175-1,"")</f>
        <v>2.3800978457459987E-3</v>
      </c>
      <c r="BR175" s="169">
        <f>IFERROR(Inv_SY_B!BR175/Inv_SY_B!$DC175-1,"")</f>
        <v>-7.2018860340798962E-3</v>
      </c>
      <c r="BS175" s="169">
        <f>IFERROR(Inv_SY_B!BS175/Inv_SY_B!$DC175-1,"")</f>
        <v>-2.4781238381935577E-2</v>
      </c>
      <c r="BT175" s="169">
        <f>IFERROR(Inv_SY_B!BT175/Inv_SY_B!$DC175-1,"")</f>
        <v>-3.4682448746059524E-3</v>
      </c>
      <c r="BU175" s="169">
        <f>IFERROR(Inv_SY_B!BU175/Inv_SY_B!$DC175-1,"")</f>
        <v>-1.8357367261587876E-2</v>
      </c>
      <c r="BV175" s="169">
        <f>IFERROR(Inv_SY_B!BV175/Inv_SY_B!$DC175-1,"")</f>
        <v>-1.7770398751047356E-2</v>
      </c>
      <c r="BW175" s="169">
        <f>IFERROR(Inv_SY_B!BW175/Inv_SY_B!$DC175-1,"")</f>
        <v>3.599961578683919E-2</v>
      </c>
      <c r="BX175" s="169">
        <f>IFERROR(Inv_SY_B!BX175/Inv_SY_B!$DC175-1,"")</f>
        <v>5.2702437847619077E-2</v>
      </c>
      <c r="BY175" s="169">
        <f>IFERROR(Inv_SY_B!BY175/Inv_SY_B!$DC175-1,"")</f>
        <v>0.11051523236549943</v>
      </c>
      <c r="BZ175" s="169">
        <f>IFERROR(Inv_SY_B!BZ175/Inv_SY_B!$DC175-1,"")</f>
        <v>8.2665602032583996E-2</v>
      </c>
      <c r="CA175" s="169">
        <f>IFERROR(Inv_SY_B!CA175/Inv_SY_B!$DC175-1,"")</f>
        <v>-6.9713335759732264E-2</v>
      </c>
      <c r="CB175" s="169">
        <f>IFERROR(Inv_SY_B!CB175/Inv_SY_B!$DC175-1,"")</f>
        <v>-2.6258502035756415E-2</v>
      </c>
      <c r="CC175" s="169">
        <f>IFERROR(Inv_SY_B!CC175/Inv_SY_B!$DC175-1,"")</f>
        <v>-1.0043922624260238E-2</v>
      </c>
      <c r="CD175" s="169">
        <f>IFERROR(Inv_SY_B!CD175/Inv_SY_B!$DC175-1,"")</f>
        <v>1.6071135941309045E-3</v>
      </c>
      <c r="CE175" s="169">
        <f>IFERROR(Inv_SY_B!CE175/Inv_SY_B!$DC175-1,"")</f>
        <v>-8.9068365708433461E-6</v>
      </c>
      <c r="CF175" s="169">
        <f>IFERROR(Inv_SY_B!CF175/Inv_SY_B!$DC175-1,"")</f>
        <v>-2.51692229231818E-2</v>
      </c>
      <c r="CG175" s="169">
        <f>IFERROR(Inv_SY_B!CG175/Inv_SY_B!$DC175-1,"")</f>
        <v>1.2279436744638161E-2</v>
      </c>
      <c r="CH175" s="169">
        <f>IFERROR(Inv_SY_B!CH175/Inv_SY_B!$DC175-1,"")</f>
        <v>1.5948419695172689E-2</v>
      </c>
      <c r="CI175" s="169">
        <f>IFERROR(Inv_SY_B!CI175/Inv_SY_B!$DC175-1,"")</f>
        <v>0.13256838156125927</v>
      </c>
      <c r="CJ175" s="169">
        <f>IFERROR(Inv_SY_B!CJ175/Inv_SY_B!$DC175-1,"")</f>
        <v>0.21439296154415977</v>
      </c>
      <c r="CK175" s="169">
        <f>IFERROR(Inv_SY_B!CK175/Inv_SY_B!$DC175-1,"")</f>
        <v>3.3484357556081923E-2</v>
      </c>
      <c r="CL175" s="169">
        <f>IFERROR(Inv_SY_B!CL175/Inv_SY_B!$DC175-1,"")</f>
        <v>2.9131366376158097E-2</v>
      </c>
      <c r="CM175" s="169">
        <f>IFERROR(Inv_SY_B!CM175/Inv_SY_B!$DB175-1,"")</f>
        <v>1.3488307798833921E-2</v>
      </c>
      <c r="CN175" s="169">
        <f>IFERROR(Inv_SY_B!CN175/Inv_SY_B!$DB175-1,"")</f>
        <v>2.8752506123594701E-2</v>
      </c>
      <c r="CO175" s="169">
        <f>IFERROR(Inv_SY_B!CO175/Inv_SY_B!$DB175-1,"")</f>
        <v>2.944059798478893E-3</v>
      </c>
      <c r="CP175" s="169">
        <f>IFERROR(Inv_SY_B!CP175/Inv_SY_B!$DB175-1,"")</f>
        <v>-1.9844081983800943E-2</v>
      </c>
      <c r="CQ175" s="169">
        <f>IFERROR(Inv_SY_B!CQ175/Inv_SY_B!$DB175-1,"")</f>
        <v>7.9060588574693114E-3</v>
      </c>
      <c r="CR175" s="169">
        <f>IFERROR(Inv_SY_B!CR175/Inv_SY_B!$DB175-1,"")</f>
        <v>5.2855031044400924E-3</v>
      </c>
      <c r="CS175" s="169">
        <f>IFERROR(Inv_SY_B!CS175/Inv_SY_B!$DB175-1,"")</f>
        <v>2.4597281015292793E-4</v>
      </c>
      <c r="CT175" s="169">
        <f>IFERROR(Inv_SY_B!CT175/Inv_SY_B!$DB175-1,"")</f>
        <v>-1.4671036860937958E-2</v>
      </c>
      <c r="CU175" s="169">
        <f>IFERROR(Inv_SY_B!CU175/Inv_SY_B!$DB175-1,"")</f>
        <v>-3.6848608193913446E-3</v>
      </c>
      <c r="CV175" s="169">
        <f>IFERROR(Inv_SY_B!CV175/Inv_SY_B!$DB175-1,"")</f>
        <v>-1.0908187574536599E-2</v>
      </c>
      <c r="CW175" s="169">
        <f>IFERROR(Inv_SY_B!CW175/Inv_SY_B!$DB175-1,"")</f>
        <v>-1.0729004275184195E-2</v>
      </c>
      <c r="CX175" s="169">
        <f>IFERROR(Inv_SY_B!CX175/Inv_SY_B!$DB175-1,"")</f>
        <v>-4.0876594391232146E-2</v>
      </c>
      <c r="CY175" s="169">
        <f>IFERROR(Inv_SY_B!CY175/Inv_SY_B!$DB175-1,"")</f>
        <v>3.1268804426883845E-2</v>
      </c>
      <c r="CZ175" s="169">
        <f>IFERROR(Inv_SY_B!CZ175/Inv_SY_B!$DB175-1,"")</f>
        <v>1.0822552985227274E-2</v>
      </c>
    </row>
    <row r="176" spans="2:104">
      <c r="B176" s="164">
        <f t="shared" si="3"/>
        <v>45868</v>
      </c>
      <c r="C176" s="169">
        <f>IFERROR(Inv_SY_B!C176/Inv_SY_B!$DA176-1,"")</f>
        <v>-1.3064774126749779E-2</v>
      </c>
      <c r="D176" s="169">
        <f>IFERROR(Inv_SY_B!D176/Inv_SY_B!$DA176-1,"")</f>
        <v>-2.1911288785464E-2</v>
      </c>
      <c r="E176" s="169">
        <f>IFERROR(Inv_SY_B!E176/Inv_SY_B!$DA176-1,"")</f>
        <v>-2.7726163958255001E-2</v>
      </c>
      <c r="F176" s="169">
        <f>IFERROR(Inv_SY_B!F176/Inv_SY_B!$DA176-1,"")</f>
        <v>-2.5047723638580655E-2</v>
      </c>
      <c r="G176" s="169">
        <f>IFERROR(Inv_SY_B!G176/Inv_SY_B!$DA176-1,"")</f>
        <v>-2.5331800642182323E-2</v>
      </c>
      <c r="H176" s="169">
        <f>IFERROR(Inv_SY_B!H176/Inv_SY_B!$DA176-1,"")</f>
        <v>-2.2884367995766985E-2</v>
      </c>
      <c r="I176" s="169">
        <f>IFERROR(Inv_SY_B!I176/Inv_SY_B!$DA176-1,"")</f>
        <v>-8.7132959314766278E-3</v>
      </c>
      <c r="J176" s="169">
        <f>IFERROR(Inv_SY_B!J176/Inv_SY_B!$DA176-1,"")</f>
        <v>-4.0602517791355486E-2</v>
      </c>
      <c r="K176" s="169">
        <f>IFERROR(Inv_SY_B!K176/Inv_SY_B!$DA176-1,"")</f>
        <v>-1.2739165833665411E-2</v>
      </c>
      <c r="L176" s="169">
        <f>IFERROR(Inv_SY_B!L176/Inv_SY_B!$DA176-1,"")</f>
        <v>-1.0133680949485635E-2</v>
      </c>
      <c r="M176" s="169">
        <f>IFERROR(Inv_SY_B!M176/Inv_SY_B!$DA176-1,"")</f>
        <v>-5.3959226273077032E-3</v>
      </c>
      <c r="N176" s="169">
        <f>IFERROR(Inv_SY_B!N176/Inv_SY_B!$DA176-1,"")</f>
        <v>-1.5666566753229194E-2</v>
      </c>
      <c r="O176" s="169">
        <f>IFERROR(Inv_SY_B!O176/Inv_SY_B!$DA176-1,"")</f>
        <v>-1.196421843026374E-2</v>
      </c>
      <c r="P176" s="169">
        <f>IFERROR(Inv_SY_B!P176/Inv_SY_B!$DA176-1,"")</f>
        <v>-4.8133913366414927E-2</v>
      </c>
      <c r="Q176" s="169">
        <f>IFERROR(Inv_SY_B!Q176/Inv_SY_B!$DA176-1,"")</f>
        <v>-5.6648404841342925E-2</v>
      </c>
      <c r="R176" s="169">
        <f>IFERROR(Inv_SY_B!R176/Inv_SY_B!$DA176-1,"")</f>
        <v>-0.15282335718998863</v>
      </c>
      <c r="S176" s="169">
        <f>IFERROR(Inv_SY_B!S176/Inv_SY_B!$DA176-1,"")</f>
        <v>-2.3870813599515706E-2</v>
      </c>
      <c r="T176" s="169">
        <f>IFERROR(Inv_SY_B!T176/Inv_SY_B!$DA176-1,"")</f>
        <v>-1.9758418328398308E-2</v>
      </c>
      <c r="U176" s="169">
        <f>IFERROR(Inv_SY_B!U176/Inv_SY_B!$DA176-1,"")</f>
        <v>2.6093831537584267E-2</v>
      </c>
      <c r="V176" s="169">
        <f>IFERROR(Inv_SY_B!V176/Inv_SY_B!$DA176-1,"")</f>
        <v>5.8960797646746776E-2</v>
      </c>
      <c r="W176" s="169">
        <f>IFERROR(Inv_SY_B!W176/Inv_SY_B!$DA176-1,"")</f>
        <v>3.1995269941393678E-2</v>
      </c>
      <c r="X176" s="169">
        <f>IFERROR(Inv_SY_B!X176/Inv_SY_B!$DA176-1,"")</f>
        <v>-3.0151890858344577E-2</v>
      </c>
      <c r="Y176" s="169">
        <f>IFERROR(Inv_SY_B!Y176/Inv_SY_B!$DA176-1,"")</f>
        <v>-2.1780838097159916E-2</v>
      </c>
      <c r="Z176" s="169">
        <f>IFERROR(Inv_SY_B!Z176/Inv_SY_B!$DA176-1,"")</f>
        <v>-1.9031227099611137E-2</v>
      </c>
      <c r="AA176" s="169">
        <f>IFERROR(Inv_SY_B!AA176/Inv_SY_B!$DA176-1,"")</f>
        <v>-1.9910988778931493E-2</v>
      </c>
      <c r="AB176" s="169">
        <f>IFERROR(Inv_SY_B!AB176/Inv_SY_B!$DA176-1,"")</f>
        <v>6.1145440806635865E-3</v>
      </c>
      <c r="AC176" s="169">
        <f>IFERROR(Inv_SY_B!AC176/Inv_SY_B!$DA176-1,"")</f>
        <v>0.1243724432024822</v>
      </c>
      <c r="AD176" s="169">
        <f>IFERROR(Inv_SY_B!AD176/Inv_SY_B!$DA176-1,"")</f>
        <v>7.9113844348750462E-2</v>
      </c>
      <c r="AE176" s="169">
        <f>IFERROR(Inv_SY_B!AE176/Inv_SY_B!$DA176-1,"")</f>
        <v>2.2312343420612946E-2</v>
      </c>
      <c r="AF176" s="169">
        <f>IFERROR(Inv_SY_B!AF176/Inv_SY_B!$DA176-1,"")</f>
        <v>5.1021619629965098E-2</v>
      </c>
      <c r="AG176" s="169">
        <f>IFERROR(Inv_SY_B!AG176/Inv_SY_B!$DA176-1,"")</f>
        <v>0.12798965701972875</v>
      </c>
      <c r="AH176" s="169">
        <f>IFERROR(Inv_SY_B!AH176/Inv_SY_B!$DA176-1,"")</f>
        <v>0.10531698879556339</v>
      </c>
      <c r="AI176" s="169">
        <f>IFERROR(Inv_SY_B!AI176/Inv_SY_B!$DC176-1,"")</f>
        <v>-6.7161028010005452E-3</v>
      </c>
      <c r="AJ176" s="169">
        <f>IFERROR(Inv_SY_B!AJ176/Inv_SY_B!$DC176-1,"")</f>
        <v>-1.5229468370836385E-2</v>
      </c>
      <c r="AK176" s="169">
        <f>IFERROR(Inv_SY_B!AK176/Inv_SY_B!$DC176-1,"")</f>
        <v>-3.0650582358702216E-2</v>
      </c>
      <c r="AL176" s="169">
        <f>IFERROR(Inv_SY_B!AL176/Inv_SY_B!$DC176-1,"")</f>
        <v>-3.0050259796241985E-2</v>
      </c>
      <c r="AM176" s="169">
        <f>IFERROR(Inv_SY_B!AM176/Inv_SY_B!$DC176-1,"")</f>
        <v>-2.782857686391782E-2</v>
      </c>
      <c r="AN176" s="169">
        <f>IFERROR(Inv_SY_B!AN176/Inv_SY_B!$DC176-1,"")</f>
        <v>-3.0008410386839546E-2</v>
      </c>
      <c r="AO176" s="169">
        <f>IFERROR(Inv_SY_B!AO176/Inv_SY_B!$DC176-1,"")</f>
        <v>-2.7664970662164001E-2</v>
      </c>
      <c r="AP176" s="169">
        <f>IFERROR(Inv_SY_B!AP176/Inv_SY_B!$DC176-1,"")</f>
        <v>-1.7467998866535495E-2</v>
      </c>
      <c r="AQ176" s="169">
        <f>IFERROR(Inv_SY_B!AQ176/Inv_SY_B!$DC176-1,"")</f>
        <v>-3.7655833135233796E-2</v>
      </c>
      <c r="AR176" s="169">
        <f>IFERROR(Inv_SY_B!AR176/Inv_SY_B!$DC176-1,"")</f>
        <v>-2.7896525242260495E-2</v>
      </c>
      <c r="AS176" s="169">
        <f>IFERROR(Inv_SY_B!AS176/Inv_SY_B!$DC176-1,"")</f>
        <v>-2.5132771176563651E-2</v>
      </c>
      <c r="AT176" s="169">
        <f>IFERROR(Inv_SY_B!AT176/Inv_SY_B!$DC176-1,"")</f>
        <v>-2.3516969139839583E-2</v>
      </c>
      <c r="AU176" s="169">
        <f>IFERROR(Inv_SY_B!AU176/Inv_SY_B!$DC176-1,"")</f>
        <v>-3.1422237168972966E-2</v>
      </c>
      <c r="AV176" s="169">
        <f>IFERROR(Inv_SY_B!AV176/Inv_SY_B!$DC176-1,"")</f>
        <v>-5.1010132068309288E-2</v>
      </c>
      <c r="AW176" s="169">
        <f>IFERROR(Inv_SY_B!AW176/Inv_SY_B!$DC176-1,"")</f>
        <v>-2.947632503872466E-2</v>
      </c>
      <c r="AX176" s="169">
        <f>IFERROR(Inv_SY_B!AX176/Inv_SY_B!$DC176-1,"")</f>
        <v>-3.538355829126405E-2</v>
      </c>
      <c r="AY176" s="169">
        <f>IFERROR(Inv_SY_B!AY176/Inv_SY_B!$DC176-1,"")</f>
        <v>-2.8915004231922392E-2</v>
      </c>
      <c r="AZ176" s="169">
        <f>IFERROR(Inv_SY_B!AZ176/Inv_SY_B!$DC176-1,"")</f>
        <v>-4.9465501375212106E-4</v>
      </c>
      <c r="BA176" s="169">
        <f>IFERROR(Inv_SY_B!BA176/Inv_SY_B!$DC176-1,"")</f>
        <v>-8.5878610632516006E-3</v>
      </c>
      <c r="BB176" s="169">
        <f>IFERROR(Inv_SY_B!BB176/Inv_SY_B!$DC176-1,"")</f>
        <v>-8.9381560359597101E-3</v>
      </c>
      <c r="BC176" s="169">
        <f>IFERROR(Inv_SY_B!BC176/Inv_SY_B!$DC176-1,"")</f>
        <v>-1.6122026105649168E-2</v>
      </c>
      <c r="BD176" s="169">
        <f>IFERROR(Inv_SY_B!BD176/Inv_SY_B!$DC176-1,"")</f>
        <v>-9.4798152119013324E-3</v>
      </c>
      <c r="BE176" s="169">
        <f>IFERROR(Inv_SY_B!BE176/Inv_SY_B!$DC176-1,"")</f>
        <v>1.3279688712005688E-2</v>
      </c>
      <c r="BF176" s="169">
        <f>IFERROR(Inv_SY_B!BF176/Inv_SY_B!$DC176-1,"")</f>
        <v>8.3499852860247081E-4</v>
      </c>
      <c r="BG176" s="169">
        <f>IFERROR(Inv_SY_B!BG176/Inv_SY_B!$DC176-1,"")</f>
        <v>2.0940722827493818E-3</v>
      </c>
      <c r="BH176" s="169">
        <f>IFERROR(Inv_SY_B!BH176/Inv_SY_B!$DC176-1,"")</f>
        <v>3.6714600523377605E-3</v>
      </c>
      <c r="BI176" s="169">
        <f>IFERROR(Inv_SY_B!BI176/Inv_SY_B!$DC176-1,"")</f>
        <v>2.9746213686490108E-3</v>
      </c>
      <c r="BJ176" s="169">
        <f>IFERROR(Inv_SY_B!BJ176/Inv_SY_B!$DC176-1,"")</f>
        <v>7.506467329163824E-3</v>
      </c>
      <c r="BK176" s="169">
        <f>IFERROR(Inv_SY_B!BK176/Inv_SY_B!$DC176-1,"")</f>
        <v>-1.219196764376429E-3</v>
      </c>
      <c r="BL176" s="169">
        <f>IFERROR(Inv_SY_B!BL176/Inv_SY_B!$DC176-1,"")</f>
        <v>1.1794990658522631E-2</v>
      </c>
      <c r="BM176" s="169">
        <f>IFERROR(Inv_SY_B!BM176/Inv_SY_B!$DC176-1,"")</f>
        <v>6.0109672313273244E-3</v>
      </c>
      <c r="BN176" s="169">
        <f>IFERROR(Inv_SY_B!BN176/Inv_SY_B!$DC176-1,"")</f>
        <v>-6.4401593791691969E-3</v>
      </c>
      <c r="BO176" s="169">
        <f>IFERROR(Inv_SY_B!BO176/Inv_SY_B!$DC176-1,"")</f>
        <v>-1.4257338951245702E-3</v>
      </c>
      <c r="BP176" s="169">
        <f>IFERROR(Inv_SY_B!BP176/Inv_SY_B!$DC176-1,"")</f>
        <v>-6.5136692815532804E-3</v>
      </c>
      <c r="BQ176" s="169">
        <f>IFERROR(Inv_SY_B!BQ176/Inv_SY_B!$DC176-1,"")</f>
        <v>-1.09148734735528E-2</v>
      </c>
      <c r="BR176" s="169">
        <f>IFERROR(Inv_SY_B!BR176/Inv_SY_B!$DC176-1,"")</f>
        <v>-1.6146529406443899E-2</v>
      </c>
      <c r="BS176" s="169">
        <f>IFERROR(Inv_SY_B!BS176/Inv_SY_B!$DC176-1,"")</f>
        <v>-2.988532908529018E-2</v>
      </c>
      <c r="BT176" s="169">
        <f>IFERROR(Inv_SY_B!BT176/Inv_SY_B!$DC176-1,"")</f>
        <v>-8.7221348833456114E-3</v>
      </c>
      <c r="BU176" s="169">
        <f>IFERROR(Inv_SY_B!BU176/Inv_SY_B!$DC176-1,"")</f>
        <v>-3.0338281528997979E-2</v>
      </c>
      <c r="BV176" s="169">
        <f>IFERROR(Inv_SY_B!BV176/Inv_SY_B!$DC176-1,"")</f>
        <v>-3.0301014256094216E-2</v>
      </c>
      <c r="BW176" s="169">
        <f>IFERROR(Inv_SY_B!BW176/Inv_SY_B!$DC176-1,"")</f>
        <v>2.2645258664061529E-2</v>
      </c>
      <c r="BX176" s="169">
        <f>IFERROR(Inv_SY_B!BX176/Inv_SY_B!$DC176-1,"")</f>
        <v>5.0582555699867138E-2</v>
      </c>
      <c r="BY176" s="169">
        <f>IFERROR(Inv_SY_B!BY176/Inv_SY_B!$DC176-1,"")</f>
        <v>9.8386375072245347E-2</v>
      </c>
      <c r="BZ176" s="169">
        <f>IFERROR(Inv_SY_B!BZ176/Inv_SY_B!$DC176-1,"")</f>
        <v>7.7484871007492906E-2</v>
      </c>
      <c r="CA176" s="169">
        <f>IFERROR(Inv_SY_B!CA176/Inv_SY_B!$DC176-1,"")</f>
        <v>-6.7084878286806426E-2</v>
      </c>
      <c r="CB176" s="169">
        <f>IFERROR(Inv_SY_B!CB176/Inv_SY_B!$DC176-1,"")</f>
        <v>-2.0572438112474556E-2</v>
      </c>
      <c r="CC176" s="169">
        <f>IFERROR(Inv_SY_B!CC176/Inv_SY_B!$DC176-1,"")</f>
        <v>2.5373248429159778E-2</v>
      </c>
      <c r="CD176" s="169">
        <f>IFERROR(Inv_SY_B!CD176/Inv_SY_B!$DC176-1,"")</f>
        <v>3.8478791218031105E-2</v>
      </c>
      <c r="CE176" s="169">
        <f>IFERROR(Inv_SY_B!CE176/Inv_SY_B!$DC176-1,"")</f>
        <v>-1.2413632220189208E-2</v>
      </c>
      <c r="CF176" s="169">
        <f>IFERROR(Inv_SY_B!CF176/Inv_SY_B!$DC176-1,"")</f>
        <v>-1.3817765271870841E-2</v>
      </c>
      <c r="CG176" s="169">
        <f>IFERROR(Inv_SY_B!CG176/Inv_SY_B!$DC176-1,"")</f>
        <v>5.7904282493139725E-3</v>
      </c>
      <c r="CH176" s="169">
        <f>IFERROR(Inv_SY_B!CH176/Inv_SY_B!$DC176-1,"")</f>
        <v>5.4982289916096772E-3</v>
      </c>
      <c r="CI176" s="169">
        <f>IFERROR(Inv_SY_B!CI176/Inv_SY_B!$DC176-1,"")</f>
        <v>0.12858702988543413</v>
      </c>
      <c r="CJ176" s="169">
        <f>IFERROR(Inv_SY_B!CJ176/Inv_SY_B!$DC176-1,"")</f>
        <v>0.21053509660318293</v>
      </c>
      <c r="CK176" s="169">
        <f>IFERROR(Inv_SY_B!CK176/Inv_SY_B!$DC176-1,"")</f>
        <v>3.5792810996682745E-2</v>
      </c>
      <c r="CL176" s="169">
        <f>IFERROR(Inv_SY_B!CL176/Inv_SY_B!$DC176-1,"")</f>
        <v>2.8121913894695094E-2</v>
      </c>
      <c r="CM176" s="169">
        <f>IFERROR(Inv_SY_B!CM176/Inv_SY_B!$DB176-1,"")</f>
        <v>1.466081805508157E-2</v>
      </c>
      <c r="CN176" s="169">
        <f>IFERROR(Inv_SY_B!CN176/Inv_SY_B!$DB176-1,"")</f>
        <v>2.9131016808980448E-2</v>
      </c>
      <c r="CO176" s="169">
        <f>IFERROR(Inv_SY_B!CO176/Inv_SY_B!$DB176-1,"")</f>
        <v>3.3619474136270533E-4</v>
      </c>
      <c r="CP176" s="169">
        <f>IFERROR(Inv_SY_B!CP176/Inv_SY_B!$DB176-1,"")</f>
        <v>-2.5972123184373919E-2</v>
      </c>
      <c r="CQ176" s="169">
        <f>IFERROR(Inv_SY_B!CQ176/Inv_SY_B!$DB176-1,"")</f>
        <v>2.8728467865004603E-3</v>
      </c>
      <c r="CR176" s="169">
        <f>IFERROR(Inv_SY_B!CR176/Inv_SY_B!$DB176-1,"")</f>
        <v>1.5713694994112792E-4</v>
      </c>
      <c r="CS176" s="169">
        <f>IFERROR(Inv_SY_B!CS176/Inv_SY_B!$DB176-1,"")</f>
        <v>-1.5886765164180305E-3</v>
      </c>
      <c r="CT176" s="169">
        <f>IFERROR(Inv_SY_B!CT176/Inv_SY_B!$DB176-1,"")</f>
        <v>-1.5167225699214248E-2</v>
      </c>
      <c r="CU176" s="169">
        <f>IFERROR(Inv_SY_B!CU176/Inv_SY_B!$DB176-1,"")</f>
        <v>-1.6686730012526962E-2</v>
      </c>
      <c r="CV176" s="169">
        <f>IFERROR(Inv_SY_B!CV176/Inv_SY_B!$DB176-1,"")</f>
        <v>6.6231127512728083E-3</v>
      </c>
      <c r="CW176" s="169">
        <f>IFERROR(Inv_SY_B!CW176/Inv_SY_B!$DB176-1,"")</f>
        <v>-4.0673005735951673E-3</v>
      </c>
      <c r="CX176" s="169">
        <f>IFERROR(Inv_SY_B!CX176/Inv_SY_B!$DB176-1,"")</f>
        <v>-4.0578510598446638E-2</v>
      </c>
      <c r="CY176" s="169">
        <f>IFERROR(Inv_SY_B!CY176/Inv_SY_B!$DB176-1,"")</f>
        <v>4.191739297146313E-2</v>
      </c>
      <c r="CZ176" s="169">
        <f>IFERROR(Inv_SY_B!CZ176/Inv_SY_B!$DB176-1,"")</f>
        <v>8.3620475199712718E-3</v>
      </c>
    </row>
    <row r="177" spans="2:104">
      <c r="B177" s="164">
        <f t="shared" si="3"/>
        <v>45869</v>
      </c>
      <c r="C177" s="169">
        <f>IFERROR(Inv_SY_B!C177/Inv_SY_B!$DA177-1,"")</f>
        <v>2.1944851744231331E-2</v>
      </c>
      <c r="D177" s="169">
        <f>IFERROR(Inv_SY_B!D177/Inv_SY_B!$DA177-1,"")</f>
        <v>3.9847560740087218E-3</v>
      </c>
      <c r="E177" s="169">
        <f>IFERROR(Inv_SY_B!E177/Inv_SY_B!$DA177-1,"")</f>
        <v>-6.7875627655334947E-3</v>
      </c>
      <c r="F177" s="169">
        <f>IFERROR(Inv_SY_B!F177/Inv_SY_B!$DA177-1,"")</f>
        <v>-7.2645794970432886E-3</v>
      </c>
      <c r="G177" s="169">
        <f>IFERROR(Inv_SY_B!G177/Inv_SY_B!$DA177-1,"")</f>
        <v>-2.9251727455501531E-3</v>
      </c>
      <c r="H177" s="169">
        <f>IFERROR(Inv_SY_B!H177/Inv_SY_B!$DA177-1,"")</f>
        <v>-4.6896676427493622E-3</v>
      </c>
      <c r="I177" s="169">
        <f>IFERROR(Inv_SY_B!I177/Inv_SY_B!$DA177-1,"")</f>
        <v>2.5930966665221877E-2</v>
      </c>
      <c r="J177" s="169">
        <f>IFERROR(Inv_SY_B!J177/Inv_SY_B!$DA177-1,"")</f>
        <v>-1.2908453013214083E-2</v>
      </c>
      <c r="K177" s="169">
        <f>IFERROR(Inv_SY_B!K177/Inv_SY_B!$DA177-1,"")</f>
        <v>1.4279826561364617E-2</v>
      </c>
      <c r="L177" s="169">
        <f>IFERROR(Inv_SY_B!L177/Inv_SY_B!$DA177-1,"")</f>
        <v>1.8314117683698283E-2</v>
      </c>
      <c r="M177" s="169">
        <f>IFERROR(Inv_SY_B!M177/Inv_SY_B!$DA177-1,"")</f>
        <v>4.9675371522552858E-3</v>
      </c>
      <c r="N177" s="169">
        <f>IFERROR(Inv_SY_B!N177/Inv_SY_B!$DA177-1,"")</f>
        <v>-1.712311213871609E-3</v>
      </c>
      <c r="O177" s="169">
        <f>IFERROR(Inv_SY_B!O177/Inv_SY_B!$DA177-1,"")</f>
        <v>-6.9985004394671479E-3</v>
      </c>
      <c r="P177" s="169">
        <f>IFERROR(Inv_SY_B!P177/Inv_SY_B!$DA177-1,"")</f>
        <v>-3.2599898809644867E-2</v>
      </c>
      <c r="Q177" s="169">
        <f>IFERROR(Inv_SY_B!Q177/Inv_SY_B!$DA177-1,"")</f>
        <v>-4.7672281887445656E-2</v>
      </c>
      <c r="R177" s="169">
        <f>IFERROR(Inv_SY_B!R177/Inv_SY_B!$DA177-1,"")</f>
        <v>-6.1303602899413834E-2</v>
      </c>
      <c r="S177" s="169">
        <f>IFERROR(Inv_SY_B!S177/Inv_SY_B!$DA177-1,"")</f>
        <v>-1.0409972391482558E-2</v>
      </c>
      <c r="T177" s="169">
        <f>IFERROR(Inv_SY_B!T177/Inv_SY_B!$DA177-1,"")</f>
        <v>-2.4598521435390319E-2</v>
      </c>
      <c r="U177" s="169">
        <f>IFERROR(Inv_SY_B!U177/Inv_SY_B!$DA177-1,"")</f>
        <v>6.3274439285562201E-2</v>
      </c>
      <c r="V177" s="169">
        <f>IFERROR(Inv_SY_B!V177/Inv_SY_B!$DA177-1,"")</f>
        <v>7.8303555626406673E-2</v>
      </c>
      <c r="W177" s="169">
        <f>IFERROR(Inv_SY_B!W177/Inv_SY_B!$DA177-1,"")</f>
        <v>2.0301283397184955E-2</v>
      </c>
      <c r="X177" s="169">
        <f>IFERROR(Inv_SY_B!X177/Inv_SY_B!$DA177-1,"")</f>
        <v>-1.1982152659693712E-2</v>
      </c>
      <c r="Y177" s="169">
        <f>IFERROR(Inv_SY_B!Y177/Inv_SY_B!$DA177-1,"")</f>
        <v>-4.3792497088725235E-2</v>
      </c>
      <c r="Z177" s="169">
        <f>IFERROR(Inv_SY_B!Z177/Inv_SY_B!$DA177-1,"")</f>
        <v>-3.8440589423177185E-2</v>
      </c>
      <c r="AA177" s="169">
        <f>IFERROR(Inv_SY_B!AA177/Inv_SY_B!$DA177-1,"")</f>
        <v>-1.0651045142877624E-3</v>
      </c>
      <c r="AB177" s="169">
        <f>IFERROR(Inv_SY_B!AB177/Inv_SY_B!$DA177-1,"")</f>
        <v>1.6358385637514017E-2</v>
      </c>
      <c r="AC177" s="169">
        <f>IFERROR(Inv_SY_B!AC177/Inv_SY_B!$DA177-1,"")</f>
        <v>1.0147138094583452E-2</v>
      </c>
      <c r="AD177" s="169">
        <f>IFERROR(Inv_SY_B!AD177/Inv_SY_B!$DA177-1,"")</f>
        <v>-2.6801064745326286E-2</v>
      </c>
      <c r="AE177" s="169">
        <f>IFERROR(Inv_SY_B!AE177/Inv_SY_B!$DA177-1,"")</f>
        <v>1.1248240488064498E-2</v>
      </c>
      <c r="AF177" s="169">
        <f>IFERROR(Inv_SY_B!AF177/Inv_SY_B!$DA177-1,"")</f>
        <v>3.1992552199094915E-2</v>
      </c>
      <c r="AG177" s="169">
        <f>IFERROR(Inv_SY_B!AG177/Inv_SY_B!$DA177-1,"")</f>
        <v>1.1703834543914438E-2</v>
      </c>
      <c r="AH177" s="169">
        <f>IFERROR(Inv_SY_B!AH177/Inv_SY_B!$DA177-1,"")</f>
        <v>9.2004480189065152E-3</v>
      </c>
      <c r="AI177" s="169">
        <f>IFERROR(Inv_SY_B!AI177/Inv_SY_B!$DC177-1,"")</f>
        <v>5.8177932291947343E-4</v>
      </c>
      <c r="AJ177" s="169">
        <f>IFERROR(Inv_SY_B!AJ177/Inv_SY_B!$DC177-1,"")</f>
        <v>-3.7867785638825424E-3</v>
      </c>
      <c r="AK177" s="169">
        <f>IFERROR(Inv_SY_B!AK177/Inv_SY_B!$DC177-1,"")</f>
        <v>-2.2995461494308089E-2</v>
      </c>
      <c r="AL177" s="169">
        <f>IFERROR(Inv_SY_B!AL177/Inv_SY_B!$DC177-1,"")</f>
        <v>-2.7312771715513051E-2</v>
      </c>
      <c r="AM177" s="169">
        <f>IFERROR(Inv_SY_B!AM177/Inv_SY_B!$DC177-1,"")</f>
        <v>-1.9470136246204972E-2</v>
      </c>
      <c r="AN177" s="169">
        <f>IFERROR(Inv_SY_B!AN177/Inv_SY_B!$DC177-1,"")</f>
        <v>-1.6107476979003721E-2</v>
      </c>
      <c r="AO177" s="169">
        <f>IFERROR(Inv_SY_B!AO177/Inv_SY_B!$DC177-1,"")</f>
        <v>-1.7186787684746574E-2</v>
      </c>
      <c r="AP177" s="169">
        <f>IFERROR(Inv_SY_B!AP177/Inv_SY_B!$DC177-1,"")</f>
        <v>-1.0820539968465881E-2</v>
      </c>
      <c r="AQ177" s="169">
        <f>IFERROR(Inv_SY_B!AQ177/Inv_SY_B!$DC177-1,"")</f>
        <v>-1.2773730164346131E-2</v>
      </c>
      <c r="AR177" s="169">
        <f>IFERROR(Inv_SY_B!AR177/Inv_SY_B!$DC177-1,"")</f>
        <v>-1.4113313809188011E-2</v>
      </c>
      <c r="AS177" s="169">
        <f>IFERROR(Inv_SY_B!AS177/Inv_SY_B!$DC177-1,"")</f>
        <v>-1.5436266262020992E-2</v>
      </c>
      <c r="AT177" s="169">
        <f>IFERROR(Inv_SY_B!AT177/Inv_SY_B!$DC177-1,"")</f>
        <v>-1.4078372852206589E-2</v>
      </c>
      <c r="AU177" s="169">
        <f>IFERROR(Inv_SY_B!AU177/Inv_SY_B!$DC177-1,"")</f>
        <v>-1.7535601024289638E-2</v>
      </c>
      <c r="AV177" s="169">
        <f>IFERROR(Inv_SY_B!AV177/Inv_SY_B!$DC177-1,"")</f>
        <v>-5.8768505889195688E-2</v>
      </c>
      <c r="AW177" s="169">
        <f>IFERROR(Inv_SY_B!AW177/Inv_SY_B!$DC177-1,"")</f>
        <v>-2.6434598639403117E-2</v>
      </c>
      <c r="AX177" s="169">
        <f>IFERROR(Inv_SY_B!AX177/Inv_SY_B!$DC177-1,"")</f>
        <v>-1.9258754412972756E-2</v>
      </c>
      <c r="AY177" s="169">
        <f>IFERROR(Inv_SY_B!AY177/Inv_SY_B!$DC177-1,"")</f>
        <v>-3.9869386494294501E-2</v>
      </c>
      <c r="AZ177" s="169">
        <f>IFERROR(Inv_SY_B!AZ177/Inv_SY_B!$DC177-1,"")</f>
        <v>-7.3188040893821249E-3</v>
      </c>
      <c r="BA177" s="169">
        <f>IFERROR(Inv_SY_B!BA177/Inv_SY_B!$DC177-1,"")</f>
        <v>-1.1538716978993779E-2</v>
      </c>
      <c r="BB177" s="169">
        <f>IFERROR(Inv_SY_B!BB177/Inv_SY_B!$DC177-1,"")</f>
        <v>-2.6395512907708474E-2</v>
      </c>
      <c r="BC177" s="169">
        <f>IFERROR(Inv_SY_B!BC177/Inv_SY_B!$DC177-1,"")</f>
        <v>3.315697085411351E-3</v>
      </c>
      <c r="BD177" s="169">
        <f>IFERROR(Inv_SY_B!BD177/Inv_SY_B!$DC177-1,"")</f>
        <v>-5.6197103128993176E-3</v>
      </c>
      <c r="BE177" s="169">
        <f>IFERROR(Inv_SY_B!BE177/Inv_SY_B!$DC177-1,"")</f>
        <v>1.8367472867611756E-2</v>
      </c>
      <c r="BF177" s="169">
        <f>IFERROR(Inv_SY_B!BF177/Inv_SY_B!$DC177-1,"")</f>
        <v>1.2958705159542561E-3</v>
      </c>
      <c r="BG177" s="169">
        <f>IFERROR(Inv_SY_B!BG177/Inv_SY_B!$DC177-1,"")</f>
        <v>-6.8167071676626945E-3</v>
      </c>
      <c r="BH177" s="169">
        <f>IFERROR(Inv_SY_B!BH177/Inv_SY_B!$DC177-1,"")</f>
        <v>4.8264064895282566E-3</v>
      </c>
      <c r="BI177" s="169">
        <f>IFERROR(Inv_SY_B!BI177/Inv_SY_B!$DC177-1,"")</f>
        <v>-1.0919948329047746E-2</v>
      </c>
      <c r="BJ177" s="169">
        <f>IFERROR(Inv_SY_B!BJ177/Inv_SY_B!$DC177-1,"")</f>
        <v>-5.2762375924919613E-3</v>
      </c>
      <c r="BK177" s="169">
        <f>IFERROR(Inv_SY_B!BK177/Inv_SY_B!$DC177-1,"")</f>
        <v>-3.0091073924838785E-2</v>
      </c>
      <c r="BL177" s="169">
        <f>IFERROR(Inv_SY_B!BL177/Inv_SY_B!$DC177-1,"")</f>
        <v>-1.7925236289917934E-2</v>
      </c>
      <c r="BM177" s="169">
        <f>IFERROR(Inv_SY_B!BM177/Inv_SY_B!$DC177-1,"")</f>
        <v>-2.4527848355387238E-2</v>
      </c>
      <c r="BN177" s="169">
        <f>IFERROR(Inv_SY_B!BN177/Inv_SY_B!$DC177-1,"")</f>
        <v>-2.6414766310879245E-2</v>
      </c>
      <c r="BO177" s="169">
        <f>IFERROR(Inv_SY_B!BO177/Inv_SY_B!$DC177-1,"")</f>
        <v>2.3152661738062408E-2</v>
      </c>
      <c r="BP177" s="169">
        <f>IFERROR(Inv_SY_B!BP177/Inv_SY_B!$DC177-1,"")</f>
        <v>1.519986019260644E-2</v>
      </c>
      <c r="BQ177" s="169">
        <f>IFERROR(Inv_SY_B!BQ177/Inv_SY_B!$DC177-1,"")</f>
        <v>1.3627030481023539E-2</v>
      </c>
      <c r="BR177" s="169">
        <f>IFERROR(Inv_SY_B!BR177/Inv_SY_B!$DC177-1,"")</f>
        <v>7.6990552073037399E-3</v>
      </c>
      <c r="BS177" s="169">
        <f>IFERROR(Inv_SY_B!BS177/Inv_SY_B!$DC177-1,"")</f>
        <v>-1.0168580595992682E-2</v>
      </c>
      <c r="BT177" s="169">
        <f>IFERROR(Inv_SY_B!BT177/Inv_SY_B!$DC177-1,"")</f>
        <v>9.1945135053137506E-3</v>
      </c>
      <c r="BU177" s="169">
        <f>IFERROR(Inv_SY_B!BU177/Inv_SY_B!$DC177-1,"")</f>
        <v>-9.5753110863150415E-4</v>
      </c>
      <c r="BV177" s="169">
        <f>IFERROR(Inv_SY_B!BV177/Inv_SY_B!$DC177-1,"")</f>
        <v>-4.9961575084626064E-3</v>
      </c>
      <c r="BW177" s="169">
        <f>IFERROR(Inv_SY_B!BW177/Inv_SY_B!$DC177-1,"")</f>
        <v>5.8113556593368365E-2</v>
      </c>
      <c r="BX177" s="169">
        <f>IFERROR(Inv_SY_B!BX177/Inv_SY_B!$DC177-1,"")</f>
        <v>6.4652719913889101E-2</v>
      </c>
      <c r="BY177" s="169">
        <f>IFERROR(Inv_SY_B!BY177/Inv_SY_B!$DC177-1,"")</f>
        <v>0.13372606692140199</v>
      </c>
      <c r="BZ177" s="169">
        <f>IFERROR(Inv_SY_B!BZ177/Inv_SY_B!$DC177-1,"")</f>
        <v>9.3317334657722517E-2</v>
      </c>
      <c r="CA177" s="169">
        <f>IFERROR(Inv_SY_B!CA177/Inv_SY_B!$DC177-1,"")</f>
        <v>-6.731369734477366E-2</v>
      </c>
      <c r="CB177" s="169">
        <f>IFERROR(Inv_SY_B!CB177/Inv_SY_B!$DC177-1,"")</f>
        <v>-1.722786237011642E-2</v>
      </c>
      <c r="CC177" s="169">
        <f>IFERROR(Inv_SY_B!CC177/Inv_SY_B!$DC177-1,"")</f>
        <v>-5.3202737681268708E-2</v>
      </c>
      <c r="CD177" s="169">
        <f>IFERROR(Inv_SY_B!CD177/Inv_SY_B!$DC177-1,"")</f>
        <v>2.0230299239312188E-3</v>
      </c>
      <c r="CE177" s="169">
        <f>IFERROR(Inv_SY_B!CE177/Inv_SY_B!$DC177-1,"")</f>
        <v>-2.73776326971511E-2</v>
      </c>
      <c r="CF177" s="169">
        <f>IFERROR(Inv_SY_B!CF177/Inv_SY_B!$DC177-1,"")</f>
        <v>-2.7647371394910691E-2</v>
      </c>
      <c r="CG177" s="169">
        <f>IFERROR(Inv_SY_B!CG177/Inv_SY_B!$DC177-1,"")</f>
        <v>-5.4549094007950716E-3</v>
      </c>
      <c r="CH177" s="169">
        <f>IFERROR(Inv_SY_B!CH177/Inv_SY_B!$DC177-1,"")</f>
        <v>-1.0307579456472982E-2</v>
      </c>
      <c r="CI177" s="169">
        <f>IFERROR(Inv_SY_B!CI177/Inv_SY_B!$DC177-1,"")</f>
        <v>9.978189397950965E-2</v>
      </c>
      <c r="CJ177" s="169">
        <f>IFERROR(Inv_SY_B!CJ177/Inv_SY_B!$DC177-1,"")</f>
        <v>0.16703503624055083</v>
      </c>
      <c r="CK177" s="169">
        <f>IFERROR(Inv_SY_B!CK177/Inv_SY_B!$DC177-1,"")</f>
        <v>7.8627091342557964E-3</v>
      </c>
      <c r="CL177" s="169">
        <f>IFERROR(Inv_SY_B!CL177/Inv_SY_B!$DC177-1,"")</f>
        <v>9.6744092474674304E-3</v>
      </c>
      <c r="CM177" s="169">
        <f>IFERROR(Inv_SY_B!CM177/Inv_SY_B!$DB177-1,"")</f>
        <v>-1.6318337522926774E-2</v>
      </c>
      <c r="CN177" s="169">
        <f>IFERROR(Inv_SY_B!CN177/Inv_SY_B!$DB177-1,"")</f>
        <v>5.4672953020075132E-2</v>
      </c>
      <c r="CO177" s="169">
        <f>IFERROR(Inv_SY_B!CO177/Inv_SY_B!$DB177-1,"")</f>
        <v>2.5777237801965169E-2</v>
      </c>
      <c r="CP177" s="169">
        <f>IFERROR(Inv_SY_B!CP177/Inv_SY_B!$DB177-1,"")</f>
        <v>-6.0240471391714845E-4</v>
      </c>
      <c r="CQ177" s="169">
        <f>IFERROR(Inv_SY_B!CQ177/Inv_SY_B!$DB177-1,"")</f>
        <v>1.2870347321603193E-2</v>
      </c>
      <c r="CR177" s="169">
        <f>IFERROR(Inv_SY_B!CR177/Inv_SY_B!$DB177-1,"")</f>
        <v>-6.3790775845495307E-2</v>
      </c>
      <c r="CS177" s="169">
        <f>IFERROR(Inv_SY_B!CS177/Inv_SY_B!$DB177-1,"")</f>
        <v>-6.9923665698862991E-2</v>
      </c>
      <c r="CT177" s="169">
        <f>IFERROR(Inv_SY_B!CT177/Inv_SY_B!$DB177-1,"")</f>
        <v>-0.12087382755761178</v>
      </c>
      <c r="CU177" s="169">
        <f>IFERROR(Inv_SY_B!CU177/Inv_SY_B!$DB177-1,"")</f>
        <v>2.9421287246397476E-2</v>
      </c>
      <c r="CV177" s="169">
        <f>IFERROR(Inv_SY_B!CV177/Inv_SY_B!$DB177-1,"")</f>
        <v>3.2527045569577417E-2</v>
      </c>
      <c r="CW177" s="169">
        <f>IFERROR(Inv_SY_B!CW177/Inv_SY_B!$DB177-1,"")</f>
        <v>2.0261265862841382E-2</v>
      </c>
      <c r="CX177" s="169">
        <f>IFERROR(Inv_SY_B!CX177/Inv_SY_B!$DB177-1,"")</f>
        <v>-1.2840613986746741E-2</v>
      </c>
      <c r="CY177" s="169">
        <f>IFERROR(Inv_SY_B!CY177/Inv_SY_B!$DB177-1,"")</f>
        <v>6.3518098438075432E-2</v>
      </c>
      <c r="CZ177" s="169">
        <f>IFERROR(Inv_SY_B!CZ177/Inv_SY_B!$DB177-1,"")</f>
        <v>4.5301390065026537E-2</v>
      </c>
    </row>
    <row r="178" spans="2:104">
      <c r="B178" s="164">
        <f t="shared" si="3"/>
        <v>45870</v>
      </c>
      <c r="C178" s="169">
        <f>IFERROR(Inv_SY_B!C178/Inv_SY_B!$DA178-1,"")</f>
        <v>2.6436894594323412E-2</v>
      </c>
      <c r="D178" s="169">
        <f>IFERROR(Inv_SY_B!D178/Inv_SY_B!$DA178-1,"")</f>
        <v>6.0534042212916361E-3</v>
      </c>
      <c r="E178" s="169">
        <f>IFERROR(Inv_SY_B!E178/Inv_SY_B!$DA178-1,"")</f>
        <v>-4.5419335761059942E-3</v>
      </c>
      <c r="F178" s="169">
        <f>IFERROR(Inv_SY_B!F178/Inv_SY_B!$DA178-1,"")</f>
        <v>-1.0046967237455129E-2</v>
      </c>
      <c r="G178" s="169">
        <f>IFERROR(Inv_SY_B!G178/Inv_SY_B!$DA178-1,"")</f>
        <v>-4.7797941181284553E-3</v>
      </c>
      <c r="H178" s="169">
        <f>IFERROR(Inv_SY_B!H178/Inv_SY_B!$DA178-1,"")</f>
        <v>-2.2385856716349295E-3</v>
      </c>
      <c r="I178" s="169">
        <f>IFERROR(Inv_SY_B!I178/Inv_SY_B!$DA178-1,"")</f>
        <v>3.3467986071443079E-2</v>
      </c>
      <c r="J178" s="169">
        <f>IFERROR(Inv_SY_B!J178/Inv_SY_B!$DA178-1,"")</f>
        <v>-8.8941316029276241E-3</v>
      </c>
      <c r="K178" s="169">
        <f>IFERROR(Inv_SY_B!K178/Inv_SY_B!$DA178-1,"")</f>
        <v>5.4301709597759373E-3</v>
      </c>
      <c r="L178" s="169">
        <f>IFERROR(Inv_SY_B!L178/Inv_SY_B!$DA178-1,"")</f>
        <v>1.6224071613093916E-2</v>
      </c>
      <c r="M178" s="169">
        <f>IFERROR(Inv_SY_B!M178/Inv_SY_B!$DA178-1,"")</f>
        <v>6.2859253538143367E-3</v>
      </c>
      <c r="N178" s="169">
        <f>IFERROR(Inv_SY_B!N178/Inv_SY_B!$DA178-1,"")</f>
        <v>2.9295104945110673E-3</v>
      </c>
      <c r="O178" s="169">
        <f>IFERROR(Inv_SY_B!O178/Inv_SY_B!$DA178-1,"")</f>
        <v>-6.362101989289326E-3</v>
      </c>
      <c r="P178" s="169">
        <f>IFERROR(Inv_SY_B!P178/Inv_SY_B!$DA178-1,"")</f>
        <v>-3.4412499079092718E-2</v>
      </c>
      <c r="Q178" s="169">
        <f>IFERROR(Inv_SY_B!Q178/Inv_SY_B!$DA178-1,"")</f>
        <v>-5.1137435441755974E-2</v>
      </c>
      <c r="R178" s="169">
        <f>IFERROR(Inv_SY_B!R178/Inv_SY_B!$DA178-1,"")</f>
        <v>-5.9922778811381638E-2</v>
      </c>
      <c r="S178" s="169">
        <f>IFERROR(Inv_SY_B!S178/Inv_SY_B!$DA178-1,"")</f>
        <v>-8.2653507718937202E-3</v>
      </c>
      <c r="T178" s="169">
        <f>IFERROR(Inv_SY_B!T178/Inv_SY_B!$DA178-1,"")</f>
        <v>-1.3378556456502433E-2</v>
      </c>
      <c r="U178" s="169">
        <f>IFERROR(Inv_SY_B!U178/Inv_SY_B!$DA178-1,"")</f>
        <v>6.7803278136062684E-2</v>
      </c>
      <c r="V178" s="169">
        <f>IFERROR(Inv_SY_B!V178/Inv_SY_B!$DA178-1,"")</f>
        <v>8.9505847761345514E-2</v>
      </c>
      <c r="W178" s="169">
        <f>IFERROR(Inv_SY_B!W178/Inv_SY_B!$DA178-1,"")</f>
        <v>3.0788284172482028E-2</v>
      </c>
      <c r="X178" s="169">
        <f>IFERROR(Inv_SY_B!X178/Inv_SY_B!$DA178-1,"")</f>
        <v>-8.3705101836766271E-3</v>
      </c>
      <c r="Y178" s="169">
        <f>IFERROR(Inv_SY_B!Y178/Inv_SY_B!$DA178-1,"")</f>
        <v>2.3355013682335946E-2</v>
      </c>
      <c r="Z178" s="169">
        <f>IFERROR(Inv_SY_B!Z178/Inv_SY_B!$DA178-1,"")</f>
        <v>2.5578474316680477E-2</v>
      </c>
      <c r="AA178" s="169">
        <f>IFERROR(Inv_SY_B!AA178/Inv_SY_B!$DA178-1,"")</f>
        <v>-3.4099244100457171E-2</v>
      </c>
      <c r="AB178" s="169">
        <f>IFERROR(Inv_SY_B!AB178/Inv_SY_B!$DA178-1,"")</f>
        <v>-1.0559657382778309E-2</v>
      </c>
      <c r="AC178" s="169">
        <f>IFERROR(Inv_SY_B!AC178/Inv_SY_B!$DA178-1,"")</f>
        <v>-7.8954368154185994E-3</v>
      </c>
      <c r="AD178" s="169">
        <f>IFERROR(Inv_SY_B!AD178/Inv_SY_B!$DA178-1,"")</f>
        <v>-3.8392461962692748E-2</v>
      </c>
      <c r="AE178" s="169">
        <f>IFERROR(Inv_SY_B!AE178/Inv_SY_B!$DA178-1,"")</f>
        <v>-2.2883759487257738E-4</v>
      </c>
      <c r="AF178" s="169">
        <f>IFERROR(Inv_SY_B!AF178/Inv_SY_B!$DA178-1,"")</f>
        <v>1.6400681306662834E-2</v>
      </c>
      <c r="AG178" s="169">
        <f>IFERROR(Inv_SY_B!AG178/Inv_SY_B!$DA178-1,"")</f>
        <v>-1.8636095537523212E-2</v>
      </c>
      <c r="AH178" s="169">
        <f>IFERROR(Inv_SY_B!AH178/Inv_SY_B!$DA178-1,"")</f>
        <v>-2.8097164350224468E-2</v>
      </c>
      <c r="AI178" s="169">
        <f>IFERROR(Inv_SY_B!AI178/Inv_SY_B!$DC178-1,"")</f>
        <v>-6.1547083318669316E-4</v>
      </c>
      <c r="AJ178" s="169">
        <f>IFERROR(Inv_SY_B!AJ178/Inv_SY_B!$DC178-1,"")</f>
        <v>-6.2998478209822517E-3</v>
      </c>
      <c r="AK178" s="169">
        <f>IFERROR(Inv_SY_B!AK178/Inv_SY_B!$DC178-1,"")</f>
        <v>-1.1722874142672368E-2</v>
      </c>
      <c r="AL178" s="169">
        <f>IFERROR(Inv_SY_B!AL178/Inv_SY_B!$DC178-1,"")</f>
        <v>-2.7672147254028556E-2</v>
      </c>
      <c r="AM178" s="169">
        <f>IFERROR(Inv_SY_B!AM178/Inv_SY_B!$DC178-1,"")</f>
        <v>-2.1947165120720702E-2</v>
      </c>
      <c r="AN178" s="169">
        <f>IFERROR(Inv_SY_B!AN178/Inv_SY_B!$DC178-1,"")</f>
        <v>-1.987055772609081E-2</v>
      </c>
      <c r="AO178" s="169">
        <f>IFERROR(Inv_SY_B!AO178/Inv_SY_B!$DC178-1,"")</f>
        <v>-1.9017885429979731E-2</v>
      </c>
      <c r="AP178" s="169">
        <f>IFERROR(Inv_SY_B!AP178/Inv_SY_B!$DC178-1,"")</f>
        <v>-1.1752362063223165E-2</v>
      </c>
      <c r="AQ178" s="169">
        <f>IFERROR(Inv_SY_B!AQ178/Inv_SY_B!$DC178-1,"")</f>
        <v>-1.5571791167497073E-2</v>
      </c>
      <c r="AR178" s="169">
        <f>IFERROR(Inv_SY_B!AR178/Inv_SY_B!$DC178-1,"")</f>
        <v>-1.6514878374437214E-2</v>
      </c>
      <c r="AS178" s="169">
        <f>IFERROR(Inv_SY_B!AS178/Inv_SY_B!$DC178-1,"")</f>
        <v>-1.98002431669968E-2</v>
      </c>
      <c r="AT178" s="169">
        <f>IFERROR(Inv_SY_B!AT178/Inv_SY_B!$DC178-1,"")</f>
        <v>-1.503247196848323E-2</v>
      </c>
      <c r="AU178" s="169">
        <f>IFERROR(Inv_SY_B!AU178/Inv_SY_B!$DC178-1,"")</f>
        <v>-1.9160750755869871E-2</v>
      </c>
      <c r="AV178" s="169">
        <f>IFERROR(Inv_SY_B!AV178/Inv_SY_B!$DC178-1,"")</f>
        <v>-6.0458167541100893E-2</v>
      </c>
      <c r="AW178" s="169">
        <f>IFERROR(Inv_SY_B!AW178/Inv_SY_B!$DC178-1,"")</f>
        <v>-3.4641155251112554E-2</v>
      </c>
      <c r="AX178" s="169">
        <f>IFERROR(Inv_SY_B!AX178/Inv_SY_B!$DC178-1,"")</f>
        <v>-2.4063525907843664E-2</v>
      </c>
      <c r="AY178" s="169">
        <f>IFERROR(Inv_SY_B!AY178/Inv_SY_B!$DC178-1,"")</f>
        <v>-4.6363774090734E-2</v>
      </c>
      <c r="AZ178" s="169">
        <f>IFERROR(Inv_SY_B!AZ178/Inv_SY_B!$DC178-1,"")</f>
        <v>-1.512877378075006E-2</v>
      </c>
      <c r="BA178" s="169">
        <f>IFERROR(Inv_SY_B!BA178/Inv_SY_B!$DC178-1,"")</f>
        <v>-2.1181048659521973E-2</v>
      </c>
      <c r="BB178" s="169">
        <f>IFERROR(Inv_SY_B!BB178/Inv_SY_B!$DC178-1,"")</f>
        <v>-3.0276671096183372E-2</v>
      </c>
      <c r="BC178" s="169">
        <f>IFERROR(Inv_SY_B!BC178/Inv_SY_B!$DC178-1,"")</f>
        <v>-6.8675889049351069E-3</v>
      </c>
      <c r="BD178" s="169">
        <f>IFERROR(Inv_SY_B!BD178/Inv_SY_B!$DC178-1,"")</f>
        <v>-1.4805757863039837E-2</v>
      </c>
      <c r="BE178" s="169">
        <f>IFERROR(Inv_SY_B!BE178/Inv_SY_B!$DC178-1,"")</f>
        <v>-9.6552092373896059E-3</v>
      </c>
      <c r="BF178" s="169">
        <f>IFERROR(Inv_SY_B!BF178/Inv_SY_B!$DC178-1,"")</f>
        <v>-4.8514248385151948E-3</v>
      </c>
      <c r="BG178" s="169">
        <f>IFERROR(Inv_SY_B!BG178/Inv_SY_B!$DC178-1,"")</f>
        <v>-5.1822164080174149E-3</v>
      </c>
      <c r="BH178" s="169">
        <f>IFERROR(Inv_SY_B!BH178/Inv_SY_B!$DC178-1,"")</f>
        <v>9.8326019463068626E-4</v>
      </c>
      <c r="BI178" s="169">
        <f>IFERROR(Inv_SY_B!BI178/Inv_SY_B!$DC178-1,"")</f>
        <v>-1.1612232491194252E-2</v>
      </c>
      <c r="BJ178" s="169">
        <f>IFERROR(Inv_SY_B!BJ178/Inv_SY_B!$DC178-1,"")</f>
        <v>-2.6668891412823248E-3</v>
      </c>
      <c r="BK178" s="169">
        <f>IFERROR(Inv_SY_B!BK178/Inv_SY_B!$DC178-1,"")</f>
        <v>-3.4574332026899302E-2</v>
      </c>
      <c r="BL178" s="169">
        <f>IFERROR(Inv_SY_B!BL178/Inv_SY_B!$DC178-1,"")</f>
        <v>-2.1912576191673638E-2</v>
      </c>
      <c r="BM178" s="169">
        <f>IFERROR(Inv_SY_B!BM178/Inv_SY_B!$DC178-1,"")</f>
        <v>-2.7328302954123473E-2</v>
      </c>
      <c r="BN178" s="169">
        <f>IFERROR(Inv_SY_B!BN178/Inv_SY_B!$DC178-1,"")</f>
        <v>-2.7006723551646905E-2</v>
      </c>
      <c r="BO178" s="169">
        <f>IFERROR(Inv_SY_B!BO178/Inv_SY_B!$DC178-1,"")</f>
        <v>2.0832948185270039E-2</v>
      </c>
      <c r="BP178" s="169">
        <f>IFERROR(Inv_SY_B!BP178/Inv_SY_B!$DC178-1,"")</f>
        <v>1.6954273520432439E-2</v>
      </c>
      <c r="BQ178" s="169">
        <f>IFERROR(Inv_SY_B!BQ178/Inv_SY_B!$DC178-1,"")</f>
        <v>1.8565946945463541E-2</v>
      </c>
      <c r="BR178" s="169">
        <f>IFERROR(Inv_SY_B!BR178/Inv_SY_B!$DC178-1,"")</f>
        <v>1.2162969522691913E-2</v>
      </c>
      <c r="BS178" s="169">
        <f>IFERROR(Inv_SY_B!BS178/Inv_SY_B!$DC178-1,"")</f>
        <v>-3.3112355641582436E-3</v>
      </c>
      <c r="BT178" s="169">
        <f>IFERROR(Inv_SY_B!BT178/Inv_SY_B!$DC178-1,"")</f>
        <v>1.3952824464376512E-2</v>
      </c>
      <c r="BU178" s="169">
        <f>IFERROR(Inv_SY_B!BU178/Inv_SY_B!$DC178-1,"")</f>
        <v>-6.2008233175688821E-3</v>
      </c>
      <c r="BV178" s="169">
        <f>IFERROR(Inv_SY_B!BV178/Inv_SY_B!$DC178-1,"")</f>
        <v>-7.4015218014151785E-3</v>
      </c>
      <c r="BW178" s="169">
        <f>IFERROR(Inv_SY_B!BW178/Inv_SY_B!$DC178-1,"")</f>
        <v>6.8815702903383569E-2</v>
      </c>
      <c r="BX178" s="169">
        <f>IFERROR(Inv_SY_B!BX178/Inv_SY_B!$DC178-1,"")</f>
        <v>8.787171538442573E-2</v>
      </c>
      <c r="BY178" s="169">
        <f>IFERROR(Inv_SY_B!BY178/Inv_SY_B!$DC178-1,"")</f>
        <v>0.15524833094239643</v>
      </c>
      <c r="BZ178" s="169">
        <f>IFERROR(Inv_SY_B!BZ178/Inv_SY_B!$DC178-1,"")</f>
        <v>0.10679122347806791</v>
      </c>
      <c r="CA178" s="169">
        <f>IFERROR(Inv_SY_B!CA178/Inv_SY_B!$DC178-1,"")</f>
        <v>-6.4043546648267613E-2</v>
      </c>
      <c r="CB178" s="169">
        <f>IFERROR(Inv_SY_B!CB178/Inv_SY_B!$DC178-1,"")</f>
        <v>-1.5209572760696122E-2</v>
      </c>
      <c r="CC178" s="169">
        <f>IFERROR(Inv_SY_B!CC178/Inv_SY_B!$DC178-1,"")</f>
        <v>-1.8349767168233E-2</v>
      </c>
      <c r="CD178" s="169">
        <f>IFERROR(Inv_SY_B!CD178/Inv_SY_B!$DC178-1,"")</f>
        <v>-9.875904147666148E-3</v>
      </c>
      <c r="CE178" s="169">
        <f>IFERROR(Inv_SY_B!CE178/Inv_SY_B!$DC178-1,"")</f>
        <v>-3.1478686135384848E-2</v>
      </c>
      <c r="CF178" s="169">
        <f>IFERROR(Inv_SY_B!CF178/Inv_SY_B!$DC178-1,"")</f>
        <v>-3.4238331434736646E-2</v>
      </c>
      <c r="CG178" s="169">
        <f>IFERROR(Inv_SY_B!CG178/Inv_SY_B!$DC178-1,"")</f>
        <v>-6.6306686395367631E-4</v>
      </c>
      <c r="CH178" s="169">
        <f>IFERROR(Inv_SY_B!CH178/Inv_SY_B!$DC178-1,"")</f>
        <v>-1.2954661492282971E-2</v>
      </c>
      <c r="CI178" s="169">
        <f>IFERROR(Inv_SY_B!CI178/Inv_SY_B!$DC178-1,"")</f>
        <v>0.10369096795011812</v>
      </c>
      <c r="CJ178" s="169">
        <f>IFERROR(Inv_SY_B!CJ178/Inv_SY_B!$DC178-1,"")</f>
        <v>0.17707596750646215</v>
      </c>
      <c r="CK178" s="169">
        <f>IFERROR(Inv_SY_B!CK178/Inv_SY_B!$DC178-1,"")</f>
        <v>1.383232067746043E-2</v>
      </c>
      <c r="CL178" s="169">
        <f>IFERROR(Inv_SY_B!CL178/Inv_SY_B!$DC178-1,"")</f>
        <v>1.0503481419308125E-2</v>
      </c>
      <c r="CM178" s="169">
        <f>IFERROR(Inv_SY_B!CM178/Inv_SY_B!$DB178-1,"")</f>
        <v>-8.4870343025356121E-3</v>
      </c>
      <c r="CN178" s="169">
        <f>IFERROR(Inv_SY_B!CN178/Inv_SY_B!$DB178-1,"")</f>
        <v>3.7132505055720966E-2</v>
      </c>
      <c r="CO178" s="169">
        <f>IFERROR(Inv_SY_B!CO178/Inv_SY_B!$DB178-1,"")</f>
        <v>4.4106953325533382E-3</v>
      </c>
      <c r="CP178" s="169">
        <f>IFERROR(Inv_SY_B!CP178/Inv_SY_B!$DB178-1,"")</f>
        <v>-2.3840477302746965E-2</v>
      </c>
      <c r="CQ178" s="169">
        <f>IFERROR(Inv_SY_B!CQ178/Inv_SY_B!$DB178-1,"")</f>
        <v>2.6545312527754827E-3</v>
      </c>
      <c r="CR178" s="169">
        <f>IFERROR(Inv_SY_B!CR178/Inv_SY_B!$DB178-1,"")</f>
        <v>-2.4292511020535312E-2</v>
      </c>
      <c r="CS178" s="169">
        <f>IFERROR(Inv_SY_B!CS178/Inv_SY_B!$DB178-1,"")</f>
        <v>-3.3499417130583131E-2</v>
      </c>
      <c r="CT178" s="169">
        <f>IFERROR(Inv_SY_B!CT178/Inv_SY_B!$DB178-1,"")</f>
        <v>-0.11389142657929396</v>
      </c>
      <c r="CU178" s="169">
        <f>IFERROR(Inv_SY_B!CU178/Inv_SY_B!$DB178-1,"")</f>
        <v>1.2572539867258037E-2</v>
      </c>
      <c r="CV178" s="169">
        <f>IFERROR(Inv_SY_B!CV178/Inv_SY_B!$DB178-1,"")</f>
        <v>2.0993490577667862E-2</v>
      </c>
      <c r="CW178" s="169">
        <f>IFERROR(Inv_SY_B!CW178/Inv_SY_B!$DB178-1,"")</f>
        <v>1.6202905284634639E-2</v>
      </c>
      <c r="CX178" s="169">
        <f>IFERROR(Inv_SY_B!CX178/Inv_SY_B!$DB178-1,"")</f>
        <v>-1.5983839652931153E-2</v>
      </c>
      <c r="CY178" s="169">
        <f>IFERROR(Inv_SY_B!CY178/Inv_SY_B!$DB178-1,"")</f>
        <v>7.8342324133688468E-2</v>
      </c>
      <c r="CZ178" s="169">
        <f>IFERROR(Inv_SY_B!CZ178/Inv_SY_B!$DB178-1,"")</f>
        <v>4.7685714484327901E-2</v>
      </c>
    </row>
    <row r="179" spans="2:104">
      <c r="B179" s="164">
        <f t="shared" si="3"/>
        <v>45871</v>
      </c>
      <c r="C179" s="169">
        <f>IFERROR(Inv_SY_B!C179/Inv_SY_B!$DA179-1,"")</f>
        <v>1.1306373676827075E-2</v>
      </c>
      <c r="D179" s="169">
        <f>IFERROR(Inv_SY_B!D179/Inv_SY_B!$DA179-1,"")</f>
        <v>-8.0884497122420962E-3</v>
      </c>
      <c r="E179" s="169">
        <f>IFERROR(Inv_SY_B!E179/Inv_SY_B!$DA179-1,"")</f>
        <v>-1.5744443441278455E-2</v>
      </c>
      <c r="F179" s="169">
        <f>IFERROR(Inv_SY_B!F179/Inv_SY_B!$DA179-1,"")</f>
        <v>-1.1998152235386694E-2</v>
      </c>
      <c r="G179" s="169">
        <f>IFERROR(Inv_SY_B!G179/Inv_SY_B!$DA179-1,"")</f>
        <v>-7.8646960375374775E-3</v>
      </c>
      <c r="H179" s="169">
        <f>IFERROR(Inv_SY_B!H179/Inv_SY_B!$DA179-1,"")</f>
        <v>-1.1511294686913809E-2</v>
      </c>
      <c r="I179" s="169">
        <f>IFERROR(Inv_SY_B!I179/Inv_SY_B!$DA179-1,"")</f>
        <v>2.7478007836551965E-2</v>
      </c>
      <c r="J179" s="169">
        <f>IFERROR(Inv_SY_B!J179/Inv_SY_B!$DA179-1,"")</f>
        <v>-1.8220602082879678E-2</v>
      </c>
      <c r="K179" s="169">
        <f>IFERROR(Inv_SY_B!K179/Inv_SY_B!$DA179-1,"")</f>
        <v>5.3599405174424852E-3</v>
      </c>
      <c r="L179" s="169">
        <f>IFERROR(Inv_SY_B!L179/Inv_SY_B!$DA179-1,"")</f>
        <v>1.022992181416682E-2</v>
      </c>
      <c r="M179" s="169">
        <f>IFERROR(Inv_SY_B!M179/Inv_SY_B!$DA179-1,"")</f>
        <v>5.181141505363529E-3</v>
      </c>
      <c r="N179" s="169">
        <f>IFERROR(Inv_SY_B!N179/Inv_SY_B!$DA179-1,"")</f>
        <v>-8.514679545159054E-3</v>
      </c>
      <c r="O179" s="169">
        <f>IFERROR(Inv_SY_B!O179/Inv_SY_B!$DA179-1,"")</f>
        <v>-3.0440394742301535E-3</v>
      </c>
      <c r="P179" s="169">
        <f>IFERROR(Inv_SY_B!P179/Inv_SY_B!$DA179-1,"")</f>
        <v>-3.0502765602927417E-2</v>
      </c>
      <c r="Q179" s="169">
        <f>IFERROR(Inv_SY_B!Q179/Inv_SY_B!$DA179-1,"")</f>
        <v>-4.0902102434657528E-2</v>
      </c>
      <c r="R179" s="169">
        <f>IFERROR(Inv_SY_B!R179/Inv_SY_B!$DA179-1,"")</f>
        <v>-1.5559141753397454E-2</v>
      </c>
      <c r="S179" s="169">
        <f>IFERROR(Inv_SY_B!S179/Inv_SY_B!$DA179-1,"")</f>
        <v>6.6193552190463301E-4</v>
      </c>
      <c r="T179" s="169">
        <f>IFERROR(Inv_SY_B!T179/Inv_SY_B!$DA179-1,"")</f>
        <v>-1.1683797203297819E-2</v>
      </c>
      <c r="U179" s="169">
        <f>IFERROR(Inv_SY_B!U179/Inv_SY_B!$DA179-1,"")</f>
        <v>5.0257905692262517E-2</v>
      </c>
      <c r="V179" s="169">
        <f>IFERROR(Inv_SY_B!V179/Inv_SY_B!$DA179-1,"")</f>
        <v>7.3254098738626761E-2</v>
      </c>
      <c r="W179" s="169">
        <f>IFERROR(Inv_SY_B!W179/Inv_SY_B!$DA179-1,"")</f>
        <v>1.7277509783031553E-2</v>
      </c>
      <c r="X179" s="169">
        <f>IFERROR(Inv_SY_B!X179/Inv_SY_B!$DA179-1,"")</f>
        <v>-2.9443181547690656E-2</v>
      </c>
      <c r="Y179" s="169">
        <f>IFERROR(Inv_SY_B!Y179/Inv_SY_B!$DA179-1,"")</f>
        <v>-1.8331567536361559E-3</v>
      </c>
      <c r="Z179" s="169">
        <f>IFERROR(Inv_SY_B!Z179/Inv_SY_B!$DA179-1,"")</f>
        <v>-7.828887191260181E-4</v>
      </c>
      <c r="AA179" s="169">
        <f>IFERROR(Inv_SY_B!AA179/Inv_SY_B!$DA179-1,"")</f>
        <v>-1.2114749673778569E-2</v>
      </c>
      <c r="AB179" s="169">
        <f>IFERROR(Inv_SY_B!AB179/Inv_SY_B!$DA179-1,"")</f>
        <v>7.8953913641728324E-3</v>
      </c>
      <c r="AC179" s="169">
        <f>IFERROR(Inv_SY_B!AC179/Inv_SY_B!$DA179-1,"")</f>
        <v>4.7201950891779809E-3</v>
      </c>
      <c r="AD179" s="169">
        <f>IFERROR(Inv_SY_B!AD179/Inv_SY_B!$DA179-1,"")</f>
        <v>-2.9724616921736113E-2</v>
      </c>
      <c r="AE179" s="169">
        <f>IFERROR(Inv_SY_B!AE179/Inv_SY_B!$DA179-1,"")</f>
        <v>7.8582735813370608E-3</v>
      </c>
      <c r="AF179" s="169">
        <f>IFERROR(Inv_SY_B!AF179/Inv_SY_B!$DA179-1,"")</f>
        <v>2.2177938252045282E-2</v>
      </c>
      <c r="AG179" s="169">
        <f>IFERROR(Inv_SY_B!AG179/Inv_SY_B!$DA179-1,"")</f>
        <v>1.0813269068345344E-2</v>
      </c>
      <c r="AH179" s="169">
        <f>IFERROR(Inv_SY_B!AH179/Inv_SY_B!$DA179-1,"")</f>
        <v>3.0608553846172004E-3</v>
      </c>
      <c r="AI179" s="169">
        <f>IFERROR(Inv_SY_B!AI179/Inv_SY_B!$DC179-1,"")</f>
        <v>-7.8095191375827655E-3</v>
      </c>
      <c r="AJ179" s="169">
        <f>IFERROR(Inv_SY_B!AJ179/Inv_SY_B!$DC179-1,"")</f>
        <v>-7.6761960415250297E-3</v>
      </c>
      <c r="AK179" s="169">
        <f>IFERROR(Inv_SY_B!AK179/Inv_SY_B!$DC179-1,"")</f>
        <v>-4.1561598157223711E-3</v>
      </c>
      <c r="AL179" s="169">
        <f>IFERROR(Inv_SY_B!AL179/Inv_SY_B!$DC179-1,"")</f>
        <v>-2.1543296043855409E-2</v>
      </c>
      <c r="AM179" s="169">
        <f>IFERROR(Inv_SY_B!AM179/Inv_SY_B!$DC179-1,"")</f>
        <v>-1.4315112792534168E-2</v>
      </c>
      <c r="AN179" s="169">
        <f>IFERROR(Inv_SY_B!AN179/Inv_SY_B!$DC179-1,"")</f>
        <v>-1.572002283701468E-2</v>
      </c>
      <c r="AO179" s="169">
        <f>IFERROR(Inv_SY_B!AO179/Inv_SY_B!$DC179-1,"")</f>
        <v>-1.6322340653956657E-2</v>
      </c>
      <c r="AP179" s="169">
        <f>IFERROR(Inv_SY_B!AP179/Inv_SY_B!$DC179-1,"")</f>
        <v>-1.5399111805801557E-2</v>
      </c>
      <c r="AQ179" s="169">
        <f>IFERROR(Inv_SY_B!AQ179/Inv_SY_B!$DC179-1,"")</f>
        <v>-2.2380949283198226E-2</v>
      </c>
      <c r="AR179" s="169">
        <f>IFERROR(Inv_SY_B!AR179/Inv_SY_B!$DC179-1,"")</f>
        <v>-1.9671151292006916E-2</v>
      </c>
      <c r="AS179" s="169">
        <f>IFERROR(Inv_SY_B!AS179/Inv_SY_B!$DC179-1,"")</f>
        <v>-2.6074783297506343E-2</v>
      </c>
      <c r="AT179" s="169">
        <f>IFERROR(Inv_SY_B!AT179/Inv_SY_B!$DC179-1,"")</f>
        <v>-2.5824135876917564E-2</v>
      </c>
      <c r="AU179" s="169">
        <f>IFERROR(Inv_SY_B!AU179/Inv_SY_B!$DC179-1,"")</f>
        <v>-2.8785686250682563E-2</v>
      </c>
      <c r="AV179" s="169">
        <f>IFERROR(Inv_SY_B!AV179/Inv_SY_B!$DC179-1,"")</f>
        <v>-4.6975139238337849E-2</v>
      </c>
      <c r="AW179" s="169">
        <f>IFERROR(Inv_SY_B!AW179/Inv_SY_B!$DC179-1,"")</f>
        <v>-3.7720624461403673E-2</v>
      </c>
      <c r="AX179" s="169">
        <f>IFERROR(Inv_SY_B!AX179/Inv_SY_B!$DC179-1,"")</f>
        <v>-2.8741245218663392E-2</v>
      </c>
      <c r="AY179" s="169">
        <f>IFERROR(Inv_SY_B!AY179/Inv_SY_B!$DC179-1,"")</f>
        <v>-4.6924464396397414E-2</v>
      </c>
      <c r="AZ179" s="169">
        <f>IFERROR(Inv_SY_B!AZ179/Inv_SY_B!$DC179-1,"")</f>
        <v>-1.9797251136315364E-2</v>
      </c>
      <c r="BA179" s="169">
        <f>IFERROR(Inv_SY_B!BA179/Inv_SY_B!$DC179-1,"")</f>
        <v>-2.4789658608701526E-2</v>
      </c>
      <c r="BB179" s="169">
        <f>IFERROR(Inv_SY_B!BB179/Inv_SY_B!$DC179-1,"")</f>
        <v>-3.7318823078760333E-2</v>
      </c>
      <c r="BC179" s="169">
        <f>IFERROR(Inv_SY_B!BC179/Inv_SY_B!$DC179-1,"")</f>
        <v>-1.7513349187910254E-2</v>
      </c>
      <c r="BD179" s="169">
        <f>IFERROR(Inv_SY_B!BD179/Inv_SY_B!$DC179-1,"")</f>
        <v>-1.5365528093232883E-2</v>
      </c>
      <c r="BE179" s="169">
        <f>IFERROR(Inv_SY_B!BE179/Inv_SY_B!$DC179-1,"")</f>
        <v>-1.32520641922107E-2</v>
      </c>
      <c r="BF179" s="169">
        <f>IFERROR(Inv_SY_B!BF179/Inv_SY_B!$DC179-1,"")</f>
        <v>-7.7274741553934323E-3</v>
      </c>
      <c r="BG179" s="169">
        <f>IFERROR(Inv_SY_B!BG179/Inv_SY_B!$DC179-1,"")</f>
        <v>-7.6900838640311386E-3</v>
      </c>
      <c r="BH179" s="169">
        <f>IFERROR(Inv_SY_B!BH179/Inv_SY_B!$DC179-1,"")</f>
        <v>-5.6196163682925571E-3</v>
      </c>
      <c r="BI179" s="169">
        <f>IFERROR(Inv_SY_B!BI179/Inv_SY_B!$DC179-1,"")</f>
        <v>-1.5617547045534752E-2</v>
      </c>
      <c r="BJ179" s="169">
        <f>IFERROR(Inv_SY_B!BJ179/Inv_SY_B!$DC179-1,"")</f>
        <v>-6.1666345345476881E-3</v>
      </c>
      <c r="BK179" s="169">
        <f>IFERROR(Inv_SY_B!BK179/Inv_SY_B!$DC179-1,"")</f>
        <v>-3.1194957518451139E-2</v>
      </c>
      <c r="BL179" s="169">
        <f>IFERROR(Inv_SY_B!BL179/Inv_SY_B!$DC179-1,"")</f>
        <v>-1.8086990846736928E-2</v>
      </c>
      <c r="BM179" s="169">
        <f>IFERROR(Inv_SY_B!BM179/Inv_SY_B!$DC179-1,"")</f>
        <v>-1.9937710675812736E-2</v>
      </c>
      <c r="BN179" s="169">
        <f>IFERROR(Inv_SY_B!BN179/Inv_SY_B!$DC179-1,"")</f>
        <v>-2.9169970468731599E-2</v>
      </c>
      <c r="BO179" s="169">
        <f>IFERROR(Inv_SY_B!BO179/Inv_SY_B!$DC179-1,"")</f>
        <v>6.7153594466995425E-3</v>
      </c>
      <c r="BP179" s="169">
        <f>IFERROR(Inv_SY_B!BP179/Inv_SY_B!$DC179-1,"")</f>
        <v>7.993956478006492E-3</v>
      </c>
      <c r="BQ179" s="169">
        <f>IFERROR(Inv_SY_B!BQ179/Inv_SY_B!$DC179-1,"")</f>
        <v>4.7952765188692403E-3</v>
      </c>
      <c r="BR179" s="169">
        <f>IFERROR(Inv_SY_B!BR179/Inv_SY_B!$DC179-1,"")</f>
        <v>-8.9628850529976933E-4</v>
      </c>
      <c r="BS179" s="169">
        <f>IFERROR(Inv_SY_B!BS179/Inv_SY_B!$DC179-1,"")</f>
        <v>-2.3163458417170713E-2</v>
      </c>
      <c r="BT179" s="169">
        <f>IFERROR(Inv_SY_B!BT179/Inv_SY_B!$DC179-1,"")</f>
        <v>2.7824335567578906E-3</v>
      </c>
      <c r="BU179" s="169">
        <f>IFERROR(Inv_SY_B!BU179/Inv_SY_B!$DC179-1,"")</f>
        <v>-3.0531396630881891E-2</v>
      </c>
      <c r="BV179" s="169">
        <f>IFERROR(Inv_SY_B!BV179/Inv_SY_B!$DC179-1,"")</f>
        <v>-3.5323218681896251E-2</v>
      </c>
      <c r="BW179" s="169">
        <f>IFERROR(Inv_SY_B!BW179/Inv_SY_B!$DC179-1,"")</f>
        <v>3.8593713555378661E-2</v>
      </c>
      <c r="BX179" s="169">
        <f>IFERROR(Inv_SY_B!BX179/Inv_SY_B!$DC179-1,"")</f>
        <v>6.1942452612658849E-2</v>
      </c>
      <c r="BY179" s="169">
        <f>IFERROR(Inv_SY_B!BY179/Inv_SY_B!$DC179-1,"")</f>
        <v>0.1220742738480598</v>
      </c>
      <c r="BZ179" s="169">
        <f>IFERROR(Inv_SY_B!BZ179/Inv_SY_B!$DC179-1,"")</f>
        <v>8.8949126638351084E-2</v>
      </c>
      <c r="CA179" s="169">
        <f>IFERROR(Inv_SY_B!CA179/Inv_SY_B!$DC179-1,"")</f>
        <v>-5.0414367497941703E-2</v>
      </c>
      <c r="CB179" s="169">
        <f>IFERROR(Inv_SY_B!CB179/Inv_SY_B!$DC179-1,"")</f>
        <v>-5.9574017542229907E-3</v>
      </c>
      <c r="CC179" s="169">
        <f>IFERROR(Inv_SY_B!CC179/Inv_SY_B!$DC179-1,"")</f>
        <v>-1.5303753482711624E-3</v>
      </c>
      <c r="CD179" s="169">
        <f>IFERROR(Inv_SY_B!CD179/Inv_SY_B!$DC179-1,"")</f>
        <v>-7.8351535563623287E-3</v>
      </c>
      <c r="CE179" s="169">
        <f>IFERROR(Inv_SY_B!CE179/Inv_SY_B!$DC179-1,"")</f>
        <v>-3.6507572953020317E-2</v>
      </c>
      <c r="CF179" s="169">
        <f>IFERROR(Inv_SY_B!CF179/Inv_SY_B!$DC179-1,"")</f>
        <v>-2.6089334537031883E-2</v>
      </c>
      <c r="CG179" s="169">
        <f>IFERROR(Inv_SY_B!CG179/Inv_SY_B!$DC179-1,"")</f>
        <v>7.1578875716189483E-3</v>
      </c>
      <c r="CH179" s="169">
        <f>IFERROR(Inv_SY_B!CH179/Inv_SY_B!$DC179-1,"")</f>
        <v>6.7987162574694171E-3</v>
      </c>
      <c r="CI179" s="169">
        <f>IFERROR(Inv_SY_B!CI179/Inv_SY_B!$DC179-1,"")</f>
        <v>9.3955935328486673E-2</v>
      </c>
      <c r="CJ179" s="169">
        <f>IFERROR(Inv_SY_B!CJ179/Inv_SY_B!$DC179-1,"")</f>
        <v>0.42189594726821</v>
      </c>
      <c r="CK179" s="169">
        <f>IFERROR(Inv_SY_B!CK179/Inv_SY_B!$DC179-1,"")</f>
        <v>6.9893445248370156E-3</v>
      </c>
      <c r="CL179" s="169">
        <f>IFERROR(Inv_SY_B!CL179/Inv_SY_B!$DC179-1,"")</f>
        <v>2.8917424944343573E-3</v>
      </c>
      <c r="CM179" s="169">
        <f>IFERROR(Inv_SY_B!CM179/Inv_SY_B!$DB179-1,"")</f>
        <v>2.4603132207408285E-2</v>
      </c>
      <c r="CN179" s="169">
        <f>IFERROR(Inv_SY_B!CN179/Inv_SY_B!$DB179-1,"")</f>
        <v>3.5139359873248566E-2</v>
      </c>
      <c r="CO179" s="169">
        <f>IFERROR(Inv_SY_B!CO179/Inv_SY_B!$DB179-1,"")</f>
        <v>5.7982376711831485E-3</v>
      </c>
      <c r="CP179" s="169">
        <f>IFERROR(Inv_SY_B!CP179/Inv_SY_B!$DB179-1,"")</f>
        <v>-1.7457384422468691E-2</v>
      </c>
      <c r="CQ179" s="169">
        <f>IFERROR(Inv_SY_B!CQ179/Inv_SY_B!$DB179-1,"")</f>
        <v>1.2524941768136566E-2</v>
      </c>
      <c r="CR179" s="169">
        <f>IFERROR(Inv_SY_B!CR179/Inv_SY_B!$DB179-1,"")</f>
        <v>-1.4034774930807736E-2</v>
      </c>
      <c r="CS179" s="169">
        <f>IFERROR(Inv_SY_B!CS179/Inv_SY_B!$DB179-1,"")</f>
        <v>-6.5440678219086612E-2</v>
      </c>
      <c r="CT179" s="169">
        <f>IFERROR(Inv_SY_B!CT179/Inv_SY_B!$DB179-1,"")</f>
        <v>-5.9271969824493342E-2</v>
      </c>
      <c r="CU179" s="169">
        <f>IFERROR(Inv_SY_B!CU179/Inv_SY_B!$DB179-1,"")</f>
        <v>-1.6290922908459793E-2</v>
      </c>
      <c r="CV179" s="169">
        <f>IFERROR(Inv_SY_B!CV179/Inv_SY_B!$DB179-1,"")</f>
        <v>1.0068881944363284E-2</v>
      </c>
      <c r="CW179" s="169">
        <f>IFERROR(Inv_SY_B!CW179/Inv_SY_B!$DB179-1,"")</f>
        <v>1.920094311998799E-3</v>
      </c>
      <c r="CX179" s="169">
        <f>IFERROR(Inv_SY_B!CX179/Inv_SY_B!$DB179-1,"")</f>
        <v>-2.4144602577502505E-2</v>
      </c>
      <c r="CY179" s="169">
        <f>IFERROR(Inv_SY_B!CY179/Inv_SY_B!$DB179-1,"")</f>
        <v>9.1738363168511139E-2</v>
      </c>
      <c r="CZ179" s="169">
        <f>IFERROR(Inv_SY_B!CZ179/Inv_SY_B!$DB179-1,"")</f>
        <v>1.4847321937968561E-2</v>
      </c>
    </row>
    <row r="180" spans="2:104">
      <c r="B180" s="164">
        <f t="shared" si="3"/>
        <v>45872</v>
      </c>
      <c r="C180" s="169">
        <f>IFERROR(Inv_SY_B!C180/Inv_SY_B!$DA180-1,"")</f>
        <v>2.7808491990945372E-2</v>
      </c>
      <c r="D180" s="169">
        <f>IFERROR(Inv_SY_B!D180/Inv_SY_B!$DA180-1,"")</f>
        <v>5.5037835181959149E-3</v>
      </c>
      <c r="E180" s="169">
        <f>IFERROR(Inv_SY_B!E180/Inv_SY_B!$DA180-1,"")</f>
        <v>-1.0351658295196797E-2</v>
      </c>
      <c r="F180" s="169">
        <f>IFERROR(Inv_SY_B!F180/Inv_SY_B!$DA180-1,"")</f>
        <v>-6.3323549142796365E-3</v>
      </c>
      <c r="G180" s="169">
        <f>IFERROR(Inv_SY_B!G180/Inv_SY_B!$DA180-1,"")</f>
        <v>-7.4873117940544853E-3</v>
      </c>
      <c r="H180" s="169">
        <f>IFERROR(Inv_SY_B!H180/Inv_SY_B!$DA180-1,"")</f>
        <v>-1.7333333245064253E-3</v>
      </c>
      <c r="I180" s="169">
        <f>IFERROR(Inv_SY_B!I180/Inv_SY_B!$DA180-1,"")</f>
        <v>4.1159077125014543E-2</v>
      </c>
      <c r="J180" s="169">
        <f>IFERROR(Inv_SY_B!J180/Inv_SY_B!$DA180-1,"")</f>
        <v>-1.8629885340596619E-2</v>
      </c>
      <c r="K180" s="169">
        <f>IFERROR(Inv_SY_B!K180/Inv_SY_B!$DA180-1,"")</f>
        <v>1.1547812332401985E-2</v>
      </c>
      <c r="L180" s="169">
        <f>IFERROR(Inv_SY_B!L180/Inv_SY_B!$DA180-1,"")</f>
        <v>2.3680071582665052E-2</v>
      </c>
      <c r="M180" s="169">
        <f>IFERROR(Inv_SY_B!M180/Inv_SY_B!$DA180-1,"")</f>
        <v>-1.2927541349097016E-3</v>
      </c>
      <c r="N180" s="169">
        <f>IFERROR(Inv_SY_B!N180/Inv_SY_B!$DA180-1,"")</f>
        <v>-4.5133251157725152E-4</v>
      </c>
      <c r="O180" s="169">
        <f>IFERROR(Inv_SY_B!O180/Inv_SY_B!$DA180-1,"")</f>
        <v>-1.9899588914296107E-2</v>
      </c>
      <c r="P180" s="169">
        <f>IFERROR(Inv_SY_B!P180/Inv_SY_B!$DA180-1,"")</f>
        <v>-4.7802268647224033E-2</v>
      </c>
      <c r="Q180" s="169">
        <f>IFERROR(Inv_SY_B!Q180/Inv_SY_B!$DA180-1,"")</f>
        <v>-6.5521436387344756E-2</v>
      </c>
      <c r="R180" s="169">
        <f>IFERROR(Inv_SY_B!R180/Inv_SY_B!$DA180-1,"")</f>
        <v>-4.8009110774160813E-2</v>
      </c>
      <c r="S180" s="169">
        <f>IFERROR(Inv_SY_B!S180/Inv_SY_B!$DA180-1,"")</f>
        <v>-3.3058643487389072E-2</v>
      </c>
      <c r="T180" s="169">
        <f>IFERROR(Inv_SY_B!T180/Inv_SY_B!$DA180-1,"")</f>
        <v>-2.2449858320276128E-2</v>
      </c>
      <c r="U180" s="169">
        <f>IFERROR(Inv_SY_B!U180/Inv_SY_B!$DA180-1,"")</f>
        <v>8.104098498489587E-2</v>
      </c>
      <c r="V180" s="169">
        <f>IFERROR(Inv_SY_B!V180/Inv_SY_B!$DA180-1,"")</f>
        <v>8.9696671019126928E-2</v>
      </c>
      <c r="W180" s="169">
        <f>IFERROR(Inv_SY_B!W180/Inv_SY_B!$DA180-1,"")</f>
        <v>2.406425511531185E-2</v>
      </c>
      <c r="X180" s="169">
        <f>IFERROR(Inv_SY_B!X180/Inv_SY_B!$DA180-1,"")</f>
        <v>-1.2976963840296118E-2</v>
      </c>
      <c r="Y180" s="169">
        <f>IFERROR(Inv_SY_B!Y180/Inv_SY_B!$DA180-1,"")</f>
        <v>3.9263763271024876E-2</v>
      </c>
      <c r="Z180" s="169">
        <f>IFERROR(Inv_SY_B!Z180/Inv_SY_B!$DA180-1,"")</f>
        <v>3.8584844875565683E-2</v>
      </c>
      <c r="AA180" s="169">
        <f>IFERROR(Inv_SY_B!AA180/Inv_SY_B!$DA180-1,"")</f>
        <v>-4.9824642267651154E-2</v>
      </c>
      <c r="AB180" s="169">
        <f>IFERROR(Inv_SY_B!AB180/Inv_SY_B!$DA180-1,"")</f>
        <v>-2.525097750144778E-2</v>
      </c>
      <c r="AC180" s="169">
        <f>IFERROR(Inv_SY_B!AC180/Inv_SY_B!$DA180-1,"")</f>
        <v>1.653446506783518E-2</v>
      </c>
      <c r="AD180" s="169">
        <f>IFERROR(Inv_SY_B!AD180/Inv_SY_B!$DA180-1,"")</f>
        <v>-2.9774798780785372E-2</v>
      </c>
      <c r="AE180" s="169">
        <f>IFERROR(Inv_SY_B!AE180/Inv_SY_B!$DA180-1,"")</f>
        <v>2.3401860374739902E-2</v>
      </c>
      <c r="AF180" s="169">
        <f>IFERROR(Inv_SY_B!AF180/Inv_SY_B!$DA180-1,"")</f>
        <v>3.6957756681526455E-2</v>
      </c>
      <c r="AG180" s="169">
        <f>IFERROR(Inv_SY_B!AG180/Inv_SY_B!$DA180-1,"")</f>
        <v>-1.5905529168328103E-2</v>
      </c>
      <c r="AH180" s="169">
        <f>IFERROR(Inv_SY_B!AH180/Inv_SY_B!$DA180-1,"")</f>
        <v>-4.2491389534927149E-2</v>
      </c>
      <c r="AI180" s="169">
        <f>IFERROR(Inv_SY_B!AI180/Inv_SY_B!$DC180-1,"")</f>
        <v>1.1840536920354916E-2</v>
      </c>
      <c r="AJ180" s="169">
        <f>IFERROR(Inv_SY_B!AJ180/Inv_SY_B!$DC180-1,"")</f>
        <v>4.2628135267164247E-3</v>
      </c>
      <c r="AK180" s="169">
        <f>IFERROR(Inv_SY_B!AK180/Inv_SY_B!$DC180-1,"")</f>
        <v>-2.113583516726858E-3</v>
      </c>
      <c r="AL180" s="169">
        <f>IFERROR(Inv_SY_B!AL180/Inv_SY_B!$DC180-1,"")</f>
        <v>-8.4797139183420134E-3</v>
      </c>
      <c r="AM180" s="169">
        <f>IFERROR(Inv_SY_B!AM180/Inv_SY_B!$DC180-1,"")</f>
        <v>-7.2828757989528148E-3</v>
      </c>
      <c r="AN180" s="169">
        <f>IFERROR(Inv_SY_B!AN180/Inv_SY_B!$DC180-1,"")</f>
        <v>-1.2179416478347971E-2</v>
      </c>
      <c r="AO180" s="169">
        <f>IFERROR(Inv_SY_B!AO180/Inv_SY_B!$DC180-1,"")</f>
        <v>-5.4717167260505128E-3</v>
      </c>
      <c r="AP180" s="169">
        <f>IFERROR(Inv_SY_B!AP180/Inv_SY_B!$DC180-1,"")</f>
        <v>6.3306967328453645E-3</v>
      </c>
      <c r="AQ180" s="169">
        <f>IFERROR(Inv_SY_B!AQ180/Inv_SY_B!$DC180-1,"")</f>
        <v>-2.3168937641153131E-2</v>
      </c>
      <c r="AR180" s="169">
        <f>IFERROR(Inv_SY_B!AR180/Inv_SY_B!$DC180-1,"")</f>
        <v>-1.7162937737615014E-2</v>
      </c>
      <c r="AS180" s="169">
        <f>IFERROR(Inv_SY_B!AS180/Inv_SY_B!$DC180-1,"")</f>
        <v>-2.1901778568299113E-2</v>
      </c>
      <c r="AT180" s="169">
        <f>IFERROR(Inv_SY_B!AT180/Inv_SY_B!$DC180-1,"")</f>
        <v>-9.0968557921810023E-3</v>
      </c>
      <c r="AU180" s="169">
        <f>IFERROR(Inv_SY_B!AU180/Inv_SY_B!$DC180-1,"")</f>
        <v>-1.6916685065314407E-2</v>
      </c>
      <c r="AV180" s="169">
        <f>IFERROR(Inv_SY_B!AV180/Inv_SY_B!$DC180-1,"")</f>
        <v>-4.5560087010368733E-2</v>
      </c>
      <c r="AW180" s="169">
        <f>IFERROR(Inv_SY_B!AW180/Inv_SY_B!$DC180-1,"")</f>
        <v>-3.7241472666255548E-2</v>
      </c>
      <c r="AX180" s="169">
        <f>IFERROR(Inv_SY_B!AX180/Inv_SY_B!$DC180-1,"")</f>
        <v>-2.6477007787099827E-2</v>
      </c>
      <c r="AY180" s="169">
        <f>IFERROR(Inv_SY_B!AY180/Inv_SY_B!$DC180-1,"")</f>
        <v>-4.1973397136354396E-2</v>
      </c>
      <c r="AZ180" s="169">
        <f>IFERROR(Inv_SY_B!AZ180/Inv_SY_B!$DC180-1,"")</f>
        <v>-8.9000965994471271E-3</v>
      </c>
      <c r="BA180" s="169">
        <f>IFERROR(Inv_SY_B!BA180/Inv_SY_B!$DC180-1,"")</f>
        <v>-1.745183752076096E-2</v>
      </c>
      <c r="BB180" s="169">
        <f>IFERROR(Inv_SY_B!BB180/Inv_SY_B!$DC180-1,"")</f>
        <v>-1.887725866984713E-2</v>
      </c>
      <c r="BC180" s="169">
        <f>IFERROR(Inv_SY_B!BC180/Inv_SY_B!$DC180-1,"")</f>
        <v>-9.7067742167168403E-3</v>
      </c>
      <c r="BD180" s="169">
        <f>IFERROR(Inv_SY_B!BD180/Inv_SY_B!$DC180-1,"")</f>
        <v>-6.9657831825055139E-3</v>
      </c>
      <c r="BE180" s="169">
        <f>IFERROR(Inv_SY_B!BE180/Inv_SY_B!$DC180-1,"")</f>
        <v>9.3050973949360127E-3</v>
      </c>
      <c r="BF180" s="169">
        <f>IFERROR(Inv_SY_B!BF180/Inv_SY_B!$DC180-1,"")</f>
        <v>1.3457264552959813E-2</v>
      </c>
      <c r="BG180" s="169">
        <f>IFERROR(Inv_SY_B!BG180/Inv_SY_B!$DC180-1,"")</f>
        <v>1.8322230042284726E-3</v>
      </c>
      <c r="BH180" s="169">
        <f>IFERROR(Inv_SY_B!BH180/Inv_SY_B!$DC180-1,"")</f>
        <v>9.8814627069854222E-3</v>
      </c>
      <c r="BI180" s="169">
        <f>IFERROR(Inv_SY_B!BI180/Inv_SY_B!$DC180-1,"")</f>
        <v>-1.3822119358917195E-3</v>
      </c>
      <c r="BJ180" s="169">
        <f>IFERROR(Inv_SY_B!BJ180/Inv_SY_B!$DC180-1,"")</f>
        <v>7.0225207821450475E-4</v>
      </c>
      <c r="BK180" s="169">
        <f>IFERROR(Inv_SY_B!BK180/Inv_SY_B!$DC180-1,"")</f>
        <v>-4.4823555272861637E-2</v>
      </c>
      <c r="BL180" s="169">
        <f>IFERROR(Inv_SY_B!BL180/Inv_SY_B!$DC180-1,"")</f>
        <v>-2.7409459394192037E-2</v>
      </c>
      <c r="BM180" s="169">
        <f>IFERROR(Inv_SY_B!BM180/Inv_SY_B!$DC180-1,"")</f>
        <v>-1.8595272451948919E-2</v>
      </c>
      <c r="BN180" s="169">
        <f>IFERROR(Inv_SY_B!BN180/Inv_SY_B!$DC180-1,"")</f>
        <v>-2.8251591178950486E-2</v>
      </c>
      <c r="BO180" s="169">
        <f>IFERROR(Inv_SY_B!BO180/Inv_SY_B!$DC180-1,"")</f>
        <v>1.2134358980277593E-2</v>
      </c>
      <c r="BP180" s="169">
        <f>IFERROR(Inv_SY_B!BP180/Inv_SY_B!$DC180-1,"")</f>
        <v>2.453534235107302E-3</v>
      </c>
      <c r="BQ180" s="169">
        <f>IFERROR(Inv_SY_B!BQ180/Inv_SY_B!$DC180-1,"")</f>
        <v>3.7468249170526935E-3</v>
      </c>
      <c r="BR180" s="169">
        <f>IFERROR(Inv_SY_B!BR180/Inv_SY_B!$DC180-1,"")</f>
        <v>1.5965532269988092E-3</v>
      </c>
      <c r="BS180" s="169">
        <f>IFERROR(Inv_SY_B!BS180/Inv_SY_B!$DC180-1,"")</f>
        <v>-1.8822164113147521E-2</v>
      </c>
      <c r="BT180" s="169">
        <f>IFERROR(Inv_SY_B!BT180/Inv_SY_B!$DC180-1,"")</f>
        <v>6.635010533292629E-3</v>
      </c>
      <c r="BU180" s="169">
        <f>IFERROR(Inv_SY_B!BU180/Inv_SY_B!$DC180-1,"")</f>
        <v>-7.6004926656538685E-2</v>
      </c>
      <c r="BV180" s="169">
        <f>IFERROR(Inv_SY_B!BV180/Inv_SY_B!$DC180-1,"")</f>
        <v>-3.3164738914408853E-2</v>
      </c>
      <c r="BW180" s="169">
        <f>IFERROR(Inv_SY_B!BW180/Inv_SY_B!$DC180-1,"")</f>
        <v>3.7804000819589678E-2</v>
      </c>
      <c r="BX180" s="169">
        <f>IFERROR(Inv_SY_B!BX180/Inv_SY_B!$DC180-1,"")</f>
        <v>6.2508126418722165E-2</v>
      </c>
      <c r="BY180" s="169">
        <f>IFERROR(Inv_SY_B!BY180/Inv_SY_B!$DC180-1,"")</f>
        <v>0.11831783740008461</v>
      </c>
      <c r="BZ180" s="169">
        <f>IFERROR(Inv_SY_B!BZ180/Inv_SY_B!$DC180-1,"")</f>
        <v>9.1245336485245909E-2</v>
      </c>
      <c r="CA180" s="169">
        <f>IFERROR(Inv_SY_B!CA180/Inv_SY_B!$DC180-1,"")</f>
        <v>-2.7984067087372666E-2</v>
      </c>
      <c r="CB180" s="169">
        <f>IFERROR(Inv_SY_B!CB180/Inv_SY_B!$DC180-1,"")</f>
        <v>-3.6405529336652753E-3</v>
      </c>
      <c r="CC180" s="169">
        <f>IFERROR(Inv_SY_B!CC180/Inv_SY_B!$DC180-1,"")</f>
        <v>1.8913158597368307E-2</v>
      </c>
      <c r="CD180" s="169">
        <f>IFERROR(Inv_SY_B!CD180/Inv_SY_B!$DC180-1,"")</f>
        <v>9.4300838504146611E-3</v>
      </c>
      <c r="CE180" s="169">
        <f>IFERROR(Inv_SY_B!CE180/Inv_SY_B!$DC180-1,"")</f>
        <v>-4.1112235898330129E-2</v>
      </c>
      <c r="CF180" s="169">
        <f>IFERROR(Inv_SY_B!CF180/Inv_SY_B!$DC180-1,"")</f>
        <v>-2.5789900195921978E-2</v>
      </c>
      <c r="CG180" s="169">
        <f>IFERROR(Inv_SY_B!CG180/Inv_SY_B!$DC180-1,"")</f>
        <v>-4.0853482514203732E-3</v>
      </c>
      <c r="CH180" s="169">
        <f>IFERROR(Inv_SY_B!CH180/Inv_SY_B!$DC180-1,"")</f>
        <v>2.9780657142084443E-3</v>
      </c>
      <c r="CI180" s="169">
        <f>IFERROR(Inv_SY_B!CI180/Inv_SY_B!$DC180-1,"")</f>
        <v>0.11303469074570027</v>
      </c>
      <c r="CJ180" s="169">
        <f>IFERROR(Inv_SY_B!CJ180/Inv_SY_B!$DC180-1,"")</f>
        <v>0.18937262838640812</v>
      </c>
      <c r="CK180" s="169">
        <f>IFERROR(Inv_SY_B!CK180/Inv_SY_B!$DC180-1,"")</f>
        <v>3.0189112433252729E-2</v>
      </c>
      <c r="CL180" s="169">
        <f>IFERROR(Inv_SY_B!CL180/Inv_SY_B!$DC180-1,"")</f>
        <v>-6.9977429343976438E-2</v>
      </c>
      <c r="CM180" s="169">
        <f>IFERROR(Inv_SY_B!CM180/Inv_SY_B!$DB180-1,"")</f>
        <v>1.9112600913056443E-2</v>
      </c>
      <c r="CN180" s="169">
        <f>IFERROR(Inv_SY_B!CN180/Inv_SY_B!$DB180-1,"")</f>
        <v>5.0532585609848191E-2</v>
      </c>
      <c r="CO180" s="169">
        <f>IFERROR(Inv_SY_B!CO180/Inv_SY_B!$DB180-1,"")</f>
        <v>1.0634126695809654E-2</v>
      </c>
      <c r="CP180" s="169">
        <f>IFERROR(Inv_SY_B!CP180/Inv_SY_B!$DB180-1,"")</f>
        <v>-2.5367456811605682E-2</v>
      </c>
      <c r="CQ180" s="169">
        <f>IFERROR(Inv_SY_B!CQ180/Inv_SY_B!$DB180-1,"")</f>
        <v>-8.6798375710784859E-3</v>
      </c>
      <c r="CR180" s="169">
        <f>IFERROR(Inv_SY_B!CR180/Inv_SY_B!$DB180-1,"")</f>
        <v>-2.851946723943577E-2</v>
      </c>
      <c r="CS180" s="169">
        <f>IFERROR(Inv_SY_B!CS180/Inv_SY_B!$DB180-1,"")</f>
        <v>-7.0017359295749704E-2</v>
      </c>
      <c r="CT180" s="169">
        <f>IFERROR(Inv_SY_B!CT180/Inv_SY_B!$DB180-1,"")</f>
        <v>-4.4556501221358014E-2</v>
      </c>
      <c r="CU180" s="169">
        <f>IFERROR(Inv_SY_B!CU180/Inv_SY_B!$DB180-1,"")</f>
        <v>1.0443361025921583E-2</v>
      </c>
      <c r="CV180" s="169">
        <f>IFERROR(Inv_SY_B!CV180/Inv_SY_B!$DB180-1,"")</f>
        <v>4.0919236599815001E-2</v>
      </c>
      <c r="CW180" s="169">
        <f>IFERROR(Inv_SY_B!CW180/Inv_SY_B!$DB180-1,"")</f>
        <v>-2.0510135262210127E-2</v>
      </c>
      <c r="CX180" s="169">
        <f>IFERROR(Inv_SY_B!CX180/Inv_SY_B!$DB180-1,"")</f>
        <v>1.0746470158637944E-3</v>
      </c>
      <c r="CY180" s="169">
        <f>IFERROR(Inv_SY_B!CY180/Inv_SY_B!$DB180-1,"")</f>
        <v>8.6601255682340339E-2</v>
      </c>
      <c r="CZ180" s="169">
        <f>IFERROR(Inv_SY_B!CZ180/Inv_SY_B!$DB180-1,"")</f>
        <v>-2.1667056141216001E-2</v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3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7" activePane="bottomRight" state="frozen"/>
      <selection pane="topRight" activeCell="Z69" sqref="Z69"/>
      <selection pane="bottomLeft" activeCell="Z69" sqref="Z69"/>
      <selection pane="bottomRight" activeCell="I32" sqref="I3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122</v>
      </c>
      <c r="C1" s="151" t="s">
        <v>123</v>
      </c>
      <c r="D1" s="151" t="s">
        <v>124</v>
      </c>
      <c r="E1" s="151" t="s">
        <v>345</v>
      </c>
      <c r="F1" s="151" t="s">
        <v>346</v>
      </c>
      <c r="G1" s="151" t="s">
        <v>347</v>
      </c>
      <c r="H1" s="151" t="s">
        <v>33</v>
      </c>
      <c r="I1" s="151" t="s">
        <v>348</v>
      </c>
      <c r="J1" s="151" t="s">
        <v>349</v>
      </c>
      <c r="K1" s="151" t="s">
        <v>350</v>
      </c>
      <c r="L1" s="151" t="s">
        <v>351</v>
      </c>
      <c r="M1" s="151" t="s">
        <v>352</v>
      </c>
      <c r="N1" s="151" t="s">
        <v>353</v>
      </c>
      <c r="O1" s="151" t="s">
        <v>354</v>
      </c>
      <c r="P1" s="151" t="s">
        <v>355</v>
      </c>
      <c r="Q1" s="151" t="s">
        <v>356</v>
      </c>
      <c r="R1" s="151" t="s">
        <v>357</v>
      </c>
      <c r="S1" s="151" t="s">
        <v>358</v>
      </c>
      <c r="T1" s="151" t="s">
        <v>359</v>
      </c>
      <c r="U1" s="151" t="s">
        <v>360</v>
      </c>
      <c r="V1" s="152" t="s">
        <v>361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362</v>
      </c>
      <c r="F2" s="134" t="s">
        <v>362</v>
      </c>
      <c r="G2" s="134" t="s">
        <v>363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364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365</v>
      </c>
      <c r="S2" s="156" t="s">
        <v>366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362</v>
      </c>
      <c r="F3" s="134" t="s">
        <v>362</v>
      </c>
      <c r="G3" s="134" t="s">
        <v>363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1" t="s">
        <v>367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368</v>
      </c>
      <c r="S3" s="158" t="s">
        <v>366</v>
      </c>
      <c r="T3" s="171">
        <f ca="1">IFERROR(IGA_BD[[#This Row],[Breakdown Time]]*IGA_BD[[#This Row],[Plant Equivalent Weightage]],"")</f>
        <v>0.29739555194867923</v>
      </c>
      <c r="U3" s="322">
        <v>0.60199999999999998</v>
      </c>
      <c r="V3" s="323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362</v>
      </c>
      <c r="F4" s="134" t="s">
        <v>362</v>
      </c>
      <c r="G4" s="134" t="s">
        <v>369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1" t="s">
        <v>367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368</v>
      </c>
      <c r="S4" s="158" t="s">
        <v>366</v>
      </c>
      <c r="T4" s="171">
        <f ca="1">IFERROR(IGA_BD[[#This Row],[Breakdown Time]]*IGA_BD[[#This Row],[Plant Equivalent Weightage]],"")</f>
        <v>0.32836236643286393</v>
      </c>
      <c r="U4" s="322">
        <v>0</v>
      </c>
      <c r="V4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362</v>
      </c>
      <c r="F5" s="134" t="s">
        <v>362</v>
      </c>
      <c r="G5" s="134" t="s">
        <v>363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1" t="s">
        <v>367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370</v>
      </c>
      <c r="S5" s="158" t="s">
        <v>366</v>
      </c>
      <c r="T5" s="171">
        <f ca="1">IFERROR(IGA_BD[[#This Row],[Breakdown Time]]*IGA_BD[[#This Row],[Plant Equivalent Weightage]],"")</f>
        <v>1.1895822077947169</v>
      </c>
      <c r="U5" s="322">
        <v>1.2529999999999999</v>
      </c>
      <c r="V5" s="323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362</v>
      </c>
      <c r="F6" s="134" t="s">
        <v>362</v>
      </c>
      <c r="G6" s="134" t="s">
        <v>371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1" t="s">
        <v>372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368</v>
      </c>
      <c r="S6" s="158" t="s">
        <v>366</v>
      </c>
      <c r="T6" s="171">
        <f ca="1">IFERROR(IGA_BD[[#This Row],[Breakdown Time]]*IGA_BD[[#This Row],[Plant Equivalent Weightage]],"")</f>
        <v>0.15351268767027995</v>
      </c>
      <c r="U6" s="322">
        <v>0</v>
      </c>
      <c r="V6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362</v>
      </c>
      <c r="F7" s="134" t="s">
        <v>362</v>
      </c>
      <c r="G7" s="134" t="s">
        <v>373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1" t="s">
        <v>372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368</v>
      </c>
      <c r="S7" s="158" t="s">
        <v>366</v>
      </c>
      <c r="T7" s="171">
        <f ca="1">IFERROR(IGA_BD[[#This Row],[Breakdown Time]]*IGA_BD[[#This Row],[Plant Equivalent Weightage]],"")</f>
        <v>8.424263810793578E-2</v>
      </c>
      <c r="U7" s="322">
        <v>0</v>
      </c>
      <c r="V7" s="323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362</v>
      </c>
      <c r="F8" s="134" t="s">
        <v>362</v>
      </c>
      <c r="G8" s="134" t="s">
        <v>369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1" t="s">
        <v>372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368</v>
      </c>
      <c r="S8" s="158" t="s">
        <v>366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362</v>
      </c>
      <c r="F9" s="134" t="s">
        <v>362</v>
      </c>
      <c r="G9" s="134" t="s">
        <v>369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1" t="s">
        <v>372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368</v>
      </c>
      <c r="S9" s="158" t="s">
        <v>366</v>
      </c>
      <c r="T9" s="299">
        <f ca="1">IFERROR(IGA_BD[[#This Row],[Breakdown Time]]*IGA_BD[[#This Row],[Plant Equivalent Weightage]],"")</f>
        <v>3.6175514945993338E-2</v>
      </c>
      <c r="U9" s="322">
        <v>1.7000000000000001E-2</v>
      </c>
      <c r="V9" s="323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362</v>
      </c>
      <c r="F10" s="134" t="s">
        <v>362</v>
      </c>
      <c r="G10" s="134" t="s">
        <v>369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1" t="s">
        <v>372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368</v>
      </c>
      <c r="S10" s="158" t="s">
        <v>366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362</v>
      </c>
      <c r="F11" s="134" t="s">
        <v>362</v>
      </c>
      <c r="G11" s="134" t="s">
        <v>369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367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368</v>
      </c>
      <c r="S11" s="156" t="s">
        <v>366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362</v>
      </c>
      <c r="F12" s="134" t="s">
        <v>362</v>
      </c>
      <c r="G12" s="134" t="s">
        <v>369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374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368</v>
      </c>
      <c r="S12" s="158" t="s">
        <v>366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362</v>
      </c>
      <c r="F13" s="134" t="s">
        <v>362</v>
      </c>
      <c r="G13" s="134" t="s">
        <v>369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1" t="s">
        <v>372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368</v>
      </c>
      <c r="S13" s="158" t="s">
        <v>366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362</v>
      </c>
      <c r="F14" s="134" t="s">
        <v>362</v>
      </c>
      <c r="G14" s="134" t="s">
        <v>369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1" t="s">
        <v>372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368</v>
      </c>
      <c r="S14" s="158" t="s">
        <v>366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362</v>
      </c>
      <c r="F15" s="134" t="s">
        <v>362</v>
      </c>
      <c r="G15" s="134" t="s">
        <v>369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375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376</v>
      </c>
      <c r="S15" s="158" t="s">
        <v>366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362</v>
      </c>
      <c r="F16" s="134" t="s">
        <v>362</v>
      </c>
      <c r="G16" s="134" t="s">
        <v>369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1" t="s">
        <v>372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377</v>
      </c>
      <c r="S16" s="158" t="s">
        <v>366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362</v>
      </c>
      <c r="F17" s="134" t="s">
        <v>362</v>
      </c>
      <c r="G17" s="134" t="s">
        <v>369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1" t="s">
        <v>372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377</v>
      </c>
      <c r="S17" s="158" t="s">
        <v>366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362</v>
      </c>
      <c r="F18" s="134" t="s">
        <v>362</v>
      </c>
      <c r="G18" s="134" t="s">
        <v>371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1" t="s">
        <v>372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368</v>
      </c>
      <c r="S18" s="158" t="s">
        <v>366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8">
        <v>45834</v>
      </c>
      <c r="C19" s="154">
        <v>2026</v>
      </c>
      <c r="D19" s="155">
        <v>2025</v>
      </c>
      <c r="E19" s="134" t="s">
        <v>362</v>
      </c>
      <c r="F19" s="134" t="s">
        <v>362</v>
      </c>
      <c r="G19" s="134" t="s">
        <v>371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1" t="s">
        <v>372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368</v>
      </c>
      <c r="S19" s="156" t="s">
        <v>366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362</v>
      </c>
      <c r="F20" s="134" t="s">
        <v>362</v>
      </c>
      <c r="G20" s="134" t="s">
        <v>371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1" t="s">
        <v>372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368</v>
      </c>
      <c r="S20" s="158" t="s">
        <v>366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362</v>
      </c>
      <c r="F21" s="134" t="s">
        <v>362</v>
      </c>
      <c r="G21" s="134" t="s">
        <v>371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1" t="s">
        <v>372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368</v>
      </c>
      <c r="S21" s="158" t="s">
        <v>366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362</v>
      </c>
      <c r="F22" s="134" t="s">
        <v>362</v>
      </c>
      <c r="G22" s="134" t="s">
        <v>369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1" t="s">
        <v>372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368</v>
      </c>
      <c r="S22" s="158" t="s">
        <v>366</v>
      </c>
      <c r="T22" s="171">
        <f ca="1">IFERROR(IGA_BD[[#This Row],[Breakdown Time]]*IGA_BD[[#This Row],[Plant Equivalent Weightage]],"")</f>
        <v>8.0699225648754591E-2</v>
      </c>
      <c r="U22" s="322">
        <v>1.32E-2</v>
      </c>
      <c r="V22" s="323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8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55"/>
  <sheetViews>
    <sheetView tabSelected="1" zoomScale="90" zoomScaleNormal="90" workbookViewId="0">
      <pane xSplit="2" ySplit="1" topLeftCell="AE1101" activePane="bottomRight" state="frozen"/>
      <selection pane="topRight" activeCell="Z69" sqref="Z69"/>
      <selection pane="bottomLeft" activeCell="Z69" sqref="Z69"/>
      <selection pane="bottomRight" activeCell="AG1130" sqref="AG1130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122</v>
      </c>
      <c r="C1" s="28" t="s">
        <v>303</v>
      </c>
      <c r="D1" s="28" t="s">
        <v>304</v>
      </c>
      <c r="E1" s="28" t="s">
        <v>378</v>
      </c>
      <c r="F1" s="28" t="s">
        <v>346</v>
      </c>
      <c r="G1" s="28" t="s">
        <v>125</v>
      </c>
      <c r="H1" s="28" t="s">
        <v>81</v>
      </c>
      <c r="I1" s="28" t="s">
        <v>126</v>
      </c>
      <c r="J1" s="28" t="s">
        <v>127</v>
      </c>
      <c r="K1" s="28" t="s">
        <v>379</v>
      </c>
      <c r="L1" s="28" t="s">
        <v>380</v>
      </c>
      <c r="M1" s="28" t="s">
        <v>381</v>
      </c>
      <c r="N1" s="28" t="s">
        <v>382</v>
      </c>
      <c r="O1" s="28" t="s">
        <v>383</v>
      </c>
      <c r="P1" s="28" t="s">
        <v>384</v>
      </c>
      <c r="Q1" s="28" t="s">
        <v>385</v>
      </c>
      <c r="R1" s="28" t="s">
        <v>386</v>
      </c>
      <c r="S1" s="28" t="s">
        <v>387</v>
      </c>
      <c r="T1" s="28" t="s">
        <v>388</v>
      </c>
      <c r="U1" s="28" t="s">
        <v>389</v>
      </c>
      <c r="V1" s="28" t="s">
        <v>349</v>
      </c>
      <c r="W1" s="28" t="s">
        <v>390</v>
      </c>
      <c r="X1" s="28" t="s">
        <v>391</v>
      </c>
      <c r="Y1" s="28" t="s">
        <v>350</v>
      </c>
      <c r="Z1" s="28" t="s">
        <v>392</v>
      </c>
      <c r="AA1" s="28" t="s">
        <v>393</v>
      </c>
      <c r="AB1" s="28" t="s">
        <v>394</v>
      </c>
      <c r="AC1" s="28" t="s">
        <v>395</v>
      </c>
      <c r="AD1" s="28" t="s">
        <v>396</v>
      </c>
      <c r="AE1" s="28" t="s">
        <v>354</v>
      </c>
      <c r="AF1" s="28" t="s">
        <v>355</v>
      </c>
      <c r="AG1" s="28" t="s">
        <v>356</v>
      </c>
      <c r="AH1" s="28" t="s">
        <v>357</v>
      </c>
      <c r="AI1" s="28" t="s">
        <v>358</v>
      </c>
      <c r="AJ1" s="28" t="s">
        <v>359</v>
      </c>
      <c r="AK1" s="28" t="s">
        <v>397</v>
      </c>
      <c r="AL1" s="48" t="s">
        <v>398</v>
      </c>
      <c r="AM1" s="48" t="s">
        <v>399</v>
      </c>
      <c r="AN1" t="s">
        <v>400</v>
      </c>
    </row>
    <row r="2" spans="1:40" hidden="1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362</v>
      </c>
      <c r="F2" s="36" t="s">
        <v>362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401</v>
      </c>
      <c r="M2" s="36" t="s">
        <v>402</v>
      </c>
      <c r="N2" s="36" t="s">
        <v>403</v>
      </c>
      <c r="O2" s="35" t="s">
        <v>404</v>
      </c>
      <c r="P2" s="35" t="s">
        <v>405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406</v>
      </c>
      <c r="X2" s="38"/>
      <c r="Y2" s="39" t="s">
        <v>407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408</v>
      </c>
      <c r="AI2" s="36" t="s">
        <v>366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 hidden="1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362</v>
      </c>
      <c r="F3" s="36" t="s">
        <v>362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401</v>
      </c>
      <c r="M3" s="32" t="s">
        <v>409</v>
      </c>
      <c r="N3" s="36" t="s">
        <v>403</v>
      </c>
      <c r="O3" s="35" t="s">
        <v>404</v>
      </c>
      <c r="P3" s="35" t="s">
        <v>405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406</v>
      </c>
      <c r="X3" s="38"/>
      <c r="Y3" s="39" t="s">
        <v>407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408</v>
      </c>
      <c r="AI3" s="36" t="s">
        <v>366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 hidden="1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362</v>
      </c>
      <c r="F4" s="36" t="s">
        <v>362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410</v>
      </c>
      <c r="M4" s="32" t="s">
        <v>409</v>
      </c>
      <c r="N4" s="36" t="s">
        <v>411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412</v>
      </c>
      <c r="X4" s="38"/>
      <c r="Y4" s="38" t="s">
        <v>413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414</v>
      </c>
      <c r="AI4" s="36" t="s">
        <v>366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 hidden="1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362</v>
      </c>
      <c r="F5" s="36" t="s">
        <v>362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410</v>
      </c>
      <c r="M5" s="32" t="s">
        <v>409</v>
      </c>
      <c r="N5" s="36" t="s">
        <v>415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412</v>
      </c>
      <c r="X5" s="38"/>
      <c r="Y5" s="38" t="s">
        <v>416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414</v>
      </c>
      <c r="AI5" s="36" t="s">
        <v>366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 hidden="1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362</v>
      </c>
      <c r="F6" s="36" t="s">
        <v>362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417</v>
      </c>
      <c r="M6" s="32"/>
      <c r="N6" s="32"/>
      <c r="O6" s="35"/>
      <c r="P6" s="35"/>
      <c r="Q6" s="32" t="s">
        <v>418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419</v>
      </c>
      <c r="X6" s="38"/>
      <c r="Y6" s="38" t="s">
        <v>420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421</v>
      </c>
      <c r="AI6" s="32" t="s">
        <v>366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 hidden="1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362</v>
      </c>
      <c r="F7" s="36" t="s">
        <v>362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422</v>
      </c>
      <c r="M7" s="36"/>
      <c r="N7" s="36"/>
      <c r="O7" s="37"/>
      <c r="P7" s="37"/>
      <c r="Q7" s="32" t="s">
        <v>418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419</v>
      </c>
      <c r="X7" s="39"/>
      <c r="Y7" s="38" t="s">
        <v>420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421</v>
      </c>
      <c r="AI7" s="32" t="s">
        <v>366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 hidden="1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362</v>
      </c>
      <c r="F8" s="36" t="s">
        <v>362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423</v>
      </c>
      <c r="M8" s="32"/>
      <c r="N8" s="32"/>
      <c r="O8" s="35"/>
      <c r="P8" s="35"/>
      <c r="Q8" s="32" t="s">
        <v>418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419</v>
      </c>
      <c r="X8" s="38"/>
      <c r="Y8" s="38" t="s">
        <v>424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421</v>
      </c>
      <c r="AI8" s="32" t="s">
        <v>366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 hidden="1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362</v>
      </c>
      <c r="F9" s="36" t="s">
        <v>362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425</v>
      </c>
      <c r="M9" s="36"/>
      <c r="N9" s="36"/>
      <c r="O9" s="37"/>
      <c r="P9" s="37"/>
      <c r="Q9" s="32" t="s">
        <v>418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419</v>
      </c>
      <c r="X9" s="39"/>
      <c r="Y9" s="38" t="s">
        <v>424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421</v>
      </c>
      <c r="AI9" s="32" t="s">
        <v>366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 hidden="1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362</v>
      </c>
      <c r="F10" s="36" t="s">
        <v>362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426</v>
      </c>
      <c r="M10" s="32"/>
      <c r="N10" s="32"/>
      <c r="O10" s="35"/>
      <c r="P10" s="35"/>
      <c r="Q10" s="32" t="s">
        <v>418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427</v>
      </c>
      <c r="X10" s="38"/>
      <c r="Y10" s="38" t="s">
        <v>428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429</v>
      </c>
      <c r="AI10" s="32" t="s">
        <v>366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 hidden="1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362</v>
      </c>
      <c r="F11" s="36" t="s">
        <v>362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426</v>
      </c>
      <c r="M11" s="32"/>
      <c r="N11" s="32"/>
      <c r="O11" s="35"/>
      <c r="P11" s="35"/>
      <c r="Q11" s="32" t="s">
        <v>418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427</v>
      </c>
      <c r="X11" s="38"/>
      <c r="Y11" s="38" t="s">
        <v>428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429</v>
      </c>
      <c r="AI11" s="32" t="s">
        <v>366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 hidden="1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362</v>
      </c>
      <c r="F12" s="36" t="s">
        <v>362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410</v>
      </c>
      <c r="M12" s="32"/>
      <c r="N12" s="32"/>
      <c r="O12" s="35"/>
      <c r="P12" s="35"/>
      <c r="Q12" s="32" t="s">
        <v>418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427</v>
      </c>
      <c r="X12" s="38"/>
      <c r="Y12" s="38" t="s">
        <v>428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429</v>
      </c>
      <c r="AI12" s="32" t="s">
        <v>366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 hidden="1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362</v>
      </c>
      <c r="F13" s="36" t="s">
        <v>362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426</v>
      </c>
      <c r="M13" s="32"/>
      <c r="N13" s="32"/>
      <c r="O13" s="35"/>
      <c r="P13" s="35"/>
      <c r="Q13" s="32" t="s">
        <v>418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427</v>
      </c>
      <c r="X13" s="38"/>
      <c r="Y13" s="38" t="s">
        <v>428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429</v>
      </c>
      <c r="AI13" s="32" t="s">
        <v>366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 hidden="1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362</v>
      </c>
      <c r="F14" s="36" t="s">
        <v>362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417</v>
      </c>
      <c r="M14" s="36" t="s">
        <v>402</v>
      </c>
      <c r="N14" s="36" t="s">
        <v>403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412</v>
      </c>
      <c r="X14" s="38"/>
      <c r="Y14" s="38" t="s">
        <v>430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431</v>
      </c>
      <c r="AI14" s="32" t="s">
        <v>366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 hidden="1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362</v>
      </c>
      <c r="F15" s="36" t="s">
        <v>362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417</v>
      </c>
      <c r="M15" s="36" t="s">
        <v>402</v>
      </c>
      <c r="N15" s="36" t="s">
        <v>403</v>
      </c>
      <c r="O15" s="35" t="s">
        <v>404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432</v>
      </c>
      <c r="X15" s="38"/>
      <c r="Y15" s="38" t="s">
        <v>433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434</v>
      </c>
      <c r="AI15" s="32" t="s">
        <v>366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 hidden="1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362</v>
      </c>
      <c r="F16" s="36" t="s">
        <v>362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423</v>
      </c>
      <c r="M16" s="36" t="s">
        <v>435</v>
      </c>
      <c r="N16" s="36" t="s">
        <v>411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412</v>
      </c>
      <c r="X16" s="39"/>
      <c r="Y16" s="38" t="s">
        <v>430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436</v>
      </c>
      <c r="AI16" s="32" t="s">
        <v>366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 hidden="1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362</v>
      </c>
      <c r="F17" s="36" t="s">
        <v>362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423</v>
      </c>
      <c r="M17" s="36" t="s">
        <v>402</v>
      </c>
      <c r="N17" s="36" t="s">
        <v>411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412</v>
      </c>
      <c r="X17" s="38"/>
      <c r="Y17" s="38" t="s">
        <v>437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438</v>
      </c>
      <c r="AI17" s="32" t="s">
        <v>366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 hidden="1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362</v>
      </c>
      <c r="F18" s="36" t="s">
        <v>362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423</v>
      </c>
      <c r="M18" s="36" t="s">
        <v>435</v>
      </c>
      <c r="N18" s="36" t="s">
        <v>411</v>
      </c>
      <c r="O18" s="35" t="s">
        <v>439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432</v>
      </c>
      <c r="X18" s="38"/>
      <c r="Y18" s="38" t="s">
        <v>440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441</v>
      </c>
      <c r="AI18" s="32" t="s">
        <v>366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 hidden="1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362</v>
      </c>
      <c r="F19" s="36" t="s">
        <v>362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417</v>
      </c>
      <c r="M19" s="36" t="s">
        <v>402</v>
      </c>
      <c r="N19" s="36" t="s">
        <v>411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412</v>
      </c>
      <c r="X19" s="39"/>
      <c r="Y19" s="38" t="s">
        <v>430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431</v>
      </c>
      <c r="AI19" s="32" t="s">
        <v>366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 hidden="1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362</v>
      </c>
      <c r="F20" s="36" t="s">
        <v>362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417</v>
      </c>
      <c r="M20" s="36" t="s">
        <v>402</v>
      </c>
      <c r="N20" s="32" t="s">
        <v>442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412</v>
      </c>
      <c r="X20" s="38"/>
      <c r="Y20" s="38" t="s">
        <v>430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443</v>
      </c>
      <c r="AI20" s="32" t="s">
        <v>366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 hidden="1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362</v>
      </c>
      <c r="F21" s="36" t="s">
        <v>362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410</v>
      </c>
      <c r="M21" s="36" t="s">
        <v>402</v>
      </c>
      <c r="N21" s="36" t="s">
        <v>411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412</v>
      </c>
      <c r="X21" s="38"/>
      <c r="Y21" s="38" t="s">
        <v>430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444</v>
      </c>
      <c r="AI21" s="32" t="s">
        <v>366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 hidden="1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362</v>
      </c>
      <c r="F22" s="36" t="s">
        <v>362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410</v>
      </c>
      <c r="M22" s="36" t="s">
        <v>402</v>
      </c>
      <c r="N22" s="36" t="s">
        <v>411</v>
      </c>
      <c r="O22" s="35" t="s">
        <v>445</v>
      </c>
      <c r="P22" s="35" t="s">
        <v>405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446</v>
      </c>
      <c r="X22" s="38"/>
      <c r="Y22" s="38" t="s">
        <v>447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448</v>
      </c>
      <c r="AI22" s="32" t="s">
        <v>366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 hidden="1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362</v>
      </c>
      <c r="F23" s="36" t="s">
        <v>362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449</v>
      </c>
      <c r="M23" s="32" t="s">
        <v>402</v>
      </c>
      <c r="N23" s="36" t="s">
        <v>411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412</v>
      </c>
      <c r="X23" s="38"/>
      <c r="Y23" s="38" t="s">
        <v>450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451</v>
      </c>
      <c r="AI23" s="32" t="s">
        <v>366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 hidden="1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362</v>
      </c>
      <c r="F24" s="36" t="s">
        <v>362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417</v>
      </c>
      <c r="M24" s="32" t="s">
        <v>409</v>
      </c>
      <c r="N24" s="32" t="s">
        <v>415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412</v>
      </c>
      <c r="X24" s="38"/>
      <c r="Y24" s="38" t="s">
        <v>450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451</v>
      </c>
      <c r="AI24" s="32" t="s">
        <v>366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 hidden="1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362</v>
      </c>
      <c r="F25" s="36" t="s">
        <v>362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417</v>
      </c>
      <c r="M25" s="32" t="s">
        <v>409</v>
      </c>
      <c r="N25" s="36" t="s">
        <v>411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412</v>
      </c>
      <c r="X25" s="38"/>
      <c r="Y25" s="38" t="s">
        <v>450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451</v>
      </c>
      <c r="AI25" s="32" t="s">
        <v>366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 hidden="1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362</v>
      </c>
      <c r="F26" s="36" t="s">
        <v>362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423</v>
      </c>
      <c r="M26" s="32"/>
      <c r="N26" s="32"/>
      <c r="O26" s="35"/>
      <c r="P26" s="35"/>
      <c r="Q26" s="32" t="s">
        <v>418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419</v>
      </c>
      <c r="X26" s="38"/>
      <c r="Y26" s="38" t="s">
        <v>452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453</v>
      </c>
      <c r="AI26" s="32" t="s">
        <v>366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 hidden="1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362</v>
      </c>
      <c r="F27" s="36" t="s">
        <v>362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425</v>
      </c>
      <c r="M27" s="32"/>
      <c r="N27" s="32"/>
      <c r="O27" s="35"/>
      <c r="P27" s="35"/>
      <c r="Q27" s="32" t="s">
        <v>418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419</v>
      </c>
      <c r="X27" s="38"/>
      <c r="Y27" s="38" t="s">
        <v>452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453</v>
      </c>
      <c r="AI27" s="32" t="s">
        <v>366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 hidden="1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362</v>
      </c>
      <c r="F28" s="36" t="s">
        <v>362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417</v>
      </c>
      <c r="M28" s="32" t="s">
        <v>402</v>
      </c>
      <c r="N28" s="36" t="s">
        <v>403</v>
      </c>
      <c r="O28" s="35" t="s">
        <v>404</v>
      </c>
      <c r="P28" s="35" t="s">
        <v>405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446</v>
      </c>
      <c r="X28" s="38"/>
      <c r="Y28" s="38" t="s">
        <v>447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454</v>
      </c>
      <c r="AI28" s="32" t="s">
        <v>366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 hidden="1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362</v>
      </c>
      <c r="F29" s="36" t="s">
        <v>362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417</v>
      </c>
      <c r="M29" s="32" t="s">
        <v>402</v>
      </c>
      <c r="N29" s="36" t="s">
        <v>403</v>
      </c>
      <c r="O29" s="35" t="s">
        <v>404</v>
      </c>
      <c r="P29" s="35" t="s">
        <v>405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446</v>
      </c>
      <c r="X29" s="38"/>
      <c r="Y29" s="38" t="s">
        <v>447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454</v>
      </c>
      <c r="AI29" s="32" t="s">
        <v>366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 hidden="1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362</v>
      </c>
      <c r="F30" s="36" t="s">
        <v>362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417</v>
      </c>
      <c r="M30" s="32" t="s">
        <v>402</v>
      </c>
      <c r="N30" s="36" t="s">
        <v>403</v>
      </c>
      <c r="O30" s="35" t="s">
        <v>455</v>
      </c>
      <c r="P30" s="35" t="s">
        <v>405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446</v>
      </c>
      <c r="X30" s="38"/>
      <c r="Y30" s="38" t="s">
        <v>447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456</v>
      </c>
      <c r="AI30" s="32" t="s">
        <v>366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 hidden="1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362</v>
      </c>
      <c r="F31" s="36" t="s">
        <v>362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417</v>
      </c>
      <c r="M31" s="32" t="s">
        <v>402</v>
      </c>
      <c r="N31" s="36" t="s">
        <v>403</v>
      </c>
      <c r="O31" s="35" t="s">
        <v>455</v>
      </c>
      <c r="P31" s="35" t="s">
        <v>405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446</v>
      </c>
      <c r="X31" s="38"/>
      <c r="Y31" s="38" t="s">
        <v>447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456</v>
      </c>
      <c r="AI31" s="32" t="s">
        <v>366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 hidden="1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362</v>
      </c>
      <c r="F32" s="36" t="s">
        <v>362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401</v>
      </c>
      <c r="M32" s="32" t="s">
        <v>409</v>
      </c>
      <c r="N32" s="32" t="s">
        <v>442</v>
      </c>
      <c r="O32" s="35" t="s">
        <v>457</v>
      </c>
      <c r="P32" s="35" t="s">
        <v>405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406</v>
      </c>
      <c r="X32" s="38"/>
      <c r="Y32" s="38" t="s">
        <v>458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459</v>
      </c>
      <c r="AI32" s="32" t="s">
        <v>366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 hidden="1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362</v>
      </c>
      <c r="F33" s="36" t="s">
        <v>362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401</v>
      </c>
      <c r="M33" s="32" t="s">
        <v>402</v>
      </c>
      <c r="N33" s="32" t="s">
        <v>411</v>
      </c>
      <c r="O33" s="35" t="s">
        <v>445</v>
      </c>
      <c r="P33" s="35" t="s">
        <v>460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406</v>
      </c>
      <c r="X33" s="38"/>
      <c r="Y33" s="38" t="s">
        <v>458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459</v>
      </c>
      <c r="AI33" s="32" t="s">
        <v>366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 hidden="1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362</v>
      </c>
      <c r="F34" s="36" t="s">
        <v>362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401</v>
      </c>
      <c r="M34" s="32" t="s">
        <v>409</v>
      </c>
      <c r="N34" s="36" t="s">
        <v>403</v>
      </c>
      <c r="O34" s="35" t="s">
        <v>445</v>
      </c>
      <c r="P34" s="35" t="s">
        <v>460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406</v>
      </c>
      <c r="X34" s="38"/>
      <c r="Y34" s="38" t="s">
        <v>458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461</v>
      </c>
      <c r="AI34" s="32" t="s">
        <v>366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 hidden="1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362</v>
      </c>
      <c r="F35" s="36" t="s">
        <v>362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401</v>
      </c>
      <c r="M35" s="32" t="s">
        <v>402</v>
      </c>
      <c r="N35" s="32" t="s">
        <v>411</v>
      </c>
      <c r="O35" s="35" t="s">
        <v>455</v>
      </c>
      <c r="P35" s="35" t="s">
        <v>460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406</v>
      </c>
      <c r="X35" s="39"/>
      <c r="Y35" s="38" t="s">
        <v>458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459</v>
      </c>
      <c r="AI35" s="32" t="s">
        <v>366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 hidden="1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362</v>
      </c>
      <c r="F36" s="36" t="s">
        <v>362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423</v>
      </c>
      <c r="M36" s="32"/>
      <c r="N36" s="32"/>
      <c r="O36" s="35"/>
      <c r="P36" s="35"/>
      <c r="Q36" s="32" t="s">
        <v>418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419</v>
      </c>
      <c r="X36" s="38"/>
      <c r="Y36" s="38" t="s">
        <v>452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462</v>
      </c>
      <c r="AI36" s="32" t="s">
        <v>366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 hidden="1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362</v>
      </c>
      <c r="F37" s="36" t="s">
        <v>362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425</v>
      </c>
      <c r="M37" s="32"/>
      <c r="N37" s="32"/>
      <c r="O37" s="35"/>
      <c r="P37" s="35"/>
      <c r="Q37" s="32" t="s">
        <v>418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419</v>
      </c>
      <c r="X37" s="38"/>
      <c r="Y37" s="38" t="s">
        <v>452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462</v>
      </c>
      <c r="AI37" s="32" t="s">
        <v>366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 hidden="1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362</v>
      </c>
      <c r="F38" s="36" t="s">
        <v>362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410</v>
      </c>
      <c r="M38" s="32" t="s">
        <v>402</v>
      </c>
      <c r="N38" s="32" t="s">
        <v>411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412</v>
      </c>
      <c r="X38" s="38"/>
      <c r="Y38" s="38" t="s">
        <v>430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463</v>
      </c>
      <c r="AI38" s="32" t="s">
        <v>366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 hidden="1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362</v>
      </c>
      <c r="F39" s="36" t="s">
        <v>362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464</v>
      </c>
      <c r="M39" s="32" t="s">
        <v>402</v>
      </c>
      <c r="N39" s="32" t="s">
        <v>415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412</v>
      </c>
      <c r="X39" s="38"/>
      <c r="Y39" s="38" t="s">
        <v>430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465</v>
      </c>
      <c r="AI39" s="32" t="s">
        <v>366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 hidden="1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362</v>
      </c>
      <c r="F40" s="36" t="s">
        <v>362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410</v>
      </c>
      <c r="M40" s="32" t="s">
        <v>402</v>
      </c>
      <c r="N40" s="32" t="s">
        <v>411</v>
      </c>
      <c r="O40" s="35" t="s">
        <v>466</v>
      </c>
      <c r="P40" s="35" t="s">
        <v>405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446</v>
      </c>
      <c r="X40" s="38"/>
      <c r="Y40" s="38" t="s">
        <v>447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467</v>
      </c>
      <c r="AI40" s="32" t="s">
        <v>366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 hidden="1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362</v>
      </c>
      <c r="F41" s="36" t="s">
        <v>362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464</v>
      </c>
      <c r="M41" s="32" t="s">
        <v>402</v>
      </c>
      <c r="N41" s="32" t="s">
        <v>415</v>
      </c>
      <c r="O41" s="35" t="s">
        <v>455</v>
      </c>
      <c r="P41" s="35" t="s">
        <v>405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446</v>
      </c>
      <c r="X41" s="38"/>
      <c r="Y41" s="38" t="s">
        <v>447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454</v>
      </c>
      <c r="AI41" s="32" t="s">
        <v>366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 hidden="1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362</v>
      </c>
      <c r="F42" s="36" t="s">
        <v>362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417</v>
      </c>
      <c r="M42" s="36" t="s">
        <v>409</v>
      </c>
      <c r="N42" s="36" t="s">
        <v>411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412</v>
      </c>
      <c r="X42" s="38"/>
      <c r="Y42" s="38" t="s">
        <v>450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451</v>
      </c>
      <c r="AI42" s="32" t="s">
        <v>366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 hidden="1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362</v>
      </c>
      <c r="F43" s="36" t="s">
        <v>362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401</v>
      </c>
      <c r="M43" s="36" t="s">
        <v>409</v>
      </c>
      <c r="N43" s="32" t="s">
        <v>415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412</v>
      </c>
      <c r="X43" s="38"/>
      <c r="Y43" s="38" t="s">
        <v>450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451</v>
      </c>
      <c r="AI43" s="32" t="s">
        <v>366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 hidden="1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362</v>
      </c>
      <c r="F44" s="36" t="s">
        <v>362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422</v>
      </c>
      <c r="M44" s="36" t="s">
        <v>409</v>
      </c>
      <c r="N44" s="32" t="s">
        <v>403</v>
      </c>
      <c r="O44" s="35" t="s">
        <v>457</v>
      </c>
      <c r="P44" s="35" t="s">
        <v>405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446</v>
      </c>
      <c r="X44" s="38"/>
      <c r="Y44" s="38" t="s">
        <v>468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454</v>
      </c>
      <c r="AI44" s="32" t="s">
        <v>366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 hidden="1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362</v>
      </c>
      <c r="F45" s="36" t="s">
        <v>362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422</v>
      </c>
      <c r="M45" s="36" t="s">
        <v>409</v>
      </c>
      <c r="N45" s="32" t="s">
        <v>403</v>
      </c>
      <c r="O45" s="35" t="s">
        <v>404</v>
      </c>
      <c r="P45" s="35" t="s">
        <v>405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446</v>
      </c>
      <c r="X45" s="38"/>
      <c r="Y45" s="38" t="s">
        <v>468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454</v>
      </c>
      <c r="AI45" s="32" t="s">
        <v>366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 hidden="1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362</v>
      </c>
      <c r="F46" s="36" t="s">
        <v>362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423</v>
      </c>
      <c r="M46" s="36" t="s">
        <v>409</v>
      </c>
      <c r="N46" s="36" t="s">
        <v>411</v>
      </c>
      <c r="O46" s="35" t="s">
        <v>469</v>
      </c>
      <c r="P46" s="35" t="s">
        <v>470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446</v>
      </c>
      <c r="X46" s="38"/>
      <c r="Y46" s="38" t="s">
        <v>468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408</v>
      </c>
      <c r="AI46" s="32" t="s">
        <v>366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 hidden="1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362</v>
      </c>
      <c r="F47" s="36" t="s">
        <v>362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425</v>
      </c>
      <c r="M47" s="32" t="s">
        <v>402</v>
      </c>
      <c r="N47" s="32" t="s">
        <v>415</v>
      </c>
      <c r="O47" s="35" t="s">
        <v>439</v>
      </c>
      <c r="P47" s="35" t="s">
        <v>470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446</v>
      </c>
      <c r="X47" s="38"/>
      <c r="Y47" s="38" t="s">
        <v>468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408</v>
      </c>
      <c r="AI47" s="32" t="s">
        <v>366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 hidden="1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362</v>
      </c>
      <c r="F48" s="36" t="s">
        <v>362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425</v>
      </c>
      <c r="M48" s="32" t="s">
        <v>402</v>
      </c>
      <c r="N48" s="32" t="s">
        <v>415</v>
      </c>
      <c r="O48" s="35" t="s">
        <v>445</v>
      </c>
      <c r="P48" s="35" t="s">
        <v>470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406</v>
      </c>
      <c r="X48" s="38"/>
      <c r="Y48" s="38" t="s">
        <v>468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408</v>
      </c>
      <c r="AI48" s="32" t="s">
        <v>366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 hidden="1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362</v>
      </c>
      <c r="F49" s="36" t="s">
        <v>362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425</v>
      </c>
      <c r="M49" s="32" t="s">
        <v>402</v>
      </c>
      <c r="N49" s="36" t="s">
        <v>411</v>
      </c>
      <c r="O49" s="35" t="s">
        <v>455</v>
      </c>
      <c r="P49" s="35" t="s">
        <v>470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406</v>
      </c>
      <c r="X49" s="38"/>
      <c r="Y49" s="38" t="s">
        <v>468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408</v>
      </c>
      <c r="AI49" s="32" t="s">
        <v>366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 hidden="1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362</v>
      </c>
      <c r="F50" s="36" t="s">
        <v>362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425</v>
      </c>
      <c r="M50" s="32" t="s">
        <v>402</v>
      </c>
      <c r="N50" s="36" t="s">
        <v>411</v>
      </c>
      <c r="O50" s="35" t="s">
        <v>404</v>
      </c>
      <c r="P50" s="35" t="s">
        <v>470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406</v>
      </c>
      <c r="X50" s="38"/>
      <c r="Y50" s="38" t="s">
        <v>468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408</v>
      </c>
      <c r="AI50" s="32" t="s">
        <v>366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 hidden="1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362</v>
      </c>
      <c r="F51" s="36" t="s">
        <v>362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425</v>
      </c>
      <c r="M51" s="32" t="s">
        <v>402</v>
      </c>
      <c r="N51" s="36" t="s">
        <v>403</v>
      </c>
      <c r="O51" s="35" t="s">
        <v>455</v>
      </c>
      <c r="P51" s="35" t="s">
        <v>470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446</v>
      </c>
      <c r="X51" s="39"/>
      <c r="Y51" s="38" t="s">
        <v>468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408</v>
      </c>
      <c r="AI51" s="32" t="s">
        <v>366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 hidden="1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362</v>
      </c>
      <c r="F52" s="36" t="s">
        <v>362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425</v>
      </c>
      <c r="M52" s="32" t="s">
        <v>402</v>
      </c>
      <c r="N52" s="36" t="s">
        <v>403</v>
      </c>
      <c r="O52" s="35" t="s">
        <v>471</v>
      </c>
      <c r="P52" s="35" t="s">
        <v>470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446</v>
      </c>
      <c r="X52" s="39"/>
      <c r="Y52" s="38" t="s">
        <v>468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408</v>
      </c>
      <c r="AI52" s="32" t="s">
        <v>366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 hidden="1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362</v>
      </c>
      <c r="F53" s="36" t="s">
        <v>362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401</v>
      </c>
      <c r="M53" s="32" t="s">
        <v>402</v>
      </c>
      <c r="N53" s="36" t="s">
        <v>403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412</v>
      </c>
      <c r="X53" s="38"/>
      <c r="Y53" s="312" t="s">
        <v>430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443</v>
      </c>
      <c r="AI53" s="32" t="s">
        <v>366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 hidden="1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362</v>
      </c>
      <c r="F54" s="36" t="s">
        <v>362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472</v>
      </c>
      <c r="M54" s="32" t="s">
        <v>402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473</v>
      </c>
      <c r="X54" s="38"/>
      <c r="Y54" s="312" t="s">
        <v>474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475</v>
      </c>
      <c r="AI54" s="32" t="s">
        <v>366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 hidden="1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362</v>
      </c>
      <c r="F55" s="36" t="s">
        <v>362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464</v>
      </c>
      <c r="M55" s="32" t="s">
        <v>402</v>
      </c>
      <c r="N55" s="32" t="s">
        <v>415</v>
      </c>
      <c r="O55" s="35" t="s">
        <v>466</v>
      </c>
      <c r="P55" s="35" t="s">
        <v>405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446</v>
      </c>
      <c r="X55" s="38"/>
      <c r="Y55" s="38" t="s">
        <v>468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476</v>
      </c>
      <c r="AI55" s="32" t="s">
        <v>366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 hidden="1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362</v>
      </c>
      <c r="F56" s="36" t="s">
        <v>362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477</v>
      </c>
      <c r="M56" s="32" t="s">
        <v>402</v>
      </c>
      <c r="N56" s="36" t="s">
        <v>411</v>
      </c>
      <c r="O56" s="35" t="s">
        <v>466</v>
      </c>
      <c r="P56" s="35" t="s">
        <v>405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446</v>
      </c>
      <c r="X56" s="38"/>
      <c r="Y56" s="38" t="s">
        <v>468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478</v>
      </c>
      <c r="AI56" s="32" t="s">
        <v>366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 hidden="1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362</v>
      </c>
      <c r="F57" s="36" t="s">
        <v>362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477</v>
      </c>
      <c r="M57" s="32" t="s">
        <v>402</v>
      </c>
      <c r="N57" s="36" t="s">
        <v>411</v>
      </c>
      <c r="O57" s="35" t="s">
        <v>466</v>
      </c>
      <c r="P57" s="35" t="s">
        <v>405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446</v>
      </c>
      <c r="X57" s="38"/>
      <c r="Y57" s="38" t="s">
        <v>468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478</v>
      </c>
      <c r="AI57" s="32" t="s">
        <v>366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 hidden="1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362</v>
      </c>
      <c r="F58" s="36" t="s">
        <v>362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477</v>
      </c>
      <c r="M58" s="32" t="s">
        <v>402</v>
      </c>
      <c r="N58" s="36" t="s">
        <v>411</v>
      </c>
      <c r="O58" s="35" t="s">
        <v>466</v>
      </c>
      <c r="P58" s="35" t="s">
        <v>405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446</v>
      </c>
      <c r="X58" s="39"/>
      <c r="Y58" s="38" t="s">
        <v>468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476</v>
      </c>
      <c r="AI58" s="32" t="s">
        <v>366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 hidden="1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362</v>
      </c>
      <c r="F59" s="36" t="s">
        <v>362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423</v>
      </c>
      <c r="M59" s="32" t="s">
        <v>402</v>
      </c>
      <c r="N59" s="32" t="s">
        <v>415</v>
      </c>
      <c r="O59" s="35" t="s">
        <v>439</v>
      </c>
      <c r="P59" s="35" t="s">
        <v>470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446</v>
      </c>
      <c r="X59" s="38"/>
      <c r="Y59" s="38" t="s">
        <v>468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408</v>
      </c>
      <c r="AI59" s="32" t="s">
        <v>366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 hidden="1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362</v>
      </c>
      <c r="F60" s="36" t="s">
        <v>362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423</v>
      </c>
      <c r="M60" s="32" t="s">
        <v>402</v>
      </c>
      <c r="N60" s="32" t="s">
        <v>415</v>
      </c>
      <c r="O60" s="35" t="s">
        <v>404</v>
      </c>
      <c r="P60" s="35" t="s">
        <v>479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446</v>
      </c>
      <c r="X60" s="38"/>
      <c r="Y60" s="38" t="s">
        <v>468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408</v>
      </c>
      <c r="AI60" s="32" t="s">
        <v>366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 hidden="1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362</v>
      </c>
      <c r="F61" s="36" t="s">
        <v>362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423</v>
      </c>
      <c r="M61" s="32" t="s">
        <v>402</v>
      </c>
      <c r="N61" s="36" t="s">
        <v>411</v>
      </c>
      <c r="O61" s="35" t="s">
        <v>457</v>
      </c>
      <c r="P61" s="35" t="s">
        <v>470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446</v>
      </c>
      <c r="X61" s="38"/>
      <c r="Y61" s="38" t="s">
        <v>468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408</v>
      </c>
      <c r="AI61" s="32" t="s">
        <v>366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 hidden="1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362</v>
      </c>
      <c r="F62" s="36" t="s">
        <v>362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423</v>
      </c>
      <c r="M62" s="32" t="s">
        <v>402</v>
      </c>
      <c r="N62" s="36" t="s">
        <v>411</v>
      </c>
      <c r="O62" s="35" t="s">
        <v>457</v>
      </c>
      <c r="P62" s="35" t="s">
        <v>470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446</v>
      </c>
      <c r="X62" s="38"/>
      <c r="Y62" s="38" t="s">
        <v>468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408</v>
      </c>
      <c r="AI62" s="32" t="s">
        <v>366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 hidden="1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362</v>
      </c>
      <c r="F63" s="36" t="s">
        <v>362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423</v>
      </c>
      <c r="M63" s="32" t="s">
        <v>402</v>
      </c>
      <c r="N63" s="36" t="s">
        <v>411</v>
      </c>
      <c r="O63" s="35" t="s">
        <v>457</v>
      </c>
      <c r="P63" s="35" t="s">
        <v>470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446</v>
      </c>
      <c r="X63" s="38"/>
      <c r="Y63" s="38" t="s">
        <v>468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408</v>
      </c>
      <c r="AI63" s="32" t="s">
        <v>366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 hidden="1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362</v>
      </c>
      <c r="F64" s="36" t="s">
        <v>362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423</v>
      </c>
      <c r="M64" s="32" t="s">
        <v>409</v>
      </c>
      <c r="N64" s="36" t="s">
        <v>411</v>
      </c>
      <c r="O64" s="35" t="s">
        <v>455</v>
      </c>
      <c r="P64" s="35" t="s">
        <v>470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406</v>
      </c>
      <c r="X64" s="38"/>
      <c r="Y64" s="38" t="s">
        <v>468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408</v>
      </c>
      <c r="AI64" s="32" t="s">
        <v>366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 hidden="1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362</v>
      </c>
      <c r="F65" s="36" t="s">
        <v>362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423</v>
      </c>
      <c r="M65" s="32" t="s">
        <v>435</v>
      </c>
      <c r="N65" s="36" t="s">
        <v>411</v>
      </c>
      <c r="O65" s="35" t="s">
        <v>439</v>
      </c>
      <c r="P65" s="35" t="s">
        <v>470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406</v>
      </c>
      <c r="X65" s="38"/>
      <c r="Y65" s="38" t="s">
        <v>468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408</v>
      </c>
      <c r="AI65" s="32" t="s">
        <v>366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 hidden="1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362</v>
      </c>
      <c r="F66" s="36" t="s">
        <v>362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423</v>
      </c>
      <c r="M66" s="32" t="s">
        <v>402</v>
      </c>
      <c r="N66" s="32" t="s">
        <v>415</v>
      </c>
      <c r="O66" s="35" t="s">
        <v>471</v>
      </c>
      <c r="P66" s="35" t="s">
        <v>479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406</v>
      </c>
      <c r="X66" s="38"/>
      <c r="Y66" s="38" t="s">
        <v>468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408</v>
      </c>
      <c r="AI66" s="32" t="s">
        <v>366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 hidden="1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362</v>
      </c>
      <c r="F67" s="36" t="s">
        <v>362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423</v>
      </c>
      <c r="M67" s="32" t="s">
        <v>402</v>
      </c>
      <c r="N67" s="32" t="s">
        <v>415</v>
      </c>
      <c r="O67" s="35" t="s">
        <v>445</v>
      </c>
      <c r="P67" s="35" t="s">
        <v>479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480</v>
      </c>
      <c r="X67" s="38"/>
      <c r="Y67" s="38" t="s">
        <v>468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408</v>
      </c>
      <c r="AI67" s="32" t="s">
        <v>366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 hidden="1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362</v>
      </c>
      <c r="F68" s="36" t="s">
        <v>362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425</v>
      </c>
      <c r="M68" s="32"/>
      <c r="N68" s="32"/>
      <c r="O68" s="35"/>
      <c r="P68" s="35"/>
      <c r="Q68" s="32" t="s">
        <v>418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427</v>
      </c>
      <c r="X68" s="38"/>
      <c r="Y68" s="38" t="s">
        <v>428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421</v>
      </c>
      <c r="AI68" s="32" t="s">
        <v>366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 hidden="1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362</v>
      </c>
      <c r="F69" s="36" t="s">
        <v>362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423</v>
      </c>
      <c r="M69" s="32" t="s">
        <v>409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473</v>
      </c>
      <c r="X69" s="38"/>
      <c r="Y69" s="38" t="s">
        <v>437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481</v>
      </c>
      <c r="AI69" s="32" t="s">
        <v>366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 hidden="1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362</v>
      </c>
      <c r="F70" s="36" t="s">
        <v>362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423</v>
      </c>
      <c r="M70" s="32" t="s">
        <v>402</v>
      </c>
      <c r="N70" s="36" t="s">
        <v>411</v>
      </c>
      <c r="O70" s="35" t="s">
        <v>457</v>
      </c>
      <c r="P70" s="35" t="s">
        <v>470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446</v>
      </c>
      <c r="X70" s="38"/>
      <c r="Y70" s="38" t="s">
        <v>468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408</v>
      </c>
      <c r="AI70" s="32" t="s">
        <v>366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 hidden="1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362</v>
      </c>
      <c r="F71" s="36" t="s">
        <v>362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423</v>
      </c>
      <c r="M71" s="32" t="s">
        <v>402</v>
      </c>
      <c r="N71" s="36" t="s">
        <v>411</v>
      </c>
      <c r="O71" s="35" t="s">
        <v>404</v>
      </c>
      <c r="P71" s="35" t="s">
        <v>470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446</v>
      </c>
      <c r="X71" s="38"/>
      <c r="Y71" s="38" t="s">
        <v>468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408</v>
      </c>
      <c r="AI71" s="32" t="s">
        <v>366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 hidden="1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362</v>
      </c>
      <c r="F72" s="36" t="s">
        <v>362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423</v>
      </c>
      <c r="M72" s="32" t="s">
        <v>402</v>
      </c>
      <c r="N72" s="36" t="s">
        <v>411</v>
      </c>
      <c r="O72" s="35" t="s">
        <v>439</v>
      </c>
      <c r="P72" s="35" t="s">
        <v>470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446</v>
      </c>
      <c r="X72" s="38"/>
      <c r="Y72" s="38" t="s">
        <v>468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408</v>
      </c>
      <c r="AI72" s="32" t="s">
        <v>366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 hidden="1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362</v>
      </c>
      <c r="F73" s="36" t="s">
        <v>362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423</v>
      </c>
      <c r="M73" s="32" t="s">
        <v>402</v>
      </c>
      <c r="N73" s="36" t="s">
        <v>411</v>
      </c>
      <c r="O73" s="35" t="s">
        <v>445</v>
      </c>
      <c r="P73" s="35" t="s">
        <v>470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446</v>
      </c>
      <c r="X73" s="38"/>
      <c r="Y73" s="38" t="s">
        <v>468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408</v>
      </c>
      <c r="AI73" s="32" t="s">
        <v>366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 hidden="1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362</v>
      </c>
      <c r="F74" s="36" t="s">
        <v>362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423</v>
      </c>
      <c r="M74" s="32" t="s">
        <v>402</v>
      </c>
      <c r="N74" s="36" t="s">
        <v>411</v>
      </c>
      <c r="O74" s="35" t="s">
        <v>445</v>
      </c>
      <c r="P74" s="35" t="s">
        <v>470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446</v>
      </c>
      <c r="X74" s="38"/>
      <c r="Y74" s="38" t="s">
        <v>468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408</v>
      </c>
      <c r="AI74" s="32" t="s">
        <v>366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 hidden="1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362</v>
      </c>
      <c r="F75" s="36" t="s">
        <v>362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423</v>
      </c>
      <c r="M75" s="32" t="s">
        <v>402</v>
      </c>
      <c r="N75" s="36" t="s">
        <v>411</v>
      </c>
      <c r="O75" s="35" t="s">
        <v>445</v>
      </c>
      <c r="P75" s="35" t="s">
        <v>470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406</v>
      </c>
      <c r="X75" s="38"/>
      <c r="Y75" s="38" t="s">
        <v>468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408</v>
      </c>
      <c r="AI75" s="32" t="s">
        <v>366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 hidden="1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362</v>
      </c>
      <c r="F76" s="36" t="s">
        <v>362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423</v>
      </c>
      <c r="M76" s="32" t="s">
        <v>435</v>
      </c>
      <c r="N76" s="32" t="s">
        <v>415</v>
      </c>
      <c r="O76" s="35" t="s">
        <v>455</v>
      </c>
      <c r="P76" s="35" t="s">
        <v>470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480</v>
      </c>
      <c r="X76" s="38"/>
      <c r="Y76" s="38" t="s">
        <v>468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408</v>
      </c>
      <c r="AI76" s="32" t="s">
        <v>366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 hidden="1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362</v>
      </c>
      <c r="F77" s="36" t="s">
        <v>362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423</v>
      </c>
      <c r="M77" s="32" t="s">
        <v>435</v>
      </c>
      <c r="N77" s="32" t="s">
        <v>415</v>
      </c>
      <c r="O77" s="35" t="s">
        <v>455</v>
      </c>
      <c r="P77" s="35" t="s">
        <v>470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446</v>
      </c>
      <c r="X77" s="38"/>
      <c r="Y77" s="38" t="s">
        <v>468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408</v>
      </c>
      <c r="AI77" s="32" t="s">
        <v>366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 hidden="1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362</v>
      </c>
      <c r="F78" s="36" t="s">
        <v>362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423</v>
      </c>
      <c r="M78" s="32" t="s">
        <v>435</v>
      </c>
      <c r="N78" s="32" t="s">
        <v>415</v>
      </c>
      <c r="O78" s="35" t="s">
        <v>445</v>
      </c>
      <c r="P78" s="35" t="s">
        <v>479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406</v>
      </c>
      <c r="X78" s="38"/>
      <c r="Y78" s="38" t="s">
        <v>468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408</v>
      </c>
      <c r="AI78" s="32" t="s">
        <v>366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 hidden="1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362</v>
      </c>
      <c r="F79" s="36" t="s">
        <v>362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423</v>
      </c>
      <c r="M79" s="32" t="s">
        <v>435</v>
      </c>
      <c r="N79" s="32" t="s">
        <v>415</v>
      </c>
      <c r="O79" s="35" t="s">
        <v>466</v>
      </c>
      <c r="P79" s="35" t="s">
        <v>479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480</v>
      </c>
      <c r="X79" s="38"/>
      <c r="Y79" s="38" t="s">
        <v>468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408</v>
      </c>
      <c r="AI79" s="32" t="s">
        <v>366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 hidden="1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362</v>
      </c>
      <c r="F80" s="36" t="s">
        <v>362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423</v>
      </c>
      <c r="M80" s="32" t="s">
        <v>482</v>
      </c>
      <c r="N80" s="32" t="s">
        <v>411</v>
      </c>
      <c r="O80" s="35" t="s">
        <v>466</v>
      </c>
      <c r="P80" s="35" t="s">
        <v>470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446</v>
      </c>
      <c r="X80" s="38"/>
      <c r="Y80" s="38" t="s">
        <v>468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408</v>
      </c>
      <c r="AI80" s="32" t="s">
        <v>366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 hidden="1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362</v>
      </c>
      <c r="F81" s="36" t="s">
        <v>362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401</v>
      </c>
      <c r="M81" s="32" t="s">
        <v>402</v>
      </c>
      <c r="N81" s="32" t="s">
        <v>415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412</v>
      </c>
      <c r="X81" s="38"/>
      <c r="Y81" s="38" t="s">
        <v>483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443</v>
      </c>
      <c r="AI81" s="32" t="s">
        <v>366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 hidden="1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362</v>
      </c>
      <c r="F82" s="36" t="s">
        <v>362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401</v>
      </c>
      <c r="M82" s="32" t="s">
        <v>402</v>
      </c>
      <c r="N82" s="32" t="s">
        <v>415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412</v>
      </c>
      <c r="X82" s="38"/>
      <c r="Y82" s="38" t="s">
        <v>437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484</v>
      </c>
      <c r="AI82" s="32" t="s">
        <v>366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 hidden="1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362</v>
      </c>
      <c r="F83" s="36" t="s">
        <v>362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401</v>
      </c>
      <c r="M83" s="32" t="s">
        <v>402</v>
      </c>
      <c r="N83" s="32" t="s">
        <v>411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412</v>
      </c>
      <c r="X83" s="38"/>
      <c r="Y83" s="38" t="s">
        <v>437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484</v>
      </c>
      <c r="AI83" s="32" t="s">
        <v>366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 hidden="1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362</v>
      </c>
      <c r="F84" s="36" t="s">
        <v>362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401</v>
      </c>
      <c r="M84" s="32" t="s">
        <v>402</v>
      </c>
      <c r="N84" s="32" t="s">
        <v>442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412</v>
      </c>
      <c r="X84" s="38"/>
      <c r="Y84" s="38" t="s">
        <v>437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485</v>
      </c>
      <c r="AI84" s="32" t="s">
        <v>366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 hidden="1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362</v>
      </c>
      <c r="F85" s="36" t="s">
        <v>362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401</v>
      </c>
      <c r="M85" s="32" t="s">
        <v>402</v>
      </c>
      <c r="N85" s="32" t="s">
        <v>403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412</v>
      </c>
      <c r="X85" s="38"/>
      <c r="Y85" s="38" t="s">
        <v>437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484</v>
      </c>
      <c r="AI85" s="32" t="s">
        <v>366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 hidden="1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362</v>
      </c>
      <c r="F86" s="36" t="s">
        <v>362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401</v>
      </c>
      <c r="M86" s="32" t="s">
        <v>409</v>
      </c>
      <c r="N86" s="32" t="s">
        <v>442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412</v>
      </c>
      <c r="X86" s="38"/>
      <c r="Y86" s="38" t="s">
        <v>483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443</v>
      </c>
      <c r="AI86" s="32" t="s">
        <v>366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 hidden="1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362</v>
      </c>
      <c r="F87" s="36" t="s">
        <v>362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417</v>
      </c>
      <c r="M87" s="32" t="s">
        <v>409</v>
      </c>
      <c r="N87" s="32" t="s">
        <v>415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412</v>
      </c>
      <c r="X87" s="38"/>
      <c r="Y87" s="38" t="s">
        <v>483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443</v>
      </c>
      <c r="AI87" s="32" t="s">
        <v>366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 hidden="1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362</v>
      </c>
      <c r="F88" s="36" t="s">
        <v>362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417</v>
      </c>
      <c r="M88" s="32" t="s">
        <v>409</v>
      </c>
      <c r="N88" s="32" t="s">
        <v>403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412</v>
      </c>
      <c r="X88" s="38"/>
      <c r="Y88" s="38" t="s">
        <v>483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443</v>
      </c>
      <c r="AI88" s="32" t="s">
        <v>366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 hidden="1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362</v>
      </c>
      <c r="F89" s="36" t="s">
        <v>362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422</v>
      </c>
      <c r="M89" s="32" t="s">
        <v>402</v>
      </c>
      <c r="N89" s="32" t="s">
        <v>411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412</v>
      </c>
      <c r="X89" s="38"/>
      <c r="Y89" s="38" t="s">
        <v>483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443</v>
      </c>
      <c r="AI89" s="32" t="s">
        <v>366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 hidden="1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362</v>
      </c>
      <c r="F90" s="36" t="s">
        <v>362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422</v>
      </c>
      <c r="M90" s="32" t="s">
        <v>409</v>
      </c>
      <c r="N90" s="32" t="s">
        <v>411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412</v>
      </c>
      <c r="X90" s="38"/>
      <c r="Y90" s="38" t="s">
        <v>483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443</v>
      </c>
      <c r="AI90" s="32" t="s">
        <v>366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 hidden="1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362</v>
      </c>
      <c r="F91" s="36" t="s">
        <v>362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401</v>
      </c>
      <c r="M91" s="32" t="s">
        <v>402</v>
      </c>
      <c r="N91" s="32" t="s">
        <v>403</v>
      </c>
      <c r="O91" s="35" t="s">
        <v>439</v>
      </c>
      <c r="P91" s="35" t="s">
        <v>405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446</v>
      </c>
      <c r="X91" s="38"/>
      <c r="Y91" s="38" t="s">
        <v>468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467</v>
      </c>
      <c r="AI91" s="32" t="s">
        <v>366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 hidden="1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362</v>
      </c>
      <c r="F92" s="36" t="s">
        <v>362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401</v>
      </c>
      <c r="M92" s="32" t="s">
        <v>402</v>
      </c>
      <c r="N92" s="32" t="s">
        <v>403</v>
      </c>
      <c r="O92" s="35" t="s">
        <v>445</v>
      </c>
      <c r="P92" s="35" t="s">
        <v>405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446</v>
      </c>
      <c r="X92" s="38"/>
      <c r="Y92" s="38" t="s">
        <v>468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467</v>
      </c>
      <c r="AI92" s="32" t="s">
        <v>366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 hidden="1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362</v>
      </c>
      <c r="F93" s="36" t="s">
        <v>362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423</v>
      </c>
      <c r="M93" s="32" t="s">
        <v>482</v>
      </c>
      <c r="N93" s="32" t="s">
        <v>411</v>
      </c>
      <c r="O93" s="35" t="s">
        <v>404</v>
      </c>
      <c r="P93" s="35" t="s">
        <v>479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446</v>
      </c>
      <c r="X93" s="38"/>
      <c r="Y93" s="38" t="s">
        <v>468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408</v>
      </c>
      <c r="AI93" s="32" t="s">
        <v>366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 hidden="1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362</v>
      </c>
      <c r="F94" s="36" t="s">
        <v>362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423</v>
      </c>
      <c r="M94" s="32" t="s">
        <v>482</v>
      </c>
      <c r="N94" s="32" t="s">
        <v>411</v>
      </c>
      <c r="O94" s="35" t="s">
        <v>471</v>
      </c>
      <c r="P94" s="35" t="s">
        <v>479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406</v>
      </c>
      <c r="X94" s="38"/>
      <c r="Y94" s="38" t="s">
        <v>468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408</v>
      </c>
      <c r="AI94" s="32" t="s">
        <v>366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 hidden="1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362</v>
      </c>
      <c r="F95" s="36" t="s">
        <v>362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401</v>
      </c>
      <c r="M95" s="32" t="s">
        <v>402</v>
      </c>
      <c r="N95" s="32" t="s">
        <v>442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412</v>
      </c>
      <c r="X95" s="39"/>
      <c r="Y95" s="324" t="s">
        <v>437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443</v>
      </c>
      <c r="AI95" s="32" t="s">
        <v>366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 hidden="1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362</v>
      </c>
      <c r="F96" s="36" t="s">
        <v>362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422</v>
      </c>
      <c r="M96" s="32" t="s">
        <v>402</v>
      </c>
      <c r="N96" s="32" t="s">
        <v>442</v>
      </c>
      <c r="O96" s="35" t="s">
        <v>457</v>
      </c>
      <c r="P96" s="35" t="s">
        <v>460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446</v>
      </c>
      <c r="X96" s="38"/>
      <c r="Y96" s="38" t="s">
        <v>468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486</v>
      </c>
      <c r="AI96" s="32" t="s">
        <v>366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 hidden="1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362</v>
      </c>
      <c r="F97" s="36" t="s">
        <v>362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401</v>
      </c>
      <c r="M97" s="32" t="s">
        <v>402</v>
      </c>
      <c r="N97" s="32" t="s">
        <v>415</v>
      </c>
      <c r="O97" s="35" t="s">
        <v>471</v>
      </c>
      <c r="P97" s="35" t="s">
        <v>405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446</v>
      </c>
      <c r="X97" s="38"/>
      <c r="Y97" s="38" t="s">
        <v>468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486</v>
      </c>
      <c r="AI97" s="32" t="s">
        <v>366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 hidden="1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362</v>
      </c>
      <c r="F98" s="36" t="s">
        <v>362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401</v>
      </c>
      <c r="M98" s="32" t="s">
        <v>402</v>
      </c>
      <c r="N98" s="32" t="s">
        <v>415</v>
      </c>
      <c r="O98" s="35" t="s">
        <v>471</v>
      </c>
      <c r="P98" s="35" t="s">
        <v>405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446</v>
      </c>
      <c r="X98" s="38"/>
      <c r="Y98" s="38" t="s">
        <v>468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486</v>
      </c>
      <c r="AI98" s="32" t="s">
        <v>366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 hidden="1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362</v>
      </c>
      <c r="F99" s="36" t="s">
        <v>362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401</v>
      </c>
      <c r="M99" s="32" t="s">
        <v>402</v>
      </c>
      <c r="N99" s="32" t="s">
        <v>415</v>
      </c>
      <c r="O99" s="35" t="s">
        <v>471</v>
      </c>
      <c r="P99" s="35" t="s">
        <v>405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446</v>
      </c>
      <c r="X99" s="38"/>
      <c r="Y99" s="38" t="s">
        <v>468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486</v>
      </c>
      <c r="AI99" s="32" t="s">
        <v>366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 hidden="1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362</v>
      </c>
      <c r="F100" s="36" t="s">
        <v>362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422</v>
      </c>
      <c r="M100" s="32" t="s">
        <v>402</v>
      </c>
      <c r="N100" s="32" t="s">
        <v>442</v>
      </c>
      <c r="O100" s="35" t="s">
        <v>471</v>
      </c>
      <c r="P100" s="35" t="s">
        <v>460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446</v>
      </c>
      <c r="X100" s="38"/>
      <c r="Y100" s="38" t="s">
        <v>468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486</v>
      </c>
      <c r="AI100" s="32" t="s">
        <v>366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 hidden="1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362</v>
      </c>
      <c r="F101" s="36" t="s">
        <v>362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422</v>
      </c>
      <c r="M101" s="32" t="s">
        <v>402</v>
      </c>
      <c r="N101" s="32" t="s">
        <v>442</v>
      </c>
      <c r="O101" s="35" t="s">
        <v>471</v>
      </c>
      <c r="P101" s="35" t="s">
        <v>405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446</v>
      </c>
      <c r="X101" s="38"/>
      <c r="Y101" s="38" t="s">
        <v>468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486</v>
      </c>
      <c r="AI101" s="32" t="s">
        <v>366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 hidden="1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362</v>
      </c>
      <c r="F102" s="36" t="s">
        <v>362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422</v>
      </c>
      <c r="M102" s="32" t="s">
        <v>402</v>
      </c>
      <c r="N102" s="32" t="s">
        <v>442</v>
      </c>
      <c r="O102" s="35" t="s">
        <v>457</v>
      </c>
      <c r="P102" s="35" t="s">
        <v>460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446</v>
      </c>
      <c r="X102" s="38"/>
      <c r="Y102" s="38" t="s">
        <v>468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487</v>
      </c>
      <c r="AI102" s="32" t="s">
        <v>366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 hidden="1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362</v>
      </c>
      <c r="F103" s="36" t="s">
        <v>362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401</v>
      </c>
      <c r="M103" s="32" t="s">
        <v>402</v>
      </c>
      <c r="N103" s="32" t="s">
        <v>415</v>
      </c>
      <c r="O103" s="35" t="s">
        <v>471</v>
      </c>
      <c r="P103" s="35" t="s">
        <v>405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446</v>
      </c>
      <c r="X103" s="38"/>
      <c r="Y103" s="38" t="s">
        <v>468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488</v>
      </c>
      <c r="AI103" s="32" t="s">
        <v>366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 hidden="1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362</v>
      </c>
      <c r="F104" s="36" t="s">
        <v>362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401</v>
      </c>
      <c r="M104" s="32" t="s">
        <v>402</v>
      </c>
      <c r="N104" s="32" t="s">
        <v>415</v>
      </c>
      <c r="O104" s="35" t="s">
        <v>471</v>
      </c>
      <c r="P104" s="35" t="s">
        <v>405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446</v>
      </c>
      <c r="X104" s="38"/>
      <c r="Y104" s="38" t="s">
        <v>468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488</v>
      </c>
      <c r="AI104" s="32" t="s">
        <v>366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 hidden="1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362</v>
      </c>
      <c r="F105" s="36" t="s">
        <v>362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401</v>
      </c>
      <c r="M105" s="32" t="s">
        <v>402</v>
      </c>
      <c r="N105" s="32" t="s">
        <v>415</v>
      </c>
      <c r="O105" s="35" t="s">
        <v>471</v>
      </c>
      <c r="P105" s="35" t="s">
        <v>405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446</v>
      </c>
      <c r="X105" s="38"/>
      <c r="Y105" s="38" t="s">
        <v>468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488</v>
      </c>
      <c r="AI105" s="32" t="s">
        <v>366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 hidden="1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362</v>
      </c>
      <c r="F106" s="36" t="s">
        <v>362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422</v>
      </c>
      <c r="M106" s="32" t="s">
        <v>402</v>
      </c>
      <c r="N106" s="32" t="s">
        <v>442</v>
      </c>
      <c r="O106" s="35" t="s">
        <v>471</v>
      </c>
      <c r="P106" s="35" t="s">
        <v>460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446</v>
      </c>
      <c r="X106" s="38"/>
      <c r="Y106" s="38" t="s">
        <v>468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487</v>
      </c>
      <c r="AI106" s="32" t="s">
        <v>366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 hidden="1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362</v>
      </c>
      <c r="F107" s="36" t="s">
        <v>362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422</v>
      </c>
      <c r="M107" s="32" t="s">
        <v>402</v>
      </c>
      <c r="N107" s="32" t="s">
        <v>442</v>
      </c>
      <c r="O107" s="35" t="s">
        <v>471</v>
      </c>
      <c r="P107" s="35" t="s">
        <v>405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446</v>
      </c>
      <c r="X107" s="38"/>
      <c r="Y107" s="38" t="s">
        <v>468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488</v>
      </c>
      <c r="AI107" s="32" t="s">
        <v>366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 hidden="1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362</v>
      </c>
      <c r="F108" s="36" t="s">
        <v>362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422</v>
      </c>
      <c r="M108" s="32" t="s">
        <v>409</v>
      </c>
      <c r="N108" s="32" t="s">
        <v>411</v>
      </c>
      <c r="O108" s="35" t="s">
        <v>457</v>
      </c>
      <c r="P108" s="35" t="s">
        <v>405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446</v>
      </c>
      <c r="X108" s="38"/>
      <c r="Y108" s="38" t="s">
        <v>468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487</v>
      </c>
      <c r="AI108" s="32" t="s">
        <v>366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 hidden="1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362</v>
      </c>
      <c r="F109" s="36" t="s">
        <v>362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422</v>
      </c>
      <c r="M109" s="32" t="s">
        <v>409</v>
      </c>
      <c r="N109" s="32" t="s">
        <v>411</v>
      </c>
      <c r="O109" s="35" t="s">
        <v>439</v>
      </c>
      <c r="P109" s="35" t="s">
        <v>405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446</v>
      </c>
      <c r="X109" s="38"/>
      <c r="Y109" s="38" t="s">
        <v>468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489</v>
      </c>
      <c r="AI109" s="32" t="s">
        <v>366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 hidden="1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362</v>
      </c>
      <c r="F110" s="36" t="s">
        <v>362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422</v>
      </c>
      <c r="M110" s="32" t="s">
        <v>409</v>
      </c>
      <c r="N110" s="32" t="s">
        <v>411</v>
      </c>
      <c r="O110" s="35" t="s">
        <v>439</v>
      </c>
      <c r="P110" s="35" t="s">
        <v>405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446</v>
      </c>
      <c r="X110" s="38"/>
      <c r="Y110" s="38" t="s">
        <v>468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489</v>
      </c>
      <c r="AI110" s="32" t="s">
        <v>366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 hidden="1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362</v>
      </c>
      <c r="F111" s="36" t="s">
        <v>362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426</v>
      </c>
      <c r="M111" s="32" t="s">
        <v>402</v>
      </c>
      <c r="N111" s="32" t="s">
        <v>415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412</v>
      </c>
      <c r="X111" s="38"/>
      <c r="Y111" s="38" t="s">
        <v>430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490</v>
      </c>
      <c r="AI111" s="32" t="s">
        <v>366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 hidden="1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362</v>
      </c>
      <c r="F112" s="36" t="s">
        <v>362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426</v>
      </c>
      <c r="M112" s="32" t="s">
        <v>402</v>
      </c>
      <c r="N112" s="32" t="s">
        <v>415</v>
      </c>
      <c r="O112" s="35" t="s">
        <v>404</v>
      </c>
      <c r="P112" s="35" t="s">
        <v>470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446</v>
      </c>
      <c r="X112" s="38"/>
      <c r="Y112" s="38" t="s">
        <v>468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491</v>
      </c>
      <c r="AI112" s="32" t="s">
        <v>366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 hidden="1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362</v>
      </c>
      <c r="F113" s="36" t="s">
        <v>362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417</v>
      </c>
      <c r="M113" s="32" t="s">
        <v>409</v>
      </c>
      <c r="N113" s="32" t="s">
        <v>415</v>
      </c>
      <c r="O113" s="35" t="s">
        <v>439</v>
      </c>
      <c r="P113" s="35" t="s">
        <v>405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446</v>
      </c>
      <c r="X113" s="38"/>
      <c r="Y113" s="38" t="s">
        <v>468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492</v>
      </c>
      <c r="AI113" s="32" t="s">
        <v>366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 hidden="1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362</v>
      </c>
      <c r="F114" s="36" t="s">
        <v>362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417</v>
      </c>
      <c r="M114" s="32" t="s">
        <v>409</v>
      </c>
      <c r="N114" s="32" t="s">
        <v>415</v>
      </c>
      <c r="O114" s="35" t="s">
        <v>439</v>
      </c>
      <c r="P114" s="35" t="s">
        <v>405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446</v>
      </c>
      <c r="X114" s="38"/>
      <c r="Y114" s="38" t="s">
        <v>468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492</v>
      </c>
      <c r="AI114" s="32" t="s">
        <v>366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 hidden="1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362</v>
      </c>
      <c r="F115" s="36" t="s">
        <v>362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417</v>
      </c>
      <c r="M115" s="32" t="s">
        <v>409</v>
      </c>
      <c r="N115" s="32" t="s">
        <v>415</v>
      </c>
      <c r="O115" s="35" t="s">
        <v>455</v>
      </c>
      <c r="P115" s="35" t="s">
        <v>460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446</v>
      </c>
      <c r="X115" s="38"/>
      <c r="Y115" s="38" t="s">
        <v>468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491</v>
      </c>
      <c r="AI115" s="32" t="s">
        <v>366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 hidden="1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362</v>
      </c>
      <c r="F116" s="36" t="s">
        <v>362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401</v>
      </c>
      <c r="M116" s="32" t="s">
        <v>402</v>
      </c>
      <c r="N116" s="32" t="s">
        <v>415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412</v>
      </c>
      <c r="X116" s="38"/>
      <c r="Y116" s="38" t="s">
        <v>430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493</v>
      </c>
      <c r="AI116" s="32" t="s">
        <v>366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 hidden="1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362</v>
      </c>
      <c r="F117" s="36" t="s">
        <v>362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401</v>
      </c>
      <c r="M117" s="32" t="s">
        <v>402</v>
      </c>
      <c r="N117" s="32" t="s">
        <v>411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412</v>
      </c>
      <c r="X117" s="38"/>
      <c r="Y117" s="38" t="s">
        <v>430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443</v>
      </c>
      <c r="AI117" s="32" t="s">
        <v>366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 hidden="1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362</v>
      </c>
      <c r="F118" s="36" t="s">
        <v>362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401</v>
      </c>
      <c r="M118" s="32" t="s">
        <v>402</v>
      </c>
      <c r="N118" s="32" t="s">
        <v>442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412</v>
      </c>
      <c r="X118" s="38"/>
      <c r="Y118" s="38" t="s">
        <v>430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443</v>
      </c>
      <c r="AI118" s="32" t="s">
        <v>366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 hidden="1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362</v>
      </c>
      <c r="F119" s="36" t="s">
        <v>362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422</v>
      </c>
      <c r="M119" s="32" t="s">
        <v>409</v>
      </c>
      <c r="N119" s="32" t="s">
        <v>415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412</v>
      </c>
      <c r="X119" s="38"/>
      <c r="Y119" s="38" t="s">
        <v>430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443</v>
      </c>
      <c r="AI119" s="32" t="s">
        <v>366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 hidden="1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362</v>
      </c>
      <c r="F120" s="36" t="s">
        <v>362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422</v>
      </c>
      <c r="M120" s="32" t="s">
        <v>409</v>
      </c>
      <c r="N120" s="32" t="s">
        <v>411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412</v>
      </c>
      <c r="X120" s="39"/>
      <c r="Y120" s="38" t="s">
        <v>430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490</v>
      </c>
      <c r="AI120" s="32" t="s">
        <v>366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 hidden="1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362</v>
      </c>
      <c r="F121" s="36" t="s">
        <v>362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422</v>
      </c>
      <c r="M121" s="32" t="s">
        <v>409</v>
      </c>
      <c r="N121" s="32" t="s">
        <v>442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412</v>
      </c>
      <c r="X121" s="39"/>
      <c r="Y121" s="38" t="s">
        <v>430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443</v>
      </c>
      <c r="AI121" s="32" t="s">
        <v>366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 hidden="1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362</v>
      </c>
      <c r="F122" s="36" t="s">
        <v>362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423</v>
      </c>
      <c r="M122" s="32" t="s">
        <v>409</v>
      </c>
      <c r="N122" s="32" t="s">
        <v>415</v>
      </c>
      <c r="O122" s="35" t="s">
        <v>439</v>
      </c>
      <c r="P122" s="35" t="s">
        <v>470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446</v>
      </c>
      <c r="X122" s="38"/>
      <c r="Y122" s="38" t="s">
        <v>468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494</v>
      </c>
      <c r="AI122" s="32" t="s">
        <v>366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 hidden="1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362</v>
      </c>
      <c r="F123" s="36" t="s">
        <v>362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417</v>
      </c>
      <c r="M123" s="32" t="s">
        <v>402</v>
      </c>
      <c r="N123" s="32" t="s">
        <v>415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412</v>
      </c>
      <c r="X123" s="38"/>
      <c r="Y123" s="38" t="s">
        <v>483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451</v>
      </c>
      <c r="AI123" s="32" t="s">
        <v>366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 hidden="1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362</v>
      </c>
      <c r="F124" s="36" t="s">
        <v>362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417</v>
      </c>
      <c r="M124" s="32" t="s">
        <v>402</v>
      </c>
      <c r="N124" s="32" t="s">
        <v>442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412</v>
      </c>
      <c r="X124" s="38"/>
      <c r="Y124" s="38" t="s">
        <v>483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451</v>
      </c>
      <c r="AI124" s="32" t="s">
        <v>366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 hidden="1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362</v>
      </c>
      <c r="F125" s="36" t="s">
        <v>362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417</v>
      </c>
      <c r="M125" s="32" t="s">
        <v>402</v>
      </c>
      <c r="N125" s="32" t="s">
        <v>403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412</v>
      </c>
      <c r="X125" s="39"/>
      <c r="Y125" s="38" t="s">
        <v>483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451</v>
      </c>
      <c r="AI125" s="32" t="s">
        <v>366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 hidden="1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362</v>
      </c>
      <c r="F126" s="36" t="s">
        <v>362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417</v>
      </c>
      <c r="M126" s="32" t="s">
        <v>409</v>
      </c>
      <c r="N126" s="32" t="s">
        <v>415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412</v>
      </c>
      <c r="X126" s="39"/>
      <c r="Y126" s="38" t="s">
        <v>483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451</v>
      </c>
      <c r="AI126" s="32" t="s">
        <v>366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 hidden="1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362</v>
      </c>
      <c r="F127" s="36" t="s">
        <v>362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417</v>
      </c>
      <c r="M127" s="36" t="s">
        <v>409</v>
      </c>
      <c r="N127" s="36" t="s">
        <v>415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412</v>
      </c>
      <c r="X127" s="39"/>
      <c r="Y127" s="38" t="s">
        <v>483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451</v>
      </c>
      <c r="AI127" s="32" t="s">
        <v>366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 hidden="1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362</v>
      </c>
      <c r="F128" s="36" t="s">
        <v>362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449</v>
      </c>
      <c r="M128" s="32" t="s">
        <v>402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473</v>
      </c>
      <c r="X128" s="38"/>
      <c r="Y128" s="38" t="s">
        <v>483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495</v>
      </c>
      <c r="AI128" s="32" t="s">
        <v>366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 hidden="1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362</v>
      </c>
      <c r="F129" s="36" t="s">
        <v>362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449</v>
      </c>
      <c r="M129" s="32" t="s">
        <v>402</v>
      </c>
      <c r="N129" s="32" t="s">
        <v>411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412</v>
      </c>
      <c r="X129" s="38"/>
      <c r="Y129" s="38" t="s">
        <v>483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443</v>
      </c>
      <c r="AI129" s="32" t="s">
        <v>366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 hidden="1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362</v>
      </c>
      <c r="F130" s="36" t="s">
        <v>362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449</v>
      </c>
      <c r="M130" s="32" t="s">
        <v>409</v>
      </c>
      <c r="N130" s="32" t="s">
        <v>415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412</v>
      </c>
      <c r="X130" s="38"/>
      <c r="Y130" s="38" t="s">
        <v>483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443</v>
      </c>
      <c r="AI130" s="32" t="s">
        <v>366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 hidden="1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362</v>
      </c>
      <c r="F131" s="36" t="s">
        <v>362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449</v>
      </c>
      <c r="M131" s="32" t="s">
        <v>409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473</v>
      </c>
      <c r="X131" s="38"/>
      <c r="Y131" s="38" t="s">
        <v>483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495</v>
      </c>
      <c r="AI131" s="32" t="s">
        <v>366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 hidden="1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362</v>
      </c>
      <c r="F132" s="36" t="s">
        <v>362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401</v>
      </c>
      <c r="M132" s="32" t="s">
        <v>402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473</v>
      </c>
      <c r="X132" s="38"/>
      <c r="Y132" s="38" t="s">
        <v>483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495</v>
      </c>
      <c r="AI132" s="32" t="s">
        <v>366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 hidden="1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362</v>
      </c>
      <c r="F133" s="36" t="s">
        <v>362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401</v>
      </c>
      <c r="M133" s="32" t="s">
        <v>402</v>
      </c>
      <c r="N133" s="32" t="s">
        <v>442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412</v>
      </c>
      <c r="X133" s="38"/>
      <c r="Y133" s="38" t="s">
        <v>483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443</v>
      </c>
      <c r="AI133" s="32" t="s">
        <v>366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 hidden="1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362</v>
      </c>
      <c r="F134" s="36" t="s">
        <v>362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401</v>
      </c>
      <c r="M134" s="32" t="s">
        <v>402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473</v>
      </c>
      <c r="X134" s="38"/>
      <c r="Y134" s="38" t="s">
        <v>437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443</v>
      </c>
      <c r="AI134" s="32" t="s">
        <v>366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 hidden="1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362</v>
      </c>
      <c r="F135" s="36" t="s">
        <v>362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401</v>
      </c>
      <c r="M135" s="36" t="s">
        <v>409</v>
      </c>
      <c r="N135" s="32" t="s">
        <v>415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412</v>
      </c>
      <c r="X135" s="39"/>
      <c r="Y135" s="38" t="s">
        <v>483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443</v>
      </c>
      <c r="AI135" s="32" t="s">
        <v>366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 hidden="1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362</v>
      </c>
      <c r="F136" s="36" t="s">
        <v>362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401</v>
      </c>
      <c r="M136" s="36" t="s">
        <v>409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473</v>
      </c>
      <c r="X136" s="38"/>
      <c r="Y136" s="38" t="s">
        <v>483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495</v>
      </c>
      <c r="AI136" s="32" t="s">
        <v>366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 hidden="1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362</v>
      </c>
      <c r="F137" s="36" t="s">
        <v>362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401</v>
      </c>
      <c r="M137" s="36" t="s">
        <v>409</v>
      </c>
      <c r="N137" s="32" t="s">
        <v>442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412</v>
      </c>
      <c r="X137" s="38"/>
      <c r="Y137" s="38" t="s">
        <v>483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443</v>
      </c>
      <c r="AI137" s="32" t="s">
        <v>366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 hidden="1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362</v>
      </c>
      <c r="F138" s="36" t="s">
        <v>362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417</v>
      </c>
      <c r="M138" s="32" t="s">
        <v>402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473</v>
      </c>
      <c r="X138" s="38"/>
      <c r="Y138" s="38" t="s">
        <v>483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495</v>
      </c>
      <c r="AI138" s="32" t="s">
        <v>366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 hidden="1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362</v>
      </c>
      <c r="F139" s="36" t="s">
        <v>362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417</v>
      </c>
      <c r="M139" s="32" t="s">
        <v>402</v>
      </c>
      <c r="N139" s="32" t="s">
        <v>415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412</v>
      </c>
      <c r="X139" s="39"/>
      <c r="Y139" s="38" t="s">
        <v>483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443</v>
      </c>
      <c r="AI139" s="32" t="s">
        <v>366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 hidden="1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362</v>
      </c>
      <c r="F140" s="36" t="s">
        <v>362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417</v>
      </c>
      <c r="M140" s="32" t="s">
        <v>402</v>
      </c>
      <c r="N140" s="32" t="s">
        <v>403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412</v>
      </c>
      <c r="X140" s="38"/>
      <c r="Y140" s="38" t="s">
        <v>483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443</v>
      </c>
      <c r="AI140" s="32" t="s">
        <v>366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 hidden="1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362</v>
      </c>
      <c r="F141" s="36" t="s">
        <v>362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417</v>
      </c>
      <c r="M141" s="32" t="s">
        <v>409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473</v>
      </c>
      <c r="X141" s="38"/>
      <c r="Y141" s="38" t="s">
        <v>483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495</v>
      </c>
      <c r="AI141" s="32" t="s">
        <v>366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 hidden="1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362</v>
      </c>
      <c r="F142" s="36" t="s">
        <v>362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417</v>
      </c>
      <c r="M142" s="32" t="s">
        <v>409</v>
      </c>
      <c r="N142" s="32" t="s">
        <v>415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412</v>
      </c>
      <c r="X142" s="38"/>
      <c r="Y142" s="38" t="s">
        <v>483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443</v>
      </c>
      <c r="AI142" s="32" t="s">
        <v>366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 hidden="1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362</v>
      </c>
      <c r="F143" s="36" t="s">
        <v>362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417</v>
      </c>
      <c r="M143" s="32" t="s">
        <v>409</v>
      </c>
      <c r="N143" s="32" t="s">
        <v>411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412</v>
      </c>
      <c r="X143" s="39"/>
      <c r="Y143" s="38" t="s">
        <v>483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443</v>
      </c>
      <c r="AI143" s="32" t="s">
        <v>366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 hidden="1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362</v>
      </c>
      <c r="F144" s="36" t="s">
        <v>362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422</v>
      </c>
      <c r="M144" s="32" t="s">
        <v>402</v>
      </c>
      <c r="N144" s="32" t="s">
        <v>415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412</v>
      </c>
      <c r="X144" s="38"/>
      <c r="Y144" s="38" t="s">
        <v>483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443</v>
      </c>
      <c r="AI144" s="32" t="s">
        <v>366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 hidden="1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362</v>
      </c>
      <c r="F145" s="36" t="s">
        <v>362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422</v>
      </c>
      <c r="M145" s="32" t="s">
        <v>402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473</v>
      </c>
      <c r="X145" s="38"/>
      <c r="Y145" s="38" t="s">
        <v>483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495</v>
      </c>
      <c r="AI145" s="32" t="s">
        <v>366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 hidden="1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362</v>
      </c>
      <c r="F146" s="36" t="s">
        <v>362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422</v>
      </c>
      <c r="M146" s="32" t="s">
        <v>409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473</v>
      </c>
      <c r="X146" s="38"/>
      <c r="Y146" s="38" t="s">
        <v>437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443</v>
      </c>
      <c r="AI146" s="32" t="s">
        <v>366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 hidden="1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362</v>
      </c>
      <c r="F147" s="36" t="s">
        <v>362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422</v>
      </c>
      <c r="M147" s="32" t="s">
        <v>409</v>
      </c>
      <c r="N147" s="32" t="s">
        <v>411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412</v>
      </c>
      <c r="X147" s="38"/>
      <c r="Y147" s="38" t="s">
        <v>483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443</v>
      </c>
      <c r="AI147" s="32" t="s">
        <v>366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 hidden="1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362</v>
      </c>
      <c r="F148" s="36" t="s">
        <v>362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422</v>
      </c>
      <c r="M148" s="32" t="s">
        <v>409</v>
      </c>
      <c r="N148" s="32" t="s">
        <v>442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412</v>
      </c>
      <c r="X148" s="38"/>
      <c r="Y148" s="38" t="s">
        <v>483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443</v>
      </c>
      <c r="AI148" s="32" t="s">
        <v>366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 hidden="1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362</v>
      </c>
      <c r="F149" s="36" t="s">
        <v>362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417</v>
      </c>
      <c r="M149" s="36" t="s">
        <v>402</v>
      </c>
      <c r="N149" s="32" t="s">
        <v>415</v>
      </c>
      <c r="O149" s="35" t="s">
        <v>439</v>
      </c>
      <c r="P149" s="35" t="s">
        <v>405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446</v>
      </c>
      <c r="X149" s="39"/>
      <c r="Y149" s="38" t="s">
        <v>468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496</v>
      </c>
      <c r="AI149" s="32" t="s">
        <v>366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 hidden="1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362</v>
      </c>
      <c r="F150" s="36" t="s">
        <v>362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417</v>
      </c>
      <c r="M150" s="36" t="s">
        <v>402</v>
      </c>
      <c r="N150" s="32" t="s">
        <v>415</v>
      </c>
      <c r="O150" s="35" t="s">
        <v>439</v>
      </c>
      <c r="P150" s="35" t="s">
        <v>405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446</v>
      </c>
      <c r="X150" s="38"/>
      <c r="Y150" s="38" t="s">
        <v>468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497</v>
      </c>
      <c r="AI150" s="32" t="s">
        <v>366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 hidden="1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362</v>
      </c>
      <c r="F151" s="36" t="s">
        <v>362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401</v>
      </c>
      <c r="M151" s="32" t="s">
        <v>409</v>
      </c>
      <c r="N151" s="32" t="s">
        <v>415</v>
      </c>
      <c r="O151" s="35" t="s">
        <v>445</v>
      </c>
      <c r="P151" s="35" t="s">
        <v>405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446</v>
      </c>
      <c r="X151" s="38"/>
      <c r="Y151" s="38" t="s">
        <v>468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498</v>
      </c>
      <c r="AI151" s="32" t="s">
        <v>366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 hidden="1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362</v>
      </c>
      <c r="F152" s="36" t="s">
        <v>362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401</v>
      </c>
      <c r="M152" s="32" t="s">
        <v>409</v>
      </c>
      <c r="N152" s="32" t="s">
        <v>411</v>
      </c>
      <c r="O152" s="35" t="s">
        <v>445</v>
      </c>
      <c r="P152" s="35" t="s">
        <v>405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446</v>
      </c>
      <c r="X152" s="38"/>
      <c r="Y152" s="38" t="s">
        <v>468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499</v>
      </c>
      <c r="AI152" s="32" t="s">
        <v>366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 hidden="1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362</v>
      </c>
      <c r="F153" s="36" t="s">
        <v>362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401</v>
      </c>
      <c r="M153" s="36" t="s">
        <v>409</v>
      </c>
      <c r="N153" s="32" t="s">
        <v>411</v>
      </c>
      <c r="O153" s="35" t="s">
        <v>445</v>
      </c>
      <c r="P153" s="35" t="s">
        <v>405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446</v>
      </c>
      <c r="X153" s="39"/>
      <c r="Y153" s="38" t="s">
        <v>468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499</v>
      </c>
      <c r="AI153" s="32" t="s">
        <v>366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 hidden="1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362</v>
      </c>
      <c r="F154" s="36" t="s">
        <v>362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401</v>
      </c>
      <c r="M154" s="36" t="s">
        <v>402</v>
      </c>
      <c r="N154" s="32" t="s">
        <v>415</v>
      </c>
      <c r="O154" s="35" t="s">
        <v>439</v>
      </c>
      <c r="P154" s="35" t="s">
        <v>405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480</v>
      </c>
      <c r="X154" s="38"/>
      <c r="Y154" s="38" t="s">
        <v>468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500</v>
      </c>
      <c r="AI154" s="32" t="s">
        <v>366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 hidden="1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362</v>
      </c>
      <c r="F155" s="36" t="s">
        <v>362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401</v>
      </c>
      <c r="M155" s="36" t="s">
        <v>402</v>
      </c>
      <c r="N155" s="32" t="s">
        <v>415</v>
      </c>
      <c r="O155" s="35" t="s">
        <v>445</v>
      </c>
      <c r="P155" s="35" t="s">
        <v>405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480</v>
      </c>
      <c r="X155" s="38"/>
      <c r="Y155" s="38" t="s">
        <v>468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500</v>
      </c>
      <c r="AI155" s="32" t="s">
        <v>366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 hidden="1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362</v>
      </c>
      <c r="F156" s="36" t="s">
        <v>362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426</v>
      </c>
      <c r="M156" s="32" t="s">
        <v>409</v>
      </c>
      <c r="N156" s="32" t="s">
        <v>415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412</v>
      </c>
      <c r="X156" s="38"/>
      <c r="Y156" s="38" t="s">
        <v>430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501</v>
      </c>
      <c r="AI156" s="32" t="s">
        <v>366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502</v>
      </c>
    </row>
    <row r="157" spans="1:39" hidden="1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362</v>
      </c>
      <c r="F157" s="36" t="s">
        <v>362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426</v>
      </c>
      <c r="M157" s="32" t="s">
        <v>409</v>
      </c>
      <c r="N157" s="32" t="s">
        <v>415</v>
      </c>
      <c r="O157" s="35" t="s">
        <v>471</v>
      </c>
      <c r="P157" s="35" t="s">
        <v>479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406</v>
      </c>
      <c r="X157" s="38"/>
      <c r="Y157" s="38" t="s">
        <v>468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503</v>
      </c>
      <c r="AI157" s="32" t="s">
        <v>366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502</v>
      </c>
    </row>
    <row r="158" spans="1:39" hidden="1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362</v>
      </c>
      <c r="F158" s="36" t="s">
        <v>362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423</v>
      </c>
      <c r="M158" s="32" t="s">
        <v>402</v>
      </c>
      <c r="N158" s="32" t="s">
        <v>415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412</v>
      </c>
      <c r="X158" s="38"/>
      <c r="Y158" s="38" t="s">
        <v>437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490</v>
      </c>
      <c r="AI158" s="32" t="s">
        <v>366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 hidden="1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362</v>
      </c>
      <c r="F159" s="36" t="s">
        <v>362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423</v>
      </c>
      <c r="M159" s="32" t="s">
        <v>402</v>
      </c>
      <c r="N159" s="32" t="s">
        <v>411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412</v>
      </c>
      <c r="X159" s="38"/>
      <c r="Y159" s="38" t="s">
        <v>437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490</v>
      </c>
      <c r="AI159" s="32" t="s">
        <v>366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 hidden="1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362</v>
      </c>
      <c r="F160" s="36" t="s">
        <v>362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423</v>
      </c>
      <c r="M160" s="32" t="s">
        <v>402</v>
      </c>
      <c r="N160" s="32" t="s">
        <v>411</v>
      </c>
      <c r="O160" s="35" t="s">
        <v>404</v>
      </c>
      <c r="P160" s="35" t="s">
        <v>470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406</v>
      </c>
      <c r="X160" s="38"/>
      <c r="Y160" s="38" t="s">
        <v>468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503</v>
      </c>
      <c r="AI160" s="32" t="s">
        <v>366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 hidden="1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362</v>
      </c>
      <c r="F161" s="36" t="s">
        <v>362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504</v>
      </c>
      <c r="M161" s="32" t="s">
        <v>402</v>
      </c>
      <c r="N161" s="32" t="s">
        <v>415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412</v>
      </c>
      <c r="X161" s="38"/>
      <c r="Y161" s="38" t="s">
        <v>430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493</v>
      </c>
      <c r="AI161" s="32" t="s">
        <v>366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 hidden="1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362</v>
      </c>
      <c r="F162" s="36" t="s">
        <v>362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504</v>
      </c>
      <c r="M162" s="32" t="s">
        <v>402</v>
      </c>
      <c r="N162" s="32" t="s">
        <v>415</v>
      </c>
      <c r="O162" s="35" t="s">
        <v>439</v>
      </c>
      <c r="P162" s="35" t="s">
        <v>470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446</v>
      </c>
      <c r="X162" s="38"/>
      <c r="Y162" s="38" t="s">
        <v>468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505</v>
      </c>
      <c r="AI162" s="32" t="s">
        <v>366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 hidden="1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362</v>
      </c>
      <c r="F163" s="36" t="s">
        <v>362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422</v>
      </c>
      <c r="M163" s="32" t="s">
        <v>402</v>
      </c>
      <c r="N163" s="32" t="s">
        <v>415</v>
      </c>
      <c r="O163" s="35" t="s">
        <v>439</v>
      </c>
      <c r="P163" s="35" t="s">
        <v>405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446</v>
      </c>
      <c r="X163" s="38"/>
      <c r="Y163" s="38" t="s">
        <v>468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454</v>
      </c>
      <c r="AI163" s="32" t="s">
        <v>366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506</v>
      </c>
    </row>
    <row r="164" spans="1:39" hidden="1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362</v>
      </c>
      <c r="F164" s="36" t="s">
        <v>362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422</v>
      </c>
      <c r="M164" s="32" t="s">
        <v>402</v>
      </c>
      <c r="N164" s="32" t="s">
        <v>415</v>
      </c>
      <c r="O164" s="35" t="s">
        <v>439</v>
      </c>
      <c r="P164" s="35" t="s">
        <v>405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446</v>
      </c>
      <c r="X164" s="38"/>
      <c r="Y164" s="38" t="s">
        <v>468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454</v>
      </c>
      <c r="AI164" s="32" t="s">
        <v>366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506</v>
      </c>
    </row>
    <row r="165" spans="1:39" hidden="1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362</v>
      </c>
      <c r="F165" s="36" t="s">
        <v>362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422</v>
      </c>
      <c r="M165" s="32" t="s">
        <v>409</v>
      </c>
      <c r="N165" s="32" t="s">
        <v>403</v>
      </c>
      <c r="O165" s="35" t="s">
        <v>471</v>
      </c>
      <c r="P165" s="35" t="s">
        <v>405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446</v>
      </c>
      <c r="X165" s="38"/>
      <c r="Y165" s="38" t="s">
        <v>468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507</v>
      </c>
      <c r="AI165" s="32" t="s">
        <v>366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506</v>
      </c>
    </row>
    <row r="166" spans="1:39" hidden="1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362</v>
      </c>
      <c r="F166" s="36" t="s">
        <v>362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422</v>
      </c>
      <c r="M166" s="32" t="s">
        <v>409</v>
      </c>
      <c r="N166" s="32" t="s">
        <v>403</v>
      </c>
      <c r="O166" s="35" t="s">
        <v>404</v>
      </c>
      <c r="P166" s="35" t="s">
        <v>405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446</v>
      </c>
      <c r="X166" s="38"/>
      <c r="Y166" s="38" t="s">
        <v>468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508</v>
      </c>
      <c r="AI166" s="32" t="s">
        <v>366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506</v>
      </c>
    </row>
    <row r="167" spans="1:39" hidden="1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362</v>
      </c>
      <c r="F167" s="36" t="s">
        <v>362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422</v>
      </c>
      <c r="M167" s="32" t="s">
        <v>409</v>
      </c>
      <c r="N167" s="32" t="s">
        <v>411</v>
      </c>
      <c r="O167" s="35" t="s">
        <v>457</v>
      </c>
      <c r="P167" s="35" t="s">
        <v>405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446</v>
      </c>
      <c r="X167" s="38"/>
      <c r="Y167" s="38" t="s">
        <v>468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467</v>
      </c>
      <c r="AI167" s="32" t="s">
        <v>366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506</v>
      </c>
    </row>
    <row r="168" spans="1:39" hidden="1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362</v>
      </c>
      <c r="F168" s="36" t="s">
        <v>362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509</v>
      </c>
      <c r="M168" s="32" t="s">
        <v>409</v>
      </c>
      <c r="N168" s="32" t="s">
        <v>415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1264.4000000000001</v>
      </c>
      <c r="V168" s="178">
        <f ca="1">IFERROR(_xlfn.XLOOKUP(PA[[#This Row],[Affected Equipment ]],'Basic Data'!N:N,'Basic Data'!R:R),"")</f>
        <v>7.3294301779606988E-3</v>
      </c>
      <c r="W168" s="35" t="s">
        <v>412</v>
      </c>
      <c r="X168" s="38"/>
      <c r="Y168" s="38" t="s">
        <v>430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510</v>
      </c>
      <c r="AI168" s="32" t="s">
        <v>366</v>
      </c>
      <c r="AJ168" s="34">
        <f ca="1">IFERROR(PA[[#This Row],[Breakdown Time]]*PA[[#This Row],[Plant Equivalent Weightage]],"")</f>
        <v>4.3976581067764205E-2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3470.246474953502</v>
      </c>
    </row>
    <row r="169" spans="1:39" hidden="1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362</v>
      </c>
      <c r="F169" s="36" t="s">
        <v>362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509</v>
      </c>
      <c r="M169" s="32" t="s">
        <v>409</v>
      </c>
      <c r="N169" s="32" t="s">
        <v>411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1296.01</v>
      </c>
      <c r="V169" s="178">
        <f ca="1">IFERROR(_xlfn.XLOOKUP(PA[[#This Row],[Affected Equipment ]],'Basic Data'!N:N,'Basic Data'!R:R),"")</f>
        <v>7.5126659324097154E-3</v>
      </c>
      <c r="W169" s="35" t="s">
        <v>412</v>
      </c>
      <c r="X169" s="38"/>
      <c r="Y169" s="38" t="s">
        <v>511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512</v>
      </c>
      <c r="AI169" s="32" t="s">
        <v>366</v>
      </c>
      <c r="AJ169" s="34">
        <f ca="1">IFERROR(PA[[#This Row],[Breakdown Time]]*PA[[#This Row],[Plant Equivalent Weightage]],"")</f>
        <v>8.5143547233976768E-3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904.13766801052066</v>
      </c>
    </row>
    <row r="170" spans="1:39" hidden="1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362</v>
      </c>
      <c r="F170" s="36" t="s">
        <v>362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509</v>
      </c>
      <c r="M170" s="32" t="s">
        <v>409</v>
      </c>
      <c r="N170" s="32" t="s">
        <v>411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1296.01</v>
      </c>
      <c r="V170" s="178">
        <f ca="1">IFERROR(_xlfn.XLOOKUP(PA[[#This Row],[Affected Equipment ]],'Basic Data'!N:N,'Basic Data'!R:R),"")</f>
        <v>7.5126659324097154E-3</v>
      </c>
      <c r="W170" s="35" t="s">
        <v>412</v>
      </c>
      <c r="X170" s="38"/>
      <c r="Y170" s="38" t="s">
        <v>511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512</v>
      </c>
      <c r="AI170" s="32" t="s">
        <v>366</v>
      </c>
      <c r="AJ170" s="34">
        <f ca="1">IFERROR(PA[[#This Row],[Breakdown Time]]*PA[[#This Row],[Plant Equivalent Weightage]],"")</f>
        <v>4.1319662628253491E-3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539.90218594700696</v>
      </c>
    </row>
    <row r="171" spans="1:39" hidden="1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362</v>
      </c>
      <c r="F171" s="36" t="s">
        <v>362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423</v>
      </c>
      <c r="M171" s="32" t="s">
        <v>435</v>
      </c>
      <c r="N171" s="32" t="s">
        <v>411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412</v>
      </c>
      <c r="X171" s="38"/>
      <c r="Y171" s="38" t="s">
        <v>483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443</v>
      </c>
      <c r="AI171" s="32" t="s">
        <v>366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 hidden="1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362</v>
      </c>
      <c r="F172" s="36" t="s">
        <v>362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513</v>
      </c>
      <c r="M172" s="32" t="s">
        <v>402</v>
      </c>
      <c r="N172" s="32" t="s">
        <v>415</v>
      </c>
      <c r="O172" s="35" t="s">
        <v>469</v>
      </c>
      <c r="P172" s="35" t="s">
        <v>460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480</v>
      </c>
      <c r="X172" s="38"/>
      <c r="Y172" s="38" t="s">
        <v>468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514</v>
      </c>
      <c r="AI172" s="32" t="s">
        <v>366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 hidden="1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362</v>
      </c>
      <c r="F173" s="36" t="s">
        <v>362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422</v>
      </c>
      <c r="M173" s="32" t="s">
        <v>409</v>
      </c>
      <c r="N173" s="32" t="s">
        <v>411</v>
      </c>
      <c r="O173" s="35" t="s">
        <v>439</v>
      </c>
      <c r="P173" s="35" t="s">
        <v>405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446</v>
      </c>
      <c r="X173" s="38"/>
      <c r="Y173" s="38" t="s">
        <v>468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467</v>
      </c>
      <c r="AI173" s="32" t="s">
        <v>366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 hidden="1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362</v>
      </c>
      <c r="F174" s="36" t="s">
        <v>362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422</v>
      </c>
      <c r="M174" s="32" t="s">
        <v>409</v>
      </c>
      <c r="N174" s="32" t="s">
        <v>411</v>
      </c>
      <c r="O174" s="35" t="s">
        <v>439</v>
      </c>
      <c r="P174" s="35" t="s">
        <v>405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446</v>
      </c>
      <c r="X174" s="38"/>
      <c r="Y174" s="38" t="s">
        <v>468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454</v>
      </c>
      <c r="AI174" s="32" t="s">
        <v>366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 hidden="1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362</v>
      </c>
      <c r="F175" s="36" t="s">
        <v>362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422</v>
      </c>
      <c r="M175" s="32" t="s">
        <v>409</v>
      </c>
      <c r="N175" s="32" t="s">
        <v>411</v>
      </c>
      <c r="O175" s="35" t="s">
        <v>439</v>
      </c>
      <c r="P175" s="35" t="s">
        <v>405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446</v>
      </c>
      <c r="X175" s="38"/>
      <c r="Y175" s="38" t="s">
        <v>468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467</v>
      </c>
      <c r="AI175" s="32" t="s">
        <v>366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 hidden="1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362</v>
      </c>
      <c r="F176" s="36" t="s">
        <v>362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464</v>
      </c>
      <c r="M176" s="32" t="s">
        <v>402</v>
      </c>
      <c r="N176" s="32" t="s">
        <v>411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412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515</v>
      </c>
      <c r="AI176" s="32" t="s">
        <v>366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 hidden="1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362</v>
      </c>
      <c r="F177" s="36" t="s">
        <v>362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464</v>
      </c>
      <c r="M177" s="32" t="s">
        <v>402</v>
      </c>
      <c r="N177" s="32" t="s">
        <v>415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412</v>
      </c>
      <c r="X177" s="38"/>
      <c r="Y177" s="38" t="s">
        <v>516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512</v>
      </c>
      <c r="AI177" s="32" t="s">
        <v>366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 hidden="1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362</v>
      </c>
      <c r="F178" s="36" t="s">
        <v>362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464</v>
      </c>
      <c r="M178" s="32" t="s">
        <v>402</v>
      </c>
      <c r="N178" s="32" t="s">
        <v>415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412</v>
      </c>
      <c r="X178" s="38"/>
      <c r="Y178" s="38" t="s">
        <v>516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512</v>
      </c>
      <c r="AI178" s="32" t="s">
        <v>366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 hidden="1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362</v>
      </c>
      <c r="F179" s="36" t="s">
        <v>362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426</v>
      </c>
      <c r="M179" s="32" t="s">
        <v>409</v>
      </c>
      <c r="N179" s="32" t="s">
        <v>411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412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443</v>
      </c>
      <c r="AI179" s="32" t="s">
        <v>366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 hidden="1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362</v>
      </c>
      <c r="F180" s="36" t="s">
        <v>362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410</v>
      </c>
      <c r="M180" s="32" t="s">
        <v>482</v>
      </c>
      <c r="N180" s="32" t="s">
        <v>411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412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443</v>
      </c>
      <c r="AI180" s="32" t="s">
        <v>366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 hidden="1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362</v>
      </c>
      <c r="F181" s="36" t="s">
        <v>362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401</v>
      </c>
      <c r="M181" s="32" t="s">
        <v>402</v>
      </c>
      <c r="N181" s="32" t="s">
        <v>415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412</v>
      </c>
      <c r="X181" s="38"/>
      <c r="Y181" s="38" t="s">
        <v>437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443</v>
      </c>
      <c r="AI181" s="32" t="s">
        <v>366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 hidden="1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362</v>
      </c>
      <c r="F182" s="36" t="s">
        <v>362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401</v>
      </c>
      <c r="M182" s="32" t="s">
        <v>402</v>
      </c>
      <c r="N182" s="32" t="s">
        <v>403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412</v>
      </c>
      <c r="X182" s="38"/>
      <c r="Y182" s="38" t="s">
        <v>437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443</v>
      </c>
      <c r="AI182" s="32" t="s">
        <v>366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 hidden="1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362</v>
      </c>
      <c r="F183" s="36" t="s">
        <v>362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401</v>
      </c>
      <c r="M183" s="32" t="s">
        <v>409</v>
      </c>
      <c r="N183" s="32" t="s">
        <v>442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412</v>
      </c>
      <c r="X183" s="38"/>
      <c r="Y183" s="38" t="s">
        <v>437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517</v>
      </c>
      <c r="AI183" s="32" t="s">
        <v>366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 hidden="1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362</v>
      </c>
      <c r="F184" s="36" t="s">
        <v>362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401</v>
      </c>
      <c r="M184" s="32" t="s">
        <v>409</v>
      </c>
      <c r="N184" s="32" t="s">
        <v>442</v>
      </c>
      <c r="O184" s="35" t="s">
        <v>445</v>
      </c>
      <c r="P184" s="35" t="s">
        <v>405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446</v>
      </c>
      <c r="X184" s="38"/>
      <c r="Y184" s="38" t="s">
        <v>468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518</v>
      </c>
      <c r="AI184" s="32" t="s">
        <v>366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 hidden="1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362</v>
      </c>
      <c r="F185" s="36" t="s">
        <v>362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422</v>
      </c>
      <c r="M185" s="32" t="s">
        <v>409</v>
      </c>
      <c r="N185" s="32" t="s">
        <v>403</v>
      </c>
      <c r="O185" s="35" t="s">
        <v>471</v>
      </c>
      <c r="P185" s="35" t="s">
        <v>405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446</v>
      </c>
      <c r="X185" s="38"/>
      <c r="Y185" s="38" t="s">
        <v>468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454</v>
      </c>
      <c r="AI185" s="32" t="s">
        <v>366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 hidden="1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362</v>
      </c>
      <c r="F186" s="36" t="s">
        <v>362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472</v>
      </c>
      <c r="M186" s="32" t="s">
        <v>402</v>
      </c>
      <c r="N186" s="32" t="s">
        <v>411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412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443</v>
      </c>
      <c r="AI186" s="32" t="s">
        <v>366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 hidden="1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362</v>
      </c>
      <c r="F187" s="36" t="s">
        <v>362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509</v>
      </c>
      <c r="M187" s="32" t="s">
        <v>409</v>
      </c>
      <c r="N187" s="32" t="s">
        <v>415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1264.4000000000001</v>
      </c>
      <c r="V187" s="178">
        <f ca="1">IFERROR(_xlfn.XLOOKUP(PA[[#This Row],[Affected Equipment ]],'Basic Data'!N:N,'Basic Data'!R:R),"")</f>
        <v>7.3294301779606988E-3</v>
      </c>
      <c r="W187" s="35" t="s">
        <v>412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463</v>
      </c>
      <c r="AI187" s="32" t="s">
        <v>366</v>
      </c>
      <c r="AJ187" s="34">
        <f ca="1">IFERROR(PA[[#This Row],[Breakdown Time]]*PA[[#This Row],[Plant Equivalent Weightage]],"")</f>
        <v>3.1883021274129043E-2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2012.0458077436879</v>
      </c>
    </row>
    <row r="188" spans="1:38" hidden="1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362</v>
      </c>
      <c r="F188" s="36" t="s">
        <v>362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425</v>
      </c>
      <c r="M188" s="36"/>
      <c r="N188" s="36"/>
      <c r="O188" s="37"/>
      <c r="P188" s="37"/>
      <c r="Q188" s="36" t="s">
        <v>519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427</v>
      </c>
      <c r="X188" s="39"/>
      <c r="Y188" s="39" t="s">
        <v>520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421</v>
      </c>
      <c r="AI188" s="32" t="s">
        <v>366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 hidden="1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362</v>
      </c>
      <c r="F189" s="36" t="s">
        <v>362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513</v>
      </c>
      <c r="M189" s="32" t="s">
        <v>402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473</v>
      </c>
      <c r="X189" s="38"/>
      <c r="Y189" s="38" t="s">
        <v>521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522</v>
      </c>
      <c r="AI189" s="32" t="s">
        <v>366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 hidden="1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362</v>
      </c>
      <c r="F190" s="36" t="s">
        <v>362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513</v>
      </c>
      <c r="M190" s="32" t="s">
        <v>409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473</v>
      </c>
      <c r="X190" s="38"/>
      <c r="Y190" s="38" t="s">
        <v>521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522</v>
      </c>
      <c r="AI190" s="32" t="s">
        <v>366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 hidden="1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362</v>
      </c>
      <c r="F191" s="36" t="s">
        <v>362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477</v>
      </c>
      <c r="M191" s="32" t="s">
        <v>402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473</v>
      </c>
      <c r="X191" s="39"/>
      <c r="Y191" s="38" t="s">
        <v>521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522</v>
      </c>
      <c r="AI191" s="32" t="s">
        <v>366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 hidden="1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362</v>
      </c>
      <c r="F192" s="36" t="s">
        <v>362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477</v>
      </c>
      <c r="M192" s="32" t="s">
        <v>409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473</v>
      </c>
      <c r="X192" s="38"/>
      <c r="Y192" s="38" t="s">
        <v>521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522</v>
      </c>
      <c r="AI192" s="32" t="s">
        <v>366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 hidden="1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362</v>
      </c>
      <c r="F193" s="36" t="s">
        <v>362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523</v>
      </c>
      <c r="M193" s="32" t="s">
        <v>402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473</v>
      </c>
      <c r="X193" s="38"/>
      <c r="Y193" s="38" t="s">
        <v>521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522</v>
      </c>
      <c r="AI193" s="32" t="s">
        <v>366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 hidden="1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362</v>
      </c>
      <c r="F194" s="36" t="s">
        <v>362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523</v>
      </c>
      <c r="M194" s="36" t="s">
        <v>409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473</v>
      </c>
      <c r="X194" s="39"/>
      <c r="Y194" s="38" t="s">
        <v>521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522</v>
      </c>
      <c r="AI194" s="32" t="s">
        <v>366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 hidden="1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362</v>
      </c>
      <c r="F195" s="36" t="s">
        <v>362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523</v>
      </c>
      <c r="M195" s="32" t="s">
        <v>402</v>
      </c>
      <c r="N195" s="32" t="s">
        <v>411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412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490</v>
      </c>
      <c r="AI195" s="32" t="s">
        <v>366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 hidden="1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362</v>
      </c>
      <c r="F196" s="36" t="s">
        <v>362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477</v>
      </c>
      <c r="M196" s="36" t="s">
        <v>409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473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443</v>
      </c>
      <c r="AI196" s="32" t="s">
        <v>366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 hidden="1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362</v>
      </c>
      <c r="F197" s="36" t="s">
        <v>362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410</v>
      </c>
      <c r="M197" s="32" t="s">
        <v>402</v>
      </c>
      <c r="N197" s="32" t="s">
        <v>411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412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524</v>
      </c>
      <c r="AI197" s="32" t="s">
        <v>366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 hidden="1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362</v>
      </c>
      <c r="F198" s="36" t="s">
        <v>362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410</v>
      </c>
      <c r="M198" s="32" t="s">
        <v>482</v>
      </c>
      <c r="N198" s="32" t="s">
        <v>411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412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443</v>
      </c>
      <c r="AI198" s="32" t="s">
        <v>366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 hidden="1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362</v>
      </c>
      <c r="F199" s="36" t="s">
        <v>362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423</v>
      </c>
      <c r="M199" s="32" t="s">
        <v>482</v>
      </c>
      <c r="N199" s="32" t="s">
        <v>411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412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524</v>
      </c>
      <c r="AI199" s="32" t="s">
        <v>366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 hidden="1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362</v>
      </c>
      <c r="F200" s="36" t="s">
        <v>362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464</v>
      </c>
      <c r="M200" s="32"/>
      <c r="N200" s="32"/>
      <c r="O200" s="35"/>
      <c r="P200" s="35"/>
      <c r="Q200" s="36" t="s">
        <v>519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427</v>
      </c>
      <c r="X200" s="38"/>
      <c r="Y200" s="38" t="s">
        <v>428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421</v>
      </c>
      <c r="AI200" s="32" t="s">
        <v>366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 hidden="1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362</v>
      </c>
      <c r="F201" s="36" t="s">
        <v>362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425</v>
      </c>
      <c r="M201" s="32"/>
      <c r="N201" s="32"/>
      <c r="O201" s="35"/>
      <c r="P201" s="35"/>
      <c r="Q201" s="36" t="s">
        <v>519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427</v>
      </c>
      <c r="X201" s="38"/>
      <c r="Y201" s="38" t="s">
        <v>428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421</v>
      </c>
      <c r="AI201" s="32" t="s">
        <v>366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 hidden="1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362</v>
      </c>
      <c r="F202" s="36" t="s">
        <v>362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423</v>
      </c>
      <c r="M202" s="32" t="s">
        <v>482</v>
      </c>
      <c r="N202" s="32" t="s">
        <v>411</v>
      </c>
      <c r="O202" s="35" t="s">
        <v>525</v>
      </c>
      <c r="P202" s="35" t="s">
        <v>470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446</v>
      </c>
      <c r="X202" s="39"/>
      <c r="Y202" s="38" t="s">
        <v>468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526</v>
      </c>
      <c r="AI202" s="32" t="s">
        <v>366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527</v>
      </c>
    </row>
    <row r="203" spans="1:39" hidden="1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362</v>
      </c>
      <c r="F203" s="36" t="s">
        <v>362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423</v>
      </c>
      <c r="M203" s="32" t="s">
        <v>482</v>
      </c>
      <c r="N203" s="32" t="s">
        <v>411</v>
      </c>
      <c r="O203" s="35" t="s">
        <v>525</v>
      </c>
      <c r="P203" s="35" t="s">
        <v>470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446</v>
      </c>
      <c r="X203" s="38"/>
      <c r="Y203" s="38" t="s">
        <v>468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526</v>
      </c>
      <c r="AI203" s="32" t="s">
        <v>366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527</v>
      </c>
    </row>
    <row r="204" spans="1:39" hidden="1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362</v>
      </c>
      <c r="F204" s="36" t="s">
        <v>362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423</v>
      </c>
      <c r="M204" s="32" t="s">
        <v>482</v>
      </c>
      <c r="N204" s="32" t="s">
        <v>411</v>
      </c>
      <c r="O204" s="35" t="s">
        <v>525</v>
      </c>
      <c r="P204" s="35" t="s">
        <v>470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446</v>
      </c>
      <c r="X204" s="38"/>
      <c r="Y204" s="38" t="s">
        <v>468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526</v>
      </c>
      <c r="AI204" s="32" t="s">
        <v>366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527</v>
      </c>
    </row>
    <row r="205" spans="1:39" hidden="1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362</v>
      </c>
      <c r="F205" s="36" t="s">
        <v>362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422</v>
      </c>
      <c r="M205" s="36" t="s">
        <v>409</v>
      </c>
      <c r="N205" s="32" t="s">
        <v>411</v>
      </c>
      <c r="O205" s="35" t="s">
        <v>471</v>
      </c>
      <c r="P205" s="35" t="s">
        <v>405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446</v>
      </c>
      <c r="X205" s="38"/>
      <c r="Y205" s="38" t="s">
        <v>468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528</v>
      </c>
      <c r="AI205" s="32" t="s">
        <v>366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527</v>
      </c>
    </row>
    <row r="206" spans="1:39" hidden="1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362</v>
      </c>
      <c r="F206" s="36" t="s">
        <v>362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422</v>
      </c>
      <c r="M206" s="36" t="s">
        <v>409</v>
      </c>
      <c r="N206" s="32" t="s">
        <v>411</v>
      </c>
      <c r="O206" s="35" t="s">
        <v>471</v>
      </c>
      <c r="P206" s="35" t="s">
        <v>405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446</v>
      </c>
      <c r="X206" s="38"/>
      <c r="Y206" s="38" t="s">
        <v>468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528</v>
      </c>
      <c r="AI206" s="32" t="s">
        <v>366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527</v>
      </c>
    </row>
    <row r="207" spans="1:39" hidden="1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362</v>
      </c>
      <c r="F207" s="36" t="s">
        <v>362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426</v>
      </c>
      <c r="M207" s="36" t="s">
        <v>409</v>
      </c>
      <c r="N207" s="32" t="s">
        <v>411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412</v>
      </c>
      <c r="X207" s="38"/>
      <c r="Y207" s="38" t="s">
        <v>437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529</v>
      </c>
      <c r="AI207" s="32" t="s">
        <v>366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 hidden="1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362</v>
      </c>
      <c r="F208" s="36" t="s">
        <v>362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426</v>
      </c>
      <c r="M208" s="36" t="s">
        <v>409</v>
      </c>
      <c r="N208" s="32" t="s">
        <v>411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412</v>
      </c>
      <c r="X208" s="39"/>
      <c r="Y208" s="38" t="s">
        <v>437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529</v>
      </c>
      <c r="AI208" s="32" t="s">
        <v>366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 hidden="1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362</v>
      </c>
      <c r="F209" s="36" t="s">
        <v>362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464</v>
      </c>
      <c r="M209" s="32"/>
      <c r="N209" s="32"/>
      <c r="O209" s="35"/>
      <c r="P209" s="35"/>
      <c r="Q209" s="36" t="s">
        <v>519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427</v>
      </c>
      <c r="X209" s="38"/>
      <c r="Y209" s="38" t="s">
        <v>428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530</v>
      </c>
      <c r="AI209" s="32" t="s">
        <v>366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 hidden="1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362</v>
      </c>
      <c r="F210" s="36" t="s">
        <v>362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464</v>
      </c>
      <c r="M210" s="32" t="s">
        <v>402</v>
      </c>
      <c r="N210" s="32" t="s">
        <v>411</v>
      </c>
      <c r="O210" s="35" t="s">
        <v>525</v>
      </c>
      <c r="P210" s="35" t="s">
        <v>405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406</v>
      </c>
      <c r="X210" s="38"/>
      <c r="Y210" s="38" t="s">
        <v>468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531</v>
      </c>
      <c r="AI210" s="32" t="s">
        <v>366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 hidden="1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362</v>
      </c>
      <c r="F211" s="36" t="s">
        <v>362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513</v>
      </c>
      <c r="M211" s="36" t="s">
        <v>409</v>
      </c>
      <c r="N211" s="32" t="s">
        <v>411</v>
      </c>
      <c r="O211" s="35" t="s">
        <v>404</v>
      </c>
      <c r="P211" s="35" t="s">
        <v>405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480</v>
      </c>
      <c r="X211" s="39"/>
      <c r="Y211" s="38" t="s">
        <v>468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532</v>
      </c>
      <c r="AI211" s="32" t="s">
        <v>366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 hidden="1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362</v>
      </c>
      <c r="F212" s="36" t="s">
        <v>362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523</v>
      </c>
      <c r="M212" s="32" t="s">
        <v>402</v>
      </c>
      <c r="N212" s="32" t="s">
        <v>415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412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463</v>
      </c>
      <c r="AI212" s="32" t="s">
        <v>366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 hidden="1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362</v>
      </c>
      <c r="F213" s="36" t="s">
        <v>362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426</v>
      </c>
      <c r="M213" s="36" t="s">
        <v>409</v>
      </c>
      <c r="N213" s="32" t="s">
        <v>411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412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443</v>
      </c>
      <c r="AI213" s="32" t="s">
        <v>366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 hidden="1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362</v>
      </c>
      <c r="F214" s="36" t="s">
        <v>362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449</v>
      </c>
      <c r="M214" s="32" t="s">
        <v>409</v>
      </c>
      <c r="N214" s="32" t="s">
        <v>403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412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490</v>
      </c>
      <c r="AI214" s="32" t="s">
        <v>366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 hidden="1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362</v>
      </c>
      <c r="F215" s="36" t="s">
        <v>362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523</v>
      </c>
      <c r="M215" s="32" t="s">
        <v>402</v>
      </c>
      <c r="N215" s="32" t="s">
        <v>415</v>
      </c>
      <c r="O215" s="35" t="s">
        <v>466</v>
      </c>
      <c r="P215" s="35" t="s">
        <v>470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446</v>
      </c>
      <c r="X215" s="38"/>
      <c r="Y215" s="38" t="s">
        <v>468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533</v>
      </c>
      <c r="AI215" s="32" t="s">
        <v>366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534</v>
      </c>
    </row>
    <row r="216" spans="1:39" hidden="1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362</v>
      </c>
      <c r="F216" s="36" t="s">
        <v>362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523</v>
      </c>
      <c r="M216" s="32" t="s">
        <v>402</v>
      </c>
      <c r="N216" s="32" t="s">
        <v>415</v>
      </c>
      <c r="O216" s="35" t="s">
        <v>457</v>
      </c>
      <c r="P216" s="35" t="s">
        <v>470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480</v>
      </c>
      <c r="X216" s="38"/>
      <c r="Y216" s="38" t="s">
        <v>468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532</v>
      </c>
      <c r="AI216" s="32" t="s">
        <v>366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534</v>
      </c>
    </row>
    <row r="217" spans="1:39" hidden="1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362</v>
      </c>
      <c r="F217" s="36" t="s">
        <v>362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410</v>
      </c>
      <c r="M217" s="32" t="s">
        <v>402</v>
      </c>
      <c r="N217" s="32" t="s">
        <v>411</v>
      </c>
      <c r="O217" s="35" t="s">
        <v>525</v>
      </c>
      <c r="P217" s="35" t="s">
        <v>405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406</v>
      </c>
      <c r="X217" s="38"/>
      <c r="Y217" s="38" t="s">
        <v>468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531</v>
      </c>
      <c r="AI217" s="32" t="s">
        <v>366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534</v>
      </c>
    </row>
    <row r="218" spans="1:39" hidden="1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362</v>
      </c>
      <c r="F218" s="36" t="s">
        <v>362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449</v>
      </c>
      <c r="M218" s="32" t="s">
        <v>409</v>
      </c>
      <c r="N218" s="32" t="s">
        <v>403</v>
      </c>
      <c r="O218" s="35" t="s">
        <v>404</v>
      </c>
      <c r="P218" s="35" t="s">
        <v>405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446</v>
      </c>
      <c r="X218" s="39"/>
      <c r="Y218" s="38" t="s">
        <v>468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492</v>
      </c>
      <c r="AI218" s="32" t="s">
        <v>366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535</v>
      </c>
    </row>
    <row r="219" spans="1:39" hidden="1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362</v>
      </c>
      <c r="F219" s="36" t="s">
        <v>362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449</v>
      </c>
      <c r="M219" s="32" t="s">
        <v>409</v>
      </c>
      <c r="N219" s="32" t="s">
        <v>403</v>
      </c>
      <c r="O219" s="35" t="s">
        <v>471</v>
      </c>
      <c r="P219" s="35" t="s">
        <v>405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446</v>
      </c>
      <c r="X219" s="38"/>
      <c r="Y219" s="38" t="s">
        <v>468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492</v>
      </c>
      <c r="AI219" s="32" t="s">
        <v>366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535</v>
      </c>
    </row>
    <row r="220" spans="1:39" hidden="1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362</v>
      </c>
      <c r="F220" s="36" t="s">
        <v>362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401</v>
      </c>
      <c r="M220" s="32" t="s">
        <v>409</v>
      </c>
      <c r="N220" s="32" t="s">
        <v>415</v>
      </c>
      <c r="O220" s="35" t="s">
        <v>471</v>
      </c>
      <c r="P220" s="35" t="s">
        <v>405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446</v>
      </c>
      <c r="X220" s="38"/>
      <c r="Y220" s="38" t="s">
        <v>468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454</v>
      </c>
      <c r="AI220" s="32" t="s">
        <v>366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535</v>
      </c>
    </row>
    <row r="221" spans="1:39" hidden="1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362</v>
      </c>
      <c r="F221" s="36" t="s">
        <v>362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401</v>
      </c>
      <c r="M221" s="32" t="s">
        <v>402</v>
      </c>
      <c r="N221" s="32" t="s">
        <v>403</v>
      </c>
      <c r="O221" s="35" t="s">
        <v>404</v>
      </c>
      <c r="P221" s="35" t="s">
        <v>405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446</v>
      </c>
      <c r="X221" s="38"/>
      <c r="Y221" s="38" t="s">
        <v>468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456</v>
      </c>
      <c r="AI221" s="32" t="s">
        <v>366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535</v>
      </c>
    </row>
    <row r="222" spans="1:39" hidden="1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362</v>
      </c>
      <c r="F222" s="36" t="s">
        <v>362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401</v>
      </c>
      <c r="M222" s="32" t="s">
        <v>402</v>
      </c>
      <c r="N222" s="32" t="s">
        <v>403</v>
      </c>
      <c r="O222" s="35" t="s">
        <v>404</v>
      </c>
      <c r="P222" s="35" t="s">
        <v>405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446</v>
      </c>
      <c r="X222" s="38"/>
      <c r="Y222" s="38" t="s">
        <v>468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456</v>
      </c>
      <c r="AI222" s="32" t="s">
        <v>366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535</v>
      </c>
    </row>
    <row r="223" spans="1:39" hidden="1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362</v>
      </c>
      <c r="F223" s="36" t="s">
        <v>362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401</v>
      </c>
      <c r="M223" s="32" t="s">
        <v>402</v>
      </c>
      <c r="N223" s="32" t="s">
        <v>403</v>
      </c>
      <c r="O223" s="35" t="s">
        <v>439</v>
      </c>
      <c r="P223" s="35" t="s">
        <v>405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480</v>
      </c>
      <c r="X223" s="38"/>
      <c r="Y223" s="38" t="s">
        <v>468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532</v>
      </c>
      <c r="AI223" s="32" t="s">
        <v>366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535</v>
      </c>
    </row>
    <row r="224" spans="1:39" hidden="1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362</v>
      </c>
      <c r="F224" s="36" t="s">
        <v>362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426</v>
      </c>
      <c r="M224" s="32" t="s">
        <v>409</v>
      </c>
      <c r="N224" s="32" t="s">
        <v>411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412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490</v>
      </c>
      <c r="AI224" s="32" t="s">
        <v>366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 hidden="1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362</v>
      </c>
      <c r="F225" s="36" t="s">
        <v>362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477</v>
      </c>
      <c r="M225" s="32" t="s">
        <v>409</v>
      </c>
      <c r="N225" s="32" t="s">
        <v>415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412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490</v>
      </c>
      <c r="AI225" s="32" t="s">
        <v>366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 hidden="1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362</v>
      </c>
      <c r="F226" s="36" t="s">
        <v>362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523</v>
      </c>
      <c r="M226" s="32" t="s">
        <v>402</v>
      </c>
      <c r="N226" s="32" t="s">
        <v>411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412</v>
      </c>
      <c r="X226" s="38"/>
      <c r="Y226" s="38" t="s">
        <v>536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443</v>
      </c>
      <c r="AI226" s="32" t="s">
        <v>366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 hidden="1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362</v>
      </c>
      <c r="F227" s="36" t="s">
        <v>362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464</v>
      </c>
      <c r="M227" s="32" t="s">
        <v>402</v>
      </c>
      <c r="N227" s="32" t="s">
        <v>411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412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515</v>
      </c>
      <c r="AI227" s="32" t="s">
        <v>366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 hidden="1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362</v>
      </c>
      <c r="F228" s="36" t="s">
        <v>362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464</v>
      </c>
      <c r="M228" s="32" t="s">
        <v>402</v>
      </c>
      <c r="N228" s="32" t="s">
        <v>415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412</v>
      </c>
      <c r="X228" s="38"/>
      <c r="Y228" s="38" t="s">
        <v>537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512</v>
      </c>
      <c r="AI228" s="32" t="s">
        <v>366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 hidden="1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362</v>
      </c>
      <c r="F229" s="36" t="s">
        <v>362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410</v>
      </c>
      <c r="M229" s="32" t="s">
        <v>482</v>
      </c>
      <c r="N229" s="32" t="s">
        <v>411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412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443</v>
      </c>
      <c r="AI229" s="32" t="s">
        <v>366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 hidden="1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362</v>
      </c>
      <c r="F230" s="36" t="s">
        <v>362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477</v>
      </c>
      <c r="M230" s="32" t="s">
        <v>409</v>
      </c>
      <c r="N230" s="32" t="s">
        <v>415</v>
      </c>
      <c r="O230" s="35" t="s">
        <v>404</v>
      </c>
      <c r="P230" s="35" t="s">
        <v>405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446</v>
      </c>
      <c r="X230" s="39"/>
      <c r="Y230" s="38" t="s">
        <v>468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538</v>
      </c>
      <c r="AI230" s="32" t="s">
        <v>366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539</v>
      </c>
    </row>
    <row r="231" spans="1:39" hidden="1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362</v>
      </c>
      <c r="F231" s="36" t="s">
        <v>362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426</v>
      </c>
      <c r="M231" s="32" t="s">
        <v>409</v>
      </c>
      <c r="N231" s="32" t="s">
        <v>411</v>
      </c>
      <c r="O231" s="35" t="s">
        <v>404</v>
      </c>
      <c r="P231" s="35" t="s">
        <v>405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446</v>
      </c>
      <c r="X231" s="38"/>
      <c r="Y231" s="38" t="s">
        <v>468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467</v>
      </c>
      <c r="AI231" s="32" t="s">
        <v>366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539</v>
      </c>
    </row>
    <row r="232" spans="1:39" hidden="1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362</v>
      </c>
      <c r="F232" s="36" t="s">
        <v>362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426</v>
      </c>
      <c r="M232" s="32" t="s">
        <v>409</v>
      </c>
      <c r="N232" s="32" t="s">
        <v>411</v>
      </c>
      <c r="O232" s="35" t="s">
        <v>404</v>
      </c>
      <c r="P232" s="35" t="s">
        <v>405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446</v>
      </c>
      <c r="X232" s="39"/>
      <c r="Y232" s="38" t="s">
        <v>468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467</v>
      </c>
      <c r="AI232" s="32" t="s">
        <v>366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539</v>
      </c>
    </row>
    <row r="233" spans="1:39" hidden="1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362</v>
      </c>
      <c r="F233" s="36" t="s">
        <v>362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426</v>
      </c>
      <c r="M233" s="32" t="s">
        <v>409</v>
      </c>
      <c r="N233" s="32" t="s">
        <v>411</v>
      </c>
      <c r="O233" s="35" t="s">
        <v>457</v>
      </c>
      <c r="P233" s="35" t="s">
        <v>405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406</v>
      </c>
      <c r="X233" s="38"/>
      <c r="Y233" s="38" t="s">
        <v>468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531</v>
      </c>
      <c r="AI233" s="32" t="s">
        <v>366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540</v>
      </c>
    </row>
    <row r="234" spans="1:39" hidden="1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362</v>
      </c>
      <c r="F234" s="36" t="s">
        <v>362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426</v>
      </c>
      <c r="M234" s="32" t="s">
        <v>409</v>
      </c>
      <c r="N234" s="32" t="s">
        <v>411</v>
      </c>
      <c r="O234" s="35" t="s">
        <v>457</v>
      </c>
      <c r="P234" s="35" t="s">
        <v>405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406</v>
      </c>
      <c r="X234" s="39"/>
      <c r="Y234" s="38" t="s">
        <v>468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531</v>
      </c>
      <c r="AI234" s="32" t="s">
        <v>366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540</v>
      </c>
    </row>
    <row r="235" spans="1:39" hidden="1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362</v>
      </c>
      <c r="F235" s="36" t="s">
        <v>362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401</v>
      </c>
      <c r="M235" s="32" t="s">
        <v>402</v>
      </c>
      <c r="N235" s="32" t="s">
        <v>403</v>
      </c>
      <c r="O235" s="35" t="s">
        <v>445</v>
      </c>
      <c r="P235" s="35" t="s">
        <v>405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446</v>
      </c>
      <c r="X235" s="38"/>
      <c r="Y235" s="38" t="s">
        <v>468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541</v>
      </c>
      <c r="AI235" s="32" t="s">
        <v>366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542</v>
      </c>
    </row>
    <row r="236" spans="1:39" hidden="1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362</v>
      </c>
      <c r="F236" s="36" t="s">
        <v>362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401</v>
      </c>
      <c r="M236" s="32" t="s">
        <v>402</v>
      </c>
      <c r="N236" s="32" t="s">
        <v>403</v>
      </c>
      <c r="O236" s="35" t="s">
        <v>471</v>
      </c>
      <c r="P236" s="35" t="s">
        <v>405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446</v>
      </c>
      <c r="X236" s="38"/>
      <c r="Y236" s="38" t="s">
        <v>468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456</v>
      </c>
      <c r="AI236" s="32" t="s">
        <v>366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542</v>
      </c>
    </row>
    <row r="237" spans="1:39" hidden="1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362</v>
      </c>
      <c r="F237" s="36" t="s">
        <v>362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401</v>
      </c>
      <c r="M237" s="32" t="s">
        <v>402</v>
      </c>
      <c r="N237" s="32" t="s">
        <v>403</v>
      </c>
      <c r="O237" s="35" t="s">
        <v>471</v>
      </c>
      <c r="P237" s="35" t="s">
        <v>405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446</v>
      </c>
      <c r="X237" s="38"/>
      <c r="Y237" s="38" t="s">
        <v>468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531</v>
      </c>
      <c r="AI237" s="32" t="s">
        <v>366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542</v>
      </c>
    </row>
    <row r="238" spans="1:39" hidden="1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362</v>
      </c>
      <c r="F238" s="36" t="s">
        <v>362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423</v>
      </c>
      <c r="M238" s="36" t="s">
        <v>435</v>
      </c>
      <c r="N238" s="32" t="s">
        <v>415</v>
      </c>
      <c r="O238" s="35" t="s">
        <v>455</v>
      </c>
      <c r="P238" s="35" t="s">
        <v>470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480</v>
      </c>
      <c r="X238" s="39"/>
      <c r="Y238" s="38" t="s">
        <v>468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543</v>
      </c>
      <c r="AI238" s="32" t="s">
        <v>366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542</v>
      </c>
    </row>
    <row r="239" spans="1:39" hidden="1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362</v>
      </c>
      <c r="F239" s="36" t="s">
        <v>362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464</v>
      </c>
      <c r="M239" s="32"/>
      <c r="N239" s="32"/>
      <c r="O239" s="35"/>
      <c r="P239" s="35"/>
      <c r="Q239" s="36" t="s">
        <v>519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427</v>
      </c>
      <c r="X239" s="38"/>
      <c r="Y239" s="38" t="s">
        <v>428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544</v>
      </c>
      <c r="AI239" s="32" t="s">
        <v>366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 hidden="1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362</v>
      </c>
      <c r="F240" s="36" t="s">
        <v>362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401</v>
      </c>
      <c r="M240" s="32" t="s">
        <v>402</v>
      </c>
      <c r="N240" s="32" t="s">
        <v>403</v>
      </c>
      <c r="O240" s="35" t="s">
        <v>404</v>
      </c>
      <c r="P240" s="35" t="s">
        <v>405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446</v>
      </c>
      <c r="X240" s="38"/>
      <c r="Y240" s="38" t="s">
        <v>468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545</v>
      </c>
      <c r="AI240" s="32" t="s">
        <v>366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546</v>
      </c>
    </row>
    <row r="241" spans="1:39" hidden="1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362</v>
      </c>
      <c r="F241" s="36" t="s">
        <v>362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464</v>
      </c>
      <c r="M241" s="32"/>
      <c r="N241" s="32"/>
      <c r="O241" s="35"/>
      <c r="P241" s="35"/>
      <c r="Q241" s="36" t="s">
        <v>519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427</v>
      </c>
      <c r="X241" s="38"/>
      <c r="Y241" s="38" t="s">
        <v>428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421</v>
      </c>
      <c r="AI241" s="32" t="s">
        <v>366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 hidden="1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362</v>
      </c>
      <c r="F242" s="36" t="s">
        <v>362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504</v>
      </c>
      <c r="M242" s="32" t="s">
        <v>402</v>
      </c>
      <c r="N242" s="32" t="s">
        <v>415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412</v>
      </c>
      <c r="X242" s="39"/>
      <c r="Y242" s="39" t="s">
        <v>483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443</v>
      </c>
      <c r="AI242" s="32" t="s">
        <v>366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 hidden="1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362</v>
      </c>
      <c r="F243" s="36" t="s">
        <v>362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401</v>
      </c>
      <c r="M243" s="32" t="s">
        <v>402</v>
      </c>
      <c r="N243" s="32" t="s">
        <v>403</v>
      </c>
      <c r="O243" s="35" t="s">
        <v>471</v>
      </c>
      <c r="P243" s="35" t="s">
        <v>405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446</v>
      </c>
      <c r="X243" s="38"/>
      <c r="Y243" s="38" t="s">
        <v>468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456</v>
      </c>
      <c r="AI243" s="32" t="s">
        <v>366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547</v>
      </c>
    </row>
    <row r="244" spans="1:39" hidden="1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362</v>
      </c>
      <c r="F244" s="36" t="s">
        <v>362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401</v>
      </c>
      <c r="M244" s="32" t="s">
        <v>402</v>
      </c>
      <c r="N244" s="32" t="s">
        <v>403</v>
      </c>
      <c r="O244" s="35" t="s">
        <v>471</v>
      </c>
      <c r="P244" s="35" t="s">
        <v>405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446</v>
      </c>
      <c r="X244" s="38"/>
      <c r="Y244" s="38" t="s">
        <v>468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456</v>
      </c>
      <c r="AI244" s="32" t="s">
        <v>366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547</v>
      </c>
    </row>
    <row r="245" spans="1:39" hidden="1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362</v>
      </c>
      <c r="F245" s="36" t="s">
        <v>362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464</v>
      </c>
      <c r="M245" s="32"/>
      <c r="N245" s="32"/>
      <c r="O245" s="35"/>
      <c r="P245" s="35"/>
      <c r="Q245" s="36" t="s">
        <v>519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427</v>
      </c>
      <c r="X245" s="38"/>
      <c r="Y245" s="38" t="s">
        <v>428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544</v>
      </c>
      <c r="AI245" s="32" t="s">
        <v>366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 hidden="1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362</v>
      </c>
      <c r="F246" s="36" t="s">
        <v>362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423</v>
      </c>
      <c r="M246" s="32" t="s">
        <v>409</v>
      </c>
      <c r="N246" s="32" t="s">
        <v>415</v>
      </c>
      <c r="O246" s="35" t="s">
        <v>466</v>
      </c>
      <c r="P246" s="35" t="s">
        <v>470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406</v>
      </c>
      <c r="X246" s="38"/>
      <c r="Y246" s="38" t="s">
        <v>468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548</v>
      </c>
      <c r="AI246" s="32" t="s">
        <v>366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 hidden="1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362</v>
      </c>
      <c r="F247" s="36" t="s">
        <v>362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423</v>
      </c>
      <c r="M247" s="32" t="s">
        <v>409</v>
      </c>
      <c r="N247" s="32" t="s">
        <v>415</v>
      </c>
      <c r="O247" s="35" t="s">
        <v>455</v>
      </c>
      <c r="P247" s="35" t="s">
        <v>470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406</v>
      </c>
      <c r="X247" s="38"/>
      <c r="Y247" s="38" t="s">
        <v>468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548</v>
      </c>
      <c r="AI247" s="32" t="s">
        <v>366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 hidden="1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362</v>
      </c>
      <c r="F248" s="36" t="s">
        <v>362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423</v>
      </c>
      <c r="M248" s="32" t="s">
        <v>409</v>
      </c>
      <c r="N248" s="32" t="s">
        <v>411</v>
      </c>
      <c r="O248" s="35" t="s">
        <v>439</v>
      </c>
      <c r="P248" s="35" t="s">
        <v>470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406</v>
      </c>
      <c r="X248" s="39"/>
      <c r="Y248" s="38" t="s">
        <v>468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531</v>
      </c>
      <c r="AI248" s="32" t="s">
        <v>366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 hidden="1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362</v>
      </c>
      <c r="F249" s="36" t="s">
        <v>362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423</v>
      </c>
      <c r="M249" s="32" t="s">
        <v>409</v>
      </c>
      <c r="N249" s="32" t="s">
        <v>411</v>
      </c>
      <c r="O249" s="35" t="s">
        <v>445</v>
      </c>
      <c r="P249" s="35" t="s">
        <v>470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406</v>
      </c>
      <c r="X249" s="39"/>
      <c r="Y249" s="38" t="s">
        <v>468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531</v>
      </c>
      <c r="AI249" s="32" t="s">
        <v>366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 hidden="1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362</v>
      </c>
      <c r="F250" s="36" t="s">
        <v>362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464</v>
      </c>
      <c r="M250" s="32" t="s">
        <v>402</v>
      </c>
      <c r="N250" s="32" t="s">
        <v>411</v>
      </c>
      <c r="O250" s="35" t="s">
        <v>445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432</v>
      </c>
      <c r="X250" s="38"/>
      <c r="Y250" s="38" t="s">
        <v>549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550</v>
      </c>
      <c r="AI250" s="32" t="s">
        <v>551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 hidden="1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362</v>
      </c>
      <c r="F251" s="36" t="s">
        <v>362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423</v>
      </c>
      <c r="M251" s="32" t="s">
        <v>402</v>
      </c>
      <c r="N251" s="32" t="s">
        <v>415</v>
      </c>
      <c r="O251" s="35" t="s">
        <v>471</v>
      </c>
      <c r="P251" s="35" t="s">
        <v>470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406</v>
      </c>
      <c r="X251" s="38"/>
      <c r="Y251" s="38" t="s">
        <v>468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531</v>
      </c>
      <c r="AI251" s="32" t="s">
        <v>366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 hidden="1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362</v>
      </c>
      <c r="F252" s="36" t="s">
        <v>362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423</v>
      </c>
      <c r="M252" s="32" t="s">
        <v>482</v>
      </c>
      <c r="N252" s="32" t="s">
        <v>415</v>
      </c>
      <c r="O252" s="35" t="s">
        <v>471</v>
      </c>
      <c r="P252" s="35" t="s">
        <v>470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406</v>
      </c>
      <c r="X252" s="38"/>
      <c r="Y252" s="38" t="s">
        <v>468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459</v>
      </c>
      <c r="AI252" s="32" t="s">
        <v>366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 hidden="1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362</v>
      </c>
      <c r="F253" s="36" t="s">
        <v>362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423</v>
      </c>
      <c r="M253" s="32" t="s">
        <v>482</v>
      </c>
      <c r="N253" s="32" t="s">
        <v>411</v>
      </c>
      <c r="O253" s="35" t="s">
        <v>404</v>
      </c>
      <c r="P253" s="35" t="s">
        <v>470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406</v>
      </c>
      <c r="X253" s="38"/>
      <c r="Y253" s="38" t="s">
        <v>468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531</v>
      </c>
      <c r="AI253" s="32" t="s">
        <v>366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 hidden="1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362</v>
      </c>
      <c r="F254" s="36" t="s">
        <v>362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425</v>
      </c>
      <c r="M254" s="32" t="s">
        <v>402</v>
      </c>
      <c r="N254" s="32" t="s">
        <v>411</v>
      </c>
      <c r="O254" s="35" t="s">
        <v>455</v>
      </c>
      <c r="P254" s="35" t="s">
        <v>470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406</v>
      </c>
      <c r="X254" s="38"/>
      <c r="Y254" s="38" t="s">
        <v>468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518</v>
      </c>
      <c r="AI254" s="32" t="s">
        <v>366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 hidden="1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362</v>
      </c>
      <c r="F255" s="36" t="s">
        <v>362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410</v>
      </c>
      <c r="M255" s="32" t="s">
        <v>482</v>
      </c>
      <c r="N255" s="32" t="s">
        <v>415</v>
      </c>
      <c r="O255" s="35" t="s">
        <v>455</v>
      </c>
      <c r="P255" s="35" t="s">
        <v>405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446</v>
      </c>
      <c r="X255" s="38"/>
      <c r="Y255" s="38" t="s">
        <v>468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454</v>
      </c>
      <c r="AI255" s="32" t="s">
        <v>366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 hidden="1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362</v>
      </c>
      <c r="F256" s="36" t="s">
        <v>362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410</v>
      </c>
      <c r="M256" s="32" t="s">
        <v>482</v>
      </c>
      <c r="N256" s="32" t="s">
        <v>415</v>
      </c>
      <c r="O256" s="35" t="s">
        <v>455</v>
      </c>
      <c r="P256" s="35" t="s">
        <v>405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446</v>
      </c>
      <c r="X256" s="39"/>
      <c r="Y256" s="38" t="s">
        <v>468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467</v>
      </c>
      <c r="AI256" s="32" t="s">
        <v>366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 hidden="1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362</v>
      </c>
      <c r="F257" s="36" t="s">
        <v>362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417</v>
      </c>
      <c r="M257" s="32" t="s">
        <v>402</v>
      </c>
      <c r="N257" s="32" t="s">
        <v>415</v>
      </c>
      <c r="O257" s="35" t="s">
        <v>445</v>
      </c>
      <c r="P257" s="35" t="s">
        <v>405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480</v>
      </c>
      <c r="X257" s="38"/>
      <c r="Y257" s="38" t="s">
        <v>468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532</v>
      </c>
      <c r="AI257" s="32" t="s">
        <v>366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552</v>
      </c>
    </row>
    <row r="258" spans="1:39" hidden="1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362</v>
      </c>
      <c r="F258" s="36" t="s">
        <v>362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417</v>
      </c>
      <c r="M258" s="32" t="s">
        <v>409</v>
      </c>
      <c r="N258" s="32" t="s">
        <v>403</v>
      </c>
      <c r="O258" s="35" t="s">
        <v>445</v>
      </c>
      <c r="P258" s="35" t="s">
        <v>405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446</v>
      </c>
      <c r="X258" s="38"/>
      <c r="Y258" s="38" t="s">
        <v>468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518</v>
      </c>
      <c r="AI258" s="32" t="s">
        <v>366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552</v>
      </c>
    </row>
    <row r="259" spans="1:39" hidden="1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362</v>
      </c>
      <c r="F259" s="36" t="s">
        <v>362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417</v>
      </c>
      <c r="M259" s="32" t="s">
        <v>409</v>
      </c>
      <c r="N259" s="32" t="s">
        <v>442</v>
      </c>
      <c r="O259" s="35" t="s">
        <v>439</v>
      </c>
      <c r="P259" s="35" t="s">
        <v>405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446</v>
      </c>
      <c r="X259" s="38"/>
      <c r="Y259" s="38" t="s">
        <v>468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553</v>
      </c>
      <c r="AI259" s="32" t="s">
        <v>366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552</v>
      </c>
    </row>
    <row r="260" spans="1:39" hidden="1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362</v>
      </c>
      <c r="F260" s="36" t="s">
        <v>362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417</v>
      </c>
      <c r="M260" s="32" t="s">
        <v>409</v>
      </c>
      <c r="N260" s="32" t="s">
        <v>415</v>
      </c>
      <c r="O260" s="35" t="s">
        <v>457</v>
      </c>
      <c r="P260" s="35" t="s">
        <v>405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446</v>
      </c>
      <c r="X260" s="38"/>
      <c r="Y260" s="38" t="s">
        <v>468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554</v>
      </c>
      <c r="AI260" s="32" t="s">
        <v>366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552</v>
      </c>
    </row>
    <row r="261" spans="1:39" hidden="1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362</v>
      </c>
      <c r="F261" s="36" t="s">
        <v>362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423</v>
      </c>
      <c r="M261" s="32" t="s">
        <v>402</v>
      </c>
      <c r="N261" s="32" t="s">
        <v>411</v>
      </c>
      <c r="O261" s="35" t="s">
        <v>445</v>
      </c>
      <c r="P261" s="35" t="s">
        <v>470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446</v>
      </c>
      <c r="X261" s="38"/>
      <c r="Y261" s="38" t="s">
        <v>468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555</v>
      </c>
      <c r="AI261" s="32" t="s">
        <v>366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552</v>
      </c>
    </row>
    <row r="262" spans="1:39" hidden="1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362</v>
      </c>
      <c r="F262" s="36" t="s">
        <v>362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423</v>
      </c>
      <c r="M262" s="32" t="s">
        <v>402</v>
      </c>
      <c r="N262" s="32" t="s">
        <v>415</v>
      </c>
      <c r="O262" s="35" t="s">
        <v>455</v>
      </c>
      <c r="P262" s="35" t="s">
        <v>470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480</v>
      </c>
      <c r="X262" s="39"/>
      <c r="Y262" s="38" t="s">
        <v>468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543</v>
      </c>
      <c r="AI262" s="32" t="s">
        <v>366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552</v>
      </c>
    </row>
    <row r="263" spans="1:39" hidden="1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362</v>
      </c>
      <c r="F263" s="36" t="s">
        <v>362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464</v>
      </c>
      <c r="M263" s="32" t="s">
        <v>402</v>
      </c>
      <c r="N263" s="32" t="s">
        <v>411</v>
      </c>
      <c r="O263" s="35" t="s">
        <v>445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432</v>
      </c>
      <c r="X263" s="38"/>
      <c r="Y263" s="38" t="s">
        <v>549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550</v>
      </c>
      <c r="AI263" s="32" t="s">
        <v>551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 hidden="1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362</v>
      </c>
      <c r="F264" s="36" t="s">
        <v>362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464</v>
      </c>
      <c r="M264" s="32" t="s">
        <v>402</v>
      </c>
      <c r="N264" s="32" t="s">
        <v>411</v>
      </c>
      <c r="O264" s="35" t="s">
        <v>445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432</v>
      </c>
      <c r="X264" s="38"/>
      <c r="Y264" s="38" t="s">
        <v>549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550</v>
      </c>
      <c r="AI264" s="32" t="s">
        <v>551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 hidden="1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362</v>
      </c>
      <c r="F265" s="36" t="s">
        <v>362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464</v>
      </c>
      <c r="M265" s="32"/>
      <c r="N265" s="32"/>
      <c r="O265" s="35"/>
      <c r="P265" s="35"/>
      <c r="Q265" s="32" t="s">
        <v>519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427</v>
      </c>
      <c r="X265" s="38"/>
      <c r="Y265" s="38" t="s">
        <v>520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556</v>
      </c>
      <c r="AI265" s="32" t="s">
        <v>366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 hidden="1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362</v>
      </c>
      <c r="F266" s="36" t="s">
        <v>362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410</v>
      </c>
      <c r="M266" s="32" t="s">
        <v>402</v>
      </c>
      <c r="N266" s="32" t="s">
        <v>415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412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557</v>
      </c>
      <c r="AI266" s="32" t="s">
        <v>366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 hidden="1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362</v>
      </c>
      <c r="F267" s="36" t="s">
        <v>362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410</v>
      </c>
      <c r="M267" s="32" t="s">
        <v>409</v>
      </c>
      <c r="N267" s="32" t="s">
        <v>415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412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557</v>
      </c>
      <c r="AI267" s="32" t="s">
        <v>366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 hidden="1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362</v>
      </c>
      <c r="F268" s="36" t="s">
        <v>362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426</v>
      </c>
      <c r="M268" s="32" t="s">
        <v>409</v>
      </c>
      <c r="N268" s="32" t="s">
        <v>415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412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557</v>
      </c>
      <c r="AI268" s="32" t="s">
        <v>366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 hidden="1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362</v>
      </c>
      <c r="F269" s="36" t="s">
        <v>362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509</v>
      </c>
      <c r="M269" s="32"/>
      <c r="N269" s="32"/>
      <c r="O269" s="35"/>
      <c r="P269" s="35"/>
      <c r="Q269" s="32" t="s">
        <v>519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427</v>
      </c>
      <c r="X269" s="38"/>
      <c r="Y269" s="38" t="s">
        <v>520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558</v>
      </c>
      <c r="AI269" s="32" t="s">
        <v>366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 hidden="1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362</v>
      </c>
      <c r="F270" s="36" t="s">
        <v>362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509</v>
      </c>
      <c r="M270" s="32"/>
      <c r="N270" s="32"/>
      <c r="O270" s="35"/>
      <c r="P270" s="35"/>
      <c r="Q270" s="32" t="s">
        <v>519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427</v>
      </c>
      <c r="X270" s="38"/>
      <c r="Y270" s="38" t="s">
        <v>520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559</v>
      </c>
      <c r="AI270" s="32" t="s">
        <v>366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 hidden="1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362</v>
      </c>
      <c r="F271" s="36" t="s">
        <v>362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449</v>
      </c>
      <c r="M271" s="32" t="s">
        <v>409</v>
      </c>
      <c r="N271" s="32" t="s">
        <v>411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412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560</v>
      </c>
      <c r="AI271" s="32" t="s">
        <v>366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 hidden="1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362</v>
      </c>
      <c r="F272" s="36" t="s">
        <v>362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449</v>
      </c>
      <c r="M272" s="32" t="s">
        <v>409</v>
      </c>
      <c r="N272" s="32" t="s">
        <v>442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412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560</v>
      </c>
      <c r="AI272" s="32" t="s">
        <v>366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 hidden="1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362</v>
      </c>
      <c r="F273" s="36" t="s">
        <v>362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449</v>
      </c>
      <c r="M273" s="32" t="s">
        <v>409</v>
      </c>
      <c r="N273" s="32" t="s">
        <v>403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412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560</v>
      </c>
      <c r="AI273" s="32" t="s">
        <v>366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 hidden="1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362</v>
      </c>
      <c r="F274" s="36" t="s">
        <v>362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401</v>
      </c>
      <c r="M274" s="32" t="s">
        <v>402</v>
      </c>
      <c r="N274" s="32" t="s">
        <v>415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412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560</v>
      </c>
      <c r="AI274" s="32" t="s">
        <v>366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 hidden="1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362</v>
      </c>
      <c r="F275" s="36" t="s">
        <v>362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401</v>
      </c>
      <c r="M275" s="32" t="s">
        <v>402</v>
      </c>
      <c r="N275" s="32" t="s">
        <v>411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412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493</v>
      </c>
      <c r="AI275" s="32" t="s">
        <v>366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 hidden="1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362</v>
      </c>
      <c r="F276" s="36" t="s">
        <v>362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401</v>
      </c>
      <c r="M276" s="32" t="s">
        <v>402</v>
      </c>
      <c r="N276" s="32" t="s">
        <v>442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412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560</v>
      </c>
      <c r="AI276" s="32" t="s">
        <v>366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 hidden="1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362</v>
      </c>
      <c r="F277" s="36" t="s">
        <v>362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401</v>
      </c>
      <c r="M277" s="32" t="s">
        <v>402</v>
      </c>
      <c r="N277" s="32" t="s">
        <v>403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412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560</v>
      </c>
      <c r="AI277" s="32" t="s">
        <v>366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 hidden="1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362</v>
      </c>
      <c r="F278" s="36" t="s">
        <v>362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422</v>
      </c>
      <c r="M278" s="32" t="s">
        <v>402</v>
      </c>
      <c r="N278" s="32" t="s">
        <v>411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412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560</v>
      </c>
      <c r="AI278" s="32" t="s">
        <v>366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 hidden="1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362</v>
      </c>
      <c r="F279" s="36" t="s">
        <v>362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423</v>
      </c>
      <c r="M279" s="32" t="s">
        <v>402</v>
      </c>
      <c r="N279" s="32" t="s">
        <v>415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412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560</v>
      </c>
      <c r="AI279" s="32" t="s">
        <v>366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 hidden="1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362</v>
      </c>
      <c r="F280" s="36" t="s">
        <v>362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423</v>
      </c>
      <c r="M280" s="32" t="s">
        <v>402</v>
      </c>
      <c r="N280" s="32" t="s">
        <v>411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412</v>
      </c>
      <c r="X280" s="38"/>
      <c r="Y280" s="38" t="s">
        <v>437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560</v>
      </c>
      <c r="AI280" s="32" t="s">
        <v>366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 hidden="1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362</v>
      </c>
      <c r="F281" s="36" t="s">
        <v>362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423</v>
      </c>
      <c r="M281" s="32" t="s">
        <v>409</v>
      </c>
      <c r="N281" s="32" t="s">
        <v>415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412</v>
      </c>
      <c r="X281" s="38"/>
      <c r="Y281" s="38" t="s">
        <v>437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560</v>
      </c>
      <c r="AI281" s="32" t="s">
        <v>366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 hidden="1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362</v>
      </c>
      <c r="F282" s="36" t="s">
        <v>362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423</v>
      </c>
      <c r="M282" s="32" t="s">
        <v>409</v>
      </c>
      <c r="N282" s="32" t="s">
        <v>411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412</v>
      </c>
      <c r="X282" s="38"/>
      <c r="Y282" s="38" t="s">
        <v>437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560</v>
      </c>
      <c r="AI282" s="32" t="s">
        <v>366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 hidden="1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362</v>
      </c>
      <c r="F283" s="36" t="s">
        <v>362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423</v>
      </c>
      <c r="M283" s="32" t="s">
        <v>435</v>
      </c>
      <c r="N283" s="32" t="s">
        <v>411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412</v>
      </c>
      <c r="X283" s="38"/>
      <c r="Y283" s="38" t="s">
        <v>437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560</v>
      </c>
      <c r="AI283" s="32" t="s">
        <v>366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 hidden="1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362</v>
      </c>
      <c r="F284" s="36" t="s">
        <v>362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423</v>
      </c>
      <c r="M284" s="32" t="s">
        <v>482</v>
      </c>
      <c r="N284" s="32" t="s">
        <v>415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412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560</v>
      </c>
      <c r="AI284" s="32" t="s">
        <v>366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 hidden="1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362</v>
      </c>
      <c r="F285" s="36" t="s">
        <v>362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472</v>
      </c>
      <c r="M285" s="32" t="s">
        <v>409</v>
      </c>
      <c r="N285" s="32" t="s">
        <v>415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412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560</v>
      </c>
      <c r="AI285" s="32" t="s">
        <v>366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 hidden="1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362</v>
      </c>
      <c r="F286" s="36" t="s">
        <v>362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472</v>
      </c>
      <c r="M286" s="32" t="s">
        <v>409</v>
      </c>
      <c r="N286" s="32" t="s">
        <v>411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412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560</v>
      </c>
      <c r="AI286" s="32" t="s">
        <v>366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 hidden="1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362</v>
      </c>
      <c r="F287" s="36" t="s">
        <v>362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464</v>
      </c>
      <c r="M287" s="32" t="s">
        <v>402</v>
      </c>
      <c r="N287" s="32" t="s">
        <v>411</v>
      </c>
      <c r="O287" s="35" t="s">
        <v>445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432</v>
      </c>
      <c r="X287" s="38"/>
      <c r="Y287" s="38" t="s">
        <v>549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550</v>
      </c>
      <c r="AI287" s="32" t="s">
        <v>551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 hidden="1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362</v>
      </c>
      <c r="F288" s="36" t="s">
        <v>362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523</v>
      </c>
      <c r="M288" s="32" t="s">
        <v>409</v>
      </c>
      <c r="N288" s="32" t="s">
        <v>415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412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561</v>
      </c>
      <c r="AI288" s="32" t="s">
        <v>366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 hidden="1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362</v>
      </c>
      <c r="F289" s="36" t="s">
        <v>362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422</v>
      </c>
      <c r="M289" s="32" t="s">
        <v>409</v>
      </c>
      <c r="N289" s="32" t="s">
        <v>403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412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560</v>
      </c>
      <c r="AI289" s="32" t="s">
        <v>366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 hidden="1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362</v>
      </c>
      <c r="F290" s="36" t="s">
        <v>362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509</v>
      </c>
      <c r="M290" s="32" t="s">
        <v>409</v>
      </c>
      <c r="N290" s="32" t="s">
        <v>415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1264.4000000000001</v>
      </c>
      <c r="V290" s="178">
        <f ca="1">IFERROR(_xlfn.XLOOKUP(PA[[#This Row],[Affected Equipment ]],'Basic Data'!N:N,'Basic Data'!R:R),"")</f>
        <v>7.3294301779606988E-3</v>
      </c>
      <c r="W290" s="35" t="s">
        <v>412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560</v>
      </c>
      <c r="AI290" s="32" t="s">
        <v>366</v>
      </c>
      <c r="AJ290" s="34">
        <f ca="1">IFERROR(PA[[#This Row],[Breakdown Time]]*PA[[#This Row],[Plant Equivalent Weightage]],"")</f>
        <v>1.5880432052248181E-2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535.24217422117772</v>
      </c>
    </row>
    <row r="291" spans="1:39" hidden="1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362</v>
      </c>
      <c r="F291" s="36" t="s">
        <v>362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423</v>
      </c>
      <c r="M291" s="32" t="s">
        <v>409</v>
      </c>
      <c r="N291" s="32" t="s">
        <v>415</v>
      </c>
      <c r="O291" s="35" t="s">
        <v>445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432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562</v>
      </c>
      <c r="AI291" s="32" t="s">
        <v>366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 hidden="1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362</v>
      </c>
      <c r="F292" s="36" t="s">
        <v>362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423</v>
      </c>
      <c r="M292" s="32" t="s">
        <v>409</v>
      </c>
      <c r="N292" s="32" t="s">
        <v>411</v>
      </c>
      <c r="O292" s="35" t="s">
        <v>455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432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562</v>
      </c>
      <c r="AI292" s="32" t="s">
        <v>366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 hidden="1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362</v>
      </c>
      <c r="F293" s="36" t="s">
        <v>362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422</v>
      </c>
      <c r="M293" s="32" t="s">
        <v>402</v>
      </c>
      <c r="N293" s="32" t="s">
        <v>411</v>
      </c>
      <c r="O293" s="35" t="s">
        <v>455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432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562</v>
      </c>
      <c r="AI293" s="32" t="s">
        <v>366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 hidden="1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362</v>
      </c>
      <c r="F294" s="36" t="s">
        <v>362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422</v>
      </c>
      <c r="M294" s="32" t="s">
        <v>402</v>
      </c>
      <c r="N294" s="32" t="s">
        <v>411</v>
      </c>
      <c r="O294" s="35" t="s">
        <v>471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432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562</v>
      </c>
      <c r="AI294" s="32" t="s">
        <v>366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 hidden="1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362</v>
      </c>
      <c r="F295" s="36" t="s">
        <v>362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401</v>
      </c>
      <c r="M295" s="32" t="s">
        <v>402</v>
      </c>
      <c r="N295" s="32" t="s">
        <v>403</v>
      </c>
      <c r="O295" s="35" t="s">
        <v>471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432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562</v>
      </c>
      <c r="AI295" s="32" t="s">
        <v>366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563</v>
      </c>
    </row>
    <row r="296" spans="1:39" hidden="1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362</v>
      </c>
      <c r="F296" s="36" t="s">
        <v>362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472</v>
      </c>
      <c r="M296" s="32" t="s">
        <v>409</v>
      </c>
      <c r="N296" s="32" t="s">
        <v>411</v>
      </c>
      <c r="O296" s="35" t="s">
        <v>439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432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562</v>
      </c>
      <c r="AI296" s="32" t="s">
        <v>366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 hidden="1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362</v>
      </c>
      <c r="F297" s="36" t="s">
        <v>362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472</v>
      </c>
      <c r="M297" s="32" t="s">
        <v>409</v>
      </c>
      <c r="N297" s="32" t="s">
        <v>411</v>
      </c>
      <c r="O297" s="35" t="s">
        <v>445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432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562</v>
      </c>
      <c r="AI297" s="32" t="s">
        <v>366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 hidden="1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362</v>
      </c>
      <c r="F298" s="36" t="s">
        <v>362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401</v>
      </c>
      <c r="M298" s="32" t="s">
        <v>402</v>
      </c>
      <c r="N298" s="32" t="s">
        <v>403</v>
      </c>
      <c r="O298" s="35" t="s">
        <v>471</v>
      </c>
      <c r="P298" s="35" t="s">
        <v>405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446</v>
      </c>
      <c r="X298" s="38"/>
      <c r="Y298" s="38" t="s">
        <v>468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454</v>
      </c>
      <c r="AI298" s="32" t="s">
        <v>366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563</v>
      </c>
    </row>
    <row r="299" spans="1:39" hidden="1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362</v>
      </c>
      <c r="F299" s="36" t="s">
        <v>362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401</v>
      </c>
      <c r="M299" s="32" t="s">
        <v>402</v>
      </c>
      <c r="N299" s="32" t="s">
        <v>415</v>
      </c>
      <c r="O299" s="35" t="s">
        <v>439</v>
      </c>
      <c r="P299" s="35" t="s">
        <v>405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446</v>
      </c>
      <c r="X299" s="38"/>
      <c r="Y299" s="38" t="s">
        <v>468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564</v>
      </c>
      <c r="AI299" s="32" t="s">
        <v>366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563</v>
      </c>
    </row>
    <row r="300" spans="1:39" hidden="1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362</v>
      </c>
      <c r="F300" s="36" t="s">
        <v>362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422</v>
      </c>
      <c r="M300" s="32" t="s">
        <v>402</v>
      </c>
      <c r="N300" s="32" t="s">
        <v>411</v>
      </c>
      <c r="O300" s="35" t="s">
        <v>471</v>
      </c>
      <c r="P300" s="35" t="s">
        <v>405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446</v>
      </c>
      <c r="X300" s="38"/>
      <c r="Y300" s="38" t="s">
        <v>468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518</v>
      </c>
      <c r="AI300" s="32" t="s">
        <v>366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 hidden="1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362</v>
      </c>
      <c r="F301" s="36" t="s">
        <v>362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423</v>
      </c>
      <c r="M301" s="32" t="s">
        <v>409</v>
      </c>
      <c r="N301" s="32" t="s">
        <v>415</v>
      </c>
      <c r="O301" s="35" t="s">
        <v>445</v>
      </c>
      <c r="P301" s="35" t="s">
        <v>470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446</v>
      </c>
      <c r="X301" s="38"/>
      <c r="Y301" s="38" t="s">
        <v>468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565</v>
      </c>
      <c r="AI301" s="32" t="s">
        <v>366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 hidden="1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362</v>
      </c>
      <c r="F302" s="36" t="s">
        <v>362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423</v>
      </c>
      <c r="M302" s="32" t="s">
        <v>409</v>
      </c>
      <c r="N302" s="32" t="s">
        <v>411</v>
      </c>
      <c r="O302" s="35" t="s">
        <v>455</v>
      </c>
      <c r="P302" s="35" t="s">
        <v>470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446</v>
      </c>
      <c r="X302" s="39"/>
      <c r="Y302" s="38" t="s">
        <v>468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467</v>
      </c>
      <c r="AI302" s="32" t="s">
        <v>366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 hidden="1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362</v>
      </c>
      <c r="F303" s="36" t="s">
        <v>362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472</v>
      </c>
      <c r="M303" s="32" t="s">
        <v>409</v>
      </c>
      <c r="N303" s="32" t="s">
        <v>411</v>
      </c>
      <c r="O303" s="35" t="s">
        <v>445</v>
      </c>
      <c r="P303" s="35" t="s">
        <v>470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446</v>
      </c>
      <c r="X303" s="39"/>
      <c r="Y303" s="38" t="s">
        <v>468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531</v>
      </c>
      <c r="AI303" s="32" t="s">
        <v>366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 hidden="1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362</v>
      </c>
      <c r="F304" s="36" t="s">
        <v>362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464</v>
      </c>
      <c r="M304" s="32" t="s">
        <v>402</v>
      </c>
      <c r="N304" s="32" t="s">
        <v>411</v>
      </c>
      <c r="O304" s="35" t="s">
        <v>445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432</v>
      </c>
      <c r="X304" s="38"/>
      <c r="Y304" s="38" t="s">
        <v>549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550</v>
      </c>
      <c r="AI304" s="32" t="s">
        <v>551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 hidden="1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362</v>
      </c>
      <c r="F305" s="36" t="s">
        <v>362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426</v>
      </c>
      <c r="M305" s="32" t="s">
        <v>409</v>
      </c>
      <c r="N305" s="32" t="s">
        <v>415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412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443</v>
      </c>
      <c r="AI305" s="32" t="s">
        <v>366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 hidden="1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362</v>
      </c>
      <c r="F306" s="36" t="s">
        <v>362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410</v>
      </c>
      <c r="M306" s="32"/>
      <c r="N306" s="32"/>
      <c r="O306" s="35"/>
      <c r="P306" s="35"/>
      <c r="Q306" s="32" t="s">
        <v>519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427</v>
      </c>
      <c r="X306" s="38"/>
      <c r="Y306" s="38" t="s">
        <v>428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556</v>
      </c>
      <c r="AI306" s="32" t="s">
        <v>366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 hidden="1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362</v>
      </c>
      <c r="F307" s="36" t="s">
        <v>362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425</v>
      </c>
      <c r="M307" s="32"/>
      <c r="N307" s="32"/>
      <c r="O307" s="35"/>
      <c r="P307" s="35"/>
      <c r="Q307" s="32" t="s">
        <v>519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427</v>
      </c>
      <c r="X307" s="38"/>
      <c r="Y307" s="38" t="s">
        <v>428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566</v>
      </c>
      <c r="AI307" s="32" t="s">
        <v>366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 hidden="1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362</v>
      </c>
      <c r="F308" s="36" t="s">
        <v>362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401</v>
      </c>
      <c r="M308" s="32" t="s">
        <v>402</v>
      </c>
      <c r="N308" s="32" t="s">
        <v>415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412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560</v>
      </c>
      <c r="AI308" s="32" t="s">
        <v>366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 hidden="1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362</v>
      </c>
      <c r="F309" s="36" t="s">
        <v>362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422</v>
      </c>
      <c r="M309" s="32" t="s">
        <v>409</v>
      </c>
      <c r="N309" s="32" t="s">
        <v>415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412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560</v>
      </c>
      <c r="AI309" s="32" t="s">
        <v>366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 hidden="1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362</v>
      </c>
      <c r="F310" s="36" t="s">
        <v>362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422</v>
      </c>
      <c r="M310" s="32" t="s">
        <v>409</v>
      </c>
      <c r="N310" s="32" t="s">
        <v>403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412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560</v>
      </c>
      <c r="AI310" s="32" t="s">
        <v>366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 hidden="1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362</v>
      </c>
      <c r="F311" s="36" t="s">
        <v>362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423</v>
      </c>
      <c r="M311" s="32" t="s">
        <v>435</v>
      </c>
      <c r="N311" s="32" t="s">
        <v>411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412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560</v>
      </c>
      <c r="AI311" s="32" t="s">
        <v>366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 hidden="1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362</v>
      </c>
      <c r="F312" s="36" t="s">
        <v>362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423</v>
      </c>
      <c r="M312" s="36" t="s">
        <v>482</v>
      </c>
      <c r="N312" s="32" t="s">
        <v>415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412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524</v>
      </c>
      <c r="AI312" s="32" t="s">
        <v>366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567</v>
      </c>
    </row>
    <row r="313" spans="1:39" hidden="1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362</v>
      </c>
      <c r="F313" s="36" t="s">
        <v>362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423</v>
      </c>
      <c r="M313" s="36" t="s">
        <v>482</v>
      </c>
      <c r="N313" s="32" t="s">
        <v>411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412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501</v>
      </c>
      <c r="AI313" s="32" t="s">
        <v>366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567</v>
      </c>
    </row>
    <row r="314" spans="1:39" hidden="1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362</v>
      </c>
      <c r="F314" s="36" t="s">
        <v>362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423</v>
      </c>
      <c r="M314" s="36" t="s">
        <v>482</v>
      </c>
      <c r="N314" s="32" t="s">
        <v>415</v>
      </c>
      <c r="O314" s="35" t="s">
        <v>525</v>
      </c>
      <c r="P314" s="35" t="s">
        <v>470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446</v>
      </c>
      <c r="X314" s="38"/>
      <c r="Y314" s="38" t="s">
        <v>468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565</v>
      </c>
      <c r="AI314" s="32" t="s">
        <v>366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567</v>
      </c>
    </row>
    <row r="315" spans="1:39" hidden="1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362</v>
      </c>
      <c r="F315" s="36" t="s">
        <v>362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423</v>
      </c>
      <c r="M315" s="36" t="s">
        <v>482</v>
      </c>
      <c r="N315" s="32" t="s">
        <v>415</v>
      </c>
      <c r="O315" s="35" t="s">
        <v>525</v>
      </c>
      <c r="P315" s="35" t="s">
        <v>470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446</v>
      </c>
      <c r="X315" s="38"/>
      <c r="Y315" s="38" t="s">
        <v>468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555</v>
      </c>
      <c r="AI315" s="32" t="s">
        <v>366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567</v>
      </c>
    </row>
    <row r="316" spans="1:39" hidden="1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362</v>
      </c>
      <c r="F316" s="36" t="s">
        <v>362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423</v>
      </c>
      <c r="M316" s="36" t="s">
        <v>482</v>
      </c>
      <c r="N316" s="32" t="s">
        <v>415</v>
      </c>
      <c r="O316" s="35" t="s">
        <v>525</v>
      </c>
      <c r="P316" s="35" t="s">
        <v>470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446</v>
      </c>
      <c r="X316" s="38"/>
      <c r="Y316" s="38" t="s">
        <v>468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565</v>
      </c>
      <c r="AI316" s="32" t="s">
        <v>366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567</v>
      </c>
    </row>
    <row r="317" spans="1:39" hidden="1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362</v>
      </c>
      <c r="F317" s="36" t="s">
        <v>362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423</v>
      </c>
      <c r="M317" s="36" t="s">
        <v>482</v>
      </c>
      <c r="N317" s="32" t="s">
        <v>415</v>
      </c>
      <c r="O317" s="35" t="s">
        <v>525</v>
      </c>
      <c r="P317" s="35" t="s">
        <v>470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446</v>
      </c>
      <c r="X317" s="38"/>
      <c r="Y317" s="38" t="s">
        <v>468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555</v>
      </c>
      <c r="AI317" s="32" t="s">
        <v>366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567</v>
      </c>
    </row>
    <row r="318" spans="1:39" hidden="1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362</v>
      </c>
      <c r="F318" s="36" t="s">
        <v>362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423</v>
      </c>
      <c r="M318" s="36" t="s">
        <v>482</v>
      </c>
      <c r="N318" s="32" t="s">
        <v>411</v>
      </c>
      <c r="O318" s="35" t="s">
        <v>471</v>
      </c>
      <c r="P318" s="35" t="s">
        <v>470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446</v>
      </c>
      <c r="X318" s="38"/>
      <c r="Y318" s="38" t="s">
        <v>468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456</v>
      </c>
      <c r="AI318" s="32" t="s">
        <v>366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567</v>
      </c>
    </row>
    <row r="319" spans="1:39" hidden="1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362</v>
      </c>
      <c r="F319" s="36" t="s">
        <v>362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423</v>
      </c>
      <c r="M319" s="36" t="s">
        <v>482</v>
      </c>
      <c r="N319" s="32" t="s">
        <v>411</v>
      </c>
      <c r="O319" s="35" t="s">
        <v>469</v>
      </c>
      <c r="P319" s="35" t="s">
        <v>470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446</v>
      </c>
      <c r="X319" s="39"/>
      <c r="Y319" s="38" t="s">
        <v>468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518</v>
      </c>
      <c r="AI319" s="32" t="s">
        <v>366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567</v>
      </c>
    </row>
    <row r="320" spans="1:39" hidden="1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362</v>
      </c>
      <c r="F320" s="36" t="s">
        <v>362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423</v>
      </c>
      <c r="M320" s="36" t="s">
        <v>482</v>
      </c>
      <c r="N320" s="32" t="s">
        <v>411</v>
      </c>
      <c r="O320" s="35" t="s">
        <v>469</v>
      </c>
      <c r="P320" s="35" t="s">
        <v>479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480</v>
      </c>
      <c r="X320" s="39"/>
      <c r="Y320" s="38" t="s">
        <v>468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543</v>
      </c>
      <c r="AI320" s="32" t="s">
        <v>366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567</v>
      </c>
    </row>
    <row r="321" spans="1:39" hidden="1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362</v>
      </c>
      <c r="F321" s="36" t="s">
        <v>362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426</v>
      </c>
      <c r="M321" s="32" t="s">
        <v>409</v>
      </c>
      <c r="N321" s="32" t="s">
        <v>415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412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443</v>
      </c>
      <c r="AI321" s="32" t="s">
        <v>366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5"/>
    </row>
    <row r="322" spans="1:39" hidden="1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362</v>
      </c>
      <c r="F322" s="36" t="s">
        <v>362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449</v>
      </c>
      <c r="M322" s="32" t="s">
        <v>402</v>
      </c>
      <c r="N322" s="32" t="s">
        <v>411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412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560</v>
      </c>
      <c r="AI322" s="32" t="s">
        <v>366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 hidden="1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362</v>
      </c>
      <c r="F323" s="36" t="s">
        <v>362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401</v>
      </c>
      <c r="M323" s="32" t="s">
        <v>409</v>
      </c>
      <c r="N323" s="32" t="s">
        <v>403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412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560</v>
      </c>
      <c r="AI323" s="32" t="s">
        <v>366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 hidden="1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362</v>
      </c>
      <c r="F324" s="36" t="s">
        <v>362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401</v>
      </c>
      <c r="M324" s="32" t="s">
        <v>402</v>
      </c>
      <c r="N324" s="32" t="s">
        <v>411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412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560</v>
      </c>
      <c r="AI324" s="32" t="s">
        <v>366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 hidden="1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362</v>
      </c>
      <c r="F325" s="36" t="s">
        <v>362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401</v>
      </c>
      <c r="M325" s="32" t="s">
        <v>402</v>
      </c>
      <c r="N325" s="32" t="s">
        <v>442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412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560</v>
      </c>
      <c r="AI325" s="32" t="s">
        <v>366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 hidden="1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362</v>
      </c>
      <c r="F326" s="36" t="s">
        <v>362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417</v>
      </c>
      <c r="M326" s="32" t="s">
        <v>402</v>
      </c>
      <c r="N326" s="32" t="s">
        <v>442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412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560</v>
      </c>
      <c r="AI326" s="32" t="s">
        <v>366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 hidden="1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362</v>
      </c>
      <c r="F327" s="36" t="s">
        <v>362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422</v>
      </c>
      <c r="M327" s="32" t="s">
        <v>409</v>
      </c>
      <c r="N327" s="32" t="s">
        <v>403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412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560</v>
      </c>
      <c r="AI327" s="32" t="s">
        <v>366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 hidden="1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362</v>
      </c>
      <c r="F328" s="36" t="s">
        <v>362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423</v>
      </c>
      <c r="M328" s="32" t="s">
        <v>402</v>
      </c>
      <c r="N328" s="32" t="s">
        <v>411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412</v>
      </c>
      <c r="X328" s="38"/>
      <c r="Y328" s="38" t="s">
        <v>437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493</v>
      </c>
      <c r="AI328" s="32" t="s">
        <v>366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 hidden="1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362</v>
      </c>
      <c r="F329" s="36" t="s">
        <v>362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426</v>
      </c>
      <c r="M329" s="32" t="s">
        <v>409</v>
      </c>
      <c r="N329" s="32" t="s">
        <v>415</v>
      </c>
      <c r="O329" s="35" t="s">
        <v>466</v>
      </c>
      <c r="P329" s="35" t="s">
        <v>470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446</v>
      </c>
      <c r="X329" s="38"/>
      <c r="Y329" s="38" t="s">
        <v>468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456</v>
      </c>
      <c r="AI329" s="32" t="s">
        <v>366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568</v>
      </c>
    </row>
    <row r="330" spans="1:39" hidden="1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362</v>
      </c>
      <c r="F330" s="36" t="s">
        <v>362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426</v>
      </c>
      <c r="M330" s="32" t="s">
        <v>409</v>
      </c>
      <c r="N330" s="32" t="s">
        <v>415</v>
      </c>
      <c r="O330" s="35" t="s">
        <v>455</v>
      </c>
      <c r="P330" s="35" t="s">
        <v>470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446</v>
      </c>
      <c r="X330" s="38"/>
      <c r="Y330" s="38" t="s">
        <v>468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565</v>
      </c>
      <c r="AI330" s="32" t="s">
        <v>366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568</v>
      </c>
    </row>
    <row r="331" spans="1:39" hidden="1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362</v>
      </c>
      <c r="F331" s="36" t="s">
        <v>362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426</v>
      </c>
      <c r="M331" s="32" t="s">
        <v>409</v>
      </c>
      <c r="N331" s="32" t="s">
        <v>415</v>
      </c>
      <c r="O331" s="35" t="s">
        <v>455</v>
      </c>
      <c r="P331" s="35" t="s">
        <v>470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446</v>
      </c>
      <c r="X331" s="38"/>
      <c r="Y331" s="38" t="s">
        <v>468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565</v>
      </c>
      <c r="AI331" s="32" t="s">
        <v>366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568</v>
      </c>
    </row>
    <row r="332" spans="1:39" hidden="1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362</v>
      </c>
      <c r="F332" s="36" t="s">
        <v>362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423</v>
      </c>
      <c r="M332" s="32" t="s">
        <v>402</v>
      </c>
      <c r="N332" s="32" t="s">
        <v>411</v>
      </c>
      <c r="O332" s="35" t="s">
        <v>404</v>
      </c>
      <c r="P332" s="35" t="s">
        <v>470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406</v>
      </c>
      <c r="X332" s="39"/>
      <c r="Y332" s="38" t="s">
        <v>468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569</v>
      </c>
      <c r="AI332" s="32" t="s">
        <v>366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 hidden="1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362</v>
      </c>
      <c r="F333" s="36" t="s">
        <v>362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423</v>
      </c>
      <c r="M333" s="32" t="s">
        <v>402</v>
      </c>
      <c r="N333" s="32" t="s">
        <v>411</v>
      </c>
      <c r="O333" s="35" t="s">
        <v>439</v>
      </c>
      <c r="P333" s="35" t="s">
        <v>470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406</v>
      </c>
      <c r="X333" s="38"/>
      <c r="Y333" s="38" t="s">
        <v>468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569</v>
      </c>
      <c r="AI333" s="32" t="s">
        <v>366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 hidden="1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362</v>
      </c>
      <c r="F334" s="36" t="s">
        <v>362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423</v>
      </c>
      <c r="M334" s="32" t="s">
        <v>402</v>
      </c>
      <c r="N334" s="32" t="s">
        <v>411</v>
      </c>
      <c r="O334" s="35" t="s">
        <v>466</v>
      </c>
      <c r="P334" s="35" t="s">
        <v>470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406</v>
      </c>
      <c r="X334" s="38"/>
      <c r="Y334" s="38" t="s">
        <v>468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570</v>
      </c>
      <c r="AI334" s="32" t="s">
        <v>366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 hidden="1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362</v>
      </c>
      <c r="F335" s="36" t="s">
        <v>362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464</v>
      </c>
      <c r="M335" s="32" t="s">
        <v>402</v>
      </c>
      <c r="N335" s="32" t="s">
        <v>411</v>
      </c>
      <c r="O335" s="35" t="s">
        <v>445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432</v>
      </c>
      <c r="X335" s="38"/>
      <c r="Y335" s="38" t="s">
        <v>549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571</v>
      </c>
      <c r="AI335" s="32" t="s">
        <v>366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 hidden="1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362</v>
      </c>
      <c r="F336" s="36" t="s">
        <v>362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417</v>
      </c>
      <c r="M336" s="32" t="s">
        <v>409</v>
      </c>
      <c r="N336" s="32" t="s">
        <v>415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412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560</v>
      </c>
      <c r="AI336" s="32" t="s">
        <v>366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 hidden="1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362</v>
      </c>
      <c r="F337" s="36" t="s">
        <v>362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423</v>
      </c>
      <c r="M337" s="32" t="s">
        <v>409</v>
      </c>
      <c r="N337" s="32" t="s">
        <v>415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412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560</v>
      </c>
      <c r="AI337" s="32" t="s">
        <v>366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 hidden="1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362</v>
      </c>
      <c r="F338" s="36" t="s">
        <v>362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423</v>
      </c>
      <c r="M338" s="32" t="s">
        <v>435</v>
      </c>
      <c r="N338" s="32" t="s">
        <v>411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412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560</v>
      </c>
      <c r="AI338" s="32" t="s">
        <v>366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 hidden="1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362</v>
      </c>
      <c r="F339" s="36" t="s">
        <v>362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423</v>
      </c>
      <c r="M339" s="32" t="s">
        <v>482</v>
      </c>
      <c r="N339" s="32" t="s">
        <v>415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412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560</v>
      </c>
      <c r="AI339" s="32" t="s">
        <v>366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 hidden="1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362</v>
      </c>
      <c r="F340" s="36" t="s">
        <v>362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425</v>
      </c>
      <c r="M340" s="36"/>
      <c r="N340" s="36"/>
      <c r="O340" s="37"/>
      <c r="P340" s="37"/>
      <c r="Q340" s="36" t="s">
        <v>519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427</v>
      </c>
      <c r="X340" s="39"/>
      <c r="Y340" s="38" t="s">
        <v>428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421</v>
      </c>
      <c r="AI340" s="32" t="s">
        <v>366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 hidden="1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362</v>
      </c>
      <c r="F341" s="36" t="s">
        <v>362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410</v>
      </c>
      <c r="M341" s="32" t="s">
        <v>409</v>
      </c>
      <c r="N341" s="32" t="s">
        <v>415</v>
      </c>
      <c r="O341" s="35" t="s">
        <v>525</v>
      </c>
      <c r="P341" s="35" t="s">
        <v>405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446</v>
      </c>
      <c r="X341" s="38"/>
      <c r="Y341" s="38" t="s">
        <v>468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572</v>
      </c>
      <c r="AI341" s="32" t="s">
        <v>366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 hidden="1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362</v>
      </c>
      <c r="F342" s="36" t="s">
        <v>362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410</v>
      </c>
      <c r="M342" s="32" t="s">
        <v>409</v>
      </c>
      <c r="N342" s="32" t="s">
        <v>415</v>
      </c>
      <c r="O342" s="35" t="s">
        <v>525</v>
      </c>
      <c r="P342" s="35" t="s">
        <v>405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446</v>
      </c>
      <c r="X342" s="38"/>
      <c r="Y342" s="38" t="s">
        <v>468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573</v>
      </c>
      <c r="AI342" s="32" t="s">
        <v>366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 hidden="1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362</v>
      </c>
      <c r="F343" s="36" t="s">
        <v>362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423</v>
      </c>
      <c r="M343" s="32" t="s">
        <v>435</v>
      </c>
      <c r="N343" s="32" t="s">
        <v>411</v>
      </c>
      <c r="O343" s="35" t="s">
        <v>457</v>
      </c>
      <c r="P343" s="35" t="s">
        <v>470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446</v>
      </c>
      <c r="X343" s="38"/>
      <c r="Y343" s="38" t="s">
        <v>468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574</v>
      </c>
      <c r="AI343" s="32" t="s">
        <v>366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 hidden="1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362</v>
      </c>
      <c r="F344" s="36" t="s">
        <v>362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423</v>
      </c>
      <c r="M344" s="32" t="s">
        <v>435</v>
      </c>
      <c r="N344" s="32" t="s">
        <v>411</v>
      </c>
      <c r="O344" s="35" t="s">
        <v>455</v>
      </c>
      <c r="P344" s="35" t="s">
        <v>470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446</v>
      </c>
      <c r="X344" s="38"/>
      <c r="Y344" s="38" t="s">
        <v>468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575</v>
      </c>
      <c r="AI344" s="32" t="s">
        <v>366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 hidden="1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362</v>
      </c>
      <c r="F345" s="36" t="s">
        <v>362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423</v>
      </c>
      <c r="M345" s="32" t="s">
        <v>435</v>
      </c>
      <c r="N345" s="32" t="s">
        <v>411</v>
      </c>
      <c r="O345" s="35" t="s">
        <v>455</v>
      </c>
      <c r="P345" s="35" t="s">
        <v>470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446</v>
      </c>
      <c r="X345" s="38"/>
      <c r="Y345" s="38" t="s">
        <v>468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518</v>
      </c>
      <c r="AI345" s="32" t="s">
        <v>366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 hidden="1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362</v>
      </c>
      <c r="F346" s="36" t="s">
        <v>362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423</v>
      </c>
      <c r="M346" s="32" t="s">
        <v>402</v>
      </c>
      <c r="N346" s="32" t="s">
        <v>411</v>
      </c>
      <c r="O346" s="35" t="s">
        <v>457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432</v>
      </c>
      <c r="X346" s="39"/>
      <c r="Y346" s="39" t="s">
        <v>576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577</v>
      </c>
      <c r="AI346" s="32" t="s">
        <v>366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 hidden="1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362</v>
      </c>
      <c r="F347" s="36" t="s">
        <v>362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417</v>
      </c>
      <c r="M347" s="32" t="s">
        <v>402</v>
      </c>
      <c r="N347" s="32" t="s">
        <v>415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412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560</v>
      </c>
      <c r="AI347" s="32" t="s">
        <v>366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 hidden="1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362</v>
      </c>
      <c r="F348" s="36" t="s">
        <v>362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417</v>
      </c>
      <c r="M348" s="32" t="s">
        <v>409</v>
      </c>
      <c r="N348" s="32" t="s">
        <v>415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412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560</v>
      </c>
      <c r="AI348" s="32" t="s">
        <v>366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 hidden="1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362</v>
      </c>
      <c r="F349" s="36" t="s">
        <v>362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422</v>
      </c>
      <c r="M349" s="32" t="s">
        <v>409</v>
      </c>
      <c r="N349" s="32" t="s">
        <v>415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412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560</v>
      </c>
      <c r="AI349" s="32" t="s">
        <v>366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 hidden="1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362</v>
      </c>
      <c r="F350" s="36" t="s">
        <v>362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422</v>
      </c>
      <c r="M350" s="32" t="s">
        <v>409</v>
      </c>
      <c r="N350" s="32" t="s">
        <v>442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412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560</v>
      </c>
      <c r="AI350" s="32" t="s">
        <v>366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 hidden="1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362</v>
      </c>
      <c r="F351" s="36" t="s">
        <v>362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423</v>
      </c>
      <c r="M351" s="32" t="s">
        <v>435</v>
      </c>
      <c r="N351" s="32" t="s">
        <v>411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412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560</v>
      </c>
      <c r="AI351" s="32" t="s">
        <v>366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 hidden="1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362</v>
      </c>
      <c r="F352" s="36" t="s">
        <v>362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472</v>
      </c>
      <c r="M352" s="32" t="s">
        <v>409</v>
      </c>
      <c r="N352" s="32" t="s">
        <v>415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412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560</v>
      </c>
      <c r="AI352" s="32" t="s">
        <v>366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 hidden="1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362</v>
      </c>
      <c r="F353" s="36" t="s">
        <v>362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509</v>
      </c>
      <c r="M353" s="32" t="s">
        <v>409</v>
      </c>
      <c r="N353" s="32" t="s">
        <v>415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1264.4000000000001</v>
      </c>
      <c r="V353" s="178">
        <f ca="1">IFERROR(_xlfn.XLOOKUP(PA[[#This Row],[Affected Equipment ]],'Basic Data'!N:N,'Basic Data'!R:R),"")</f>
        <v>7.3294301779606988E-3</v>
      </c>
      <c r="W353" s="35" t="s">
        <v>412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560</v>
      </c>
      <c r="AI353" s="32" t="s">
        <v>366</v>
      </c>
      <c r="AJ353" s="34">
        <f ca="1">IFERROR(PA[[#This Row],[Breakdown Time]]*PA[[#This Row],[Plant Equivalent Weightage]],"")</f>
        <v>1.0505516588410337E-2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225.57612274904221</v>
      </c>
    </row>
    <row r="354" spans="1:39" hidden="1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362</v>
      </c>
      <c r="F354" s="36" t="s">
        <v>362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464</v>
      </c>
      <c r="M354" s="32"/>
      <c r="N354" s="32"/>
      <c r="O354" s="35"/>
      <c r="P354" s="35"/>
      <c r="Q354" s="32" t="s">
        <v>519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427</v>
      </c>
      <c r="X354" s="38"/>
      <c r="Y354" s="38" t="s">
        <v>520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421</v>
      </c>
      <c r="AI354" s="32" t="s">
        <v>366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 hidden="1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362</v>
      </c>
      <c r="F355" s="36" t="s">
        <v>362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423</v>
      </c>
      <c r="M355" s="32" t="s">
        <v>435</v>
      </c>
      <c r="N355" s="32" t="s">
        <v>411</v>
      </c>
      <c r="O355" s="35" t="s">
        <v>455</v>
      </c>
      <c r="P355" s="35" t="s">
        <v>470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446</v>
      </c>
      <c r="X355" s="38"/>
      <c r="Y355" s="38" t="s">
        <v>468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578</v>
      </c>
      <c r="AI355" s="32" t="s">
        <v>366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 hidden="1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362</v>
      </c>
      <c r="F356" s="36" t="s">
        <v>362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423</v>
      </c>
      <c r="M356" s="32" t="s">
        <v>435</v>
      </c>
      <c r="N356" s="32" t="s">
        <v>411</v>
      </c>
      <c r="O356" s="35" t="s">
        <v>455</v>
      </c>
      <c r="P356" s="35" t="s">
        <v>470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446</v>
      </c>
      <c r="X356" s="38"/>
      <c r="Y356" s="38" t="s">
        <v>468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578</v>
      </c>
      <c r="AI356" s="32" t="s">
        <v>366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 hidden="1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362</v>
      </c>
      <c r="F357" s="36" t="s">
        <v>362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423</v>
      </c>
      <c r="M357" s="32" t="s">
        <v>435</v>
      </c>
      <c r="N357" s="32" t="s">
        <v>411</v>
      </c>
      <c r="O357" s="35" t="s">
        <v>455</v>
      </c>
      <c r="P357" s="35" t="s">
        <v>470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446</v>
      </c>
      <c r="X357" s="38"/>
      <c r="Y357" s="38" t="s">
        <v>468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578</v>
      </c>
      <c r="AI357" s="32" t="s">
        <v>366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 hidden="1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362</v>
      </c>
      <c r="F358" s="36" t="s">
        <v>362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423</v>
      </c>
      <c r="M358" s="32" t="s">
        <v>435</v>
      </c>
      <c r="N358" s="32" t="s">
        <v>411</v>
      </c>
      <c r="O358" s="35" t="s">
        <v>457</v>
      </c>
      <c r="P358" s="35" t="s">
        <v>470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446</v>
      </c>
      <c r="X358" s="38"/>
      <c r="Y358" s="38" t="s">
        <v>468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579</v>
      </c>
      <c r="AI358" s="32" t="s">
        <v>366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 hidden="1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362</v>
      </c>
      <c r="F359" s="36" t="s">
        <v>362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423</v>
      </c>
      <c r="M359" s="36" t="s">
        <v>482</v>
      </c>
      <c r="N359" s="32" t="s">
        <v>415</v>
      </c>
      <c r="O359" s="35" t="s">
        <v>439</v>
      </c>
      <c r="P359" s="35" t="s">
        <v>470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446</v>
      </c>
      <c r="X359" s="39"/>
      <c r="Y359" s="38" t="s">
        <v>468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579</v>
      </c>
      <c r="AI359" s="32" t="s">
        <v>366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 hidden="1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362</v>
      </c>
      <c r="F360" s="36" t="s">
        <v>362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423</v>
      </c>
      <c r="M360" s="36" t="s">
        <v>482</v>
      </c>
      <c r="N360" s="32" t="s">
        <v>415</v>
      </c>
      <c r="O360" s="35" t="s">
        <v>439</v>
      </c>
      <c r="P360" s="35" t="s">
        <v>470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446</v>
      </c>
      <c r="X360" s="38"/>
      <c r="Y360" s="38" t="s">
        <v>468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579</v>
      </c>
      <c r="AI360" s="32" t="s">
        <v>366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 hidden="1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362</v>
      </c>
      <c r="F361" s="36" t="s">
        <v>362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423</v>
      </c>
      <c r="M361" s="36" t="s">
        <v>482</v>
      </c>
      <c r="N361" s="32" t="s">
        <v>415</v>
      </c>
      <c r="O361" s="35" t="s">
        <v>445</v>
      </c>
      <c r="P361" s="35" t="s">
        <v>470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446</v>
      </c>
      <c r="X361" s="38"/>
      <c r="Y361" s="38" t="s">
        <v>468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580</v>
      </c>
      <c r="AI361" s="32" t="s">
        <v>366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 hidden="1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362</v>
      </c>
      <c r="F362" s="36" t="s">
        <v>362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423</v>
      </c>
      <c r="M362" s="36" t="s">
        <v>409</v>
      </c>
      <c r="N362" s="32" t="s">
        <v>415</v>
      </c>
      <c r="O362" s="35" t="s">
        <v>457</v>
      </c>
      <c r="P362" s="35" t="s">
        <v>470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446</v>
      </c>
      <c r="X362" s="39"/>
      <c r="Y362" s="38" t="s">
        <v>468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456</v>
      </c>
      <c r="AI362" s="32" t="s">
        <v>366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 hidden="1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362</v>
      </c>
      <c r="F363" s="36" t="s">
        <v>362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423</v>
      </c>
      <c r="M363" s="36" t="s">
        <v>409</v>
      </c>
      <c r="N363" s="32" t="s">
        <v>415</v>
      </c>
      <c r="O363" s="35" t="s">
        <v>457</v>
      </c>
      <c r="P363" s="35" t="s">
        <v>470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446</v>
      </c>
      <c r="X363" s="38"/>
      <c r="Y363" s="38" t="s">
        <v>468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456</v>
      </c>
      <c r="AI363" s="32" t="s">
        <v>366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 hidden="1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362</v>
      </c>
      <c r="F364" s="36" t="s">
        <v>362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581</v>
      </c>
      <c r="M364" s="32" t="s">
        <v>402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473</v>
      </c>
      <c r="X364" s="38"/>
      <c r="Y364" s="38" t="s">
        <v>582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443</v>
      </c>
      <c r="AI364" s="32" t="s">
        <v>366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 hidden="1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362</v>
      </c>
      <c r="F365" s="36" t="s">
        <v>362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425</v>
      </c>
      <c r="M365" s="32"/>
      <c r="N365" s="32"/>
      <c r="O365" s="35"/>
      <c r="P365" s="35"/>
      <c r="Q365" s="32" t="s">
        <v>519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427</v>
      </c>
      <c r="X365" s="38"/>
      <c r="Y365" s="38" t="s">
        <v>520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421</v>
      </c>
      <c r="AI365" s="32" t="s">
        <v>366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 hidden="1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362</v>
      </c>
      <c r="F366" s="36" t="s">
        <v>362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423</v>
      </c>
      <c r="M366" s="36" t="s">
        <v>435</v>
      </c>
      <c r="N366" s="32" t="s">
        <v>411</v>
      </c>
      <c r="O366" s="35" t="s">
        <v>525</v>
      </c>
      <c r="P366" s="35" t="s">
        <v>470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446</v>
      </c>
      <c r="X366" s="38"/>
      <c r="Y366" s="38" t="s">
        <v>468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456</v>
      </c>
      <c r="AI366" s="32" t="s">
        <v>366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583</v>
      </c>
    </row>
    <row r="367" spans="1:39" hidden="1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362</v>
      </c>
      <c r="F367" s="36" t="s">
        <v>362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423</v>
      </c>
      <c r="M367" s="36" t="s">
        <v>435</v>
      </c>
      <c r="N367" s="32" t="s">
        <v>411</v>
      </c>
      <c r="O367" s="35" t="s">
        <v>525</v>
      </c>
      <c r="P367" s="35" t="s">
        <v>470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446</v>
      </c>
      <c r="X367" s="38"/>
      <c r="Y367" s="38" t="s">
        <v>468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456</v>
      </c>
      <c r="AI367" s="32" t="s">
        <v>366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583</v>
      </c>
    </row>
    <row r="368" spans="1:39" hidden="1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362</v>
      </c>
      <c r="F368" s="36" t="s">
        <v>362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423</v>
      </c>
      <c r="M368" s="36" t="s">
        <v>435</v>
      </c>
      <c r="N368" s="32" t="s">
        <v>411</v>
      </c>
      <c r="O368" s="35" t="s">
        <v>439</v>
      </c>
      <c r="P368" s="35" t="s">
        <v>470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446</v>
      </c>
      <c r="X368" s="38"/>
      <c r="Y368" s="38" t="s">
        <v>468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518</v>
      </c>
      <c r="AI368" s="32" t="s">
        <v>366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583</v>
      </c>
    </row>
    <row r="369" spans="1:39" hidden="1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362</v>
      </c>
      <c r="F369" s="36" t="s">
        <v>362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423</v>
      </c>
      <c r="M369" s="36" t="s">
        <v>435</v>
      </c>
      <c r="N369" s="32" t="s">
        <v>411</v>
      </c>
      <c r="O369" s="35" t="s">
        <v>439</v>
      </c>
      <c r="P369" s="35" t="s">
        <v>470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446</v>
      </c>
      <c r="X369" s="38"/>
      <c r="Y369" s="38" t="s">
        <v>468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518</v>
      </c>
      <c r="AI369" s="32" t="s">
        <v>366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583</v>
      </c>
    </row>
    <row r="370" spans="1:39" hidden="1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362</v>
      </c>
      <c r="F370" s="36" t="s">
        <v>362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423</v>
      </c>
      <c r="M370" s="36" t="s">
        <v>435</v>
      </c>
      <c r="N370" s="32" t="s">
        <v>411</v>
      </c>
      <c r="O370" s="35" t="s">
        <v>439</v>
      </c>
      <c r="P370" s="35" t="s">
        <v>470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446</v>
      </c>
      <c r="X370" s="38"/>
      <c r="Y370" s="38" t="s">
        <v>468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518</v>
      </c>
      <c r="AI370" s="32" t="s">
        <v>366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583</v>
      </c>
    </row>
    <row r="371" spans="1:39" hidden="1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362</v>
      </c>
      <c r="F371" s="36" t="s">
        <v>362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423</v>
      </c>
      <c r="M371" s="36" t="s">
        <v>409</v>
      </c>
      <c r="N371" s="32" t="s">
        <v>415</v>
      </c>
      <c r="O371" s="35" t="s">
        <v>471</v>
      </c>
      <c r="P371" s="35" t="s">
        <v>470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446</v>
      </c>
      <c r="X371" s="38"/>
      <c r="Y371" s="38" t="s">
        <v>468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518</v>
      </c>
      <c r="AI371" s="32" t="s">
        <v>366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583</v>
      </c>
    </row>
    <row r="372" spans="1:39" hidden="1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362</v>
      </c>
      <c r="F372" s="36" t="s">
        <v>362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423</v>
      </c>
      <c r="M372" s="36" t="s">
        <v>402</v>
      </c>
      <c r="N372" s="32" t="s">
        <v>411</v>
      </c>
      <c r="O372" s="35" t="s">
        <v>457</v>
      </c>
      <c r="P372" s="35" t="s">
        <v>470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446</v>
      </c>
      <c r="X372" s="38"/>
      <c r="Y372" s="38" t="s">
        <v>468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574</v>
      </c>
      <c r="AI372" s="32" t="s">
        <v>366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583</v>
      </c>
    </row>
    <row r="373" spans="1:39" hidden="1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362</v>
      </c>
      <c r="F373" s="36" t="s">
        <v>362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423</v>
      </c>
      <c r="M373" s="36" t="s">
        <v>402</v>
      </c>
      <c r="N373" s="32" t="s">
        <v>411</v>
      </c>
      <c r="O373" s="35" t="s">
        <v>457</v>
      </c>
      <c r="P373" s="35" t="s">
        <v>470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446</v>
      </c>
      <c r="X373" s="38"/>
      <c r="Y373" s="38" t="s">
        <v>468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574</v>
      </c>
      <c r="AI373" s="32" t="s">
        <v>366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583</v>
      </c>
    </row>
    <row r="374" spans="1:39" hidden="1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362</v>
      </c>
      <c r="F374" s="36" t="s">
        <v>362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423</v>
      </c>
      <c r="M374" s="36" t="s">
        <v>402</v>
      </c>
      <c r="N374" s="32" t="s">
        <v>411</v>
      </c>
      <c r="O374" s="35" t="s">
        <v>457</v>
      </c>
      <c r="P374" s="35" t="s">
        <v>470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446</v>
      </c>
      <c r="X374" s="38"/>
      <c r="Y374" s="38" t="s">
        <v>468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574</v>
      </c>
      <c r="AI374" s="32" t="s">
        <v>366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583</v>
      </c>
    </row>
    <row r="375" spans="1:39" hidden="1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362</v>
      </c>
      <c r="F375" s="36" t="s">
        <v>362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423</v>
      </c>
      <c r="M375" s="36" t="s">
        <v>402</v>
      </c>
      <c r="N375" s="32" t="s">
        <v>415</v>
      </c>
      <c r="O375" s="35" t="s">
        <v>471</v>
      </c>
      <c r="P375" s="35" t="s">
        <v>470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446</v>
      </c>
      <c r="X375" s="38"/>
      <c r="Y375" s="38" t="s">
        <v>468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565</v>
      </c>
      <c r="AI375" s="32" t="s">
        <v>366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583</v>
      </c>
    </row>
    <row r="376" spans="1:39" hidden="1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362</v>
      </c>
      <c r="F376" s="36" t="s">
        <v>362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423</v>
      </c>
      <c r="M376" s="36" t="s">
        <v>402</v>
      </c>
      <c r="N376" s="32" t="s">
        <v>415</v>
      </c>
      <c r="O376" s="35" t="s">
        <v>471</v>
      </c>
      <c r="P376" s="35" t="s">
        <v>470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446</v>
      </c>
      <c r="X376" s="38"/>
      <c r="Y376" s="38" t="s">
        <v>468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565</v>
      </c>
      <c r="AI376" s="32" t="s">
        <v>366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583</v>
      </c>
    </row>
    <row r="377" spans="1:39" hidden="1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362</v>
      </c>
      <c r="F377" s="36" t="s">
        <v>362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423</v>
      </c>
      <c r="M377" s="36" t="s">
        <v>402</v>
      </c>
      <c r="N377" s="32" t="s">
        <v>411</v>
      </c>
      <c r="O377" s="35" t="s">
        <v>466</v>
      </c>
      <c r="P377" s="35" t="s">
        <v>470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446</v>
      </c>
      <c r="X377" s="38"/>
      <c r="Y377" s="38" t="s">
        <v>468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518</v>
      </c>
      <c r="AI377" s="32" t="s">
        <v>366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583</v>
      </c>
    </row>
    <row r="378" spans="1:39" hidden="1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362</v>
      </c>
      <c r="F378" s="36" t="s">
        <v>362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423</v>
      </c>
      <c r="M378" s="36" t="s">
        <v>402</v>
      </c>
      <c r="N378" s="32" t="s">
        <v>411</v>
      </c>
      <c r="O378" s="35" t="s">
        <v>466</v>
      </c>
      <c r="P378" s="35" t="s">
        <v>470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446</v>
      </c>
      <c r="X378" s="38"/>
      <c r="Y378" s="38" t="s">
        <v>468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518</v>
      </c>
      <c r="AI378" s="32" t="s">
        <v>366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583</v>
      </c>
    </row>
    <row r="379" spans="1:39" hidden="1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362</v>
      </c>
      <c r="F379" s="36" t="s">
        <v>362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423</v>
      </c>
      <c r="M379" s="36" t="s">
        <v>402</v>
      </c>
      <c r="N379" s="32" t="s">
        <v>415</v>
      </c>
      <c r="O379" s="35" t="s">
        <v>439</v>
      </c>
      <c r="P379" s="35" t="s">
        <v>470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446</v>
      </c>
      <c r="X379" s="38"/>
      <c r="Y379" s="38" t="s">
        <v>468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584</v>
      </c>
      <c r="AI379" s="32" t="s">
        <v>366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583</v>
      </c>
    </row>
    <row r="380" spans="1:39" hidden="1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362</v>
      </c>
      <c r="F380" s="36" t="s">
        <v>362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410</v>
      </c>
      <c r="M380" s="36" t="s">
        <v>409</v>
      </c>
      <c r="N380" s="32" t="s">
        <v>415</v>
      </c>
      <c r="O380" s="35" t="s">
        <v>525</v>
      </c>
      <c r="P380" s="35" t="s">
        <v>405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406</v>
      </c>
      <c r="X380" s="38"/>
      <c r="Y380" s="38" t="s">
        <v>468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531</v>
      </c>
      <c r="AI380" s="32" t="s">
        <v>366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 hidden="1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362</v>
      </c>
      <c r="F381" s="36" t="s">
        <v>362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410</v>
      </c>
      <c r="M381" s="36" t="s">
        <v>409</v>
      </c>
      <c r="N381" s="32" t="s">
        <v>415</v>
      </c>
      <c r="O381" s="35" t="s">
        <v>525</v>
      </c>
      <c r="P381" s="35" t="s">
        <v>405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406</v>
      </c>
      <c r="X381" s="38"/>
      <c r="Y381" s="38" t="s">
        <v>468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531</v>
      </c>
      <c r="AI381" s="32" t="s">
        <v>366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 hidden="1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362</v>
      </c>
      <c r="F382" s="36" t="s">
        <v>362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477</v>
      </c>
      <c r="M382" s="36" t="s">
        <v>409</v>
      </c>
      <c r="N382" s="32" t="s">
        <v>411</v>
      </c>
      <c r="O382" s="35" t="s">
        <v>457</v>
      </c>
      <c r="P382" s="35" t="s">
        <v>405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446</v>
      </c>
      <c r="X382" s="39"/>
      <c r="Y382" s="38" t="s">
        <v>468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585</v>
      </c>
      <c r="AI382" s="32" t="s">
        <v>366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586</v>
      </c>
    </row>
    <row r="383" spans="1:39" hidden="1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362</v>
      </c>
      <c r="F383" s="36" t="s">
        <v>362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401</v>
      </c>
      <c r="M383" s="36" t="s">
        <v>402</v>
      </c>
      <c r="N383" s="32" t="s">
        <v>442</v>
      </c>
      <c r="O383" s="35" t="s">
        <v>457</v>
      </c>
      <c r="P383" s="35" t="s">
        <v>405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446</v>
      </c>
      <c r="X383" s="39"/>
      <c r="Y383" s="38" t="s">
        <v>468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587</v>
      </c>
      <c r="AI383" s="32" t="s">
        <v>366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588</v>
      </c>
    </row>
    <row r="384" spans="1:39" hidden="1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362</v>
      </c>
      <c r="F384" s="36" t="s">
        <v>362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401</v>
      </c>
      <c r="M384" s="36" t="s">
        <v>402</v>
      </c>
      <c r="N384" s="32" t="s">
        <v>442</v>
      </c>
      <c r="O384" s="35" t="s">
        <v>457</v>
      </c>
      <c r="P384" s="35" t="s">
        <v>405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446</v>
      </c>
      <c r="X384" s="39"/>
      <c r="Y384" s="38" t="s">
        <v>468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587</v>
      </c>
      <c r="AI384" s="32" t="s">
        <v>366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588</v>
      </c>
    </row>
    <row r="385" spans="1:39" hidden="1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362</v>
      </c>
      <c r="F385" s="36" t="s">
        <v>362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401</v>
      </c>
      <c r="M385" s="36" t="s">
        <v>402</v>
      </c>
      <c r="N385" s="32" t="s">
        <v>442</v>
      </c>
      <c r="O385" s="35" t="s">
        <v>457</v>
      </c>
      <c r="P385" s="35" t="s">
        <v>405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446</v>
      </c>
      <c r="X385" s="39"/>
      <c r="Y385" s="38" t="s">
        <v>468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587</v>
      </c>
      <c r="AI385" s="32" t="s">
        <v>366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588</v>
      </c>
    </row>
    <row r="386" spans="1:39" hidden="1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362</v>
      </c>
      <c r="F386" s="36" t="s">
        <v>362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401</v>
      </c>
      <c r="M386" s="36" t="s">
        <v>402</v>
      </c>
      <c r="N386" s="32" t="s">
        <v>442</v>
      </c>
      <c r="O386" s="35" t="s">
        <v>455</v>
      </c>
      <c r="P386" s="35" t="s">
        <v>405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446</v>
      </c>
      <c r="X386" s="39"/>
      <c r="Y386" s="38" t="s">
        <v>468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589</v>
      </c>
      <c r="AI386" s="32" t="s">
        <v>366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588</v>
      </c>
    </row>
    <row r="387" spans="1:39" hidden="1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362</v>
      </c>
      <c r="F387" s="36" t="s">
        <v>362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401</v>
      </c>
      <c r="M387" s="36" t="s">
        <v>402</v>
      </c>
      <c r="N387" s="32" t="s">
        <v>411</v>
      </c>
      <c r="O387" s="35" t="s">
        <v>439</v>
      </c>
      <c r="P387" s="35" t="s">
        <v>405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446</v>
      </c>
      <c r="X387" s="39"/>
      <c r="Y387" s="38" t="s">
        <v>468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590</v>
      </c>
      <c r="AI387" s="32" t="s">
        <v>366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588</v>
      </c>
    </row>
    <row r="388" spans="1:39" hidden="1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362</v>
      </c>
      <c r="F388" s="36" t="s">
        <v>362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401</v>
      </c>
      <c r="M388" s="36" t="s">
        <v>402</v>
      </c>
      <c r="N388" s="32" t="s">
        <v>411</v>
      </c>
      <c r="O388" s="35" t="s">
        <v>439</v>
      </c>
      <c r="P388" s="35" t="s">
        <v>405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446</v>
      </c>
      <c r="X388" s="39"/>
      <c r="Y388" s="38" t="s">
        <v>468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590</v>
      </c>
      <c r="AI388" s="32" t="s">
        <v>366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588</v>
      </c>
    </row>
    <row r="389" spans="1:39" hidden="1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362</v>
      </c>
      <c r="F389" s="36" t="s">
        <v>362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472</v>
      </c>
      <c r="M389" s="32" t="s">
        <v>409</v>
      </c>
      <c r="N389" s="32" t="s">
        <v>411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412</v>
      </c>
      <c r="X389" s="38"/>
      <c r="Y389" s="38" t="s">
        <v>468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560</v>
      </c>
      <c r="AI389" s="32" t="s">
        <v>366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5"/>
    </row>
    <row r="390" spans="1:39" hidden="1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362</v>
      </c>
      <c r="F390" s="36" t="s">
        <v>362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422</v>
      </c>
      <c r="M390" s="32" t="s">
        <v>409</v>
      </c>
      <c r="N390" s="32" t="s">
        <v>403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412</v>
      </c>
      <c r="X390" s="38"/>
      <c r="Y390" s="38" t="s">
        <v>468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560</v>
      </c>
      <c r="AI390" s="32" t="s">
        <v>366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591</v>
      </c>
    </row>
    <row r="391" spans="1:39" hidden="1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362</v>
      </c>
      <c r="F391" s="36" t="s">
        <v>362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422</v>
      </c>
      <c r="M391" s="32" t="s">
        <v>409</v>
      </c>
      <c r="N391" s="32" t="s">
        <v>411</v>
      </c>
      <c r="O391" s="35" t="s">
        <v>471</v>
      </c>
      <c r="P391" s="35" t="s">
        <v>405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446</v>
      </c>
      <c r="X391" s="38"/>
      <c r="Y391" s="38" t="s">
        <v>468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592</v>
      </c>
      <c r="AI391" s="32" t="s">
        <v>366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591</v>
      </c>
    </row>
    <row r="392" spans="1:39" hidden="1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362</v>
      </c>
      <c r="F392" s="36" t="s">
        <v>362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422</v>
      </c>
      <c r="M392" s="32" t="s">
        <v>409</v>
      </c>
      <c r="N392" s="32" t="s">
        <v>415</v>
      </c>
      <c r="O392" s="35" t="s">
        <v>439</v>
      </c>
      <c r="P392" s="35" t="s">
        <v>405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446</v>
      </c>
      <c r="X392" s="38"/>
      <c r="Y392" s="38" t="s">
        <v>468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592</v>
      </c>
      <c r="AI392" s="32" t="s">
        <v>366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591</v>
      </c>
    </row>
    <row r="393" spans="1:39" hidden="1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362</v>
      </c>
      <c r="F393" s="36" t="s">
        <v>362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422</v>
      </c>
      <c r="M393" s="32" t="s">
        <v>409</v>
      </c>
      <c r="N393" s="32" t="s">
        <v>415</v>
      </c>
      <c r="O393" s="35" t="s">
        <v>439</v>
      </c>
      <c r="P393" s="35" t="s">
        <v>405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446</v>
      </c>
      <c r="X393" s="38"/>
      <c r="Y393" s="38" t="s">
        <v>468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593</v>
      </c>
      <c r="AI393" s="32" t="s">
        <v>366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591</v>
      </c>
    </row>
    <row r="394" spans="1:39" hidden="1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362</v>
      </c>
      <c r="F394" s="36" t="s">
        <v>362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422</v>
      </c>
      <c r="M394" s="32" t="s">
        <v>409</v>
      </c>
      <c r="N394" s="32" t="s">
        <v>442</v>
      </c>
      <c r="O394" s="35" t="s">
        <v>471</v>
      </c>
      <c r="P394" s="35" t="s">
        <v>405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446</v>
      </c>
      <c r="X394" s="39"/>
      <c r="Y394" s="38" t="s">
        <v>468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593</v>
      </c>
      <c r="AI394" s="32" t="s">
        <v>366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591</v>
      </c>
    </row>
    <row r="395" spans="1:39" hidden="1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362</v>
      </c>
      <c r="F395" s="36" t="s">
        <v>362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422</v>
      </c>
      <c r="M395" s="32" t="s">
        <v>409</v>
      </c>
      <c r="N395" s="32" t="s">
        <v>442</v>
      </c>
      <c r="O395" s="35" t="s">
        <v>471</v>
      </c>
      <c r="P395" s="35" t="s">
        <v>405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446</v>
      </c>
      <c r="X395" s="38"/>
      <c r="Y395" s="38" t="s">
        <v>468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593</v>
      </c>
      <c r="AI395" s="32" t="s">
        <v>366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591</v>
      </c>
    </row>
    <row r="396" spans="1:39" hidden="1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362</v>
      </c>
      <c r="F396" s="36" t="s">
        <v>362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422</v>
      </c>
      <c r="M396" s="32" t="s">
        <v>409</v>
      </c>
      <c r="N396" s="32" t="s">
        <v>403</v>
      </c>
      <c r="O396" s="35" t="s">
        <v>455</v>
      </c>
      <c r="P396" s="35" t="s">
        <v>405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446</v>
      </c>
      <c r="X396" s="38"/>
      <c r="Y396" s="38" t="s">
        <v>468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593</v>
      </c>
      <c r="AI396" s="32" t="s">
        <v>366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591</v>
      </c>
    </row>
    <row r="397" spans="1:39" hidden="1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362</v>
      </c>
      <c r="F397" s="36" t="s">
        <v>362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422</v>
      </c>
      <c r="M397" s="32" t="s">
        <v>409</v>
      </c>
      <c r="N397" s="32" t="s">
        <v>403</v>
      </c>
      <c r="O397" s="35" t="s">
        <v>455</v>
      </c>
      <c r="P397" s="35" t="s">
        <v>405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446</v>
      </c>
      <c r="X397" s="38"/>
      <c r="Y397" s="38" t="s">
        <v>468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592</v>
      </c>
      <c r="AI397" s="32" t="s">
        <v>366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591</v>
      </c>
    </row>
    <row r="398" spans="1:39" hidden="1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362</v>
      </c>
      <c r="F398" s="36" t="s">
        <v>362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422</v>
      </c>
      <c r="M398" s="32" t="s">
        <v>409</v>
      </c>
      <c r="N398" s="32" t="s">
        <v>403</v>
      </c>
      <c r="O398" s="35" t="s">
        <v>439</v>
      </c>
      <c r="P398" s="35" t="s">
        <v>405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446</v>
      </c>
      <c r="X398" s="38"/>
      <c r="Y398" s="38" t="s">
        <v>468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592</v>
      </c>
      <c r="AI398" s="32" t="s">
        <v>366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591</v>
      </c>
    </row>
    <row r="399" spans="1:39" hidden="1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362</v>
      </c>
      <c r="F399" s="36" t="s">
        <v>362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422</v>
      </c>
      <c r="M399" s="32" t="s">
        <v>409</v>
      </c>
      <c r="N399" s="32" t="s">
        <v>403</v>
      </c>
      <c r="O399" s="35" t="s">
        <v>439</v>
      </c>
      <c r="P399" s="35" t="s">
        <v>405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446</v>
      </c>
      <c r="X399" s="39"/>
      <c r="Y399" s="38" t="s">
        <v>468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593</v>
      </c>
      <c r="AI399" s="32" t="s">
        <v>366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591</v>
      </c>
    </row>
    <row r="400" spans="1:39" hidden="1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362</v>
      </c>
      <c r="F400" s="36" t="s">
        <v>362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417</v>
      </c>
      <c r="M400" s="32" t="s">
        <v>409</v>
      </c>
      <c r="N400" s="32" t="s">
        <v>415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412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560</v>
      </c>
      <c r="AI400" s="32" t="s">
        <v>366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5"/>
    </row>
    <row r="401" spans="1:39" hidden="1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362</v>
      </c>
      <c r="F401" s="36" t="s">
        <v>362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417</v>
      </c>
      <c r="M401" s="32" t="s">
        <v>409</v>
      </c>
      <c r="N401" s="32" t="s">
        <v>415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412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560</v>
      </c>
      <c r="AI401" s="32" t="s">
        <v>366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594</v>
      </c>
    </row>
    <row r="402" spans="1:39" hidden="1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362</v>
      </c>
      <c r="F402" s="36" t="s">
        <v>362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417</v>
      </c>
      <c r="M402" s="32" t="s">
        <v>402</v>
      </c>
      <c r="N402" s="32" t="s">
        <v>415</v>
      </c>
      <c r="O402" s="35" t="s">
        <v>471</v>
      </c>
      <c r="P402" s="35" t="s">
        <v>405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446</v>
      </c>
      <c r="X402" s="38"/>
      <c r="Y402" s="38" t="s">
        <v>468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456</v>
      </c>
      <c r="AI402" s="32" t="s">
        <v>366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594</v>
      </c>
    </row>
    <row r="403" spans="1:39" hidden="1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362</v>
      </c>
      <c r="F403" s="36" t="s">
        <v>362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417</v>
      </c>
      <c r="M403" s="32" t="s">
        <v>402</v>
      </c>
      <c r="N403" s="32" t="s">
        <v>415</v>
      </c>
      <c r="O403" s="35" t="s">
        <v>471</v>
      </c>
      <c r="P403" s="35" t="s">
        <v>405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446</v>
      </c>
      <c r="X403" s="38"/>
      <c r="Y403" s="38" t="s">
        <v>468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456</v>
      </c>
      <c r="AI403" s="32" t="s">
        <v>366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594</v>
      </c>
    </row>
    <row r="404" spans="1:39" hidden="1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362</v>
      </c>
      <c r="F404" s="36" t="s">
        <v>362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417</v>
      </c>
      <c r="M404" s="32" t="s">
        <v>402</v>
      </c>
      <c r="N404" s="32" t="s">
        <v>442</v>
      </c>
      <c r="O404" s="35" t="s">
        <v>439</v>
      </c>
      <c r="P404" s="35" t="s">
        <v>405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446</v>
      </c>
      <c r="X404" s="38"/>
      <c r="Y404" s="38" t="s">
        <v>468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456</v>
      </c>
      <c r="AI404" s="32" t="s">
        <v>366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594</v>
      </c>
    </row>
    <row r="405" spans="1:39" hidden="1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362</v>
      </c>
      <c r="F405" s="36" t="s">
        <v>362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417</v>
      </c>
      <c r="M405" s="32" t="s">
        <v>402</v>
      </c>
      <c r="N405" s="32" t="s">
        <v>442</v>
      </c>
      <c r="O405" s="35" t="s">
        <v>439</v>
      </c>
      <c r="P405" s="35" t="s">
        <v>405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446</v>
      </c>
      <c r="X405" s="38"/>
      <c r="Y405" s="38" t="s">
        <v>468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456</v>
      </c>
      <c r="AI405" s="32" t="s">
        <v>366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594</v>
      </c>
    </row>
    <row r="406" spans="1:39" hidden="1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362</v>
      </c>
      <c r="F406" s="36" t="s">
        <v>362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417</v>
      </c>
      <c r="M406" s="32" t="s">
        <v>402</v>
      </c>
      <c r="N406" s="32" t="s">
        <v>442</v>
      </c>
      <c r="O406" s="35" t="s">
        <v>445</v>
      </c>
      <c r="P406" s="35" t="s">
        <v>405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446</v>
      </c>
      <c r="X406" s="39"/>
      <c r="Y406" s="38" t="s">
        <v>468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456</v>
      </c>
      <c r="AI406" s="32" t="s">
        <v>366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594</v>
      </c>
    </row>
    <row r="407" spans="1:39" hidden="1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362</v>
      </c>
      <c r="F407" s="36" t="s">
        <v>362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417</v>
      </c>
      <c r="M407" s="32" t="s">
        <v>402</v>
      </c>
      <c r="N407" s="32" t="s">
        <v>442</v>
      </c>
      <c r="O407" s="35" t="s">
        <v>445</v>
      </c>
      <c r="P407" s="35" t="s">
        <v>405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446</v>
      </c>
      <c r="X407" s="38"/>
      <c r="Y407" s="38" t="s">
        <v>468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456</v>
      </c>
      <c r="AI407" s="32" t="s">
        <v>366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594</v>
      </c>
    </row>
    <row r="408" spans="1:39" hidden="1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362</v>
      </c>
      <c r="F408" s="36" t="s">
        <v>362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417</v>
      </c>
      <c r="M408" s="32" t="s">
        <v>409</v>
      </c>
      <c r="N408" s="32" t="s">
        <v>415</v>
      </c>
      <c r="O408" s="35" t="s">
        <v>457</v>
      </c>
      <c r="P408" s="35" t="s">
        <v>405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446</v>
      </c>
      <c r="X408" s="38"/>
      <c r="Y408" s="38" t="s">
        <v>468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492</v>
      </c>
      <c r="AI408" s="32" t="s">
        <v>366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594</v>
      </c>
    </row>
    <row r="409" spans="1:39" hidden="1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362</v>
      </c>
      <c r="F409" s="36" t="s">
        <v>362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417</v>
      </c>
      <c r="M409" s="32" t="s">
        <v>409</v>
      </c>
      <c r="N409" s="32" t="s">
        <v>415</v>
      </c>
      <c r="O409" s="35" t="s">
        <v>455</v>
      </c>
      <c r="P409" s="35" t="s">
        <v>405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446</v>
      </c>
      <c r="X409" s="38"/>
      <c r="Y409" s="38" t="s">
        <v>468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456</v>
      </c>
      <c r="AI409" s="32" t="s">
        <v>366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594</v>
      </c>
    </row>
    <row r="410" spans="1:39" hidden="1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362</v>
      </c>
      <c r="F410" s="36" t="s">
        <v>362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417</v>
      </c>
      <c r="M410" s="32" t="s">
        <v>409</v>
      </c>
      <c r="N410" s="32" t="s">
        <v>415</v>
      </c>
      <c r="O410" s="35" t="s">
        <v>455</v>
      </c>
      <c r="P410" s="35" t="s">
        <v>405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446</v>
      </c>
      <c r="X410" s="38"/>
      <c r="Y410" s="38" t="s">
        <v>468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456</v>
      </c>
      <c r="AI410" s="32" t="s">
        <v>366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594</v>
      </c>
    </row>
    <row r="411" spans="1:39" hidden="1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362</v>
      </c>
      <c r="F411" s="36" t="s">
        <v>362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422</v>
      </c>
      <c r="M411" s="32" t="s">
        <v>409</v>
      </c>
      <c r="N411" s="32" t="s">
        <v>442</v>
      </c>
      <c r="O411" s="35" t="s">
        <v>457</v>
      </c>
      <c r="P411" s="35" t="s">
        <v>405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446</v>
      </c>
      <c r="X411" s="38"/>
      <c r="Y411" s="38" t="s">
        <v>468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553</v>
      </c>
      <c r="AI411" s="32" t="s">
        <v>366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5"/>
    </row>
    <row r="412" spans="1:39" hidden="1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362</v>
      </c>
      <c r="F412" s="36" t="s">
        <v>362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422</v>
      </c>
      <c r="M412" s="32" t="s">
        <v>409</v>
      </c>
      <c r="N412" s="32" t="s">
        <v>403</v>
      </c>
      <c r="O412" s="35" t="s">
        <v>455</v>
      </c>
      <c r="P412" s="35" t="s">
        <v>405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480</v>
      </c>
      <c r="X412" s="38"/>
      <c r="Y412" s="38" t="s">
        <v>468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595</v>
      </c>
      <c r="AI412" s="32" t="s">
        <v>366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 hidden="1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362</v>
      </c>
      <c r="F413" s="36" t="s">
        <v>362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477</v>
      </c>
      <c r="M413" s="36" t="s">
        <v>402</v>
      </c>
      <c r="N413" s="32" t="s">
        <v>415</v>
      </c>
      <c r="O413" s="35" t="s">
        <v>439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432</v>
      </c>
      <c r="X413" s="39"/>
      <c r="Y413" s="39" t="s">
        <v>596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486</v>
      </c>
      <c r="AI413" s="36" t="s">
        <v>551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597</v>
      </c>
    </row>
    <row r="414" spans="1:39" hidden="1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362</v>
      </c>
      <c r="F414" s="36" t="s">
        <v>362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477</v>
      </c>
      <c r="M414" s="36" t="s">
        <v>402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473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598</v>
      </c>
      <c r="AI414" s="32" t="s">
        <v>366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597</v>
      </c>
    </row>
    <row r="415" spans="1:39" hidden="1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362</v>
      </c>
      <c r="F415" s="36" t="s">
        <v>362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477</v>
      </c>
      <c r="M415" s="36" t="s">
        <v>402</v>
      </c>
      <c r="N415" s="32" t="s">
        <v>415</v>
      </c>
      <c r="O415" s="35" t="s">
        <v>439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432</v>
      </c>
      <c r="X415" s="38"/>
      <c r="Y415" s="38" t="s">
        <v>599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600</v>
      </c>
      <c r="AI415" s="32" t="s">
        <v>366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5"/>
    </row>
    <row r="416" spans="1:39" hidden="1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362</v>
      </c>
      <c r="F416" s="36" t="s">
        <v>362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425</v>
      </c>
      <c r="M416" s="32" t="s">
        <v>402</v>
      </c>
      <c r="N416" s="32" t="s">
        <v>411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412</v>
      </c>
      <c r="X416" s="38"/>
      <c r="Y416" s="38" t="s">
        <v>601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443</v>
      </c>
      <c r="AI416" s="32" t="s">
        <v>366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 hidden="1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362</v>
      </c>
      <c r="F417" s="36" t="s">
        <v>362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401</v>
      </c>
      <c r="M417" s="36" t="s">
        <v>402</v>
      </c>
      <c r="N417" s="32" t="s">
        <v>415</v>
      </c>
      <c r="O417" s="35" t="s">
        <v>445</v>
      </c>
      <c r="P417" s="35" t="s">
        <v>405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446</v>
      </c>
      <c r="X417" s="38"/>
      <c r="Y417" s="38" t="s">
        <v>468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592</v>
      </c>
      <c r="AI417" s="32" t="s">
        <v>366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 hidden="1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362</v>
      </c>
      <c r="F418" s="36" t="s">
        <v>362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401</v>
      </c>
      <c r="M418" s="36" t="s">
        <v>409</v>
      </c>
      <c r="N418" s="32" t="s">
        <v>442</v>
      </c>
      <c r="O418" s="35" t="s">
        <v>457</v>
      </c>
      <c r="P418" s="35" t="s">
        <v>405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446</v>
      </c>
      <c r="X418" s="38"/>
      <c r="Y418" s="38" t="s">
        <v>468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602</v>
      </c>
      <c r="AI418" s="32" t="s">
        <v>366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 hidden="1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362</v>
      </c>
      <c r="F419" s="36" t="s">
        <v>362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401</v>
      </c>
      <c r="M419" s="36" t="s">
        <v>409</v>
      </c>
      <c r="N419" s="32" t="s">
        <v>442</v>
      </c>
      <c r="O419" s="35" t="s">
        <v>457</v>
      </c>
      <c r="P419" s="35" t="s">
        <v>405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446</v>
      </c>
      <c r="X419" s="38"/>
      <c r="Y419" s="38" t="s">
        <v>468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602</v>
      </c>
      <c r="AI419" s="32" t="s">
        <v>366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 hidden="1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362</v>
      </c>
      <c r="F420" s="36" t="s">
        <v>362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449</v>
      </c>
      <c r="M420" s="36" t="s">
        <v>409</v>
      </c>
      <c r="N420" s="32" t="s">
        <v>403</v>
      </c>
      <c r="O420" s="35" t="s">
        <v>445</v>
      </c>
      <c r="P420" s="35" t="s">
        <v>405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446</v>
      </c>
      <c r="X420" s="38"/>
      <c r="Y420" s="38" t="s">
        <v>468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603</v>
      </c>
      <c r="AI420" s="32" t="s">
        <v>366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 hidden="1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362</v>
      </c>
      <c r="F421" s="36" t="s">
        <v>362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422</v>
      </c>
      <c r="M421" s="32" t="s">
        <v>409</v>
      </c>
      <c r="N421" s="32" t="s">
        <v>442</v>
      </c>
      <c r="O421" s="35" t="s">
        <v>439</v>
      </c>
      <c r="P421" s="35" t="s">
        <v>405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446</v>
      </c>
      <c r="X421" s="38"/>
      <c r="Y421" s="38" t="s">
        <v>468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604</v>
      </c>
      <c r="AI421" s="32" t="s">
        <v>366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 hidden="1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362</v>
      </c>
      <c r="F422" s="36" t="s">
        <v>362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417</v>
      </c>
      <c r="M422" s="36" t="s">
        <v>402</v>
      </c>
      <c r="N422" s="32" t="s">
        <v>442</v>
      </c>
      <c r="O422" s="35" t="s">
        <v>445</v>
      </c>
      <c r="P422" s="35" t="s">
        <v>405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446</v>
      </c>
      <c r="X422" s="38"/>
      <c r="Y422" s="38" t="s">
        <v>468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593</v>
      </c>
      <c r="AI422" s="32" t="s">
        <v>366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 hidden="1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362</v>
      </c>
      <c r="F423" s="36" t="s">
        <v>362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422</v>
      </c>
      <c r="M423" s="32" t="s">
        <v>409</v>
      </c>
      <c r="N423" s="32" t="s">
        <v>442</v>
      </c>
      <c r="O423" s="35" t="s">
        <v>457</v>
      </c>
      <c r="P423" s="35" t="s">
        <v>405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480</v>
      </c>
      <c r="X423" s="38"/>
      <c r="Y423" s="38" t="s">
        <v>468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595</v>
      </c>
      <c r="AI423" s="32" t="s">
        <v>366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 hidden="1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362</v>
      </c>
      <c r="F424" s="36" t="s">
        <v>362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477</v>
      </c>
      <c r="M424" s="36" t="s">
        <v>402</v>
      </c>
      <c r="N424" s="32" t="s">
        <v>415</v>
      </c>
      <c r="O424" s="35" t="s">
        <v>439</v>
      </c>
      <c r="P424" s="35" t="s">
        <v>405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446</v>
      </c>
      <c r="X424" s="38"/>
      <c r="Y424" s="38" t="s">
        <v>468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605</v>
      </c>
      <c r="AI424" s="32" t="s">
        <v>366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606</v>
      </c>
    </row>
    <row r="425" spans="1:39" hidden="1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362</v>
      </c>
      <c r="F425" s="36" t="s">
        <v>362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477</v>
      </c>
      <c r="M425" s="36" t="s">
        <v>402</v>
      </c>
      <c r="N425" s="32" t="s">
        <v>415</v>
      </c>
      <c r="O425" s="35" t="s">
        <v>439</v>
      </c>
      <c r="P425" s="35" t="s">
        <v>405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446</v>
      </c>
      <c r="X425" s="38"/>
      <c r="Y425" s="38" t="s">
        <v>468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605</v>
      </c>
      <c r="AI425" s="32" t="s">
        <v>366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606</v>
      </c>
    </row>
    <row r="426" spans="1:39" hidden="1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362</v>
      </c>
      <c r="F426" s="36" t="s">
        <v>362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607</v>
      </c>
      <c r="M426" s="36" t="s">
        <v>402</v>
      </c>
      <c r="N426" s="32" t="s">
        <v>415</v>
      </c>
      <c r="O426" s="35" t="s">
        <v>457</v>
      </c>
      <c r="P426" s="35" t="s">
        <v>470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446</v>
      </c>
      <c r="X426" s="38"/>
      <c r="Y426" s="38" t="s">
        <v>468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608</v>
      </c>
      <c r="AI426" s="32" t="s">
        <v>366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606</v>
      </c>
    </row>
    <row r="427" spans="1:39" hidden="1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362</v>
      </c>
      <c r="F427" s="36" t="s">
        <v>362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423</v>
      </c>
      <c r="M427" s="36" t="s">
        <v>482</v>
      </c>
      <c r="N427" s="32" t="s">
        <v>411</v>
      </c>
      <c r="O427" s="35" t="s">
        <v>469</v>
      </c>
      <c r="P427" s="35" t="s">
        <v>479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406</v>
      </c>
      <c r="X427" s="38"/>
      <c r="Y427" s="38" t="s">
        <v>468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531</v>
      </c>
      <c r="AI427" s="32" t="s">
        <v>366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 hidden="1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362</v>
      </c>
      <c r="F428" s="36" t="s">
        <v>362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423</v>
      </c>
      <c r="M428" s="36" t="s">
        <v>482</v>
      </c>
      <c r="N428" s="32" t="s">
        <v>411</v>
      </c>
      <c r="O428" s="35" t="s">
        <v>404</v>
      </c>
      <c r="P428" s="35" t="s">
        <v>470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406</v>
      </c>
      <c r="X428" s="38"/>
      <c r="Y428" s="38" t="s">
        <v>468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609</v>
      </c>
      <c r="AI428" s="32" t="s">
        <v>366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 hidden="1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362</v>
      </c>
      <c r="F429" s="36" t="s">
        <v>362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423</v>
      </c>
      <c r="M429" s="36" t="s">
        <v>435</v>
      </c>
      <c r="N429" s="32" t="s">
        <v>415</v>
      </c>
      <c r="O429" s="35" t="s">
        <v>439</v>
      </c>
      <c r="P429" s="35" t="s">
        <v>479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406</v>
      </c>
      <c r="X429" s="38"/>
      <c r="Y429" s="38" t="s">
        <v>468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531</v>
      </c>
      <c r="AI429" s="32" t="s">
        <v>366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 hidden="1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362</v>
      </c>
      <c r="F430" s="36" t="s">
        <v>362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423</v>
      </c>
      <c r="M430" s="36" t="s">
        <v>409</v>
      </c>
      <c r="N430" s="32" t="s">
        <v>411</v>
      </c>
      <c r="O430" s="35" t="s">
        <v>455</v>
      </c>
      <c r="P430" s="35" t="s">
        <v>470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406</v>
      </c>
      <c r="X430" s="39"/>
      <c r="Y430" s="38" t="s">
        <v>468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531</v>
      </c>
      <c r="AI430" s="32" t="s">
        <v>366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 hidden="1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362</v>
      </c>
      <c r="F431" s="36" t="s">
        <v>362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607</v>
      </c>
      <c r="M431" s="36" t="s">
        <v>402</v>
      </c>
      <c r="N431" s="32" t="s">
        <v>403</v>
      </c>
      <c r="O431" s="35" t="s">
        <v>457</v>
      </c>
      <c r="P431" s="35" t="s">
        <v>470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406</v>
      </c>
      <c r="X431" s="38"/>
      <c r="Y431" s="38" t="s">
        <v>468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610</v>
      </c>
      <c r="AI431" s="32" t="s">
        <v>366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 hidden="1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362</v>
      </c>
      <c r="F432" s="36" t="s">
        <v>362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426</v>
      </c>
      <c r="M432" s="36" t="s">
        <v>402</v>
      </c>
      <c r="N432" s="32" t="s">
        <v>411</v>
      </c>
      <c r="O432" s="35" t="s">
        <v>404</v>
      </c>
      <c r="P432" s="35" t="s">
        <v>479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406</v>
      </c>
      <c r="X432" s="38"/>
      <c r="Y432" s="38" t="s">
        <v>468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531</v>
      </c>
      <c r="AI432" s="32" t="s">
        <v>366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 hidden="1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362</v>
      </c>
      <c r="F433" s="36" t="s">
        <v>362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449</v>
      </c>
      <c r="M433" s="36" t="s">
        <v>409</v>
      </c>
      <c r="N433" s="32" t="s">
        <v>442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412</v>
      </c>
      <c r="X433" s="39"/>
      <c r="Y433" s="39" t="s">
        <v>437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560</v>
      </c>
      <c r="AI433" s="32" t="s">
        <v>366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 hidden="1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362</v>
      </c>
      <c r="F434" s="36" t="s">
        <v>362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410</v>
      </c>
      <c r="M434" s="36" t="s">
        <v>402</v>
      </c>
      <c r="N434" s="32" t="s">
        <v>411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412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6" t="s">
        <v>517</v>
      </c>
      <c r="AI434" s="32" t="s">
        <v>366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 hidden="1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362</v>
      </c>
      <c r="F435" s="36" t="s">
        <v>362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410</v>
      </c>
      <c r="M435" s="36" t="s">
        <v>402</v>
      </c>
      <c r="N435" s="32" t="s">
        <v>415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412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6" t="s">
        <v>517</v>
      </c>
      <c r="AI435" s="32" t="s">
        <v>366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 hidden="1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362</v>
      </c>
      <c r="F436" s="36" t="s">
        <v>362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472</v>
      </c>
      <c r="M436" s="36" t="s">
        <v>409</v>
      </c>
      <c r="N436" s="32" t="s">
        <v>415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412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560</v>
      </c>
      <c r="AI436" s="32" t="s">
        <v>366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 hidden="1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362</v>
      </c>
      <c r="F437" s="36" t="s">
        <v>362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401</v>
      </c>
      <c r="M437" s="36" t="s">
        <v>402</v>
      </c>
      <c r="N437" s="32" t="s">
        <v>411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412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6" t="s">
        <v>501</v>
      </c>
      <c r="AI437" s="32" t="s">
        <v>366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 hidden="1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362</v>
      </c>
      <c r="F438" s="36" t="s">
        <v>362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401</v>
      </c>
      <c r="M438" s="36" t="s">
        <v>409</v>
      </c>
      <c r="N438" s="32" t="s">
        <v>415</v>
      </c>
      <c r="O438" s="35" t="s">
        <v>455</v>
      </c>
      <c r="P438" s="35" t="s">
        <v>405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446</v>
      </c>
      <c r="X438" s="38"/>
      <c r="Y438" s="38" t="s">
        <v>468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611</v>
      </c>
      <c r="AI438" s="32" t="s">
        <v>366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 hidden="1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362</v>
      </c>
      <c r="F439" s="36" t="s">
        <v>362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401</v>
      </c>
      <c r="M439" s="36" t="s">
        <v>409</v>
      </c>
      <c r="N439" s="32" t="s">
        <v>403</v>
      </c>
      <c r="O439" s="35" t="s">
        <v>404</v>
      </c>
      <c r="P439" s="35" t="s">
        <v>405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446</v>
      </c>
      <c r="X439" s="38"/>
      <c r="Y439" s="38" t="s">
        <v>468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612</v>
      </c>
      <c r="AI439" s="32" t="s">
        <v>366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 hidden="1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362</v>
      </c>
      <c r="F440" s="36" t="s">
        <v>362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401</v>
      </c>
      <c r="M440" s="36" t="s">
        <v>402</v>
      </c>
      <c r="N440" s="32" t="s">
        <v>411</v>
      </c>
      <c r="O440" s="35" t="s">
        <v>471</v>
      </c>
      <c r="P440" s="35" t="s">
        <v>405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446</v>
      </c>
      <c r="X440" s="38"/>
      <c r="Y440" s="38" t="s">
        <v>468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612</v>
      </c>
      <c r="AI440" s="32" t="s">
        <v>366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 hidden="1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362</v>
      </c>
      <c r="F441" s="36" t="s">
        <v>362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410</v>
      </c>
      <c r="M441" s="36" t="s">
        <v>402</v>
      </c>
      <c r="N441" s="32" t="s">
        <v>411</v>
      </c>
      <c r="O441" s="35" t="s">
        <v>445</v>
      </c>
      <c r="P441" s="35" t="s">
        <v>405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446</v>
      </c>
      <c r="X441" s="38"/>
      <c r="Y441" s="38" t="s">
        <v>468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613</v>
      </c>
      <c r="AI441" s="32" t="s">
        <v>366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 hidden="1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362</v>
      </c>
      <c r="F442" s="36" t="s">
        <v>362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410</v>
      </c>
      <c r="M442" s="36" t="s">
        <v>402</v>
      </c>
      <c r="N442" s="32" t="s">
        <v>411</v>
      </c>
      <c r="O442" s="35" t="s">
        <v>466</v>
      </c>
      <c r="P442" s="35" t="s">
        <v>405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446</v>
      </c>
      <c r="X442" s="38"/>
      <c r="Y442" s="38" t="s">
        <v>468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613</v>
      </c>
      <c r="AI442" s="32" t="s">
        <v>366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 hidden="1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362</v>
      </c>
      <c r="F443" s="36" t="s">
        <v>362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410</v>
      </c>
      <c r="M443" s="36" t="s">
        <v>402</v>
      </c>
      <c r="N443" s="32" t="s">
        <v>411</v>
      </c>
      <c r="O443" s="35" t="s">
        <v>525</v>
      </c>
      <c r="P443" s="35" t="s">
        <v>405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446</v>
      </c>
      <c r="X443" s="38"/>
      <c r="Y443" s="38" t="s">
        <v>468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614</v>
      </c>
      <c r="AI443" s="32" t="s">
        <v>366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 hidden="1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362</v>
      </c>
      <c r="F444" s="36" t="s">
        <v>362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423</v>
      </c>
      <c r="M444" s="36" t="s">
        <v>435</v>
      </c>
      <c r="N444" s="32" t="s">
        <v>411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412</v>
      </c>
      <c r="X444" s="38"/>
      <c r="Y444" s="312" t="s">
        <v>437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6" t="s">
        <v>465</v>
      </c>
      <c r="AI444" s="32" t="s">
        <v>366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 hidden="1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362</v>
      </c>
      <c r="F445" s="36" t="s">
        <v>362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425</v>
      </c>
      <c r="M445" s="36" t="s">
        <v>402</v>
      </c>
      <c r="N445" s="32" t="s">
        <v>411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412</v>
      </c>
      <c r="X445" s="38"/>
      <c r="Y445" s="312" t="s">
        <v>601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443</v>
      </c>
      <c r="AI445" s="32" t="s">
        <v>366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 hidden="1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362</v>
      </c>
      <c r="F446" s="36" t="s">
        <v>362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426</v>
      </c>
      <c r="M446" s="36" t="s">
        <v>409</v>
      </c>
      <c r="N446" s="32" t="s">
        <v>415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412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560</v>
      </c>
      <c r="AI446" s="32" t="s">
        <v>366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 hidden="1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362</v>
      </c>
      <c r="F447" s="36" t="s">
        <v>362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401</v>
      </c>
      <c r="M447" s="36" t="s">
        <v>402</v>
      </c>
      <c r="N447" s="32" t="s">
        <v>415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412</v>
      </c>
      <c r="X447" s="38"/>
      <c r="Y447" s="312" t="s">
        <v>437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560</v>
      </c>
      <c r="AI447" s="32" t="s">
        <v>366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 hidden="1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362</v>
      </c>
      <c r="F448" s="36" t="s">
        <v>362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449</v>
      </c>
      <c r="M448" s="36" t="s">
        <v>402</v>
      </c>
      <c r="N448" s="32" t="s">
        <v>442</v>
      </c>
      <c r="O448" s="35" t="s">
        <v>445</v>
      </c>
      <c r="P448" s="35" t="s">
        <v>405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446</v>
      </c>
      <c r="X448" s="38"/>
      <c r="Y448" s="38" t="s">
        <v>468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614</v>
      </c>
      <c r="AI448" s="32" t="s">
        <v>366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 hidden="1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362</v>
      </c>
      <c r="F449" s="36" t="s">
        <v>362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401</v>
      </c>
      <c r="M449" s="36" t="s">
        <v>409</v>
      </c>
      <c r="N449" s="32" t="s">
        <v>415</v>
      </c>
      <c r="O449" s="35" t="s">
        <v>455</v>
      </c>
      <c r="P449" s="35" t="s">
        <v>405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446</v>
      </c>
      <c r="X449" s="38"/>
      <c r="Y449" s="38" t="s">
        <v>468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615</v>
      </c>
      <c r="AI449" s="32" t="s">
        <v>366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 hidden="1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362</v>
      </c>
      <c r="F450" s="36" t="s">
        <v>362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449</v>
      </c>
      <c r="M450" s="36" t="s">
        <v>402</v>
      </c>
      <c r="N450" s="32" t="s">
        <v>415</v>
      </c>
      <c r="O450" s="35" t="s">
        <v>471</v>
      </c>
      <c r="P450" s="35" t="s">
        <v>405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446</v>
      </c>
      <c r="X450" s="38"/>
      <c r="Y450" s="38" t="s">
        <v>468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616</v>
      </c>
      <c r="AI450" s="32" t="s">
        <v>366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617</v>
      </c>
    </row>
    <row r="451" spans="1:39" hidden="1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362</v>
      </c>
      <c r="F451" s="36" t="s">
        <v>362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449</v>
      </c>
      <c r="M451" s="36" t="s">
        <v>402</v>
      </c>
      <c r="N451" s="32" t="s">
        <v>442</v>
      </c>
      <c r="O451" s="35" t="s">
        <v>457</v>
      </c>
      <c r="P451" s="35" t="s">
        <v>405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446</v>
      </c>
      <c r="X451" s="38"/>
      <c r="Y451" s="38" t="s">
        <v>468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614</v>
      </c>
      <c r="AI451" s="32" t="s">
        <v>366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617</v>
      </c>
    </row>
    <row r="452" spans="1:39" hidden="1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362</v>
      </c>
      <c r="F452" s="36" t="s">
        <v>362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449</v>
      </c>
      <c r="M452" s="36" t="s">
        <v>409</v>
      </c>
      <c r="N452" s="32" t="s">
        <v>403</v>
      </c>
      <c r="O452" s="35" t="s">
        <v>445</v>
      </c>
      <c r="P452" s="35" t="s">
        <v>405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446</v>
      </c>
      <c r="X452" s="38"/>
      <c r="Y452" s="38" t="s">
        <v>468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614</v>
      </c>
      <c r="AI452" s="32" t="s">
        <v>366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617</v>
      </c>
    </row>
    <row r="453" spans="1:39" hidden="1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362</v>
      </c>
      <c r="F453" s="36" t="s">
        <v>362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449</v>
      </c>
      <c r="M453" s="36" t="s">
        <v>402</v>
      </c>
      <c r="N453" s="32" t="s">
        <v>415</v>
      </c>
      <c r="O453" s="35" t="s">
        <v>404</v>
      </c>
      <c r="P453" s="35" t="s">
        <v>405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446</v>
      </c>
      <c r="X453" s="38"/>
      <c r="Y453" s="38" t="s">
        <v>468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614</v>
      </c>
      <c r="AI453" s="32" t="s">
        <v>366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617</v>
      </c>
    </row>
    <row r="454" spans="1:39" hidden="1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362</v>
      </c>
      <c r="F454" s="36" t="s">
        <v>362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401</v>
      </c>
      <c r="M454" s="36" t="s">
        <v>409</v>
      </c>
      <c r="N454" s="32" t="s">
        <v>415</v>
      </c>
      <c r="O454" s="35" t="s">
        <v>445</v>
      </c>
      <c r="P454" s="35" t="s">
        <v>405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406</v>
      </c>
      <c r="X454" s="39"/>
      <c r="Y454" s="38" t="s">
        <v>468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459</v>
      </c>
      <c r="AI454" s="32" t="s">
        <v>366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617</v>
      </c>
    </row>
    <row r="455" spans="1:39" hidden="1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362</v>
      </c>
      <c r="F455" s="36" t="s">
        <v>362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401</v>
      </c>
      <c r="M455" s="36" t="s">
        <v>402</v>
      </c>
      <c r="N455" s="32" t="s">
        <v>415</v>
      </c>
      <c r="O455" s="35" t="s">
        <v>445</v>
      </c>
      <c r="P455" s="35" t="s">
        <v>405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406</v>
      </c>
      <c r="X455" s="39"/>
      <c r="Y455" s="38" t="s">
        <v>468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459</v>
      </c>
      <c r="AI455" s="32" t="s">
        <v>366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617</v>
      </c>
    </row>
    <row r="456" spans="1:39" hidden="1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362</v>
      </c>
      <c r="F456" s="36" t="s">
        <v>362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410</v>
      </c>
      <c r="M456" s="36" t="s">
        <v>409</v>
      </c>
      <c r="N456" s="32" t="s">
        <v>415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412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6" t="s">
        <v>493</v>
      </c>
      <c r="AI456" s="32" t="s">
        <v>366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5"/>
    </row>
    <row r="457" spans="1:39" hidden="1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362</v>
      </c>
      <c r="F457" s="36" t="s">
        <v>362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464</v>
      </c>
      <c r="M457" s="32"/>
      <c r="N457" s="32"/>
      <c r="O457" s="35"/>
      <c r="P457" s="35"/>
      <c r="Q457" s="32" t="s">
        <v>519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427</v>
      </c>
      <c r="X457" s="38"/>
      <c r="Y457" s="38" t="s">
        <v>520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421</v>
      </c>
      <c r="AI457" s="32" t="s">
        <v>366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 hidden="1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362</v>
      </c>
      <c r="F458" s="36" t="s">
        <v>362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410</v>
      </c>
      <c r="M458" s="36" t="s">
        <v>409</v>
      </c>
      <c r="N458" s="32" t="s">
        <v>415</v>
      </c>
      <c r="O458" s="35" t="s">
        <v>439</v>
      </c>
      <c r="P458" s="35" t="s">
        <v>405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446</v>
      </c>
      <c r="X458" s="38"/>
      <c r="Y458" s="38" t="s">
        <v>468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614</v>
      </c>
      <c r="AI458" s="32" t="s">
        <v>366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618</v>
      </c>
    </row>
    <row r="459" spans="1:39" hidden="1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362</v>
      </c>
      <c r="F459" s="36" t="s">
        <v>362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477</v>
      </c>
      <c r="M459" s="36" t="s">
        <v>409</v>
      </c>
      <c r="N459" s="32" t="s">
        <v>411</v>
      </c>
      <c r="O459" s="35" t="s">
        <v>404</v>
      </c>
      <c r="P459" s="35" t="s">
        <v>405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446</v>
      </c>
      <c r="X459" s="38"/>
      <c r="Y459" s="38" t="s">
        <v>468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619</v>
      </c>
      <c r="AI459" s="32" t="s">
        <v>366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618</v>
      </c>
    </row>
    <row r="460" spans="1:39" hidden="1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362</v>
      </c>
      <c r="F460" s="36" t="s">
        <v>362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449</v>
      </c>
      <c r="M460" s="36" t="s">
        <v>409</v>
      </c>
      <c r="N460" s="32" t="s">
        <v>411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412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6" t="s">
        <v>517</v>
      </c>
      <c r="AI460" s="32" t="s">
        <v>366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 hidden="1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362</v>
      </c>
      <c r="F461" s="36" t="s">
        <v>362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449</v>
      </c>
      <c r="M461" s="36" t="s">
        <v>409</v>
      </c>
      <c r="N461" s="32" t="s">
        <v>442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412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6" t="s">
        <v>517</v>
      </c>
      <c r="AI461" s="32" t="s">
        <v>366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 hidden="1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362</v>
      </c>
      <c r="F462" s="36" t="s">
        <v>362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401</v>
      </c>
      <c r="M462" s="36" t="s">
        <v>402</v>
      </c>
      <c r="N462" s="32" t="s">
        <v>415</v>
      </c>
      <c r="O462" s="35" t="s">
        <v>457</v>
      </c>
      <c r="P462" s="35" t="s">
        <v>405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446</v>
      </c>
      <c r="X462" s="38"/>
      <c r="Y462" s="38" t="s">
        <v>468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620</v>
      </c>
      <c r="AI462" s="32" t="s">
        <v>366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621</v>
      </c>
    </row>
    <row r="463" spans="1:39" hidden="1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362</v>
      </c>
      <c r="F463" s="36" t="s">
        <v>362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401</v>
      </c>
      <c r="M463" s="36" t="s">
        <v>402</v>
      </c>
      <c r="N463" s="32" t="s">
        <v>415</v>
      </c>
      <c r="O463" s="35" t="s">
        <v>457</v>
      </c>
      <c r="P463" s="35" t="s">
        <v>405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446</v>
      </c>
      <c r="X463" s="38"/>
      <c r="Y463" s="38" t="s">
        <v>468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620</v>
      </c>
      <c r="AI463" s="32" t="s">
        <v>366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621</v>
      </c>
    </row>
    <row r="464" spans="1:39" hidden="1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362</v>
      </c>
      <c r="F464" s="36" t="s">
        <v>362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401</v>
      </c>
      <c r="M464" s="36" t="s">
        <v>402</v>
      </c>
      <c r="N464" s="36" t="s">
        <v>411</v>
      </c>
      <c r="O464" s="37" t="s">
        <v>455</v>
      </c>
      <c r="P464" s="37" t="s">
        <v>405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446</v>
      </c>
      <c r="X464" s="38"/>
      <c r="Y464" s="38" t="s">
        <v>468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615</v>
      </c>
      <c r="AI464" s="32" t="s">
        <v>366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621</v>
      </c>
    </row>
    <row r="465" spans="1:39" hidden="1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362</v>
      </c>
      <c r="F465" s="36" t="s">
        <v>362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401</v>
      </c>
      <c r="M465" s="36" t="s">
        <v>402</v>
      </c>
      <c r="N465" s="36" t="s">
        <v>411</v>
      </c>
      <c r="O465" s="37" t="s">
        <v>471</v>
      </c>
      <c r="P465" s="37" t="s">
        <v>405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446</v>
      </c>
      <c r="X465" s="38"/>
      <c r="Y465" s="38" t="s">
        <v>468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620</v>
      </c>
      <c r="AI465" s="32" t="s">
        <v>366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621</v>
      </c>
    </row>
    <row r="466" spans="1:39" hidden="1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362</v>
      </c>
      <c r="F466" s="36" t="s">
        <v>362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401</v>
      </c>
      <c r="M466" s="36" t="s">
        <v>402</v>
      </c>
      <c r="N466" s="36" t="s">
        <v>411</v>
      </c>
      <c r="O466" s="37" t="s">
        <v>471</v>
      </c>
      <c r="P466" s="37" t="s">
        <v>405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446</v>
      </c>
      <c r="X466" s="38"/>
      <c r="Y466" s="38" t="s">
        <v>468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620</v>
      </c>
      <c r="AI466" s="32" t="s">
        <v>366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621</v>
      </c>
    </row>
    <row r="467" spans="1:39" hidden="1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362</v>
      </c>
      <c r="F467" s="36" t="s">
        <v>362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417</v>
      </c>
      <c r="M467" s="36" t="s">
        <v>409</v>
      </c>
      <c r="N467" s="32" t="s">
        <v>442</v>
      </c>
      <c r="O467" s="37" t="s">
        <v>455</v>
      </c>
      <c r="P467" s="37" t="s">
        <v>405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446</v>
      </c>
      <c r="X467" s="38"/>
      <c r="Y467" s="38" t="s">
        <v>468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622</v>
      </c>
      <c r="AI467" s="32" t="s">
        <v>366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621</v>
      </c>
    </row>
    <row r="468" spans="1:39" hidden="1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362</v>
      </c>
      <c r="F468" s="36" t="s">
        <v>362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425</v>
      </c>
      <c r="M468" s="36" t="s">
        <v>402</v>
      </c>
      <c r="N468" s="36" t="s">
        <v>403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412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6" t="s">
        <v>465</v>
      </c>
      <c r="AI468" s="32" t="s">
        <v>366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5"/>
    </row>
    <row r="469" spans="1:39" hidden="1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362</v>
      </c>
      <c r="F469" s="36" t="s">
        <v>362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472</v>
      </c>
      <c r="M469" s="36" t="s">
        <v>409</v>
      </c>
      <c r="N469" s="32" t="s">
        <v>415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412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6" t="s">
        <v>560</v>
      </c>
      <c r="AI469" s="32" t="s">
        <v>366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 hidden="1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362</v>
      </c>
      <c r="F470" s="36" t="s">
        <v>362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423</v>
      </c>
      <c r="M470" s="32" t="s">
        <v>435</v>
      </c>
      <c r="N470" s="36" t="s">
        <v>411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412</v>
      </c>
      <c r="X470" s="38"/>
      <c r="Y470" s="38" t="s">
        <v>437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6" t="s">
        <v>465</v>
      </c>
      <c r="AI470" s="32" t="s">
        <v>366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 hidden="1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362</v>
      </c>
      <c r="F471" s="36" t="s">
        <v>362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423</v>
      </c>
      <c r="M471" s="32" t="s">
        <v>482</v>
      </c>
      <c r="N471" s="32" t="s">
        <v>415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412</v>
      </c>
      <c r="X471" s="39"/>
      <c r="Y471" s="38" t="s">
        <v>437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6" t="s">
        <v>465</v>
      </c>
      <c r="AI471" s="32" t="s">
        <v>366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 hidden="1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362</v>
      </c>
      <c r="F472" s="36" t="s">
        <v>362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449</v>
      </c>
      <c r="M472" s="36" t="s">
        <v>409</v>
      </c>
      <c r="N472" s="36" t="s">
        <v>411</v>
      </c>
      <c r="O472" s="37" t="s">
        <v>445</v>
      </c>
      <c r="P472" s="37" t="s">
        <v>405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446</v>
      </c>
      <c r="X472" s="38"/>
      <c r="Y472" s="38" t="s">
        <v>468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623</v>
      </c>
      <c r="AI472" s="32" t="s">
        <v>366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624</v>
      </c>
    </row>
    <row r="473" spans="1:39" hidden="1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362</v>
      </c>
      <c r="F473" s="36" t="s">
        <v>362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423</v>
      </c>
      <c r="M473" s="32" t="s">
        <v>435</v>
      </c>
      <c r="N473" s="36" t="s">
        <v>411</v>
      </c>
      <c r="O473" s="37" t="s">
        <v>455</v>
      </c>
      <c r="P473" s="37" t="s">
        <v>470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446</v>
      </c>
      <c r="X473" s="38"/>
      <c r="Y473" s="38" t="s">
        <v>468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625</v>
      </c>
      <c r="AI473" s="32" t="s">
        <v>366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624</v>
      </c>
    </row>
    <row r="474" spans="1:39" hidden="1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362</v>
      </c>
      <c r="F474" s="36" t="s">
        <v>362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425</v>
      </c>
      <c r="M474" s="36" t="s">
        <v>402</v>
      </c>
      <c r="N474" s="36" t="s">
        <v>415</v>
      </c>
      <c r="O474" s="37" t="s">
        <v>455</v>
      </c>
      <c r="P474" s="37" t="s">
        <v>470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446</v>
      </c>
      <c r="X474" s="39"/>
      <c r="Y474" s="38" t="s">
        <v>468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626</v>
      </c>
      <c r="AI474" s="32" t="s">
        <v>366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624</v>
      </c>
    </row>
    <row r="475" spans="1:39" hidden="1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362</v>
      </c>
      <c r="F475" s="36" t="s">
        <v>362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423</v>
      </c>
      <c r="M475" s="36" t="s">
        <v>402</v>
      </c>
      <c r="N475" s="32" t="s">
        <v>415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412</v>
      </c>
      <c r="X475" s="38"/>
      <c r="Y475" s="38" t="s">
        <v>437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6" t="s">
        <v>560</v>
      </c>
      <c r="AI475" s="32" t="s">
        <v>366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5"/>
    </row>
    <row r="476" spans="1:39" hidden="1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362</v>
      </c>
      <c r="F476" s="36" t="s">
        <v>362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423</v>
      </c>
      <c r="M476" s="32" t="s">
        <v>435</v>
      </c>
      <c r="N476" s="36" t="s">
        <v>411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412</v>
      </c>
      <c r="X476" s="38"/>
      <c r="Y476" s="38" t="s">
        <v>437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6" t="s">
        <v>560</v>
      </c>
      <c r="AI476" s="32" t="s">
        <v>366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 hidden="1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362</v>
      </c>
      <c r="F477" s="36" t="s">
        <v>362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423</v>
      </c>
      <c r="M477" s="32" t="s">
        <v>482</v>
      </c>
      <c r="N477" s="32" t="s">
        <v>415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412</v>
      </c>
      <c r="X477" s="38"/>
      <c r="Y477" s="38" t="s">
        <v>437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6" t="s">
        <v>560</v>
      </c>
      <c r="AI477" s="32" t="s">
        <v>366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 hidden="1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362</v>
      </c>
      <c r="F478" s="36" t="s">
        <v>362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401</v>
      </c>
      <c r="M478" s="36" t="s">
        <v>402</v>
      </c>
      <c r="N478" s="32" t="s">
        <v>415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412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6" t="s">
        <v>560</v>
      </c>
      <c r="AI478" s="32" t="s">
        <v>366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 hidden="1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362</v>
      </c>
      <c r="F479" s="36" t="s">
        <v>362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472</v>
      </c>
      <c r="M479" s="36" t="s">
        <v>409</v>
      </c>
      <c r="N479" s="32" t="s">
        <v>415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412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6" t="s">
        <v>560</v>
      </c>
      <c r="AI479" s="32" t="s">
        <v>366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 hidden="1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362</v>
      </c>
      <c r="F480" s="36" t="s">
        <v>362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425</v>
      </c>
      <c r="M480" s="36" t="s">
        <v>402</v>
      </c>
      <c r="N480" s="36" t="s">
        <v>411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412</v>
      </c>
      <c r="X480" s="38"/>
      <c r="Y480" s="38" t="s">
        <v>601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443</v>
      </c>
      <c r="AI480" s="32" t="s">
        <v>366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 hidden="1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362</v>
      </c>
      <c r="F481" s="36" t="s">
        <v>362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513</v>
      </c>
      <c r="M481" s="32"/>
      <c r="N481" s="32"/>
      <c r="O481" s="35"/>
      <c r="P481" s="35"/>
      <c r="Q481" s="32" t="s">
        <v>418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419</v>
      </c>
      <c r="X481" s="38"/>
      <c r="Y481" s="38" t="s">
        <v>627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421</v>
      </c>
      <c r="AI481" s="32" t="s">
        <v>366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 hidden="1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362</v>
      </c>
      <c r="F482" s="36" t="s">
        <v>362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477</v>
      </c>
      <c r="M482" s="32"/>
      <c r="N482" s="32"/>
      <c r="O482" s="35"/>
      <c r="P482" s="35"/>
      <c r="Q482" s="32" t="s">
        <v>519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427</v>
      </c>
      <c r="X482" s="38"/>
      <c r="Y482" s="38" t="s">
        <v>628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629</v>
      </c>
      <c r="AI482" s="32" t="s">
        <v>366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 hidden="1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362</v>
      </c>
      <c r="F483" s="36" t="s">
        <v>362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523</v>
      </c>
      <c r="M483" s="32"/>
      <c r="N483" s="32"/>
      <c r="O483" s="35"/>
      <c r="P483" s="35"/>
      <c r="Q483" s="32" t="s">
        <v>418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419</v>
      </c>
      <c r="X483" s="38"/>
      <c r="Y483" s="38" t="s">
        <v>630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421</v>
      </c>
      <c r="AI483" s="32" t="s">
        <v>366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 hidden="1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362</v>
      </c>
      <c r="F484" s="36" t="s">
        <v>362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607</v>
      </c>
      <c r="M484" s="32"/>
      <c r="N484" s="32"/>
      <c r="O484" s="35"/>
      <c r="P484" s="35"/>
      <c r="Q484" s="32" t="s">
        <v>418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419</v>
      </c>
      <c r="X484" s="38"/>
      <c r="Y484" s="38" t="s">
        <v>627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421</v>
      </c>
      <c r="AI484" s="32" t="s">
        <v>366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 hidden="1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362</v>
      </c>
      <c r="F485" s="36" t="s">
        <v>362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426</v>
      </c>
      <c r="M485" s="36" t="s">
        <v>409</v>
      </c>
      <c r="N485" s="32" t="s">
        <v>415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412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6" t="s">
        <v>560</v>
      </c>
      <c r="AI485" s="32" t="s">
        <v>366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 hidden="1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362</v>
      </c>
      <c r="F486" s="36" t="s">
        <v>362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425</v>
      </c>
      <c r="M486" s="36" t="s">
        <v>402</v>
      </c>
      <c r="N486" s="36" t="s">
        <v>411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412</v>
      </c>
      <c r="X486" s="38"/>
      <c r="Y486" s="38" t="s">
        <v>601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443</v>
      </c>
      <c r="AI486" s="32" t="s">
        <v>366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 hidden="1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362</v>
      </c>
      <c r="F487" s="36" t="s">
        <v>362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472</v>
      </c>
      <c r="M487" s="36" t="s">
        <v>409</v>
      </c>
      <c r="N487" s="32" t="s">
        <v>415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412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6" t="s">
        <v>560</v>
      </c>
      <c r="AI487" s="32" t="s">
        <v>366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 hidden="1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362</v>
      </c>
      <c r="F488" s="36" t="s">
        <v>362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426</v>
      </c>
      <c r="M488" s="36" t="s">
        <v>409</v>
      </c>
      <c r="N488" s="32" t="s">
        <v>415</v>
      </c>
      <c r="O488" s="37" t="s">
        <v>466</v>
      </c>
      <c r="P488" s="37" t="s">
        <v>405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446</v>
      </c>
      <c r="X488" s="38"/>
      <c r="Y488" s="38" t="s">
        <v>468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631</v>
      </c>
      <c r="AI488" s="32" t="s">
        <v>366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 hidden="1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362</v>
      </c>
      <c r="F489" s="36" t="s">
        <v>362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426</v>
      </c>
      <c r="M489" s="36" t="s">
        <v>409</v>
      </c>
      <c r="N489" s="32" t="s">
        <v>415</v>
      </c>
      <c r="O489" s="37" t="s">
        <v>466</v>
      </c>
      <c r="P489" s="37" t="s">
        <v>405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446</v>
      </c>
      <c r="X489" s="39"/>
      <c r="Y489" s="38" t="s">
        <v>468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518</v>
      </c>
      <c r="AI489" s="32" t="s">
        <v>366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 hidden="1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362</v>
      </c>
      <c r="F490" s="36" t="s">
        <v>362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423</v>
      </c>
      <c r="M490" s="36" t="s">
        <v>435</v>
      </c>
      <c r="N490" s="32" t="s">
        <v>411</v>
      </c>
      <c r="O490" s="37" t="s">
        <v>457</v>
      </c>
      <c r="P490" s="37" t="s">
        <v>470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446</v>
      </c>
      <c r="X490" s="38"/>
      <c r="Y490" s="38" t="s">
        <v>468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518</v>
      </c>
      <c r="AI490" s="32" t="s">
        <v>366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 hidden="1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362</v>
      </c>
      <c r="F491" s="36" t="s">
        <v>362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423</v>
      </c>
      <c r="M491" s="36" t="s">
        <v>482</v>
      </c>
      <c r="N491" s="32" t="s">
        <v>415</v>
      </c>
      <c r="O491" s="37" t="s">
        <v>457</v>
      </c>
      <c r="P491" s="37" t="s">
        <v>470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446</v>
      </c>
      <c r="X491" s="38"/>
      <c r="Y491" s="38" t="s">
        <v>468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565</v>
      </c>
      <c r="AI491" s="32" t="s">
        <v>366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 hidden="1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362</v>
      </c>
      <c r="F492" s="36" t="s">
        <v>362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607</v>
      </c>
      <c r="M492" s="36" t="s">
        <v>402</v>
      </c>
      <c r="N492" s="36" t="s">
        <v>442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412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6" t="s">
        <v>560</v>
      </c>
      <c r="AI492" s="32" t="s">
        <v>366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 hidden="1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362</v>
      </c>
      <c r="F493" s="36" t="s">
        <v>362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410</v>
      </c>
      <c r="M493" s="36" t="s">
        <v>482</v>
      </c>
      <c r="N493" s="32" t="s">
        <v>411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412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6" t="s">
        <v>632</v>
      </c>
      <c r="AI493" s="32" t="s">
        <v>366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 hidden="1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362</v>
      </c>
      <c r="F494" s="36" t="s">
        <v>362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401</v>
      </c>
      <c r="M494" s="36" t="s">
        <v>402</v>
      </c>
      <c r="N494" s="32" t="s">
        <v>415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412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6" t="s">
        <v>517</v>
      </c>
      <c r="AI494" s="32" t="s">
        <v>366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 hidden="1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362</v>
      </c>
      <c r="F495" s="36" t="s">
        <v>362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423</v>
      </c>
      <c r="M495" s="36" t="s">
        <v>402</v>
      </c>
      <c r="N495" s="32" t="s">
        <v>415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412</v>
      </c>
      <c r="X495" s="38"/>
      <c r="Y495" s="38" t="s">
        <v>437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6" t="s">
        <v>633</v>
      </c>
      <c r="AI495" s="32" t="s">
        <v>366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 hidden="1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362</v>
      </c>
      <c r="F496" s="36" t="s">
        <v>362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410</v>
      </c>
      <c r="M496" s="36" t="s">
        <v>482</v>
      </c>
      <c r="N496" s="32" t="s">
        <v>415</v>
      </c>
      <c r="O496" s="37" t="s">
        <v>457</v>
      </c>
      <c r="P496" s="37" t="s">
        <v>405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446</v>
      </c>
      <c r="X496" s="38"/>
      <c r="Y496" s="38" t="s">
        <v>468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518</v>
      </c>
      <c r="AI496" s="32" t="s">
        <v>366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634</v>
      </c>
    </row>
    <row r="497" spans="1:39" hidden="1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362</v>
      </c>
      <c r="F497" s="36" t="s">
        <v>362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410</v>
      </c>
      <c r="M497" s="36" t="s">
        <v>402</v>
      </c>
      <c r="N497" s="36" t="s">
        <v>411</v>
      </c>
      <c r="O497" s="37" t="s">
        <v>466</v>
      </c>
      <c r="P497" s="37" t="s">
        <v>405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446</v>
      </c>
      <c r="X497" s="38"/>
      <c r="Y497" s="38" t="s">
        <v>468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553</v>
      </c>
      <c r="AI497" s="32" t="s">
        <v>366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634</v>
      </c>
    </row>
    <row r="498" spans="1:39" hidden="1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362</v>
      </c>
      <c r="F498" s="36" t="s">
        <v>362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401</v>
      </c>
      <c r="M498" s="36" t="s">
        <v>402</v>
      </c>
      <c r="N498" s="32" t="s">
        <v>415</v>
      </c>
      <c r="O498" s="37" t="s">
        <v>445</v>
      </c>
      <c r="P498" s="37" t="s">
        <v>405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446</v>
      </c>
      <c r="X498" s="38"/>
      <c r="Y498" s="38" t="s">
        <v>468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574</v>
      </c>
      <c r="AI498" s="32" t="s">
        <v>366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 hidden="1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362</v>
      </c>
      <c r="F499" s="36" t="s">
        <v>362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423</v>
      </c>
      <c r="M499" s="36" t="s">
        <v>402</v>
      </c>
      <c r="N499" s="32" t="s">
        <v>415</v>
      </c>
      <c r="O499" s="37" t="s">
        <v>469</v>
      </c>
      <c r="P499" s="37" t="s">
        <v>470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446</v>
      </c>
      <c r="X499" s="39"/>
      <c r="Y499" s="38" t="s">
        <v>468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635</v>
      </c>
      <c r="AI499" s="32" t="s">
        <v>366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 hidden="1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362</v>
      </c>
      <c r="F500" s="36" t="s">
        <v>362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426</v>
      </c>
      <c r="M500" s="32"/>
      <c r="N500" s="32"/>
      <c r="O500" s="35"/>
      <c r="P500" s="35"/>
      <c r="Q500" s="32" t="s">
        <v>519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427</v>
      </c>
      <c r="X500" s="38"/>
      <c r="Y500" s="38" t="s">
        <v>636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637</v>
      </c>
      <c r="AI500" s="32" t="s">
        <v>366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 hidden="1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362</v>
      </c>
      <c r="F501" s="36" t="s">
        <v>362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410</v>
      </c>
      <c r="M501" s="36" t="s">
        <v>402</v>
      </c>
      <c r="N501" s="36" t="s">
        <v>411</v>
      </c>
      <c r="O501" s="37" t="s">
        <v>445</v>
      </c>
      <c r="P501" s="37" t="s">
        <v>405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446</v>
      </c>
      <c r="X501" s="38"/>
      <c r="Y501" s="38" t="s">
        <v>468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518</v>
      </c>
      <c r="AI501" s="32" t="s">
        <v>366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638</v>
      </c>
    </row>
    <row r="502" spans="1:39" hidden="1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362</v>
      </c>
      <c r="F502" s="36" t="s">
        <v>362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417</v>
      </c>
      <c r="M502" s="32" t="s">
        <v>409</v>
      </c>
      <c r="N502" s="32" t="s">
        <v>415</v>
      </c>
      <c r="O502" s="37" t="s">
        <v>439</v>
      </c>
      <c r="P502" s="37" t="s">
        <v>405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446</v>
      </c>
      <c r="X502" s="38"/>
      <c r="Y502" s="38" t="s">
        <v>468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574</v>
      </c>
      <c r="AI502" s="32" t="s">
        <v>366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638</v>
      </c>
    </row>
    <row r="503" spans="1:39" hidden="1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362</v>
      </c>
      <c r="F503" s="36" t="s">
        <v>362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523</v>
      </c>
      <c r="M503" s="32" t="s">
        <v>409</v>
      </c>
      <c r="N503" s="36" t="s">
        <v>411</v>
      </c>
      <c r="O503" s="37" t="s">
        <v>404</v>
      </c>
      <c r="P503" s="37" t="s">
        <v>470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412</v>
      </c>
      <c r="X503" s="38"/>
      <c r="Y503" s="38" t="s">
        <v>468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639</v>
      </c>
      <c r="AI503" s="32" t="s">
        <v>366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638</v>
      </c>
    </row>
    <row r="504" spans="1:39" hidden="1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362</v>
      </c>
      <c r="F504" s="36" t="s">
        <v>362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472</v>
      </c>
      <c r="M504" s="36" t="s">
        <v>402</v>
      </c>
      <c r="N504" s="32" t="s">
        <v>415</v>
      </c>
      <c r="O504" s="37" t="s">
        <v>455</v>
      </c>
      <c r="P504" s="37" t="s">
        <v>470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446</v>
      </c>
      <c r="X504" s="38"/>
      <c r="Y504" s="38" t="s">
        <v>468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505</v>
      </c>
      <c r="AI504" s="32" t="s">
        <v>366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 hidden="1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362</v>
      </c>
      <c r="F505" s="36" t="s">
        <v>362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472</v>
      </c>
      <c r="M505" s="36" t="s">
        <v>402</v>
      </c>
      <c r="N505" s="32" t="s">
        <v>415</v>
      </c>
      <c r="O505" s="37" t="s">
        <v>445</v>
      </c>
      <c r="P505" s="37" t="s">
        <v>470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446</v>
      </c>
      <c r="X505" s="38"/>
      <c r="Y505" s="38" t="s">
        <v>468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505</v>
      </c>
      <c r="AI505" s="32" t="s">
        <v>366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 hidden="1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362</v>
      </c>
      <c r="F506" s="36" t="s">
        <v>362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472</v>
      </c>
      <c r="M506" s="36" t="s">
        <v>402</v>
      </c>
      <c r="N506" s="32" t="s">
        <v>415</v>
      </c>
      <c r="O506" s="37" t="s">
        <v>445</v>
      </c>
      <c r="P506" s="37" t="s">
        <v>470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446</v>
      </c>
      <c r="X506" s="38"/>
      <c r="Y506" s="38" t="s">
        <v>468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505</v>
      </c>
      <c r="AI506" s="32" t="s">
        <v>366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 hidden="1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362</v>
      </c>
      <c r="F507" s="36" t="s">
        <v>362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472</v>
      </c>
      <c r="M507" s="36" t="s">
        <v>402</v>
      </c>
      <c r="N507" s="32" t="s">
        <v>415</v>
      </c>
      <c r="O507" s="37" t="s">
        <v>466</v>
      </c>
      <c r="P507" s="37" t="s">
        <v>470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406</v>
      </c>
      <c r="X507" s="39"/>
      <c r="Y507" s="38" t="s">
        <v>468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505</v>
      </c>
      <c r="AI507" s="32" t="s">
        <v>366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 hidden="1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362</v>
      </c>
      <c r="F508" s="36" t="s">
        <v>362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472</v>
      </c>
      <c r="M508" s="36" t="s">
        <v>409</v>
      </c>
      <c r="N508" s="36" t="s">
        <v>415</v>
      </c>
      <c r="O508" s="37" t="s">
        <v>525</v>
      </c>
      <c r="P508" s="37" t="s">
        <v>470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406</v>
      </c>
      <c r="X508" s="39"/>
      <c r="Y508" s="38" t="s">
        <v>468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505</v>
      </c>
      <c r="AI508" s="32" t="s">
        <v>366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 hidden="1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362</v>
      </c>
      <c r="F509" s="36" t="s">
        <v>362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472</v>
      </c>
      <c r="M509" s="36" t="s">
        <v>409</v>
      </c>
      <c r="N509" s="36" t="s">
        <v>415</v>
      </c>
      <c r="O509" s="37" t="s">
        <v>469</v>
      </c>
      <c r="P509" s="37" t="s">
        <v>470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406</v>
      </c>
      <c r="X509" s="39"/>
      <c r="Y509" s="38" t="s">
        <v>468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505</v>
      </c>
      <c r="AI509" s="32" t="s">
        <v>366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 hidden="1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362</v>
      </c>
      <c r="F510" s="36" t="s">
        <v>362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607</v>
      </c>
      <c r="M510" s="36" t="s">
        <v>402</v>
      </c>
      <c r="N510" s="36" t="s">
        <v>415</v>
      </c>
      <c r="O510" s="37" t="s">
        <v>455</v>
      </c>
      <c r="P510" s="37" t="s">
        <v>470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446</v>
      </c>
      <c r="X510" s="39"/>
      <c r="Y510" s="38" t="s">
        <v>468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640</v>
      </c>
      <c r="AI510" s="32" t="s">
        <v>366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638</v>
      </c>
    </row>
    <row r="511" spans="1:39" hidden="1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362</v>
      </c>
      <c r="F511" s="36" t="s">
        <v>362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425</v>
      </c>
      <c r="M511" s="36" t="s">
        <v>402</v>
      </c>
      <c r="N511" s="36" t="s">
        <v>411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412</v>
      </c>
      <c r="X511" s="38"/>
      <c r="Y511" s="38" t="s">
        <v>601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641</v>
      </c>
      <c r="AI511" s="32" t="s">
        <v>366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5"/>
    </row>
    <row r="512" spans="1:39" hidden="1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362</v>
      </c>
      <c r="F512" s="36" t="s">
        <v>362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425</v>
      </c>
      <c r="M512" s="36"/>
      <c r="N512" s="36"/>
      <c r="O512" s="37"/>
      <c r="P512" s="37"/>
      <c r="Q512" s="36" t="s">
        <v>418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419</v>
      </c>
      <c r="X512" s="39"/>
      <c r="Y512" s="39" t="s">
        <v>642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643</v>
      </c>
      <c r="AI512" s="32" t="s">
        <v>366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 hidden="1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362</v>
      </c>
      <c r="F513" s="36" t="s">
        <v>362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426</v>
      </c>
      <c r="M513" s="32"/>
      <c r="N513" s="32"/>
      <c r="O513" s="35"/>
      <c r="P513" s="35"/>
      <c r="Q513" s="36" t="s">
        <v>418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419</v>
      </c>
      <c r="X513" s="38"/>
      <c r="Y513" s="38" t="s">
        <v>644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421</v>
      </c>
      <c r="AI513" s="32" t="s">
        <v>366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 hidden="1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362</v>
      </c>
      <c r="F514" s="36" t="s">
        <v>362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410</v>
      </c>
      <c r="M514" s="32"/>
      <c r="N514" s="32"/>
      <c r="O514" s="35"/>
      <c r="P514" s="35"/>
      <c r="Q514" s="36" t="s">
        <v>418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419</v>
      </c>
      <c r="X514" s="38"/>
      <c r="Y514" s="38" t="s">
        <v>644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421</v>
      </c>
      <c r="AI514" s="32" t="s">
        <v>366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 hidden="1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362</v>
      </c>
      <c r="F515" s="36" t="s">
        <v>362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477</v>
      </c>
      <c r="M515" s="36" t="s">
        <v>409</v>
      </c>
      <c r="N515" s="36" t="s">
        <v>415</v>
      </c>
      <c r="O515" s="37" t="s">
        <v>455</v>
      </c>
      <c r="P515" s="37" t="s">
        <v>405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406</v>
      </c>
      <c r="X515" s="38"/>
      <c r="Y515" s="38" t="s">
        <v>468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645</v>
      </c>
      <c r="AI515" s="32" t="s">
        <v>366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 hidden="1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362</v>
      </c>
      <c r="F516" s="36" t="s">
        <v>362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477</v>
      </c>
      <c r="M516" s="36" t="s">
        <v>409</v>
      </c>
      <c r="N516" s="36" t="s">
        <v>415</v>
      </c>
      <c r="O516" s="37" t="s">
        <v>455</v>
      </c>
      <c r="P516" s="37" t="s">
        <v>405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446</v>
      </c>
      <c r="X516" s="39"/>
      <c r="Y516" s="38" t="s">
        <v>468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645</v>
      </c>
      <c r="AI516" s="32" t="s">
        <v>366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 hidden="1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362</v>
      </c>
      <c r="F517" s="36" t="s">
        <v>362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423</v>
      </c>
      <c r="M517" s="36" t="s">
        <v>409</v>
      </c>
      <c r="N517" s="36" t="s">
        <v>411</v>
      </c>
      <c r="O517" s="37" t="s">
        <v>404</v>
      </c>
      <c r="P517" s="37" t="s">
        <v>470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446</v>
      </c>
      <c r="X517" s="38"/>
      <c r="Y517" s="38" t="s">
        <v>468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646</v>
      </c>
      <c r="AI517" s="32" t="s">
        <v>366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 hidden="1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362</v>
      </c>
      <c r="F518" s="36" t="s">
        <v>362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423</v>
      </c>
      <c r="M518" s="36" t="s">
        <v>409</v>
      </c>
      <c r="N518" s="36" t="s">
        <v>411</v>
      </c>
      <c r="O518" s="37" t="s">
        <v>404</v>
      </c>
      <c r="P518" s="37" t="s">
        <v>470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480</v>
      </c>
      <c r="X518" s="38"/>
      <c r="Y518" s="38" t="s">
        <v>468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543</v>
      </c>
      <c r="AI518" s="32" t="s">
        <v>366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 hidden="1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362</v>
      </c>
      <c r="F519" s="36" t="s">
        <v>362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423</v>
      </c>
      <c r="M519" s="32" t="s">
        <v>435</v>
      </c>
      <c r="N519" s="36" t="s">
        <v>411</v>
      </c>
      <c r="O519" s="37" t="s">
        <v>471</v>
      </c>
      <c r="P519" s="37" t="s">
        <v>470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446</v>
      </c>
      <c r="X519" s="38"/>
      <c r="Y519" s="38" t="s">
        <v>468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456</v>
      </c>
      <c r="AI519" s="32" t="s">
        <v>366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 hidden="1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362</v>
      </c>
      <c r="F520" s="36" t="s">
        <v>362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477</v>
      </c>
      <c r="M520" s="36" t="s">
        <v>409</v>
      </c>
      <c r="N520" s="36" t="s">
        <v>415</v>
      </c>
      <c r="O520" s="37" t="s">
        <v>439</v>
      </c>
      <c r="P520" s="37" t="s">
        <v>405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446</v>
      </c>
      <c r="X520" s="38"/>
      <c r="Y520" s="38" t="s">
        <v>468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647</v>
      </c>
      <c r="AI520" s="32" t="s">
        <v>366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 hidden="1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362</v>
      </c>
      <c r="F521" s="36" t="s">
        <v>362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477</v>
      </c>
      <c r="M521" s="36" t="s">
        <v>409</v>
      </c>
      <c r="N521" s="36" t="s">
        <v>415</v>
      </c>
      <c r="O521" s="37" t="s">
        <v>439</v>
      </c>
      <c r="P521" s="37" t="s">
        <v>405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446</v>
      </c>
      <c r="X521" s="38"/>
      <c r="Y521" s="38" t="s">
        <v>468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647</v>
      </c>
      <c r="AI521" s="32" t="s">
        <v>366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 hidden="1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362</v>
      </c>
      <c r="F522" s="36" t="s">
        <v>362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423</v>
      </c>
      <c r="M522" s="36" t="s">
        <v>482</v>
      </c>
      <c r="N522" s="36" t="s">
        <v>411</v>
      </c>
      <c r="O522" s="37" t="s">
        <v>404</v>
      </c>
      <c r="P522" s="37" t="s">
        <v>479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406</v>
      </c>
      <c r="X522" s="38"/>
      <c r="Y522" s="38" t="s">
        <v>468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459</v>
      </c>
      <c r="AI522" s="32" t="s">
        <v>366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 hidden="1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362</v>
      </c>
      <c r="F523" s="36" t="s">
        <v>362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523</v>
      </c>
      <c r="M523" s="32" t="s">
        <v>402</v>
      </c>
      <c r="N523" s="36" t="s">
        <v>411</v>
      </c>
      <c r="O523" s="37" t="s">
        <v>525</v>
      </c>
      <c r="P523" s="37" t="s">
        <v>470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446</v>
      </c>
      <c r="X523" s="38"/>
      <c r="Y523" s="38" t="s">
        <v>468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456</v>
      </c>
      <c r="AI523" s="32" t="s">
        <v>366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 hidden="1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362</v>
      </c>
      <c r="F524" s="36" t="s">
        <v>362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523</v>
      </c>
      <c r="M524" s="32" t="s">
        <v>402</v>
      </c>
      <c r="N524" s="36" t="s">
        <v>411</v>
      </c>
      <c r="O524" s="37" t="s">
        <v>525</v>
      </c>
      <c r="P524" s="37" t="s">
        <v>470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446</v>
      </c>
      <c r="X524" s="38"/>
      <c r="Y524" s="38" t="s">
        <v>468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456</v>
      </c>
      <c r="AI524" s="32" t="s">
        <v>366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 hidden="1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362</v>
      </c>
      <c r="F525" s="36" t="s">
        <v>362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425</v>
      </c>
      <c r="M525" s="36" t="s">
        <v>402</v>
      </c>
      <c r="N525" s="36" t="s">
        <v>403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412</v>
      </c>
      <c r="X525" s="38"/>
      <c r="Y525" s="38" t="s">
        <v>601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648</v>
      </c>
      <c r="AI525" s="32" t="s">
        <v>366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 hidden="1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362</v>
      </c>
      <c r="F526" s="36" t="s">
        <v>362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425</v>
      </c>
      <c r="M526" s="32"/>
      <c r="N526" s="32"/>
      <c r="O526" s="35"/>
      <c r="P526" s="35"/>
      <c r="Q526" s="36" t="s">
        <v>418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419</v>
      </c>
      <c r="X526" s="38"/>
      <c r="Y526" s="39" t="s">
        <v>649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643</v>
      </c>
      <c r="AI526" s="32" t="s">
        <v>366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 hidden="1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362</v>
      </c>
      <c r="F527" s="36" t="s">
        <v>362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417</v>
      </c>
      <c r="M527" s="36" t="s">
        <v>409</v>
      </c>
      <c r="N527" s="36" t="s">
        <v>403</v>
      </c>
      <c r="O527" s="37" t="s">
        <v>439</v>
      </c>
      <c r="P527" s="37" t="s">
        <v>405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406</v>
      </c>
      <c r="X527" s="39"/>
      <c r="Y527" s="38" t="s">
        <v>468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459</v>
      </c>
      <c r="AI527" s="32" t="s">
        <v>366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 hidden="1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362</v>
      </c>
      <c r="F528" s="36" t="s">
        <v>362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425</v>
      </c>
      <c r="M528" s="36" t="s">
        <v>402</v>
      </c>
      <c r="N528" s="36" t="s">
        <v>411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412</v>
      </c>
      <c r="X528" s="39"/>
      <c r="Y528" s="38" t="s">
        <v>601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650</v>
      </c>
      <c r="AI528" s="32" t="s">
        <v>366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 hidden="1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362</v>
      </c>
      <c r="F529" s="36" t="s">
        <v>362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425</v>
      </c>
      <c r="M529" s="32"/>
      <c r="N529" s="32"/>
      <c r="O529" s="35"/>
      <c r="P529" s="35"/>
      <c r="Q529" s="36" t="s">
        <v>418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419</v>
      </c>
      <c r="X529" s="38"/>
      <c r="Y529" s="39" t="s">
        <v>642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643</v>
      </c>
      <c r="AI529" s="32" t="s">
        <v>366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 hidden="1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362</v>
      </c>
      <c r="F530" s="36" t="s">
        <v>362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425</v>
      </c>
      <c r="M530" s="36" t="s">
        <v>402</v>
      </c>
      <c r="N530" s="36" t="s">
        <v>411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412</v>
      </c>
      <c r="X530" s="38"/>
      <c r="Y530" s="38" t="s">
        <v>601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651</v>
      </c>
      <c r="AI530" s="32" t="s">
        <v>366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 hidden="1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362</v>
      </c>
      <c r="F531" s="36" t="s">
        <v>362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523</v>
      </c>
      <c r="M531" s="32"/>
      <c r="N531" s="32"/>
      <c r="O531" s="35"/>
      <c r="P531" s="35"/>
      <c r="Q531" s="32" t="s">
        <v>519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427</v>
      </c>
      <c r="X531" s="38"/>
      <c r="Y531" s="38" t="s">
        <v>428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421</v>
      </c>
      <c r="AI531" s="32" t="s">
        <v>366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 hidden="1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362</v>
      </c>
      <c r="F532" s="36" t="s">
        <v>362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426</v>
      </c>
      <c r="M532" s="32"/>
      <c r="N532" s="32"/>
      <c r="O532" s="35"/>
      <c r="P532" s="35"/>
      <c r="Q532" s="32" t="s">
        <v>519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427</v>
      </c>
      <c r="X532" s="38"/>
      <c r="Y532" s="38" t="s">
        <v>428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421</v>
      </c>
      <c r="AI532" s="32" t="s">
        <v>366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 hidden="1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362</v>
      </c>
      <c r="F533" s="36" t="s">
        <v>362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607</v>
      </c>
      <c r="M533" s="36" t="s">
        <v>402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473</v>
      </c>
      <c r="X533" s="39"/>
      <c r="Y533" s="39" t="s">
        <v>652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653</v>
      </c>
      <c r="AI533" s="36" t="s">
        <v>366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 hidden="1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362</v>
      </c>
      <c r="F534" s="36" t="s">
        <v>362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425</v>
      </c>
      <c r="M534" s="36" t="s">
        <v>402</v>
      </c>
      <c r="N534" s="36" t="s">
        <v>411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412</v>
      </c>
      <c r="X534" s="38"/>
      <c r="Y534" s="38" t="s">
        <v>601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651</v>
      </c>
      <c r="AI534" s="32" t="s">
        <v>366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 hidden="1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362</v>
      </c>
      <c r="F535" s="36" t="s">
        <v>362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581</v>
      </c>
      <c r="M535" s="32" t="s">
        <v>409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412</v>
      </c>
      <c r="X535" s="38"/>
      <c r="Y535" s="38" t="s">
        <v>450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654</v>
      </c>
      <c r="AI535" s="32" t="s">
        <v>366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 hidden="1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362</v>
      </c>
      <c r="F536" s="36" t="s">
        <v>362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426</v>
      </c>
      <c r="M536" s="36" t="s">
        <v>402</v>
      </c>
      <c r="N536" s="36" t="s">
        <v>411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412</v>
      </c>
      <c r="X536" s="38"/>
      <c r="Y536" s="38" t="s">
        <v>450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451</v>
      </c>
      <c r="AI536" s="32" t="s">
        <v>366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 hidden="1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362</v>
      </c>
      <c r="F537" s="36" t="s">
        <v>362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410</v>
      </c>
      <c r="M537" s="32" t="s">
        <v>482</v>
      </c>
      <c r="N537" s="36" t="s">
        <v>411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412</v>
      </c>
      <c r="X537" s="38"/>
      <c r="Y537" s="38" t="s">
        <v>450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451</v>
      </c>
      <c r="AI537" s="32" t="s">
        <v>366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 hidden="1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362</v>
      </c>
      <c r="F538" s="36" t="s">
        <v>362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401</v>
      </c>
      <c r="M538" s="36" t="s">
        <v>402</v>
      </c>
      <c r="N538" s="36" t="s">
        <v>411</v>
      </c>
      <c r="O538" s="37" t="s">
        <v>471</v>
      </c>
      <c r="P538" s="37" t="s">
        <v>405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446</v>
      </c>
      <c r="X538" s="38"/>
      <c r="Y538" s="38" t="s">
        <v>468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655</v>
      </c>
      <c r="AI538" s="32" t="s">
        <v>366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 hidden="1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362</v>
      </c>
      <c r="F539" s="36" t="s">
        <v>362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401</v>
      </c>
      <c r="M539" s="36" t="s">
        <v>402</v>
      </c>
      <c r="N539" s="36" t="s">
        <v>411</v>
      </c>
      <c r="O539" s="37" t="s">
        <v>471</v>
      </c>
      <c r="P539" s="37" t="s">
        <v>405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446</v>
      </c>
      <c r="X539" s="38"/>
      <c r="Y539" s="38" t="s">
        <v>468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655</v>
      </c>
      <c r="AI539" s="32" t="s">
        <v>366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 hidden="1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362</v>
      </c>
      <c r="F540" s="36" t="s">
        <v>362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422</v>
      </c>
      <c r="M540" s="32" t="s">
        <v>409</v>
      </c>
      <c r="N540" s="36" t="s">
        <v>403</v>
      </c>
      <c r="O540" s="37" t="s">
        <v>404</v>
      </c>
      <c r="P540" s="37" t="s">
        <v>405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446</v>
      </c>
      <c r="X540" s="38"/>
      <c r="Y540" s="38" t="s">
        <v>468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592</v>
      </c>
      <c r="AI540" s="32" t="s">
        <v>366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 hidden="1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362</v>
      </c>
      <c r="F541" s="36" t="s">
        <v>362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422</v>
      </c>
      <c r="M541" s="32" t="s">
        <v>409</v>
      </c>
      <c r="N541" s="36" t="s">
        <v>442</v>
      </c>
      <c r="O541" s="37" t="s">
        <v>471</v>
      </c>
      <c r="P541" s="37" t="s">
        <v>405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446</v>
      </c>
      <c r="X541" s="38"/>
      <c r="Y541" s="38" t="s">
        <v>468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454</v>
      </c>
      <c r="AI541" s="32" t="s">
        <v>366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 hidden="1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362</v>
      </c>
      <c r="F542" s="36" t="s">
        <v>362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422</v>
      </c>
      <c r="M542" s="36" t="s">
        <v>402</v>
      </c>
      <c r="N542" s="36" t="s">
        <v>411</v>
      </c>
      <c r="O542" s="37" t="s">
        <v>455</v>
      </c>
      <c r="P542" s="37" t="s">
        <v>405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446</v>
      </c>
      <c r="X542" s="39"/>
      <c r="Y542" s="38" t="s">
        <v>468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467</v>
      </c>
      <c r="AI542" s="32" t="s">
        <v>366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 hidden="1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362</v>
      </c>
      <c r="F543" s="36" t="s">
        <v>362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425</v>
      </c>
      <c r="M543" s="36" t="s">
        <v>402</v>
      </c>
      <c r="N543" s="36" t="s">
        <v>411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412</v>
      </c>
      <c r="X543" s="38"/>
      <c r="Y543" s="38" t="s">
        <v>601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651</v>
      </c>
      <c r="AI543" s="32" t="s">
        <v>366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 hidden="1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362</v>
      </c>
      <c r="F544" s="36" t="s">
        <v>362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417</v>
      </c>
      <c r="M544" s="32" t="s">
        <v>409</v>
      </c>
      <c r="N544" s="36" t="s">
        <v>403</v>
      </c>
      <c r="O544" s="37" t="s">
        <v>445</v>
      </c>
      <c r="P544" s="37" t="s">
        <v>405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446</v>
      </c>
      <c r="X544" s="38"/>
      <c r="Y544" s="38" t="s">
        <v>468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655</v>
      </c>
      <c r="AI544" s="32" t="s">
        <v>366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 hidden="1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362</v>
      </c>
      <c r="F545" s="36" t="s">
        <v>362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425</v>
      </c>
      <c r="M545" s="36" t="s">
        <v>402</v>
      </c>
      <c r="N545" s="36" t="s">
        <v>411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412</v>
      </c>
      <c r="X545" s="38"/>
      <c r="Y545" s="38" t="s">
        <v>601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656</v>
      </c>
      <c r="AI545" s="32" t="s">
        <v>366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 hidden="1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362</v>
      </c>
      <c r="F546" s="36" t="s">
        <v>362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472</v>
      </c>
      <c r="M546" s="32" t="s">
        <v>409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473</v>
      </c>
      <c r="X546" s="38"/>
      <c r="Y546" s="38" t="s">
        <v>437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443</v>
      </c>
      <c r="AI546" s="32" t="s">
        <v>366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 hidden="1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362</v>
      </c>
      <c r="F547" s="36" t="s">
        <v>362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423</v>
      </c>
      <c r="M547" s="32" t="s">
        <v>435</v>
      </c>
      <c r="N547" s="36" t="s">
        <v>415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412</v>
      </c>
      <c r="X547" s="38"/>
      <c r="Y547" s="38" t="s">
        <v>437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443</v>
      </c>
      <c r="AI547" s="32" t="s">
        <v>366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 hidden="1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362</v>
      </c>
      <c r="F548" s="36" t="s">
        <v>362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423</v>
      </c>
      <c r="M548" s="32" t="s">
        <v>435</v>
      </c>
      <c r="N548" s="36" t="s">
        <v>411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412</v>
      </c>
      <c r="X548" s="39"/>
      <c r="Y548" s="38" t="s">
        <v>437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657</v>
      </c>
      <c r="AI548" s="32" t="s">
        <v>366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 hidden="1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362</v>
      </c>
      <c r="F549" s="36" t="s">
        <v>362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425</v>
      </c>
      <c r="M549" s="36" t="s">
        <v>402</v>
      </c>
      <c r="N549" s="36" t="s">
        <v>411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412</v>
      </c>
      <c r="X549" s="38"/>
      <c r="Y549" s="38" t="s">
        <v>601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658</v>
      </c>
      <c r="AI549" s="32" t="s">
        <v>366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 hidden="1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362</v>
      </c>
      <c r="F550" s="36" t="s">
        <v>362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425</v>
      </c>
      <c r="M550" s="36" t="s">
        <v>402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473</v>
      </c>
      <c r="X550" s="38"/>
      <c r="Y550" s="312" t="s">
        <v>659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512</v>
      </c>
      <c r="AI550" s="32" t="s">
        <v>366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 hidden="1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362</v>
      </c>
      <c r="F551" s="36" t="s">
        <v>362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426</v>
      </c>
      <c r="M551" s="32"/>
      <c r="N551" s="32"/>
      <c r="O551" s="35"/>
      <c r="P551" s="35"/>
      <c r="Q551" s="32" t="s">
        <v>519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427</v>
      </c>
      <c r="X551" s="38"/>
      <c r="Y551" s="312" t="s">
        <v>660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661</v>
      </c>
      <c r="AI551" s="32" t="s">
        <v>366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 hidden="1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362</v>
      </c>
      <c r="F552" s="36" t="s">
        <v>362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423</v>
      </c>
      <c r="M552" s="36" t="s">
        <v>402</v>
      </c>
      <c r="N552" s="36" t="s">
        <v>415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412</v>
      </c>
      <c r="X552" s="38"/>
      <c r="Y552" s="312" t="s">
        <v>437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6" t="s">
        <v>490</v>
      </c>
      <c r="AI552" s="32" t="s">
        <v>366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 hidden="1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362</v>
      </c>
      <c r="F553" s="36" t="s">
        <v>362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423</v>
      </c>
      <c r="M553" s="36" t="s">
        <v>402</v>
      </c>
      <c r="N553" s="36" t="s">
        <v>411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412</v>
      </c>
      <c r="X553" s="38"/>
      <c r="Y553" s="312" t="s">
        <v>437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6" t="s">
        <v>490</v>
      </c>
      <c r="AI553" s="32" t="s">
        <v>366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 hidden="1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362</v>
      </c>
      <c r="F554" s="36" t="s">
        <v>362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423</v>
      </c>
      <c r="M554" s="36" t="s">
        <v>402</v>
      </c>
      <c r="N554" s="36" t="s">
        <v>411</v>
      </c>
      <c r="O554" s="37" t="s">
        <v>404</v>
      </c>
      <c r="P554" s="37" t="s">
        <v>470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446</v>
      </c>
      <c r="X554" s="38"/>
      <c r="Y554" s="38" t="s">
        <v>468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467</v>
      </c>
      <c r="AI554" s="32" t="s">
        <v>366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 hidden="1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362</v>
      </c>
      <c r="F555" s="36" t="s">
        <v>362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423</v>
      </c>
      <c r="M555" s="32" t="s">
        <v>409</v>
      </c>
      <c r="N555" s="36" t="s">
        <v>415</v>
      </c>
      <c r="O555" s="37" t="s">
        <v>455</v>
      </c>
      <c r="P555" s="37" t="s">
        <v>470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406</v>
      </c>
      <c r="X555" s="38"/>
      <c r="Y555" s="38" t="s">
        <v>468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662</v>
      </c>
      <c r="AI555" s="32" t="s">
        <v>366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 hidden="1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362</v>
      </c>
      <c r="F556" s="36" t="s">
        <v>362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423</v>
      </c>
      <c r="M556" s="32" t="s">
        <v>409</v>
      </c>
      <c r="N556" s="36" t="s">
        <v>411</v>
      </c>
      <c r="O556" s="37" t="s">
        <v>455</v>
      </c>
      <c r="P556" s="37" t="s">
        <v>470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406</v>
      </c>
      <c r="X556" s="38"/>
      <c r="Y556" s="38" t="s">
        <v>468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662</v>
      </c>
      <c r="AI556" s="32" t="s">
        <v>366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 hidden="1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362</v>
      </c>
      <c r="F557" s="36" t="s">
        <v>362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423</v>
      </c>
      <c r="M557" s="32" t="s">
        <v>409</v>
      </c>
      <c r="N557" s="36" t="s">
        <v>411</v>
      </c>
      <c r="O557" s="37" t="s">
        <v>404</v>
      </c>
      <c r="P557" s="37" t="s">
        <v>470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406</v>
      </c>
      <c r="X557" s="39"/>
      <c r="Y557" s="38" t="s">
        <v>468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663</v>
      </c>
      <c r="AI557" s="32" t="s">
        <v>366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 hidden="1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362</v>
      </c>
      <c r="F558" s="36" t="s">
        <v>362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423</v>
      </c>
      <c r="M558" s="36" t="s">
        <v>409</v>
      </c>
      <c r="N558" s="36" t="s">
        <v>411</v>
      </c>
      <c r="O558" s="37" t="s">
        <v>439</v>
      </c>
      <c r="P558" s="37" t="s">
        <v>470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406</v>
      </c>
      <c r="X558" s="39"/>
      <c r="Y558" s="38" t="s">
        <v>468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662</v>
      </c>
      <c r="AI558" s="32" t="s">
        <v>366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 hidden="1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362</v>
      </c>
      <c r="F559" s="36" t="s">
        <v>362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472</v>
      </c>
      <c r="M559" s="36" t="s">
        <v>409</v>
      </c>
      <c r="N559" s="36" t="s">
        <v>411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412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6" t="s">
        <v>560</v>
      </c>
      <c r="AI559" s="32" t="s">
        <v>366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 hidden="1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362</v>
      </c>
      <c r="F560" s="36" t="s">
        <v>362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426</v>
      </c>
      <c r="M560" s="36" t="s">
        <v>402</v>
      </c>
      <c r="N560" s="36" t="s">
        <v>411</v>
      </c>
      <c r="O560" s="37" t="s">
        <v>439</v>
      </c>
      <c r="P560" s="37" t="s">
        <v>470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446</v>
      </c>
      <c r="X560" s="39"/>
      <c r="Y560" s="38" t="s">
        <v>468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664</v>
      </c>
      <c r="AI560" s="32" t="s">
        <v>366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 hidden="1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362</v>
      </c>
      <c r="F561" s="36" t="s">
        <v>362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426</v>
      </c>
      <c r="M561" s="36" t="s">
        <v>402</v>
      </c>
      <c r="N561" s="36" t="s">
        <v>411</v>
      </c>
      <c r="O561" s="37" t="s">
        <v>439</v>
      </c>
      <c r="P561" s="37" t="s">
        <v>470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446</v>
      </c>
      <c r="X561" s="39"/>
      <c r="Y561" s="38" t="s">
        <v>468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664</v>
      </c>
      <c r="AI561" s="32" t="s">
        <v>366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 hidden="1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362</v>
      </c>
      <c r="F562" s="36" t="s">
        <v>362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423</v>
      </c>
      <c r="M562" s="32" t="s">
        <v>435</v>
      </c>
      <c r="N562" s="36" t="s">
        <v>415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412</v>
      </c>
      <c r="X562" s="38"/>
      <c r="Y562" s="312" t="s">
        <v>437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657</v>
      </c>
      <c r="AI562" s="32" t="s">
        <v>366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 hidden="1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362</v>
      </c>
      <c r="F563" s="36" t="s">
        <v>362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423</v>
      </c>
      <c r="M563" s="32" t="s">
        <v>435</v>
      </c>
      <c r="N563" s="36" t="s">
        <v>411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412</v>
      </c>
      <c r="X563" s="39"/>
      <c r="Y563" s="312" t="s">
        <v>437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657</v>
      </c>
      <c r="AI563" s="32" t="s">
        <v>366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 hidden="1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362</v>
      </c>
      <c r="F564" s="36" t="s">
        <v>362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423</v>
      </c>
      <c r="M564" s="36" t="s">
        <v>402</v>
      </c>
      <c r="N564" s="36" t="s">
        <v>411</v>
      </c>
      <c r="O564" s="37" t="s">
        <v>445</v>
      </c>
      <c r="P564" s="37" t="s">
        <v>479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406</v>
      </c>
      <c r="X564" s="38"/>
      <c r="Y564" s="38" t="s">
        <v>468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662</v>
      </c>
      <c r="AI564" s="32" t="s">
        <v>366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 hidden="1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362</v>
      </c>
      <c r="F565" s="36" t="s">
        <v>362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423</v>
      </c>
      <c r="M565" s="32" t="s">
        <v>435</v>
      </c>
      <c r="N565" s="36" t="s">
        <v>415</v>
      </c>
      <c r="O565" s="37" t="s">
        <v>455</v>
      </c>
      <c r="P565" s="37" t="s">
        <v>470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480</v>
      </c>
      <c r="X565" s="38"/>
      <c r="Y565" s="38" t="s">
        <v>468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665</v>
      </c>
      <c r="AI565" s="32" t="s">
        <v>366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 hidden="1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362</v>
      </c>
      <c r="F566" s="36" t="s">
        <v>362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423</v>
      </c>
      <c r="M566" s="32" t="s">
        <v>435</v>
      </c>
      <c r="N566" s="36" t="s">
        <v>415</v>
      </c>
      <c r="O566" s="37" t="s">
        <v>455</v>
      </c>
      <c r="P566" s="37" t="s">
        <v>470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480</v>
      </c>
      <c r="X566" s="38"/>
      <c r="Y566" s="38" t="s">
        <v>468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666</v>
      </c>
      <c r="AI566" s="32" t="s">
        <v>366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 hidden="1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362</v>
      </c>
      <c r="F567" s="36" t="s">
        <v>362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423</v>
      </c>
      <c r="M567" s="32" t="s">
        <v>482</v>
      </c>
      <c r="N567" s="36" t="s">
        <v>411</v>
      </c>
      <c r="O567" s="37" t="s">
        <v>525</v>
      </c>
      <c r="P567" s="37" t="s">
        <v>470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406</v>
      </c>
      <c r="X567" s="38"/>
      <c r="Y567" s="38" t="s">
        <v>468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662</v>
      </c>
      <c r="AI567" s="32" t="s">
        <v>366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 hidden="1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362</v>
      </c>
      <c r="F568" s="36" t="s">
        <v>362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425</v>
      </c>
      <c r="M568" s="36" t="s">
        <v>402</v>
      </c>
      <c r="N568" s="36" t="s">
        <v>411</v>
      </c>
      <c r="O568" s="37" t="s">
        <v>404</v>
      </c>
      <c r="P568" s="37" t="s">
        <v>470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480</v>
      </c>
      <c r="X568" s="39"/>
      <c r="Y568" s="38" t="s">
        <v>468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666</v>
      </c>
      <c r="AI568" s="32" t="s">
        <v>366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 hidden="1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362</v>
      </c>
      <c r="F569" s="36" t="s">
        <v>362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449</v>
      </c>
      <c r="M569" s="36" t="s">
        <v>409</v>
      </c>
      <c r="N569" s="36" t="s">
        <v>442</v>
      </c>
      <c r="O569" s="37" t="s">
        <v>471</v>
      </c>
      <c r="P569" s="37" t="s">
        <v>405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480</v>
      </c>
      <c r="X569" s="39"/>
      <c r="Y569" s="38" t="s">
        <v>468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665</v>
      </c>
      <c r="AI569" s="32" t="s">
        <v>366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 hidden="1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362</v>
      </c>
      <c r="F570" s="36" t="s">
        <v>362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472</v>
      </c>
      <c r="M570" s="36" t="s">
        <v>409</v>
      </c>
      <c r="N570" s="36" t="s">
        <v>415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412</v>
      </c>
      <c r="X570" s="38"/>
      <c r="Y570" s="312" t="s">
        <v>450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443</v>
      </c>
      <c r="AI570" s="32" t="s">
        <v>366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 hidden="1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362</v>
      </c>
      <c r="F571" s="36" t="s">
        <v>362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607</v>
      </c>
      <c r="M571" s="36" t="s">
        <v>402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473</v>
      </c>
      <c r="X571" s="38"/>
      <c r="Y571" s="312" t="s">
        <v>437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667</v>
      </c>
      <c r="AI571" s="32" t="s">
        <v>366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 hidden="1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362</v>
      </c>
      <c r="F572" s="36" t="s">
        <v>362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607</v>
      </c>
      <c r="M572" s="36" t="s">
        <v>402</v>
      </c>
      <c r="N572" s="36" t="s">
        <v>403</v>
      </c>
      <c r="O572" s="37" t="s">
        <v>471</v>
      </c>
      <c r="P572" s="37" t="s">
        <v>470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412</v>
      </c>
      <c r="X572" s="38"/>
      <c r="Y572" s="312" t="s">
        <v>668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669</v>
      </c>
      <c r="AI572" s="32" t="s">
        <v>366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 hidden="1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362</v>
      </c>
      <c r="F573" s="36" t="s">
        <v>362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423</v>
      </c>
      <c r="M573" s="36" t="s">
        <v>402</v>
      </c>
      <c r="N573" s="36" t="s">
        <v>415</v>
      </c>
      <c r="O573" s="37" t="s">
        <v>471</v>
      </c>
      <c r="P573" s="37" t="s">
        <v>470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446</v>
      </c>
      <c r="X573" s="38"/>
      <c r="Y573" s="38" t="s">
        <v>468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494</v>
      </c>
      <c r="AI573" s="32" t="s">
        <v>366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 hidden="1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362</v>
      </c>
      <c r="F574" s="36" t="s">
        <v>362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423</v>
      </c>
      <c r="M574" s="36" t="s">
        <v>402</v>
      </c>
      <c r="N574" s="36" t="s">
        <v>415</v>
      </c>
      <c r="O574" s="37" t="s">
        <v>471</v>
      </c>
      <c r="P574" s="37" t="s">
        <v>470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446</v>
      </c>
      <c r="X574" s="39"/>
      <c r="Y574" s="38" t="s">
        <v>468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494</v>
      </c>
      <c r="AI574" s="32" t="s">
        <v>366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 hidden="1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362</v>
      </c>
      <c r="F575" s="36" t="s">
        <v>362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423</v>
      </c>
      <c r="M575" s="36" t="s">
        <v>402</v>
      </c>
      <c r="N575" s="36" t="s">
        <v>411</v>
      </c>
      <c r="O575" s="37" t="s">
        <v>404</v>
      </c>
      <c r="P575" s="37" t="s">
        <v>470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446</v>
      </c>
      <c r="X575" s="38"/>
      <c r="Y575" s="38" t="s">
        <v>468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454</v>
      </c>
      <c r="AI575" s="32" t="s">
        <v>366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 hidden="1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362</v>
      </c>
      <c r="F576" s="36" t="s">
        <v>362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423</v>
      </c>
      <c r="M576" s="36" t="s">
        <v>402</v>
      </c>
      <c r="N576" s="36" t="s">
        <v>411</v>
      </c>
      <c r="O576" s="37" t="s">
        <v>471</v>
      </c>
      <c r="P576" s="37" t="s">
        <v>470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446</v>
      </c>
      <c r="X576" s="38"/>
      <c r="Y576" s="38" t="s">
        <v>468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670</v>
      </c>
      <c r="AI576" s="32" t="s">
        <v>366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 hidden="1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362</v>
      </c>
      <c r="F577" s="36" t="s">
        <v>362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423</v>
      </c>
      <c r="M577" s="36" t="s">
        <v>482</v>
      </c>
      <c r="N577" s="36" t="s">
        <v>415</v>
      </c>
      <c r="O577" s="37" t="s">
        <v>466</v>
      </c>
      <c r="P577" s="37" t="s">
        <v>470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480</v>
      </c>
      <c r="X577" s="38"/>
      <c r="Y577" s="38" t="s">
        <v>468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666</v>
      </c>
      <c r="AI577" s="32" t="s">
        <v>366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 hidden="1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362</v>
      </c>
      <c r="F578" s="36" t="s">
        <v>362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423</v>
      </c>
      <c r="M578" s="36" t="s">
        <v>482</v>
      </c>
      <c r="N578" s="36" t="s">
        <v>411</v>
      </c>
      <c r="O578" s="37" t="s">
        <v>457</v>
      </c>
      <c r="P578" s="37" t="s">
        <v>470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446</v>
      </c>
      <c r="X578" s="38"/>
      <c r="Y578" s="38" t="s">
        <v>468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456</v>
      </c>
      <c r="AI578" s="32" t="s">
        <v>366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 hidden="1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362</v>
      </c>
      <c r="F579" s="36" t="s">
        <v>362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423</v>
      </c>
      <c r="M579" s="36" t="s">
        <v>482</v>
      </c>
      <c r="N579" s="36" t="s">
        <v>411</v>
      </c>
      <c r="O579" s="37" t="s">
        <v>471</v>
      </c>
      <c r="P579" s="37" t="s">
        <v>470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446</v>
      </c>
      <c r="X579" s="39"/>
      <c r="Y579" s="38" t="s">
        <v>468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467</v>
      </c>
      <c r="AI579" s="32" t="s">
        <v>366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 hidden="1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362</v>
      </c>
      <c r="F580" s="36" t="s">
        <v>362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423</v>
      </c>
      <c r="M580" s="36" t="s">
        <v>482</v>
      </c>
      <c r="N580" s="36" t="s">
        <v>411</v>
      </c>
      <c r="O580" s="37" t="s">
        <v>466</v>
      </c>
      <c r="P580" s="37" t="s">
        <v>470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480</v>
      </c>
      <c r="X580" s="38"/>
      <c r="Y580" s="38" t="s">
        <v>468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666</v>
      </c>
      <c r="AI580" s="32" t="s">
        <v>366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 hidden="1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362</v>
      </c>
      <c r="F581" s="36" t="s">
        <v>362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423</v>
      </c>
      <c r="M581" s="36" t="s">
        <v>402</v>
      </c>
      <c r="N581" s="36" t="s">
        <v>411</v>
      </c>
      <c r="O581" s="37" t="s">
        <v>404</v>
      </c>
      <c r="P581" s="37" t="s">
        <v>470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446</v>
      </c>
      <c r="X581" s="38"/>
      <c r="Y581" s="38" t="s">
        <v>468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565</v>
      </c>
      <c r="AI581" s="32" t="s">
        <v>366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 hidden="1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362</v>
      </c>
      <c r="F582" s="36" t="s">
        <v>362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425</v>
      </c>
      <c r="M582" s="36" t="s">
        <v>402</v>
      </c>
      <c r="N582" s="36" t="s">
        <v>411</v>
      </c>
      <c r="O582" s="37" t="s">
        <v>455</v>
      </c>
      <c r="P582" s="37" t="s">
        <v>470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446</v>
      </c>
      <c r="X582" s="38"/>
      <c r="Y582" s="38" t="s">
        <v>468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456</v>
      </c>
      <c r="AI582" s="32" t="s">
        <v>366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 hidden="1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362</v>
      </c>
      <c r="F583" s="36" t="s">
        <v>362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423</v>
      </c>
      <c r="M583" s="32" t="s">
        <v>435</v>
      </c>
      <c r="N583" s="36" t="s">
        <v>415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412</v>
      </c>
      <c r="X583" s="38"/>
      <c r="Y583" s="38" t="s">
        <v>437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657</v>
      </c>
      <c r="AI583" s="32" t="s">
        <v>366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 hidden="1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362</v>
      </c>
      <c r="F584" s="36" t="s">
        <v>362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423</v>
      </c>
      <c r="M584" s="32" t="s">
        <v>435</v>
      </c>
      <c r="N584" s="36" t="s">
        <v>411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412</v>
      </c>
      <c r="X584" s="38"/>
      <c r="Y584" s="38" t="s">
        <v>437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657</v>
      </c>
      <c r="AI584" s="32" t="s">
        <v>366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 hidden="1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362</v>
      </c>
      <c r="F585" s="36" t="s">
        <v>362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422</v>
      </c>
      <c r="M585" s="36" t="s">
        <v>409</v>
      </c>
      <c r="N585" s="36" t="s">
        <v>403</v>
      </c>
      <c r="O585" s="37" t="s">
        <v>455</v>
      </c>
      <c r="P585" s="37" t="s">
        <v>405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446</v>
      </c>
      <c r="X585" s="39"/>
      <c r="Y585" s="38" t="s">
        <v>468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456</v>
      </c>
      <c r="AI585" s="32" t="s">
        <v>366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 hidden="1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362</v>
      </c>
      <c r="F586" s="36" t="s">
        <v>362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422</v>
      </c>
      <c r="M586" s="32" t="s">
        <v>409</v>
      </c>
      <c r="N586" s="32" t="s">
        <v>403</v>
      </c>
      <c r="O586" s="35" t="s">
        <v>455</v>
      </c>
      <c r="P586" s="35" t="s">
        <v>405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446</v>
      </c>
      <c r="X586" s="38"/>
      <c r="Y586" s="38" t="s">
        <v>468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456</v>
      </c>
      <c r="AI586" s="32" t="s">
        <v>366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 hidden="1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362</v>
      </c>
      <c r="F587" s="36" t="s">
        <v>362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422</v>
      </c>
      <c r="M587" s="32" t="s">
        <v>409</v>
      </c>
      <c r="N587" s="32" t="s">
        <v>403</v>
      </c>
      <c r="O587" s="35" t="s">
        <v>455</v>
      </c>
      <c r="P587" s="35" t="s">
        <v>405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446</v>
      </c>
      <c r="X587" s="38"/>
      <c r="Y587" s="38" t="s">
        <v>468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456</v>
      </c>
      <c r="AI587" s="32" t="s">
        <v>366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 hidden="1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362</v>
      </c>
      <c r="F588" s="36" t="s">
        <v>362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422</v>
      </c>
      <c r="M588" s="36" t="s">
        <v>409</v>
      </c>
      <c r="N588" s="36" t="s">
        <v>403</v>
      </c>
      <c r="O588" s="37" t="s">
        <v>455</v>
      </c>
      <c r="P588" s="37" t="s">
        <v>405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446</v>
      </c>
      <c r="X588" s="39"/>
      <c r="Y588" s="38" t="s">
        <v>468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574</v>
      </c>
      <c r="AI588" s="32" t="s">
        <v>366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 hidden="1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362</v>
      </c>
      <c r="F589" s="36" t="s">
        <v>362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410</v>
      </c>
      <c r="M589" s="32" t="s">
        <v>435</v>
      </c>
      <c r="N589" s="36" t="s">
        <v>415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412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6" t="s">
        <v>560</v>
      </c>
      <c r="AI589" s="32" t="s">
        <v>366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 hidden="1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362</v>
      </c>
      <c r="F590" s="36" t="s">
        <v>362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423</v>
      </c>
      <c r="M590" s="36" t="s">
        <v>402</v>
      </c>
      <c r="N590" s="36" t="s">
        <v>415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412</v>
      </c>
      <c r="X590" s="38"/>
      <c r="Y590" s="38" t="s">
        <v>437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6" t="s">
        <v>560</v>
      </c>
      <c r="AI590" s="32" t="s">
        <v>366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 hidden="1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362</v>
      </c>
      <c r="F591" s="36" t="s">
        <v>362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423</v>
      </c>
      <c r="M591" s="36" t="s">
        <v>409</v>
      </c>
      <c r="N591" s="36" t="s">
        <v>411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412</v>
      </c>
      <c r="X591" s="38"/>
      <c r="Y591" s="38" t="s">
        <v>437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6" t="s">
        <v>560</v>
      </c>
      <c r="AI591" s="32" t="s">
        <v>366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 hidden="1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362</v>
      </c>
      <c r="F592" s="36" t="s">
        <v>362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423</v>
      </c>
      <c r="M592" s="32" t="s">
        <v>435</v>
      </c>
      <c r="N592" s="36" t="s">
        <v>411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412</v>
      </c>
      <c r="X592" s="38"/>
      <c r="Y592" s="38" t="s">
        <v>437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6" t="s">
        <v>560</v>
      </c>
      <c r="AI592" s="32" t="s">
        <v>366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 hidden="1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362</v>
      </c>
      <c r="F593" s="36" t="s">
        <v>362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423</v>
      </c>
      <c r="M593" s="36" t="s">
        <v>482</v>
      </c>
      <c r="N593" s="36" t="s">
        <v>415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412</v>
      </c>
      <c r="X593" s="39"/>
      <c r="Y593" s="38" t="s">
        <v>437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6" t="s">
        <v>560</v>
      </c>
      <c r="AI593" s="32" t="s">
        <v>366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 hidden="1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362</v>
      </c>
      <c r="F594" s="36" t="s">
        <v>362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423</v>
      </c>
      <c r="M594" s="36" t="s">
        <v>482</v>
      </c>
      <c r="N594" s="36" t="s">
        <v>411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412</v>
      </c>
      <c r="X594" s="38"/>
      <c r="Y594" s="38" t="s">
        <v>437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6" t="s">
        <v>560</v>
      </c>
      <c r="AI594" s="32" t="s">
        <v>366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 hidden="1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362</v>
      </c>
      <c r="F595" s="36" t="s">
        <v>362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472</v>
      </c>
      <c r="M595" s="36" t="s">
        <v>409</v>
      </c>
      <c r="N595" s="36" t="s">
        <v>415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412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6" t="s">
        <v>560</v>
      </c>
      <c r="AI595" s="32" t="s">
        <v>366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 hidden="1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362</v>
      </c>
      <c r="F596" s="36" t="s">
        <v>362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417</v>
      </c>
      <c r="M596" s="36" t="s">
        <v>402</v>
      </c>
      <c r="N596" s="36" t="s">
        <v>415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412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6" t="s">
        <v>560</v>
      </c>
      <c r="AI596" s="32" t="s">
        <v>366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 hidden="1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362</v>
      </c>
      <c r="F597" s="36" t="s">
        <v>362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509</v>
      </c>
      <c r="M597" s="36" t="s">
        <v>402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4330.5700000000006</v>
      </c>
      <c r="V597" s="301">
        <f ca="1">IFERROR(_xlfn.XLOOKUP(PA[[#This Row],[Affected Equipment ]],'Basic Data'!N:N,'Basic Data'!R:R),"")</f>
        <v>2.5103298359515393E-2</v>
      </c>
      <c r="W597" s="35" t="s">
        <v>473</v>
      </c>
      <c r="X597" s="38"/>
      <c r="Y597" s="38" t="s">
        <v>437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671</v>
      </c>
      <c r="AI597" s="32" t="s">
        <v>551</v>
      </c>
      <c r="AJ597" s="34">
        <f ca="1">IFERROR(PA[[#This Row],[Breakdown Time]]*PA[[#This Row],[Plant Equivalent Weightage]],"")</f>
        <v>0.30960734643402321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17099.660754411583</v>
      </c>
    </row>
    <row r="598" spans="1:38" hidden="1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362</v>
      </c>
      <c r="F598" s="36" t="s">
        <v>362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509</v>
      </c>
      <c r="M598" s="36" t="s">
        <v>409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4140.91</v>
      </c>
      <c r="V598" s="302">
        <f ca="1">IFERROR(_xlfn.XLOOKUP(PA[[#This Row],[Affected Equipment ]],'Basic Data'!N:N,'Basic Data'!R:R),"")</f>
        <v>2.4003883832821284E-2</v>
      </c>
      <c r="W598" s="35" t="s">
        <v>473</v>
      </c>
      <c r="X598" s="39"/>
      <c r="Y598" s="38" t="s">
        <v>437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671</v>
      </c>
      <c r="AI598" s="32" t="s">
        <v>551</v>
      </c>
      <c r="AJ598" s="175">
        <f ca="1">IFERROR(PA[[#This Row],[Breakdown Time]]*PA[[#This Row],[Plant Equivalent Weightage]],"")</f>
        <v>0.29604790060479591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16350.770502393554</v>
      </c>
    </row>
    <row r="599" spans="1:38" hidden="1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362</v>
      </c>
      <c r="F599" s="36" t="s">
        <v>362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509</v>
      </c>
      <c r="M599" s="36" t="s">
        <v>402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4330.5700000000006</v>
      </c>
      <c r="V599" s="301">
        <f ca="1">IFERROR(_xlfn.XLOOKUP(PA[[#This Row],[Affected Equipment ]],'Basic Data'!N:N,'Basic Data'!R:R),"")</f>
        <v>2.5103298359515393E-2</v>
      </c>
      <c r="W599" s="35" t="s">
        <v>473</v>
      </c>
      <c r="X599" s="38"/>
      <c r="Y599" s="38" t="s">
        <v>437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671</v>
      </c>
      <c r="AI599" s="32" t="s">
        <v>551</v>
      </c>
      <c r="AJ599" s="34">
        <f ca="1">IFERROR(PA[[#This Row],[Breakdown Time]]*PA[[#This Row],[Plant Equivalent Weightage]],"")</f>
        <v>0.31086251135199899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18581.701592029509</v>
      </c>
    </row>
    <row r="600" spans="1:38" hidden="1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362</v>
      </c>
      <c r="F600" s="36" t="s">
        <v>362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509</v>
      </c>
      <c r="M600" s="36" t="s">
        <v>409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4140.91</v>
      </c>
      <c r="V600" s="301">
        <f ca="1">IFERROR(_xlfn.XLOOKUP(PA[[#This Row],[Affected Equipment ]],'Basic Data'!N:N,'Basic Data'!R:R),"")</f>
        <v>2.4003883832821284E-2</v>
      </c>
      <c r="W600" s="35" t="s">
        <v>473</v>
      </c>
      <c r="X600" s="38"/>
      <c r="Y600" s="38" t="s">
        <v>437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671</v>
      </c>
      <c r="AI600" s="32" t="s">
        <v>551</v>
      </c>
      <c r="AJ600" s="34">
        <f ca="1">IFERROR(PA[[#This Row],[Breakdown Time]]*PA[[#This Row],[Plant Equivalent Weightage]],"")</f>
        <v>0.29724809479643693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17767.904442013612</v>
      </c>
    </row>
    <row r="601" spans="1:38" hidden="1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362</v>
      </c>
      <c r="F601" s="36" t="s">
        <v>362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423</v>
      </c>
      <c r="M601" s="36" t="s">
        <v>409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473</v>
      </c>
      <c r="X601" s="38"/>
      <c r="Y601" s="38" t="s">
        <v>437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6" t="s">
        <v>672</v>
      </c>
      <c r="AI601" s="32" t="s">
        <v>366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 hidden="1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362</v>
      </c>
      <c r="F602" s="36" t="s">
        <v>362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423</v>
      </c>
      <c r="M602" s="32" t="s">
        <v>482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473</v>
      </c>
      <c r="X602" s="38"/>
      <c r="Y602" s="38" t="s">
        <v>437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6" t="s">
        <v>672</v>
      </c>
      <c r="AI602" s="32" t="s">
        <v>366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 hidden="1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362</v>
      </c>
      <c r="F603" s="36" t="s">
        <v>362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417</v>
      </c>
      <c r="M603" s="36" t="s">
        <v>402</v>
      </c>
      <c r="N603" s="36" t="s">
        <v>442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412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6" t="s">
        <v>560</v>
      </c>
      <c r="AI603" s="32" t="s">
        <v>366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 hidden="1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362</v>
      </c>
      <c r="F604" s="36" t="s">
        <v>362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401</v>
      </c>
      <c r="M604" s="36" t="s">
        <v>402</v>
      </c>
      <c r="N604" s="36" t="s">
        <v>411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412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6" t="s">
        <v>560</v>
      </c>
      <c r="AI604" s="32" t="s">
        <v>366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 hidden="1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362</v>
      </c>
      <c r="F605" s="36" t="s">
        <v>362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449</v>
      </c>
      <c r="M605" s="36" t="s">
        <v>402</v>
      </c>
      <c r="N605" s="36" t="s">
        <v>442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412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6" t="s">
        <v>560</v>
      </c>
      <c r="AI605" s="32" t="s">
        <v>366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 hidden="1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362</v>
      </c>
      <c r="F606" s="36" t="s">
        <v>362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422</v>
      </c>
      <c r="M606" s="36" t="s">
        <v>409</v>
      </c>
      <c r="N606" s="36" t="s">
        <v>411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412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6" t="s">
        <v>560</v>
      </c>
      <c r="AI606" s="32" t="s">
        <v>366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 hidden="1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362</v>
      </c>
      <c r="F607" s="36" t="s">
        <v>362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472</v>
      </c>
      <c r="M607" s="36" t="s">
        <v>409</v>
      </c>
      <c r="N607" s="36" t="s">
        <v>415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412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6" t="s">
        <v>560</v>
      </c>
      <c r="AI607" s="32" t="s">
        <v>366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 hidden="1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362</v>
      </c>
      <c r="F608" s="36" t="s">
        <v>362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472</v>
      </c>
      <c r="M608" s="36" t="s">
        <v>402</v>
      </c>
      <c r="N608" s="36" t="s">
        <v>411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412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6" t="s">
        <v>560</v>
      </c>
      <c r="AI608" s="32" t="s">
        <v>366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 hidden="1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362</v>
      </c>
      <c r="F609" s="36" t="s">
        <v>362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422</v>
      </c>
      <c r="M609" s="36" t="s">
        <v>409</v>
      </c>
      <c r="N609" s="36" t="s">
        <v>442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412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6" t="s">
        <v>560</v>
      </c>
      <c r="AI609" s="32" t="s">
        <v>366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 hidden="1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362</v>
      </c>
      <c r="F610" s="36" t="s">
        <v>362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673</v>
      </c>
      <c r="M610" s="36" t="s">
        <v>402</v>
      </c>
      <c r="N610" s="36" t="s">
        <v>403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1228.1499999999999</v>
      </c>
      <c r="V610" s="302">
        <f ca="1">IFERROR(_xlfn.XLOOKUP(PA[[#This Row],[Affected Equipment ]],'Basic Data'!N:N,'Basic Data'!R:R),"")</f>
        <v>7.1192974320329252E-3</v>
      </c>
      <c r="W610" s="35" t="s">
        <v>412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6" t="s">
        <v>560</v>
      </c>
      <c r="AI610" s="32" t="s">
        <v>366</v>
      </c>
      <c r="AJ610" s="175">
        <f ca="1">IFERROR(PA[[#This Row],[Breakdown Time]]*PA[[#This Row],[Plant Equivalent Weightage]],"")</f>
        <v>1.2577425463258171E-2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259.95284613269621</v>
      </c>
    </row>
    <row r="611" spans="1:38" hidden="1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362</v>
      </c>
      <c r="F611" s="36" t="s">
        <v>362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509</v>
      </c>
      <c r="M611" s="36" t="s">
        <v>402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4330.5700000000006</v>
      </c>
      <c r="V611" s="301">
        <f ca="1">IFERROR(_xlfn.XLOOKUP(PA[[#This Row],[Affected Equipment ]],'Basic Data'!N:N,'Basic Data'!R:R),"")</f>
        <v>2.5103298359515393E-2</v>
      </c>
      <c r="W611" s="35" t="s">
        <v>473</v>
      </c>
      <c r="X611" s="38"/>
      <c r="Y611" s="38" t="s">
        <v>437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671</v>
      </c>
      <c r="AI611" s="32" t="s">
        <v>551</v>
      </c>
      <c r="AJ611" s="34">
        <f ca="1">IFERROR(PA[[#This Row],[Breakdown Time]]*PA[[#This Row],[Plant Equivalent Weightage]],"")</f>
        <v>0.29496375572430583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9541.9548715827204</v>
      </c>
    </row>
    <row r="612" spans="1:38" hidden="1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362</v>
      </c>
      <c r="F612" s="36" t="s">
        <v>362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509</v>
      </c>
      <c r="M612" s="36" t="s">
        <v>409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4140.91</v>
      </c>
      <c r="V612" s="301">
        <f ca="1">IFERROR(_xlfn.XLOOKUP(PA[[#This Row],[Affected Equipment ]],'Basic Data'!N:N,'Basic Data'!R:R),"")</f>
        <v>2.4003883832821284E-2</v>
      </c>
      <c r="W612" s="35" t="s">
        <v>473</v>
      </c>
      <c r="X612" s="38"/>
      <c r="Y612" s="38" t="s">
        <v>437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671</v>
      </c>
      <c r="AI612" s="32" t="s">
        <v>551</v>
      </c>
      <c r="AJ612" s="34">
        <f ca="1">IFERROR(PA[[#This Row],[Breakdown Time]]*PA[[#This Row],[Plant Equivalent Weightage]],"")</f>
        <v>0.28204563503565006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9124.0590377907756</v>
      </c>
    </row>
    <row r="613" spans="1:38" hidden="1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362</v>
      </c>
      <c r="F613" s="36" t="s">
        <v>362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423</v>
      </c>
      <c r="M613" s="36" t="s">
        <v>409</v>
      </c>
      <c r="N613" s="36" t="s">
        <v>415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412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6" t="s">
        <v>560</v>
      </c>
      <c r="AI613" s="32" t="s">
        <v>366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 hidden="1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362</v>
      </c>
      <c r="F614" s="36" t="s">
        <v>362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423</v>
      </c>
      <c r="M614" s="36" t="s">
        <v>409</v>
      </c>
      <c r="N614" s="36" t="s">
        <v>411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412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6" t="s">
        <v>560</v>
      </c>
      <c r="AI614" s="32" t="s">
        <v>366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 hidden="1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362</v>
      </c>
      <c r="F615" s="36" t="s">
        <v>362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423</v>
      </c>
      <c r="M615" s="36" t="s">
        <v>482</v>
      </c>
      <c r="N615" s="36" t="s">
        <v>415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412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6" t="s">
        <v>560</v>
      </c>
      <c r="AI615" s="32" t="s">
        <v>366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 hidden="1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362</v>
      </c>
      <c r="F616" s="36" t="s">
        <v>362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423</v>
      </c>
      <c r="M616" s="36" t="s">
        <v>482</v>
      </c>
      <c r="N616" s="36" t="s">
        <v>411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412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6" t="s">
        <v>560</v>
      </c>
      <c r="AI616" s="32" t="s">
        <v>366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 hidden="1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362</v>
      </c>
      <c r="F617" s="36" t="s">
        <v>362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423</v>
      </c>
      <c r="M617" s="36" t="s">
        <v>402</v>
      </c>
      <c r="N617" s="36" t="s">
        <v>411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412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6" t="s">
        <v>560</v>
      </c>
      <c r="AI617" s="32" t="s">
        <v>366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 hidden="1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362</v>
      </c>
      <c r="F618" s="36" t="s">
        <v>362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417</v>
      </c>
      <c r="M618" s="36" t="s">
        <v>409</v>
      </c>
      <c r="N618" s="36" t="s">
        <v>415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412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6" t="s">
        <v>560</v>
      </c>
      <c r="AI618" s="32" t="s">
        <v>366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 hidden="1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362</v>
      </c>
      <c r="F619" s="36" t="s">
        <v>362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401</v>
      </c>
      <c r="M619" s="36" t="s">
        <v>402</v>
      </c>
      <c r="N619" s="36" t="s">
        <v>415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412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6" t="s">
        <v>560</v>
      </c>
      <c r="AI619" s="32" t="s">
        <v>366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 hidden="1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362</v>
      </c>
      <c r="F620" s="36" t="s">
        <v>362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422</v>
      </c>
      <c r="M620" s="36" t="s">
        <v>409</v>
      </c>
      <c r="N620" s="36" t="s">
        <v>411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412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6" t="s">
        <v>560</v>
      </c>
      <c r="AI620" s="32" t="s">
        <v>366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 hidden="1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362</v>
      </c>
      <c r="F621" s="36" t="s">
        <v>362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423</v>
      </c>
      <c r="M621" s="32" t="s">
        <v>435</v>
      </c>
      <c r="N621" s="36" t="s">
        <v>415</v>
      </c>
      <c r="O621" s="37" t="s">
        <v>471</v>
      </c>
      <c r="P621" s="37" t="s">
        <v>470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446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593</v>
      </c>
      <c r="AI621" s="32" t="s">
        <v>366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 hidden="1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362</v>
      </c>
      <c r="F622" s="36" t="s">
        <v>362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423</v>
      </c>
      <c r="M622" s="32" t="s">
        <v>435</v>
      </c>
      <c r="N622" s="32" t="s">
        <v>415</v>
      </c>
      <c r="O622" s="35" t="s">
        <v>471</v>
      </c>
      <c r="P622" s="35" t="s">
        <v>470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446</v>
      </c>
      <c r="X622" s="38"/>
      <c r="Y622" s="38" t="s">
        <v>468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593</v>
      </c>
      <c r="AI622" s="32" t="s">
        <v>366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 hidden="1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362</v>
      </c>
      <c r="F623" s="36" t="s">
        <v>362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423</v>
      </c>
      <c r="M623" s="36" t="s">
        <v>435</v>
      </c>
      <c r="N623" s="36" t="s">
        <v>415</v>
      </c>
      <c r="O623" s="37" t="s">
        <v>471</v>
      </c>
      <c r="P623" s="37" t="s">
        <v>470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446</v>
      </c>
      <c r="X623" s="39"/>
      <c r="Y623" s="38" t="s">
        <v>468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593</v>
      </c>
      <c r="AI623" s="32" t="s">
        <v>366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 hidden="1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362</v>
      </c>
      <c r="F624" s="36" t="s">
        <v>362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423</v>
      </c>
      <c r="M624" s="36" t="s">
        <v>482</v>
      </c>
      <c r="N624" s="36" t="s">
        <v>415</v>
      </c>
      <c r="O624" s="37" t="s">
        <v>439</v>
      </c>
      <c r="P624" s="37" t="s">
        <v>470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446</v>
      </c>
      <c r="X624" s="39"/>
      <c r="Y624" s="38" t="s">
        <v>468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592</v>
      </c>
      <c r="AI624" s="32" t="s">
        <v>366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 hidden="1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362</v>
      </c>
      <c r="F625" s="36" t="s">
        <v>362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423</v>
      </c>
      <c r="M625" s="36" t="s">
        <v>482</v>
      </c>
      <c r="N625" s="36" t="s">
        <v>415</v>
      </c>
      <c r="O625" s="37" t="s">
        <v>439</v>
      </c>
      <c r="P625" s="37" t="s">
        <v>470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446</v>
      </c>
      <c r="X625" s="39"/>
      <c r="Y625" s="38" t="s">
        <v>468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592</v>
      </c>
      <c r="AI625" s="32" t="s">
        <v>366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 hidden="1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362</v>
      </c>
      <c r="F626" s="36" t="s">
        <v>362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477</v>
      </c>
      <c r="M626" s="32" t="s">
        <v>409</v>
      </c>
      <c r="N626" s="36" t="s">
        <v>415</v>
      </c>
      <c r="O626" s="35" t="s">
        <v>457</v>
      </c>
      <c r="P626" s="35" t="s">
        <v>405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446</v>
      </c>
      <c r="X626" s="39"/>
      <c r="Y626" s="38" t="s">
        <v>468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454</v>
      </c>
      <c r="AI626" s="32" t="s">
        <v>366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 hidden="1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362</v>
      </c>
      <c r="F627" s="36" t="s">
        <v>362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410</v>
      </c>
      <c r="M627" s="36" t="s">
        <v>402</v>
      </c>
      <c r="N627" s="36" t="s">
        <v>415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412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6" t="s">
        <v>674</v>
      </c>
      <c r="AI627" s="32" t="s">
        <v>366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 hidden="1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362</v>
      </c>
      <c r="F628" s="36" t="s">
        <v>362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426</v>
      </c>
      <c r="M628" s="36" t="s">
        <v>402</v>
      </c>
      <c r="N628" s="36" t="s">
        <v>415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412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6" t="s">
        <v>560</v>
      </c>
      <c r="AI628" s="32" t="s">
        <v>366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 hidden="1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362</v>
      </c>
      <c r="F629" s="36" t="s">
        <v>362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426</v>
      </c>
      <c r="M629" s="32"/>
      <c r="N629" s="32"/>
      <c r="O629" s="35"/>
      <c r="P629" s="35"/>
      <c r="Q629" s="32" t="s">
        <v>418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419</v>
      </c>
      <c r="X629" s="38"/>
      <c r="Y629" s="38" t="s">
        <v>675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421</v>
      </c>
      <c r="AI629" s="32" t="s">
        <v>366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 hidden="1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362</v>
      </c>
      <c r="F630" s="36" t="s">
        <v>362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410</v>
      </c>
      <c r="M630" s="32"/>
      <c r="N630" s="32"/>
      <c r="O630" s="35"/>
      <c r="P630" s="35"/>
      <c r="Q630" s="32" t="s">
        <v>418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419</v>
      </c>
      <c r="X630" s="38"/>
      <c r="Y630" s="38" t="s">
        <v>675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421</v>
      </c>
      <c r="AI630" s="32" t="s">
        <v>366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 hidden="1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362</v>
      </c>
      <c r="F631" s="36" t="s">
        <v>362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523</v>
      </c>
      <c r="M631" s="32" t="s">
        <v>409</v>
      </c>
      <c r="N631" s="36" t="s">
        <v>411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412</v>
      </c>
      <c r="X631" s="39"/>
      <c r="Y631" s="38" t="s">
        <v>437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6" t="s">
        <v>560</v>
      </c>
      <c r="AI631" s="32" t="s">
        <v>366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 hidden="1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362</v>
      </c>
      <c r="F632" s="36" t="s">
        <v>362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423</v>
      </c>
      <c r="M632" s="32" t="s">
        <v>482</v>
      </c>
      <c r="N632" s="36" t="s">
        <v>415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412</v>
      </c>
      <c r="X632" s="38"/>
      <c r="Y632" s="38" t="s">
        <v>437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6" t="s">
        <v>560</v>
      </c>
      <c r="AI632" s="32" t="s">
        <v>366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 hidden="1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362</v>
      </c>
      <c r="F633" s="36" t="s">
        <v>362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509</v>
      </c>
      <c r="M633" s="36" t="s">
        <v>402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4330.5700000000006</v>
      </c>
      <c r="V633" s="301">
        <f ca="1">IFERROR(_xlfn.XLOOKUP(PA[[#This Row],[Affected Equipment ]],'Basic Data'!N:N,'Basic Data'!R:R),"")</f>
        <v>2.5103298359515393E-2</v>
      </c>
      <c r="W633" s="35" t="s">
        <v>473</v>
      </c>
      <c r="X633" s="38"/>
      <c r="Y633" s="38" t="s">
        <v>437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671</v>
      </c>
      <c r="AI633" s="32" t="s">
        <v>551</v>
      </c>
      <c r="AJ633" s="34">
        <f ca="1">IFERROR(PA[[#This Row],[Breakdown Time]]*PA[[#This Row],[Plant Equivalent Weightage]],"")</f>
        <v>0.28868793113442703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7350.5011211713781</v>
      </c>
    </row>
    <row r="634" spans="1:38" hidden="1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362</v>
      </c>
      <c r="F634" s="36" t="s">
        <v>362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509</v>
      </c>
      <c r="M634" s="36" t="s">
        <v>409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4140.91</v>
      </c>
      <c r="V634" s="302">
        <f ca="1">IFERROR(_xlfn.XLOOKUP(PA[[#This Row],[Affected Equipment ]],'Basic Data'!N:N,'Basic Data'!R:R),"")</f>
        <v>2.4003883832821284E-2</v>
      </c>
      <c r="W634" s="35" t="s">
        <v>473</v>
      </c>
      <c r="X634" s="38"/>
      <c r="Y634" s="38" t="s">
        <v>437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671</v>
      </c>
      <c r="AI634" s="32" t="s">
        <v>551</v>
      </c>
      <c r="AJ634" s="175">
        <f ca="1">IFERROR(PA[[#This Row],[Breakdown Time]]*PA[[#This Row],[Plant Equivalent Weightage]],"")</f>
        <v>0.27604466407744477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7028.5813640397846</v>
      </c>
    </row>
    <row r="635" spans="1:38" hidden="1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362</v>
      </c>
      <c r="F635" s="36" t="s">
        <v>362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423</v>
      </c>
      <c r="M635" s="36" t="s">
        <v>435</v>
      </c>
      <c r="N635" s="36" t="s">
        <v>411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412</v>
      </c>
      <c r="X635" s="38"/>
      <c r="Y635" s="38" t="s">
        <v>437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6" t="s">
        <v>560</v>
      </c>
      <c r="AI635" s="32" t="s">
        <v>366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 hidden="1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362</v>
      </c>
      <c r="F636" s="36" t="s">
        <v>362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426</v>
      </c>
      <c r="M636" s="36" t="s">
        <v>409</v>
      </c>
      <c r="N636" s="36" t="s">
        <v>415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412</v>
      </c>
      <c r="X636" s="38"/>
      <c r="Y636" s="38" t="s">
        <v>437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676</v>
      </c>
      <c r="AI636" s="32" t="s">
        <v>366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 hidden="1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362</v>
      </c>
      <c r="F637" s="36" t="s">
        <v>362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426</v>
      </c>
      <c r="M637" s="36" t="s">
        <v>409</v>
      </c>
      <c r="N637" s="36" t="s">
        <v>411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412</v>
      </c>
      <c r="X637" s="38"/>
      <c r="Y637" s="38" t="s">
        <v>437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676</v>
      </c>
      <c r="AI637" s="32" t="s">
        <v>366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 hidden="1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362</v>
      </c>
      <c r="F638" s="36" t="s">
        <v>362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423</v>
      </c>
      <c r="M638" s="32" t="s">
        <v>409</v>
      </c>
      <c r="N638" s="36" t="s">
        <v>415</v>
      </c>
      <c r="O638" s="37" t="s">
        <v>525</v>
      </c>
      <c r="P638" s="37" t="s">
        <v>470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446</v>
      </c>
      <c r="X638" s="38"/>
      <c r="Y638" s="38" t="s">
        <v>468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677</v>
      </c>
      <c r="AI638" s="32" t="s">
        <v>366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 hidden="1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362</v>
      </c>
      <c r="F639" s="36" t="s">
        <v>362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423</v>
      </c>
      <c r="M639" s="32" t="s">
        <v>409</v>
      </c>
      <c r="N639" s="36" t="s">
        <v>415</v>
      </c>
      <c r="O639" s="37" t="s">
        <v>469</v>
      </c>
      <c r="P639" s="37" t="s">
        <v>470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446</v>
      </c>
      <c r="X639" s="38"/>
      <c r="Y639" s="38" t="s">
        <v>468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677</v>
      </c>
      <c r="AI639" s="32" t="s">
        <v>366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 hidden="1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362</v>
      </c>
      <c r="F640" s="36" t="s">
        <v>362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423</v>
      </c>
      <c r="M640" s="32" t="s">
        <v>409</v>
      </c>
      <c r="N640" s="36" t="s">
        <v>415</v>
      </c>
      <c r="O640" s="37" t="s">
        <v>469</v>
      </c>
      <c r="P640" s="37" t="s">
        <v>470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446</v>
      </c>
      <c r="X640" s="38"/>
      <c r="Y640" s="38" t="s">
        <v>468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677</v>
      </c>
      <c r="AI640" s="32" t="s">
        <v>366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 hidden="1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362</v>
      </c>
      <c r="F641" s="36" t="s">
        <v>362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509</v>
      </c>
      <c r="M641" s="32" t="s">
        <v>402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4330.5700000000006</v>
      </c>
      <c r="V641" s="301">
        <f ca="1">IFERROR(_xlfn.XLOOKUP(PA[[#This Row],[Affected Equipment ]],'Basic Data'!N:N,'Basic Data'!R:R),"")</f>
        <v>2.5103298359515393E-2</v>
      </c>
      <c r="W641" s="35" t="s">
        <v>473</v>
      </c>
      <c r="X641" s="38"/>
      <c r="Y641" s="38" t="s">
        <v>437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671</v>
      </c>
      <c r="AI641" s="32" t="s">
        <v>551</v>
      </c>
      <c r="AJ641" s="34">
        <f ca="1">IFERROR(PA[[#This Row],[Breakdown Time]]*PA[[#This Row],[Plant Equivalent Weightage]],"")</f>
        <v>0.29872925047823318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9345.2859452637549</v>
      </c>
    </row>
    <row r="642" spans="1:38" hidden="1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362</v>
      </c>
      <c r="F642" s="36" t="s">
        <v>362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509</v>
      </c>
      <c r="M642" s="36" t="s">
        <v>409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4140.91</v>
      </c>
      <c r="V642" s="302">
        <f ca="1">IFERROR(_xlfn.XLOOKUP(PA[[#This Row],[Affected Equipment ]],'Basic Data'!N:N,'Basic Data'!R:R),"")</f>
        <v>2.4003883832821284E-2</v>
      </c>
      <c r="W642" s="35" t="s">
        <v>473</v>
      </c>
      <c r="X642" s="38"/>
      <c r="Y642" s="38" t="s">
        <v>437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671</v>
      </c>
      <c r="AI642" s="32" t="s">
        <v>551</v>
      </c>
      <c r="AJ642" s="175">
        <f ca="1">IFERROR(PA[[#This Row],[Breakdown Time]]*PA[[#This Row],[Plant Equivalent Weightage]],"")</f>
        <v>0.28564621761057329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8936.0033491208142</v>
      </c>
    </row>
    <row r="643" spans="1:38" hidden="1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362</v>
      </c>
      <c r="F643" s="36" t="s">
        <v>362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426</v>
      </c>
      <c r="M643" s="36" t="s">
        <v>409</v>
      </c>
      <c r="N643" s="36" t="s">
        <v>411</v>
      </c>
      <c r="O643" s="37" t="s">
        <v>404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432</v>
      </c>
      <c r="X643" s="38"/>
      <c r="Y643" s="38" t="s">
        <v>678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550</v>
      </c>
      <c r="AI643" s="32" t="s">
        <v>551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 hidden="1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362</v>
      </c>
      <c r="F644" s="36" t="s">
        <v>362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426</v>
      </c>
      <c r="M644" s="36" t="s">
        <v>409</v>
      </c>
      <c r="N644" s="36" t="s">
        <v>411</v>
      </c>
      <c r="O644" s="37" t="s">
        <v>455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432</v>
      </c>
      <c r="X644" s="38"/>
      <c r="Y644" s="38" t="s">
        <v>679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550</v>
      </c>
      <c r="AI644" s="32" t="s">
        <v>551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 hidden="1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362</v>
      </c>
      <c r="F645" s="36" t="s">
        <v>362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509</v>
      </c>
      <c r="M645" s="32" t="s">
        <v>402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4330.5700000000006</v>
      </c>
      <c r="V645" s="301">
        <f ca="1">IFERROR(_xlfn.XLOOKUP(PA[[#This Row],[Affected Equipment ]],'Basic Data'!N:N,'Basic Data'!R:R),"")</f>
        <v>2.5103298359515393E-2</v>
      </c>
      <c r="W645" s="35" t="s">
        <v>473</v>
      </c>
      <c r="X645" s="38"/>
      <c r="Y645" s="38" t="s">
        <v>437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671</v>
      </c>
      <c r="AI645" s="32" t="s">
        <v>551</v>
      </c>
      <c r="AJ645" s="34">
        <f ca="1">IFERROR(PA[[#This Row],[Breakdown Time]]*PA[[#This Row],[Plant Equivalent Weightage]],"")</f>
        <v>0.30333152184414441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15097.85204009353</v>
      </c>
    </row>
    <row r="646" spans="1:38" hidden="1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362</v>
      </c>
      <c r="F646" s="36" t="s">
        <v>362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509</v>
      </c>
      <c r="M646" s="36" t="s">
        <v>409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4140.91</v>
      </c>
      <c r="V646" s="301">
        <f ca="1">IFERROR(_xlfn.XLOOKUP(PA[[#This Row],[Affected Equipment ]],'Basic Data'!N:N,'Basic Data'!R:R),"")</f>
        <v>2.4003883832821284E-2</v>
      </c>
      <c r="W646" s="35" t="s">
        <v>473</v>
      </c>
      <c r="X646" s="38"/>
      <c r="Y646" s="38" t="s">
        <v>437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671</v>
      </c>
      <c r="AI646" s="32" t="s">
        <v>551</v>
      </c>
      <c r="AJ646" s="34">
        <f ca="1">IFERROR(PA[[#This Row],[Breakdown Time]]*PA[[#This Row],[Plant Equivalent Weightage]],"")</f>
        <v>0.29004692964659057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14436.632242717169</v>
      </c>
    </row>
    <row r="647" spans="1:38" hidden="1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362</v>
      </c>
      <c r="F647" s="36" t="s">
        <v>362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426</v>
      </c>
      <c r="M647" s="36" t="s">
        <v>409</v>
      </c>
      <c r="N647" s="36" t="s">
        <v>411</v>
      </c>
      <c r="O647" s="37" t="s">
        <v>404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432</v>
      </c>
      <c r="X647" s="38"/>
      <c r="Y647" s="38" t="s">
        <v>678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550</v>
      </c>
      <c r="AI647" s="32" t="s">
        <v>551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 hidden="1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362</v>
      </c>
      <c r="F648" s="36" t="s">
        <v>362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426</v>
      </c>
      <c r="M648" s="36" t="s">
        <v>409</v>
      </c>
      <c r="N648" s="36" t="s">
        <v>411</v>
      </c>
      <c r="O648" s="37" t="s">
        <v>455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432</v>
      </c>
      <c r="X648" s="38"/>
      <c r="Y648" s="38" t="s">
        <v>679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550</v>
      </c>
      <c r="AI648" s="32" t="s">
        <v>551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 hidden="1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362</v>
      </c>
      <c r="F649" s="36" t="s">
        <v>362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426</v>
      </c>
      <c r="M649" s="32" t="s">
        <v>402</v>
      </c>
      <c r="N649" s="36" t="s">
        <v>415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412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6" t="s">
        <v>560</v>
      </c>
      <c r="AI649" s="32" t="s">
        <v>366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 hidden="1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362</v>
      </c>
      <c r="F650" s="36" t="s">
        <v>362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472</v>
      </c>
      <c r="M650" s="36" t="s">
        <v>409</v>
      </c>
      <c r="N650" s="36" t="s">
        <v>415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412</v>
      </c>
      <c r="X650" s="38"/>
      <c r="Y650" s="38" t="s">
        <v>437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6" t="s">
        <v>560</v>
      </c>
      <c r="AI650" s="32" t="s">
        <v>366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 hidden="1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362</v>
      </c>
      <c r="F651" s="36" t="s">
        <v>362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423</v>
      </c>
      <c r="M651" s="32" t="s">
        <v>482</v>
      </c>
      <c r="N651" s="36" t="s">
        <v>411</v>
      </c>
      <c r="O651" s="37" t="s">
        <v>525</v>
      </c>
      <c r="P651" s="37" t="s">
        <v>470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446</v>
      </c>
      <c r="X651" s="39"/>
      <c r="Y651" s="38" t="s">
        <v>468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680</v>
      </c>
      <c r="AI651" s="32" t="s">
        <v>366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 hidden="1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362</v>
      </c>
      <c r="F652" s="36" t="s">
        <v>362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423</v>
      </c>
      <c r="M652" s="32" t="s">
        <v>482</v>
      </c>
      <c r="N652" s="36" t="s">
        <v>411</v>
      </c>
      <c r="O652" s="37" t="s">
        <v>525</v>
      </c>
      <c r="P652" s="37" t="s">
        <v>470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446</v>
      </c>
      <c r="X652" s="38"/>
      <c r="Y652" s="38" t="s">
        <v>468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680</v>
      </c>
      <c r="AI652" s="32" t="s">
        <v>366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 hidden="1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362</v>
      </c>
      <c r="F653" s="36" t="s">
        <v>362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509</v>
      </c>
      <c r="M653" s="32" t="s">
        <v>402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4330.5700000000006</v>
      </c>
      <c r="V653" s="301">
        <f ca="1">IFERROR(_xlfn.XLOOKUP(PA[[#This Row],[Affected Equipment ]],'Basic Data'!N:N,'Basic Data'!R:R),"")</f>
        <v>2.5103298359515393E-2</v>
      </c>
      <c r="W653" s="35" t="s">
        <v>473</v>
      </c>
      <c r="X653" s="38"/>
      <c r="Y653" s="38" t="s">
        <v>437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671</v>
      </c>
      <c r="AI653" s="32" t="s">
        <v>551</v>
      </c>
      <c r="AJ653" s="34">
        <f ca="1">IFERROR(PA[[#This Row],[Breakdown Time]]*PA[[#This Row],[Plant Equivalent Weightage]],"")</f>
        <v>0.30835218151604743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10230.296113699105</v>
      </c>
    </row>
    <row r="654" spans="1:38" hidden="1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362</v>
      </c>
      <c r="F654" s="36" t="s">
        <v>362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509</v>
      </c>
      <c r="M654" s="36" t="s">
        <v>409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4140.91</v>
      </c>
      <c r="V654" s="301">
        <f ca="1">IFERROR(_xlfn.XLOOKUP(PA[[#This Row],[Affected Equipment ]],'Basic Data'!N:N,'Basic Data'!R:R),"")</f>
        <v>2.4003883832821284E-2</v>
      </c>
      <c r="W654" s="35" t="s">
        <v>473</v>
      </c>
      <c r="X654" s="38"/>
      <c r="Y654" s="38" t="s">
        <v>437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671</v>
      </c>
      <c r="AI654" s="32" t="s">
        <v>551</v>
      </c>
      <c r="AJ654" s="34">
        <f ca="1">IFERROR(PA[[#This Row],[Breakdown Time]]*PA[[#This Row],[Plant Equivalent Weightage]],"")</f>
        <v>0.29484770641315483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9782.253948135638</v>
      </c>
    </row>
    <row r="655" spans="1:38" hidden="1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362</v>
      </c>
      <c r="F655" s="36" t="s">
        <v>362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426</v>
      </c>
      <c r="M655" s="36" t="s">
        <v>409</v>
      </c>
      <c r="N655" s="36" t="s">
        <v>411</v>
      </c>
      <c r="O655" s="37" t="s">
        <v>404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432</v>
      </c>
      <c r="X655" s="38"/>
      <c r="Y655" s="38" t="s">
        <v>678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550</v>
      </c>
      <c r="AI655" s="32" t="s">
        <v>551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 hidden="1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362</v>
      </c>
      <c r="F656" s="36" t="s">
        <v>362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426</v>
      </c>
      <c r="M656" s="36" t="s">
        <v>409</v>
      </c>
      <c r="N656" s="36" t="s">
        <v>411</v>
      </c>
      <c r="O656" s="37" t="s">
        <v>455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432</v>
      </c>
      <c r="X656" s="38"/>
      <c r="Y656" s="38" t="s">
        <v>679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550</v>
      </c>
      <c r="AI656" s="32" t="s">
        <v>551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 hidden="1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362</v>
      </c>
      <c r="F657" s="36" t="s">
        <v>362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401</v>
      </c>
      <c r="M657" s="32" t="s">
        <v>402</v>
      </c>
      <c r="N657" s="36" t="s">
        <v>415</v>
      </c>
      <c r="O657" s="37" t="s">
        <v>471</v>
      </c>
      <c r="P657" s="37" t="s">
        <v>405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446</v>
      </c>
      <c r="X657" s="38"/>
      <c r="Y657" s="38" t="s">
        <v>468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681</v>
      </c>
      <c r="AI657" s="32" t="s">
        <v>366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 hidden="1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362</v>
      </c>
      <c r="F658" s="36" t="s">
        <v>362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401</v>
      </c>
      <c r="M658" s="32" t="s">
        <v>402</v>
      </c>
      <c r="N658" s="36" t="s">
        <v>411</v>
      </c>
      <c r="O658" s="37" t="s">
        <v>439</v>
      </c>
      <c r="P658" s="37" t="s">
        <v>405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446</v>
      </c>
      <c r="X658" s="38"/>
      <c r="Y658" s="38" t="s">
        <v>468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647</v>
      </c>
      <c r="AI658" s="32" t="s">
        <v>366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 hidden="1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362</v>
      </c>
      <c r="F659" s="36" t="s">
        <v>362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449</v>
      </c>
      <c r="M659" s="36" t="s">
        <v>409</v>
      </c>
      <c r="N659" s="36" t="s">
        <v>442</v>
      </c>
      <c r="O659" s="37" t="s">
        <v>471</v>
      </c>
      <c r="P659" s="37" t="s">
        <v>405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446</v>
      </c>
      <c r="X659" s="38"/>
      <c r="Y659" s="38" t="s">
        <v>468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592</v>
      </c>
      <c r="AI659" s="32" t="s">
        <v>366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 hidden="1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362</v>
      </c>
      <c r="F660" s="36" t="s">
        <v>362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449</v>
      </c>
      <c r="M660" s="36" t="s">
        <v>409</v>
      </c>
      <c r="N660" s="36" t="s">
        <v>442</v>
      </c>
      <c r="O660" s="37" t="s">
        <v>471</v>
      </c>
      <c r="P660" s="37" t="s">
        <v>405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446</v>
      </c>
      <c r="X660" s="38"/>
      <c r="Y660" s="38" t="s">
        <v>468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592</v>
      </c>
      <c r="AI660" s="32" t="s">
        <v>366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 hidden="1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362</v>
      </c>
      <c r="F661" s="36" t="s">
        <v>362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417</v>
      </c>
      <c r="M661" s="32" t="s">
        <v>402</v>
      </c>
      <c r="N661" s="36" t="s">
        <v>411</v>
      </c>
      <c r="O661" s="37" t="s">
        <v>445</v>
      </c>
      <c r="P661" s="37" t="s">
        <v>405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446</v>
      </c>
      <c r="X661" s="38"/>
      <c r="Y661" s="38" t="s">
        <v>468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467</v>
      </c>
      <c r="AI661" s="32" t="s">
        <v>366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 hidden="1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362</v>
      </c>
      <c r="F662" s="36" t="s">
        <v>362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509</v>
      </c>
      <c r="M662" s="32" t="s">
        <v>402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4330.5700000000006</v>
      </c>
      <c r="V662" s="302">
        <f ca="1">IFERROR(_xlfn.XLOOKUP(PA[[#This Row],[Affected Equipment ]],'Basic Data'!N:N,'Basic Data'!R:R),"")</f>
        <v>2.5103298359515393E-2</v>
      </c>
      <c r="W662" s="35" t="s">
        <v>473</v>
      </c>
      <c r="X662" s="38"/>
      <c r="Y662" s="38" t="s">
        <v>437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671</v>
      </c>
      <c r="AI662" s="32" t="s">
        <v>551</v>
      </c>
      <c r="AJ662" s="175">
        <f ca="1">IFERROR(PA[[#This Row],[Breakdown Time]]*PA[[#This Row],[Plant Equivalent Weightage]],"")</f>
        <v>0.30500507506811209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14922.254784451594</v>
      </c>
    </row>
    <row r="663" spans="1:38" hidden="1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362</v>
      </c>
      <c r="F663" s="36" t="s">
        <v>362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509</v>
      </c>
      <c r="M663" s="36" t="s">
        <v>409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4140.91</v>
      </c>
      <c r="V663" s="301">
        <f ca="1">IFERROR(_xlfn.XLOOKUP(PA[[#This Row],[Affected Equipment ]],'Basic Data'!N:N,'Basic Data'!R:R),"")</f>
        <v>2.4003883832821284E-2</v>
      </c>
      <c r="W663" s="35" t="s">
        <v>473</v>
      </c>
      <c r="X663" s="38"/>
      <c r="Y663" s="38" t="s">
        <v>437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671</v>
      </c>
      <c r="AI663" s="32" t="s">
        <v>551</v>
      </c>
      <c r="AJ663" s="34">
        <f ca="1">IFERROR(PA[[#This Row],[Breakdown Time]]*PA[[#This Row],[Plant Equivalent Weightage]],"")</f>
        <v>0.29164718856877864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14268.725377833272</v>
      </c>
    </row>
    <row r="664" spans="1:38" hidden="1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362</v>
      </c>
      <c r="F664" s="36" t="s">
        <v>362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426</v>
      </c>
      <c r="M664" s="36" t="s">
        <v>409</v>
      </c>
      <c r="N664" s="36" t="s">
        <v>411</v>
      </c>
      <c r="O664" s="37" t="s">
        <v>404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432</v>
      </c>
      <c r="X664" s="38"/>
      <c r="Y664" s="38" t="s">
        <v>678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550</v>
      </c>
      <c r="AI664" s="32" t="s">
        <v>551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 hidden="1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362</v>
      </c>
      <c r="F665" s="36" t="s">
        <v>362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426</v>
      </c>
      <c r="M665" s="36" t="s">
        <v>409</v>
      </c>
      <c r="N665" s="36" t="s">
        <v>411</v>
      </c>
      <c r="O665" s="37" t="s">
        <v>455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432</v>
      </c>
      <c r="X665" s="38"/>
      <c r="Y665" s="38" t="s">
        <v>679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550</v>
      </c>
      <c r="AI665" s="32" t="s">
        <v>551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 hidden="1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362</v>
      </c>
      <c r="F666" s="36" t="s">
        <v>362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422</v>
      </c>
      <c r="M666" s="36" t="s">
        <v>409</v>
      </c>
      <c r="N666" s="36" t="s">
        <v>411</v>
      </c>
      <c r="O666" s="37" t="s">
        <v>404</v>
      </c>
      <c r="P666" s="37" t="s">
        <v>405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446</v>
      </c>
      <c r="X666" s="38"/>
      <c r="Y666" s="38" t="s">
        <v>468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592</v>
      </c>
      <c r="AI666" s="32" t="s">
        <v>366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 hidden="1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362</v>
      </c>
      <c r="F667" s="36" t="s">
        <v>362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422</v>
      </c>
      <c r="M667" s="36" t="s">
        <v>409</v>
      </c>
      <c r="N667" s="36" t="s">
        <v>411</v>
      </c>
      <c r="O667" s="37" t="s">
        <v>471</v>
      </c>
      <c r="P667" s="37" t="s">
        <v>405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446</v>
      </c>
      <c r="X667" s="38"/>
      <c r="Y667" s="38" t="s">
        <v>468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682</v>
      </c>
      <c r="AI667" s="32" t="s">
        <v>366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 hidden="1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362</v>
      </c>
      <c r="F668" s="36" t="s">
        <v>362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422</v>
      </c>
      <c r="M668" s="36" t="s">
        <v>409</v>
      </c>
      <c r="N668" s="36" t="s">
        <v>411</v>
      </c>
      <c r="O668" s="37" t="s">
        <v>471</v>
      </c>
      <c r="P668" s="37" t="s">
        <v>405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446</v>
      </c>
      <c r="X668" s="39"/>
      <c r="Y668" s="38" t="s">
        <v>468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592</v>
      </c>
      <c r="AI668" s="32" t="s">
        <v>366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 hidden="1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362</v>
      </c>
      <c r="F669" s="36" t="s">
        <v>362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422</v>
      </c>
      <c r="M669" s="36" t="s">
        <v>409</v>
      </c>
      <c r="N669" s="36" t="s">
        <v>403</v>
      </c>
      <c r="O669" s="37" t="s">
        <v>455</v>
      </c>
      <c r="P669" s="37" t="s">
        <v>405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446</v>
      </c>
      <c r="X669" s="38"/>
      <c r="Y669" s="38" t="s">
        <v>468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682</v>
      </c>
      <c r="AI669" s="32" t="s">
        <v>366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 hidden="1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362</v>
      </c>
      <c r="F670" s="36" t="s">
        <v>362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422</v>
      </c>
      <c r="M670" s="36" t="s">
        <v>409</v>
      </c>
      <c r="N670" s="36" t="s">
        <v>403</v>
      </c>
      <c r="O670" s="37" t="s">
        <v>455</v>
      </c>
      <c r="P670" s="37" t="s">
        <v>405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446</v>
      </c>
      <c r="X670" s="39"/>
      <c r="Y670" s="38" t="s">
        <v>468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592</v>
      </c>
      <c r="AI670" s="32" t="s">
        <v>366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 hidden="1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362</v>
      </c>
      <c r="F671" s="36" t="s">
        <v>362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422</v>
      </c>
      <c r="M671" s="36" t="s">
        <v>409</v>
      </c>
      <c r="N671" s="36" t="s">
        <v>442</v>
      </c>
      <c r="O671" s="37" t="s">
        <v>404</v>
      </c>
      <c r="P671" s="37" t="s">
        <v>405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446</v>
      </c>
      <c r="X671" s="39"/>
      <c r="Y671" s="38" t="s">
        <v>468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592</v>
      </c>
      <c r="AI671" s="32" t="s">
        <v>366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 hidden="1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362</v>
      </c>
      <c r="F672" s="36" t="s">
        <v>362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422</v>
      </c>
      <c r="M672" s="36" t="s">
        <v>409</v>
      </c>
      <c r="N672" s="36" t="s">
        <v>442</v>
      </c>
      <c r="O672" s="37" t="s">
        <v>404</v>
      </c>
      <c r="P672" s="37" t="s">
        <v>405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446</v>
      </c>
      <c r="X672" s="39"/>
      <c r="Y672" s="38" t="s">
        <v>468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592</v>
      </c>
      <c r="AI672" s="32" t="s">
        <v>366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 hidden="1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362</v>
      </c>
      <c r="F673" s="36" t="s">
        <v>362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523</v>
      </c>
      <c r="M673" s="32"/>
      <c r="N673" s="32"/>
      <c r="O673" s="35"/>
      <c r="P673" s="35"/>
      <c r="Q673" s="32" t="s">
        <v>519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427</v>
      </c>
      <c r="X673" s="38"/>
      <c r="Y673" s="38" t="s">
        <v>683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421</v>
      </c>
      <c r="AI673" s="32" t="s">
        <v>366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 hidden="1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362</v>
      </c>
      <c r="F674" s="36" t="s">
        <v>362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509</v>
      </c>
      <c r="M674" s="32" t="s">
        <v>402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4330.5700000000006</v>
      </c>
      <c r="V674" s="301">
        <f ca="1">IFERROR(_xlfn.XLOOKUP(PA[[#This Row],[Affected Equipment ]],'Basic Data'!N:N,'Basic Data'!R:R),"")</f>
        <v>2.5103298359515393E-2</v>
      </c>
      <c r="W674" s="35" t="s">
        <v>473</v>
      </c>
      <c r="X674" s="38"/>
      <c r="Y674" s="38" t="s">
        <v>437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671</v>
      </c>
      <c r="AI674" s="32" t="s">
        <v>551</v>
      </c>
      <c r="AJ674" s="34">
        <f ca="1">IFERROR(PA[[#This Row],[Breakdown Time]]*PA[[#This Row],[Plant Equivalent Weightage]],"")</f>
        <v>0.31253606457596667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19104.981413842477</v>
      </c>
    </row>
    <row r="675" spans="1:38" hidden="1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362</v>
      </c>
      <c r="F675" s="36" t="s">
        <v>362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509</v>
      </c>
      <c r="M675" s="36" t="s">
        <v>409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4140.91</v>
      </c>
      <c r="V675" s="301">
        <f ca="1">IFERROR(_xlfn.XLOOKUP(PA[[#This Row],[Affected Equipment ]],'Basic Data'!N:N,'Basic Data'!R:R),"")</f>
        <v>2.4003883832821284E-2</v>
      </c>
      <c r="W675" s="35" t="s">
        <v>473</v>
      </c>
      <c r="X675" s="38"/>
      <c r="Y675" s="38" t="s">
        <v>437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671</v>
      </c>
      <c r="AI675" s="32" t="s">
        <v>551</v>
      </c>
      <c r="AJ675" s="34">
        <f ca="1">IFERROR(PA[[#This Row],[Breakdown Time]]*PA[[#This Row],[Plant Equivalent Weightage]],"")</f>
        <v>0.298848353718625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18268.26689936762</v>
      </c>
    </row>
    <row r="676" spans="1:38" hidden="1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362</v>
      </c>
      <c r="F676" s="36" t="s">
        <v>362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426</v>
      </c>
      <c r="M676" s="36" t="s">
        <v>409</v>
      </c>
      <c r="N676" s="36" t="s">
        <v>411</v>
      </c>
      <c r="O676" s="37" t="s">
        <v>404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432</v>
      </c>
      <c r="X676" s="38"/>
      <c r="Y676" s="38" t="s">
        <v>678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550</v>
      </c>
      <c r="AI676" s="32" t="s">
        <v>551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 hidden="1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362</v>
      </c>
      <c r="F677" s="36" t="s">
        <v>362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426</v>
      </c>
      <c r="M677" s="36" t="s">
        <v>409</v>
      </c>
      <c r="N677" s="36" t="s">
        <v>411</v>
      </c>
      <c r="O677" s="37" t="s">
        <v>455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432</v>
      </c>
      <c r="X677" s="38"/>
      <c r="Y677" s="38" t="s">
        <v>679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550</v>
      </c>
      <c r="AI677" s="32" t="s">
        <v>551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 hidden="1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362</v>
      </c>
      <c r="F678" s="36" t="s">
        <v>362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423</v>
      </c>
      <c r="M678" s="32" t="s">
        <v>402</v>
      </c>
      <c r="N678" s="36" t="s">
        <v>415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412</v>
      </c>
      <c r="X678" s="38"/>
      <c r="Y678" s="38" t="s">
        <v>437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6" t="s">
        <v>560</v>
      </c>
      <c r="AI678" s="32" t="s">
        <v>366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 hidden="1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362</v>
      </c>
      <c r="F679" s="36" t="s">
        <v>362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423</v>
      </c>
      <c r="M679" s="32" t="s">
        <v>402</v>
      </c>
      <c r="N679" s="36" t="s">
        <v>411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412</v>
      </c>
      <c r="X679" s="38"/>
      <c r="Y679" s="38" t="s">
        <v>437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6" t="s">
        <v>560</v>
      </c>
      <c r="AI679" s="32" t="s">
        <v>366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 hidden="1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362</v>
      </c>
      <c r="F680" s="36" t="s">
        <v>362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401</v>
      </c>
      <c r="M680" s="32" t="s">
        <v>402</v>
      </c>
      <c r="N680" s="36" t="s">
        <v>415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412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6" t="s">
        <v>560</v>
      </c>
      <c r="AI680" s="32" t="s">
        <v>366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 hidden="1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362</v>
      </c>
      <c r="F681" s="36" t="s">
        <v>362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426</v>
      </c>
      <c r="M681" s="32" t="s">
        <v>402</v>
      </c>
      <c r="N681" s="36" t="s">
        <v>415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412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6" t="s">
        <v>560</v>
      </c>
      <c r="AI681" s="32" t="s">
        <v>366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 hidden="1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362</v>
      </c>
      <c r="F682" s="36" t="s">
        <v>362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410</v>
      </c>
      <c r="M682" s="32" t="s">
        <v>402</v>
      </c>
      <c r="N682" s="36" t="s">
        <v>415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412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6" t="s">
        <v>560</v>
      </c>
      <c r="AI682" s="32" t="s">
        <v>366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 hidden="1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362</v>
      </c>
      <c r="F683" s="36" t="s">
        <v>362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423</v>
      </c>
      <c r="M683" s="32" t="s">
        <v>402</v>
      </c>
      <c r="N683" s="36" t="s">
        <v>415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412</v>
      </c>
      <c r="X683" s="38"/>
      <c r="Y683" s="38" t="s">
        <v>437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6" t="s">
        <v>560</v>
      </c>
      <c r="AI683" s="32" t="s">
        <v>366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 hidden="1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362</v>
      </c>
      <c r="F684" s="36" t="s">
        <v>362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423</v>
      </c>
      <c r="M684" s="32" t="s">
        <v>402</v>
      </c>
      <c r="N684" s="36" t="s">
        <v>411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412</v>
      </c>
      <c r="X684" s="38"/>
      <c r="Y684" s="38" t="s">
        <v>437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6" t="s">
        <v>560</v>
      </c>
      <c r="AI684" s="32" t="s">
        <v>366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 hidden="1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362</v>
      </c>
      <c r="F685" s="36" t="s">
        <v>362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423</v>
      </c>
      <c r="M685" s="32" t="s">
        <v>435</v>
      </c>
      <c r="N685" s="36" t="s">
        <v>411</v>
      </c>
      <c r="O685" s="37" t="s">
        <v>457</v>
      </c>
      <c r="P685" s="37" t="s">
        <v>470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446</v>
      </c>
      <c r="X685" s="39"/>
      <c r="Y685" s="38" t="s">
        <v>468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592</v>
      </c>
      <c r="AI685" s="32" t="s">
        <v>366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 hidden="1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362</v>
      </c>
      <c r="F686" s="36" t="s">
        <v>362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423</v>
      </c>
      <c r="M686" s="32" t="s">
        <v>435</v>
      </c>
      <c r="N686" s="36" t="s">
        <v>411</v>
      </c>
      <c r="O686" s="37" t="s">
        <v>457</v>
      </c>
      <c r="P686" s="37" t="s">
        <v>470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446</v>
      </c>
      <c r="X686" s="39"/>
      <c r="Y686" s="38" t="s">
        <v>468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592</v>
      </c>
      <c r="AI686" s="32" t="s">
        <v>366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 hidden="1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362</v>
      </c>
      <c r="F687" s="36" t="s">
        <v>362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423</v>
      </c>
      <c r="M687" s="36" t="s">
        <v>435</v>
      </c>
      <c r="N687" s="36" t="s">
        <v>411</v>
      </c>
      <c r="O687" s="37" t="s">
        <v>525</v>
      </c>
      <c r="P687" s="37" t="s">
        <v>470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446</v>
      </c>
      <c r="X687" s="39"/>
      <c r="Y687" s="38" t="s">
        <v>468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647</v>
      </c>
      <c r="AI687" s="32" t="s">
        <v>366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 hidden="1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362</v>
      </c>
      <c r="F688" s="36" t="s">
        <v>362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477</v>
      </c>
      <c r="M688" s="32"/>
      <c r="N688" s="32"/>
      <c r="O688" s="35"/>
      <c r="P688" s="35"/>
      <c r="Q688" s="32" t="s">
        <v>418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419</v>
      </c>
      <c r="X688" s="38"/>
      <c r="Y688" s="38" t="s">
        <v>684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421</v>
      </c>
      <c r="AI688" s="32" t="s">
        <v>366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 hidden="1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362</v>
      </c>
      <c r="F689" s="36" t="s">
        <v>362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523</v>
      </c>
      <c r="M689" s="32"/>
      <c r="N689" s="32"/>
      <c r="O689" s="35"/>
      <c r="P689" s="35"/>
      <c r="Q689" s="32" t="s">
        <v>418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419</v>
      </c>
      <c r="X689" s="38"/>
      <c r="Y689" s="38" t="s">
        <v>684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421</v>
      </c>
      <c r="AI689" s="32" t="s">
        <v>366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 hidden="1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362</v>
      </c>
      <c r="F690" s="36" t="s">
        <v>362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607</v>
      </c>
      <c r="M690" s="32"/>
      <c r="N690" s="32"/>
      <c r="O690" s="35"/>
      <c r="P690" s="35"/>
      <c r="Q690" s="32" t="s">
        <v>418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419</v>
      </c>
      <c r="X690" s="38"/>
      <c r="Y690" s="38" t="s">
        <v>684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421</v>
      </c>
      <c r="AI690" s="32" t="s">
        <v>366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 hidden="1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362</v>
      </c>
      <c r="F691" s="36" t="s">
        <v>362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509</v>
      </c>
      <c r="M691" s="32" t="s">
        <v>402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4330.5700000000006</v>
      </c>
      <c r="V691" s="302">
        <f ca="1">IFERROR(_xlfn.XLOOKUP(PA[[#This Row],[Affected Equipment ]],'Basic Data'!N:N,'Basic Data'!R:R),"")</f>
        <v>2.5103298359515393E-2</v>
      </c>
      <c r="W691" s="35" t="s">
        <v>473</v>
      </c>
      <c r="X691" s="39"/>
      <c r="Y691" s="38" t="s">
        <v>437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671</v>
      </c>
      <c r="AI691" s="32" t="s">
        <v>551</v>
      </c>
      <c r="AJ691" s="175">
        <f ca="1">IFERROR(PA[[#This Row],[Breakdown Time]]*PA[[#This Row],[Plant Equivalent Weightage]],"")</f>
        <v>0.30960734643402316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17155.851876216999</v>
      </c>
    </row>
    <row r="692" spans="1:38" hidden="1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362</v>
      </c>
      <c r="F692" s="36" t="s">
        <v>362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509</v>
      </c>
      <c r="M692" s="36" t="s">
        <v>409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4140.91</v>
      </c>
      <c r="V692" s="301">
        <f ca="1">IFERROR(_xlfn.XLOOKUP(PA[[#This Row],[Affected Equipment ]],'Basic Data'!N:N,'Basic Data'!R:R),"")</f>
        <v>2.4003883832821284E-2</v>
      </c>
      <c r="W692" s="35" t="s">
        <v>473</v>
      </c>
      <c r="X692" s="38"/>
      <c r="Y692" s="38" t="s">
        <v>437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671</v>
      </c>
      <c r="AI692" s="32" t="s">
        <v>551</v>
      </c>
      <c r="AJ692" s="34">
        <f ca="1">IFERROR(PA[[#This Row],[Breakdown Time]]*PA[[#This Row],[Plant Equivalent Weightage]],"")</f>
        <v>0.2960479006047958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16404.500699156401</v>
      </c>
    </row>
    <row r="693" spans="1:38" hidden="1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362</v>
      </c>
      <c r="F693" s="36" t="s">
        <v>362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426</v>
      </c>
      <c r="M693" s="36" t="s">
        <v>409</v>
      </c>
      <c r="N693" s="36" t="s">
        <v>411</v>
      </c>
      <c r="O693" s="37" t="s">
        <v>404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432</v>
      </c>
      <c r="X693" s="38"/>
      <c r="Y693" s="38" t="s">
        <v>678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550</v>
      </c>
      <c r="AI693" s="32" t="s">
        <v>551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 hidden="1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362</v>
      </c>
      <c r="F694" s="36" t="s">
        <v>362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426</v>
      </c>
      <c r="M694" s="36" t="s">
        <v>409</v>
      </c>
      <c r="N694" s="36" t="s">
        <v>411</v>
      </c>
      <c r="O694" s="37" t="s">
        <v>455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432</v>
      </c>
      <c r="X694" s="38"/>
      <c r="Y694" s="38" t="s">
        <v>679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550</v>
      </c>
      <c r="AI694" s="32" t="s">
        <v>551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 hidden="1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362</v>
      </c>
      <c r="F695" s="36" t="s">
        <v>362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423</v>
      </c>
      <c r="M695" s="32" t="s">
        <v>402</v>
      </c>
      <c r="N695" s="36" t="s">
        <v>411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412</v>
      </c>
      <c r="X695" s="38"/>
      <c r="Y695" s="38" t="s">
        <v>437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6" t="s">
        <v>560</v>
      </c>
      <c r="AI695" s="32" t="s">
        <v>366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 hidden="1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362</v>
      </c>
      <c r="F696" s="36" t="s">
        <v>362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422</v>
      </c>
      <c r="M696" s="36" t="s">
        <v>409</v>
      </c>
      <c r="N696" s="36" t="s">
        <v>403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412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6" t="s">
        <v>560</v>
      </c>
      <c r="AI696" s="32" t="s">
        <v>366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 hidden="1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362</v>
      </c>
      <c r="F697" s="36" t="s">
        <v>362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477</v>
      </c>
      <c r="M697" s="32"/>
      <c r="N697" s="32"/>
      <c r="O697" s="35"/>
      <c r="P697" s="35"/>
      <c r="Q697" s="32" t="s">
        <v>418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419</v>
      </c>
      <c r="X697" s="38"/>
      <c r="Y697" s="38" t="s">
        <v>685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421</v>
      </c>
      <c r="AI697" s="32" t="s">
        <v>366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 hidden="1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362</v>
      </c>
      <c r="F698" s="36" t="s">
        <v>362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523</v>
      </c>
      <c r="M698" s="32"/>
      <c r="N698" s="32"/>
      <c r="O698" s="35"/>
      <c r="P698" s="35"/>
      <c r="Q698" s="32" t="s">
        <v>418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419</v>
      </c>
      <c r="X698" s="38"/>
      <c r="Y698" s="38" t="s">
        <v>685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421</v>
      </c>
      <c r="AI698" s="32" t="s">
        <v>366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 hidden="1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362</v>
      </c>
      <c r="F699" s="36" t="s">
        <v>362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607</v>
      </c>
      <c r="M699" s="32"/>
      <c r="N699" s="32"/>
      <c r="O699" s="35"/>
      <c r="P699" s="35"/>
      <c r="Q699" s="32" t="s">
        <v>418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419</v>
      </c>
      <c r="X699" s="38"/>
      <c r="Y699" s="38" t="s">
        <v>685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421</v>
      </c>
      <c r="AI699" s="32" t="s">
        <v>366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 hidden="1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362</v>
      </c>
      <c r="F700" s="36" t="s">
        <v>362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423</v>
      </c>
      <c r="M700" s="32" t="s">
        <v>402</v>
      </c>
      <c r="N700" s="36" t="s">
        <v>411</v>
      </c>
      <c r="O700" s="37" t="s">
        <v>466</v>
      </c>
      <c r="P700" s="37" t="s">
        <v>470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446</v>
      </c>
      <c r="X700" s="39"/>
      <c r="Y700" s="38" t="s">
        <v>468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592</v>
      </c>
      <c r="AI700" s="32" t="s">
        <v>366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 hidden="1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362</v>
      </c>
      <c r="F701" s="36" t="s">
        <v>362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423</v>
      </c>
      <c r="M701" s="32" t="s">
        <v>402</v>
      </c>
      <c r="N701" s="36" t="s">
        <v>411</v>
      </c>
      <c r="O701" s="37" t="s">
        <v>469</v>
      </c>
      <c r="P701" s="37" t="s">
        <v>470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446</v>
      </c>
      <c r="X701" s="39"/>
      <c r="Y701" s="38" t="s">
        <v>468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681</v>
      </c>
      <c r="AI701" s="32" t="s">
        <v>366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 hidden="1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362</v>
      </c>
      <c r="F702" s="36" t="s">
        <v>362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423</v>
      </c>
      <c r="M702" s="32" t="s">
        <v>402</v>
      </c>
      <c r="N702" s="36" t="s">
        <v>411</v>
      </c>
      <c r="O702" s="37" t="s">
        <v>457</v>
      </c>
      <c r="P702" s="37" t="s">
        <v>470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446</v>
      </c>
      <c r="X702" s="39"/>
      <c r="Y702" s="38" t="s">
        <v>468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604</v>
      </c>
      <c r="AI702" s="32" t="s">
        <v>366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 hidden="1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362</v>
      </c>
      <c r="F703" s="36" t="s">
        <v>362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423</v>
      </c>
      <c r="M703" s="32" t="s">
        <v>409</v>
      </c>
      <c r="N703" s="36" t="s">
        <v>411</v>
      </c>
      <c r="O703" s="37" t="s">
        <v>469</v>
      </c>
      <c r="P703" s="37" t="s">
        <v>470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446</v>
      </c>
      <c r="X703" s="39"/>
      <c r="Y703" s="38" t="s">
        <v>468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681</v>
      </c>
      <c r="AI703" s="32" t="s">
        <v>366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 hidden="1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362</v>
      </c>
      <c r="F704" s="36" t="s">
        <v>362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423</v>
      </c>
      <c r="M704" s="32" t="s">
        <v>482</v>
      </c>
      <c r="N704" s="36" t="s">
        <v>411</v>
      </c>
      <c r="O704" s="37" t="s">
        <v>457</v>
      </c>
      <c r="P704" s="37" t="s">
        <v>470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446</v>
      </c>
      <c r="X704" s="39"/>
      <c r="Y704" s="38" t="s">
        <v>468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686</v>
      </c>
      <c r="AI704" s="32" t="s">
        <v>366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 hidden="1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362</v>
      </c>
      <c r="F705" s="36" t="s">
        <v>362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423</v>
      </c>
      <c r="M705" s="32" t="s">
        <v>482</v>
      </c>
      <c r="N705" s="36" t="s">
        <v>415</v>
      </c>
      <c r="O705" s="37" t="s">
        <v>445</v>
      </c>
      <c r="P705" s="37" t="s">
        <v>470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446</v>
      </c>
      <c r="X705" s="39"/>
      <c r="Y705" s="38" t="s">
        <v>468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687</v>
      </c>
      <c r="AI705" s="32" t="s">
        <v>366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 hidden="1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362</v>
      </c>
      <c r="F706" s="36" t="s">
        <v>362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410</v>
      </c>
      <c r="M706" s="32" t="s">
        <v>482</v>
      </c>
      <c r="N706" s="36" t="s">
        <v>415</v>
      </c>
      <c r="O706" s="37" t="s">
        <v>466</v>
      </c>
      <c r="P706" s="37" t="s">
        <v>405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446</v>
      </c>
      <c r="X706" s="39"/>
      <c r="Y706" s="38" t="s">
        <v>468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688</v>
      </c>
      <c r="AI706" s="32" t="s">
        <v>366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 hidden="1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362</v>
      </c>
      <c r="F707" s="36" t="s">
        <v>362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410</v>
      </c>
      <c r="M707" s="32" t="s">
        <v>482</v>
      </c>
      <c r="N707" s="36" t="s">
        <v>415</v>
      </c>
      <c r="O707" s="37" t="s">
        <v>466</v>
      </c>
      <c r="P707" s="37" t="s">
        <v>405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446</v>
      </c>
      <c r="X707" s="39"/>
      <c r="Y707" s="38" t="s">
        <v>468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688</v>
      </c>
      <c r="AI707" s="32" t="s">
        <v>366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 hidden="1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362</v>
      </c>
      <c r="F708" s="36" t="s">
        <v>362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509</v>
      </c>
      <c r="M708" s="32" t="s">
        <v>402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4330.5700000000006</v>
      </c>
      <c r="V708" s="301">
        <f ca="1">IFERROR(_xlfn.XLOOKUP(PA[[#This Row],[Affected Equipment ]],'Basic Data'!N:N,'Basic Data'!R:R),"")</f>
        <v>2.5103298359515393E-2</v>
      </c>
      <c r="W708" s="35" t="s">
        <v>473</v>
      </c>
      <c r="X708" s="39"/>
      <c r="Y708" s="38" t="s">
        <v>437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671</v>
      </c>
      <c r="AI708" s="32" t="s">
        <v>551</v>
      </c>
      <c r="AJ708" s="34">
        <f ca="1">IFERROR(PA[[#This Row],[Breakdown Time]]*PA[[#This Row],[Plant Equivalent Weightage]],"")</f>
        <v>0.31044412304600699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20334.162203336014</v>
      </c>
    </row>
    <row r="709" spans="1:38" hidden="1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362</v>
      </c>
      <c r="F709" s="36" t="s">
        <v>362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509</v>
      </c>
      <c r="M709" s="36" t="s">
        <v>409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4140.91</v>
      </c>
      <c r="V709" s="301">
        <f ca="1">IFERROR(_xlfn.XLOOKUP(PA[[#This Row],[Affected Equipment ]],'Basic Data'!N:N,'Basic Data'!R:R),"")</f>
        <v>2.4003883832821284E-2</v>
      </c>
      <c r="W709" s="35" t="s">
        <v>473</v>
      </c>
      <c r="X709" s="38"/>
      <c r="Y709" s="38" t="s">
        <v>437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671</v>
      </c>
      <c r="AI709" s="32" t="s">
        <v>551</v>
      </c>
      <c r="AJ709" s="34">
        <f ca="1">IFERROR(PA[[#This Row],[Breakdown Time]]*PA[[#This Row],[Plant Equivalent Weightage]],"")</f>
        <v>0.29684803006588983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19443.614953554872</v>
      </c>
    </row>
    <row r="710" spans="1:38" hidden="1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362</v>
      </c>
      <c r="F710" s="36" t="s">
        <v>362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426</v>
      </c>
      <c r="M710" s="36" t="s">
        <v>409</v>
      </c>
      <c r="N710" s="36" t="s">
        <v>411</v>
      </c>
      <c r="O710" s="37" t="s">
        <v>404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432</v>
      </c>
      <c r="X710" s="38"/>
      <c r="Y710" s="38" t="s">
        <v>678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550</v>
      </c>
      <c r="AI710" s="32" t="s">
        <v>551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 hidden="1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362</v>
      </c>
      <c r="F711" s="36" t="s">
        <v>362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426</v>
      </c>
      <c r="M711" s="36" t="s">
        <v>409</v>
      </c>
      <c r="N711" s="36" t="s">
        <v>411</v>
      </c>
      <c r="O711" s="37" t="s">
        <v>455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432</v>
      </c>
      <c r="X711" s="38"/>
      <c r="Y711" s="38" t="s">
        <v>679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550</v>
      </c>
      <c r="AI711" s="32" t="s">
        <v>551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 hidden="1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362</v>
      </c>
      <c r="F712" s="36" t="s">
        <v>362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513</v>
      </c>
      <c r="M712" s="32"/>
      <c r="N712" s="32"/>
      <c r="O712" s="35"/>
      <c r="P712" s="35"/>
      <c r="Q712" s="32" t="s">
        <v>418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419</v>
      </c>
      <c r="X712" s="38"/>
      <c r="Y712" s="38" t="s">
        <v>685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421</v>
      </c>
      <c r="AI712" s="32" t="s">
        <v>366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 hidden="1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362</v>
      </c>
      <c r="F713" s="36" t="s">
        <v>362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477</v>
      </c>
      <c r="M713" s="32"/>
      <c r="N713" s="32"/>
      <c r="O713" s="35"/>
      <c r="P713" s="35"/>
      <c r="Q713" s="32" t="s">
        <v>418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419</v>
      </c>
      <c r="X713" s="38"/>
      <c r="Y713" s="38" t="s">
        <v>685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421</v>
      </c>
      <c r="AI713" s="32" t="s">
        <v>366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 hidden="1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362</v>
      </c>
      <c r="F714" s="36" t="s">
        <v>362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523</v>
      </c>
      <c r="M714" s="32"/>
      <c r="N714" s="32"/>
      <c r="O714" s="35"/>
      <c r="P714" s="35"/>
      <c r="Q714" s="32" t="s">
        <v>418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419</v>
      </c>
      <c r="X714" s="38"/>
      <c r="Y714" s="38" t="s">
        <v>685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421</v>
      </c>
      <c r="AI714" s="32" t="s">
        <v>366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 hidden="1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362</v>
      </c>
      <c r="F715" s="36" t="s">
        <v>362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607</v>
      </c>
      <c r="M715" s="32"/>
      <c r="N715" s="32"/>
      <c r="O715" s="35"/>
      <c r="P715" s="35"/>
      <c r="Q715" s="32" t="s">
        <v>418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419</v>
      </c>
      <c r="X715" s="38"/>
      <c r="Y715" s="38" t="s">
        <v>685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421</v>
      </c>
      <c r="AI715" s="32" t="s">
        <v>366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 hidden="1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362</v>
      </c>
      <c r="F716" s="36" t="s">
        <v>362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423</v>
      </c>
      <c r="M716" s="32" t="s">
        <v>402</v>
      </c>
      <c r="N716" s="36" t="s">
        <v>411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412</v>
      </c>
      <c r="X716" s="38"/>
      <c r="Y716" s="38" t="s">
        <v>437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6" t="s">
        <v>560</v>
      </c>
      <c r="AI716" s="32" t="s">
        <v>366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 hidden="1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362</v>
      </c>
      <c r="F717" s="36" t="s">
        <v>362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423</v>
      </c>
      <c r="M717" s="32"/>
      <c r="N717" s="32"/>
      <c r="O717" s="35"/>
      <c r="P717" s="35"/>
      <c r="Q717" s="32" t="s">
        <v>418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419</v>
      </c>
      <c r="X717" s="38"/>
      <c r="Y717" s="38" t="s">
        <v>689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421</v>
      </c>
      <c r="AI717" s="32" t="s">
        <v>366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 hidden="1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362</v>
      </c>
      <c r="F718" s="36" t="s">
        <v>362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425</v>
      </c>
      <c r="M718" s="32"/>
      <c r="N718" s="32"/>
      <c r="O718" s="35"/>
      <c r="P718" s="35"/>
      <c r="Q718" s="32" t="s">
        <v>418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419</v>
      </c>
      <c r="X718" s="38"/>
      <c r="Y718" s="38" t="s">
        <v>689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421</v>
      </c>
      <c r="AI718" s="32" t="s">
        <v>366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 hidden="1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362</v>
      </c>
      <c r="F719" s="36" t="s">
        <v>362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423</v>
      </c>
      <c r="M719" s="32" t="s">
        <v>402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473</v>
      </c>
      <c r="X719" s="38"/>
      <c r="Y719" s="38" t="s">
        <v>690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691</v>
      </c>
      <c r="AI719" s="32" t="s">
        <v>366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 hidden="1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362</v>
      </c>
      <c r="F720" s="36" t="s">
        <v>362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423</v>
      </c>
      <c r="M720" s="32" t="s">
        <v>402</v>
      </c>
      <c r="N720" s="36" t="s">
        <v>415</v>
      </c>
      <c r="O720" s="37" t="s">
        <v>439</v>
      </c>
      <c r="P720" s="37" t="s">
        <v>470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446</v>
      </c>
      <c r="X720" s="38"/>
      <c r="Y720" s="38" t="s">
        <v>468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687</v>
      </c>
      <c r="AI720" s="32" t="s">
        <v>366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 hidden="1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362</v>
      </c>
      <c r="F721" s="36" t="s">
        <v>362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423</v>
      </c>
      <c r="M721" s="32" t="s">
        <v>402</v>
      </c>
      <c r="N721" s="36" t="s">
        <v>411</v>
      </c>
      <c r="O721" s="37" t="s">
        <v>466</v>
      </c>
      <c r="P721" s="37" t="s">
        <v>470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446</v>
      </c>
      <c r="X721" s="38"/>
      <c r="Y721" s="38" t="s">
        <v>468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592</v>
      </c>
      <c r="AI721" s="32" t="s">
        <v>366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 hidden="1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362</v>
      </c>
      <c r="F722" s="36" t="s">
        <v>362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423</v>
      </c>
      <c r="M722" s="32" t="s">
        <v>402</v>
      </c>
      <c r="N722" s="36" t="s">
        <v>411</v>
      </c>
      <c r="O722" s="37" t="s">
        <v>471</v>
      </c>
      <c r="P722" s="37" t="s">
        <v>470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480</v>
      </c>
      <c r="X722" s="38"/>
      <c r="Y722" s="38" t="s">
        <v>468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692</v>
      </c>
      <c r="AI722" s="32" t="s">
        <v>366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 hidden="1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362</v>
      </c>
      <c r="F723" s="36" t="s">
        <v>362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401</v>
      </c>
      <c r="M723" s="32" t="s">
        <v>402</v>
      </c>
      <c r="N723" s="36" t="s">
        <v>415</v>
      </c>
      <c r="O723" s="37" t="s">
        <v>471</v>
      </c>
      <c r="P723" s="37" t="s">
        <v>405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446</v>
      </c>
      <c r="X723" s="38"/>
      <c r="Y723" s="38" t="s">
        <v>468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604</v>
      </c>
      <c r="AI723" s="32" t="s">
        <v>366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 hidden="1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362</v>
      </c>
      <c r="F724" s="36" t="s">
        <v>362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513</v>
      </c>
      <c r="M724" s="32"/>
      <c r="N724" s="32"/>
      <c r="O724" s="35"/>
      <c r="P724" s="35"/>
      <c r="Q724" s="32" t="s">
        <v>418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419</v>
      </c>
      <c r="X724" s="38"/>
      <c r="Y724" s="38" t="s">
        <v>693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694</v>
      </c>
      <c r="AI724" s="32" t="s">
        <v>366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 hidden="1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362</v>
      </c>
      <c r="F725" s="36" t="s">
        <v>362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477</v>
      </c>
      <c r="M725" s="32"/>
      <c r="N725" s="32"/>
      <c r="O725" s="35"/>
      <c r="P725" s="35"/>
      <c r="Q725" s="32" t="s">
        <v>418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419</v>
      </c>
      <c r="X725" s="38"/>
      <c r="Y725" s="38" t="s">
        <v>693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694</v>
      </c>
      <c r="AI725" s="32" t="s">
        <v>366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 hidden="1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362</v>
      </c>
      <c r="F726" s="36" t="s">
        <v>362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523</v>
      </c>
      <c r="M726" s="32"/>
      <c r="N726" s="32"/>
      <c r="O726" s="35"/>
      <c r="P726" s="35"/>
      <c r="Q726" s="32" t="s">
        <v>418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419</v>
      </c>
      <c r="X726" s="38"/>
      <c r="Y726" s="38" t="s">
        <v>693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694</v>
      </c>
      <c r="AI726" s="32" t="s">
        <v>366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 hidden="1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362</v>
      </c>
      <c r="F727" s="36" t="s">
        <v>362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607</v>
      </c>
      <c r="M727" s="32"/>
      <c r="N727" s="32"/>
      <c r="O727" s="35"/>
      <c r="P727" s="35"/>
      <c r="Q727" s="32" t="s">
        <v>418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419</v>
      </c>
      <c r="X727" s="38"/>
      <c r="Y727" s="38" t="s">
        <v>693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694</v>
      </c>
      <c r="AI727" s="32" t="s">
        <v>366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 hidden="1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362</v>
      </c>
      <c r="F728" s="36" t="s">
        <v>362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426</v>
      </c>
      <c r="M728" s="32"/>
      <c r="N728" s="32"/>
      <c r="O728" s="35"/>
      <c r="P728" s="35"/>
      <c r="Q728" s="32" t="s">
        <v>418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419</v>
      </c>
      <c r="X728" s="38"/>
      <c r="Y728" s="38" t="s">
        <v>693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694</v>
      </c>
      <c r="AI728" s="32" t="s">
        <v>366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 hidden="1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362</v>
      </c>
      <c r="F729" s="36" t="s">
        <v>362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464</v>
      </c>
      <c r="M729" s="32"/>
      <c r="N729" s="32"/>
      <c r="O729" s="35"/>
      <c r="P729" s="35"/>
      <c r="Q729" s="32" t="s">
        <v>418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419</v>
      </c>
      <c r="X729" s="38"/>
      <c r="Y729" s="38" t="s">
        <v>693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694</v>
      </c>
      <c r="AI729" s="32" t="s">
        <v>366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 hidden="1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362</v>
      </c>
      <c r="F730" s="36" t="s">
        <v>362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410</v>
      </c>
      <c r="M730" s="32"/>
      <c r="N730" s="32"/>
      <c r="O730" s="35"/>
      <c r="P730" s="35"/>
      <c r="Q730" s="32" t="s">
        <v>418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419</v>
      </c>
      <c r="X730" s="38"/>
      <c r="Y730" s="38" t="s">
        <v>693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694</v>
      </c>
      <c r="AI730" s="32" t="s">
        <v>366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 hidden="1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362</v>
      </c>
      <c r="F731" s="36" t="s">
        <v>362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509</v>
      </c>
      <c r="M731" s="32" t="s">
        <v>402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4330.5700000000006</v>
      </c>
      <c r="V731" s="301">
        <f ca="1">IFERROR(_xlfn.XLOOKUP(PA[[#This Row],[Affected Equipment ]],'Basic Data'!N:N,'Basic Data'!R:R),"")</f>
        <v>2.5103298359515393E-2</v>
      </c>
      <c r="W731" s="35" t="s">
        <v>473</v>
      </c>
      <c r="X731" s="39"/>
      <c r="Y731" s="38" t="s">
        <v>437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671</v>
      </c>
      <c r="AI731" s="32" t="s">
        <v>551</v>
      </c>
      <c r="AJ731" s="34">
        <f ca="1">IFERROR(PA[[#This Row],[Breakdown Time]]*PA[[#This Row],[Plant Equivalent Weightage]],"")</f>
        <v>0.30835218151604743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16112.804177703909</v>
      </c>
    </row>
    <row r="732" spans="1:38" hidden="1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362</v>
      </c>
      <c r="F732" s="36" t="s">
        <v>362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509</v>
      </c>
      <c r="M732" s="36" t="s">
        <v>409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4140.91</v>
      </c>
      <c r="V732" s="302">
        <f ca="1">IFERROR(_xlfn.XLOOKUP(PA[[#This Row],[Affected Equipment ]],'Basic Data'!N:N,'Basic Data'!R:R),"")</f>
        <v>2.4003883832821284E-2</v>
      </c>
      <c r="W732" s="35" t="s">
        <v>473</v>
      </c>
      <c r="X732" s="38"/>
      <c r="Y732" s="38" t="s">
        <v>437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671</v>
      </c>
      <c r="AI732" s="32" t="s">
        <v>551</v>
      </c>
      <c r="AJ732" s="175">
        <f ca="1">IFERROR(PA[[#This Row],[Breakdown Time]]*PA[[#This Row],[Plant Equivalent Weightage]],"")</f>
        <v>0.29484770641315483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15407.133921746072</v>
      </c>
    </row>
    <row r="733" spans="1:38" hidden="1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362</v>
      </c>
      <c r="F733" s="36" t="s">
        <v>362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426</v>
      </c>
      <c r="M733" s="36" t="s">
        <v>409</v>
      </c>
      <c r="N733" s="36" t="s">
        <v>411</v>
      </c>
      <c r="O733" s="37" t="s">
        <v>404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432</v>
      </c>
      <c r="X733" s="38"/>
      <c r="Y733" s="38" t="s">
        <v>678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550</v>
      </c>
      <c r="AI733" s="32" t="s">
        <v>551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 hidden="1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362</v>
      </c>
      <c r="F734" s="36" t="s">
        <v>362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426</v>
      </c>
      <c r="M734" s="36" t="s">
        <v>409</v>
      </c>
      <c r="N734" s="36" t="s">
        <v>411</v>
      </c>
      <c r="O734" s="37" t="s">
        <v>455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432</v>
      </c>
      <c r="X734" s="38"/>
      <c r="Y734" s="38" t="s">
        <v>679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550</v>
      </c>
      <c r="AI734" s="32" t="s">
        <v>551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 hidden="1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362</v>
      </c>
      <c r="F735" s="36" t="s">
        <v>362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423</v>
      </c>
      <c r="M735" s="32" t="s">
        <v>402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473</v>
      </c>
      <c r="X735" s="38"/>
      <c r="Y735" s="38" t="s">
        <v>690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691</v>
      </c>
      <c r="AI735" s="32" t="s">
        <v>366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 hidden="1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362</v>
      </c>
      <c r="F736" s="36" t="s">
        <v>362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449</v>
      </c>
      <c r="M736" s="36" t="s">
        <v>409</v>
      </c>
      <c r="N736" s="36" t="s">
        <v>415</v>
      </c>
      <c r="O736" s="37" t="s">
        <v>439</v>
      </c>
      <c r="P736" s="37" t="s">
        <v>405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446</v>
      </c>
      <c r="X736" s="38"/>
      <c r="Y736" s="38" t="s">
        <v>468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592</v>
      </c>
      <c r="AI736" s="32" t="s">
        <v>366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 hidden="1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362</v>
      </c>
      <c r="F737" s="36" t="s">
        <v>362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449</v>
      </c>
      <c r="M737" s="36" t="s">
        <v>409</v>
      </c>
      <c r="N737" s="36" t="s">
        <v>415</v>
      </c>
      <c r="O737" s="37" t="s">
        <v>439</v>
      </c>
      <c r="P737" s="37" t="s">
        <v>405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446</v>
      </c>
      <c r="X737" s="38"/>
      <c r="Y737" s="38" t="s">
        <v>468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592</v>
      </c>
      <c r="AI737" s="32" t="s">
        <v>366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 hidden="1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362</v>
      </c>
      <c r="F738" s="36" t="s">
        <v>362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423</v>
      </c>
      <c r="M738" s="32" t="s">
        <v>435</v>
      </c>
      <c r="N738" s="36" t="s">
        <v>415</v>
      </c>
      <c r="O738" s="37" t="s">
        <v>455</v>
      </c>
      <c r="P738" s="37" t="s">
        <v>470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480</v>
      </c>
      <c r="X738" s="38"/>
      <c r="Y738" s="38" t="s">
        <v>468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695</v>
      </c>
      <c r="AI738" s="32" t="s">
        <v>366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 hidden="1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362</v>
      </c>
      <c r="F739" s="36" t="s">
        <v>362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423</v>
      </c>
      <c r="M739" s="32" t="s">
        <v>402</v>
      </c>
      <c r="N739" s="36" t="s">
        <v>411</v>
      </c>
      <c r="O739" s="37" t="s">
        <v>525</v>
      </c>
      <c r="P739" s="37" t="s">
        <v>470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446</v>
      </c>
      <c r="X739" s="38"/>
      <c r="Y739" s="38" t="s">
        <v>468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647</v>
      </c>
      <c r="AI739" s="32" t="s">
        <v>366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 hidden="1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362</v>
      </c>
      <c r="F740" s="36" t="s">
        <v>362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509</v>
      </c>
      <c r="M740" s="32" t="s">
        <v>402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4330.5700000000006</v>
      </c>
      <c r="V740" s="301">
        <f ca="1">IFERROR(_xlfn.XLOOKUP(PA[[#This Row],[Affected Equipment ]],'Basic Data'!N:N,'Basic Data'!R:R),"")</f>
        <v>2.5103298359515393E-2</v>
      </c>
      <c r="W740" s="35" t="s">
        <v>473</v>
      </c>
      <c r="X740" s="38"/>
      <c r="Y740" s="38" t="s">
        <v>437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671</v>
      </c>
      <c r="AI740" s="32" t="s">
        <v>551</v>
      </c>
      <c r="AJ740" s="34">
        <f ca="1">IFERROR(PA[[#This Row],[Breakdown Time]]*PA[[#This Row],[Plant Equivalent Weightage]],"")</f>
        <v>0.30207635692616858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18841.585530379576</v>
      </c>
    </row>
    <row r="741" spans="1:38" hidden="1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362</v>
      </c>
      <c r="F741" s="36" t="s">
        <v>362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509</v>
      </c>
      <c r="M741" s="36" t="s">
        <v>409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4140.91</v>
      </c>
      <c r="V741" s="301">
        <f ca="1">IFERROR(_xlfn.XLOOKUP(PA[[#This Row],[Affected Equipment ]],'Basic Data'!N:N,'Basic Data'!R:R),"")</f>
        <v>2.4003883832821284E-2</v>
      </c>
      <c r="W741" s="35" t="s">
        <v>473</v>
      </c>
      <c r="X741" s="38"/>
      <c r="Y741" s="38" t="s">
        <v>437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671</v>
      </c>
      <c r="AI741" s="32" t="s">
        <v>551</v>
      </c>
      <c r="AJ741" s="34">
        <f ca="1">IFERROR(PA[[#This Row],[Breakdown Time]]*PA[[#This Row],[Plant Equivalent Weightage]],"")</f>
        <v>0.28884673545494943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18016.406602041781</v>
      </c>
    </row>
    <row r="742" spans="1:38" hidden="1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362</v>
      </c>
      <c r="F742" s="36" t="s">
        <v>362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426</v>
      </c>
      <c r="M742" s="36" t="s">
        <v>409</v>
      </c>
      <c r="N742" s="36" t="s">
        <v>411</v>
      </c>
      <c r="O742" s="37" t="s">
        <v>404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432</v>
      </c>
      <c r="X742" s="38"/>
      <c r="Y742" s="38" t="s">
        <v>678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550</v>
      </c>
      <c r="AI742" s="32" t="s">
        <v>551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 hidden="1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362</v>
      </c>
      <c r="F743" s="36" t="s">
        <v>362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426</v>
      </c>
      <c r="M743" s="36" t="s">
        <v>409</v>
      </c>
      <c r="N743" s="36" t="s">
        <v>411</v>
      </c>
      <c r="O743" s="37" t="s">
        <v>455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432</v>
      </c>
      <c r="X743" s="39"/>
      <c r="Y743" s="38" t="s">
        <v>679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550</v>
      </c>
      <c r="AI743" s="32" t="s">
        <v>551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 hidden="1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362</v>
      </c>
      <c r="F744" s="36" t="s">
        <v>362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422</v>
      </c>
      <c r="M744" s="36" t="s">
        <v>409</v>
      </c>
      <c r="N744" s="36" t="s">
        <v>403</v>
      </c>
      <c r="O744" s="37" t="s">
        <v>439</v>
      </c>
      <c r="P744" s="37" t="s">
        <v>405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446</v>
      </c>
      <c r="X744" s="38"/>
      <c r="Y744" s="38" t="s">
        <v>468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456</v>
      </c>
      <c r="AI744" s="32" t="s">
        <v>366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 hidden="1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362</v>
      </c>
      <c r="F745" s="36" t="s">
        <v>362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417</v>
      </c>
      <c r="M745" s="36" t="s">
        <v>409</v>
      </c>
      <c r="N745" s="36" t="s">
        <v>442</v>
      </c>
      <c r="O745" s="37" t="s">
        <v>457</v>
      </c>
      <c r="P745" s="37" t="s">
        <v>405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480</v>
      </c>
      <c r="X745" s="38"/>
      <c r="Y745" s="38" t="s">
        <v>468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696</v>
      </c>
      <c r="AI745" s="32" t="s">
        <v>366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 hidden="1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362</v>
      </c>
      <c r="F746" s="36" t="s">
        <v>362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509</v>
      </c>
      <c r="M746" s="32" t="s">
        <v>402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4330.5700000000006</v>
      </c>
      <c r="V746" s="301">
        <f ca="1">IFERROR(_xlfn.XLOOKUP(PA[[#This Row],[Affected Equipment ]],'Basic Data'!N:N,'Basic Data'!R:R),"")</f>
        <v>2.5103298359515393E-2</v>
      </c>
      <c r="W746" s="35" t="s">
        <v>473</v>
      </c>
      <c r="X746" s="38"/>
      <c r="Y746" s="38" t="s">
        <v>437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671</v>
      </c>
      <c r="AI746" s="32" t="s">
        <v>551</v>
      </c>
      <c r="AJ746" s="34">
        <f ca="1">IFERROR(PA[[#This Row],[Breakdown Time]]*PA[[#This Row],[Plant Equivalent Weightage]],"")</f>
        <v>0.30416829845612825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14121.531298724374</v>
      </c>
    </row>
    <row r="747" spans="1:38" hidden="1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362</v>
      </c>
      <c r="F747" s="36" t="s">
        <v>362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509</v>
      </c>
      <c r="M747" s="36" t="s">
        <v>409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4140.91</v>
      </c>
      <c r="V747" s="301">
        <f ca="1">IFERROR(_xlfn.XLOOKUP(PA[[#This Row],[Affected Equipment ]],'Basic Data'!N:N,'Basic Data'!R:R),"")</f>
        <v>2.4003883832821284E-2</v>
      </c>
      <c r="W747" s="35" t="s">
        <v>473</v>
      </c>
      <c r="X747" s="38"/>
      <c r="Y747" s="38" t="s">
        <v>437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671</v>
      </c>
      <c r="AI747" s="32" t="s">
        <v>551</v>
      </c>
      <c r="AJ747" s="34">
        <f ca="1">IFERROR(PA[[#This Row],[Breakdown Time]]*PA[[#This Row],[Plant Equivalent Weightage]],"")</f>
        <v>0.2908470591076846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13503.070073962721</v>
      </c>
    </row>
    <row r="748" spans="1:38" hidden="1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362</v>
      </c>
      <c r="F748" s="36" t="s">
        <v>362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426</v>
      </c>
      <c r="M748" s="36" t="s">
        <v>409</v>
      </c>
      <c r="N748" s="36" t="s">
        <v>411</v>
      </c>
      <c r="O748" s="37" t="s">
        <v>404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432</v>
      </c>
      <c r="X748" s="38"/>
      <c r="Y748" s="38" t="s">
        <v>678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550</v>
      </c>
      <c r="AI748" s="32" t="s">
        <v>551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 hidden="1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362</v>
      </c>
      <c r="F749" s="36" t="s">
        <v>362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426</v>
      </c>
      <c r="M749" s="36" t="s">
        <v>409</v>
      </c>
      <c r="N749" s="36" t="s">
        <v>411</v>
      </c>
      <c r="O749" s="37" t="s">
        <v>455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432</v>
      </c>
      <c r="X749" s="39"/>
      <c r="Y749" s="38" t="s">
        <v>679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550</v>
      </c>
      <c r="AI749" s="32" t="s">
        <v>551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 hidden="1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362</v>
      </c>
      <c r="F750" s="36" t="s">
        <v>362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410</v>
      </c>
      <c r="M750" s="32" t="s">
        <v>402</v>
      </c>
      <c r="N750" s="36" t="s">
        <v>415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412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6" t="s">
        <v>560</v>
      </c>
      <c r="AI750" s="32" t="s">
        <v>366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 hidden="1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362</v>
      </c>
      <c r="F751" s="36" t="s">
        <v>362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410</v>
      </c>
      <c r="M751" s="32" t="s">
        <v>482</v>
      </c>
      <c r="N751" s="36" t="s">
        <v>411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412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697</v>
      </c>
      <c r="AI751" s="32" t="s">
        <v>366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 hidden="1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362</v>
      </c>
      <c r="F752" s="36" t="s">
        <v>362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410</v>
      </c>
      <c r="M752" s="32" t="s">
        <v>482</v>
      </c>
      <c r="N752" s="36" t="s">
        <v>415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412</v>
      </c>
      <c r="X752" s="38"/>
      <c r="Y752" s="38" t="s">
        <v>698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512</v>
      </c>
      <c r="AI752" s="32" t="s">
        <v>366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 hidden="1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362</v>
      </c>
      <c r="F753" s="36" t="s">
        <v>362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422</v>
      </c>
      <c r="M753" s="36" t="s">
        <v>409</v>
      </c>
      <c r="N753" s="36" t="s">
        <v>403</v>
      </c>
      <c r="O753" s="37" t="s">
        <v>404</v>
      </c>
      <c r="P753" s="37" t="s">
        <v>405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446</v>
      </c>
      <c r="X753" s="38"/>
      <c r="Y753" s="38" t="s">
        <v>468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592</v>
      </c>
      <c r="AI753" s="32" t="s">
        <v>366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 hidden="1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362</v>
      </c>
      <c r="F754" s="36" t="s">
        <v>362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423</v>
      </c>
      <c r="M754" s="32" t="s">
        <v>435</v>
      </c>
      <c r="N754" s="36" t="s">
        <v>415</v>
      </c>
      <c r="O754" s="37" t="s">
        <v>455</v>
      </c>
      <c r="P754" s="37" t="s">
        <v>470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480</v>
      </c>
      <c r="X754" s="38"/>
      <c r="Y754" s="38" t="s">
        <v>468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595</v>
      </c>
      <c r="AI754" s="32" t="s">
        <v>366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 hidden="1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362</v>
      </c>
      <c r="F755" s="36" t="s">
        <v>362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472</v>
      </c>
      <c r="M755" s="36" t="s">
        <v>409</v>
      </c>
      <c r="N755" s="36" t="s">
        <v>415</v>
      </c>
      <c r="O755" s="37" t="s">
        <v>439</v>
      </c>
      <c r="P755" s="37" t="s">
        <v>470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446</v>
      </c>
      <c r="X755" s="38"/>
      <c r="Y755" s="38" t="s">
        <v>468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592</v>
      </c>
      <c r="AI755" s="32" t="s">
        <v>366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 hidden="1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362</v>
      </c>
      <c r="F756" s="36" t="s">
        <v>362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472</v>
      </c>
      <c r="M756" s="36" t="s">
        <v>409</v>
      </c>
      <c r="N756" s="36" t="s">
        <v>415</v>
      </c>
      <c r="O756" s="37" t="s">
        <v>439</v>
      </c>
      <c r="P756" s="37" t="s">
        <v>470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446</v>
      </c>
      <c r="X756" s="39"/>
      <c r="Y756" s="38" t="s">
        <v>468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592</v>
      </c>
      <c r="AI756" s="32" t="s">
        <v>366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 hidden="1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362</v>
      </c>
      <c r="F757" s="36" t="s">
        <v>362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472</v>
      </c>
      <c r="M757" s="36" t="s">
        <v>409</v>
      </c>
      <c r="N757" s="36" t="s">
        <v>415</v>
      </c>
      <c r="O757" s="37" t="s">
        <v>445</v>
      </c>
      <c r="P757" s="37" t="s">
        <v>470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446</v>
      </c>
      <c r="X757" s="39"/>
      <c r="Y757" s="38" t="s">
        <v>468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592</v>
      </c>
      <c r="AI757" s="32" t="s">
        <v>366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 hidden="1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362</v>
      </c>
      <c r="F758" s="36" t="s">
        <v>362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410</v>
      </c>
      <c r="M758" s="32" t="s">
        <v>482</v>
      </c>
      <c r="N758" s="36" t="s">
        <v>411</v>
      </c>
      <c r="O758" s="35" t="s">
        <v>471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432</v>
      </c>
      <c r="X758" s="38"/>
      <c r="Y758" s="38" t="s">
        <v>699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550</v>
      </c>
      <c r="AI758" s="32" t="s">
        <v>551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 hidden="1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362</v>
      </c>
      <c r="F759" s="36" t="s">
        <v>362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410</v>
      </c>
      <c r="M759" s="32" t="s">
        <v>482</v>
      </c>
      <c r="N759" s="36" t="s">
        <v>411</v>
      </c>
      <c r="O759" s="37" t="s">
        <v>439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432</v>
      </c>
      <c r="X759" s="38"/>
      <c r="Y759" s="38" t="s">
        <v>700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550</v>
      </c>
      <c r="AI759" s="32" t="s">
        <v>551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 hidden="1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362</v>
      </c>
      <c r="F760" s="36" t="s">
        <v>362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410</v>
      </c>
      <c r="M760" s="32" t="s">
        <v>482</v>
      </c>
      <c r="N760" s="36" t="s">
        <v>411</v>
      </c>
      <c r="O760" s="37" t="s">
        <v>445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432</v>
      </c>
      <c r="X760" s="38"/>
      <c r="Y760" s="38" t="s">
        <v>701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702</v>
      </c>
      <c r="AI760" s="32" t="s">
        <v>366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 hidden="1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362</v>
      </c>
      <c r="F761" s="36" t="s">
        <v>362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509</v>
      </c>
      <c r="M761" s="32" t="s">
        <v>402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4330.5700000000006</v>
      </c>
      <c r="V761" s="178">
        <f ca="1">IFERROR(_xlfn.XLOOKUP(PA[[#This Row],[Affected Equipment ]],'Basic Data'!N:N,'Basic Data'!R:R),"")</f>
        <v>2.5103298359515393E-2</v>
      </c>
      <c r="W761" s="35" t="s">
        <v>473</v>
      </c>
      <c r="X761" s="38"/>
      <c r="Y761" s="38" t="s">
        <v>437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671</v>
      </c>
      <c r="AI761" s="32" t="s">
        <v>551</v>
      </c>
      <c r="AJ761" s="34">
        <f ca="1">IFERROR(PA[[#This Row],[Breakdown Time]]*PA[[#This Row],[Plant Equivalent Weightage]],"")</f>
        <v>0.30793379321005548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12291.807894935417</v>
      </c>
    </row>
    <row r="762" spans="1:38" hidden="1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362</v>
      </c>
      <c r="F762" s="36" t="s">
        <v>362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509</v>
      </c>
      <c r="M762" s="36" t="s">
        <v>409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4140.91</v>
      </c>
      <c r="V762" s="178">
        <f ca="1">IFERROR(_xlfn.XLOOKUP(PA[[#This Row],[Affected Equipment ]],'Basic Data'!N:N,'Basic Data'!R:R),"")</f>
        <v>2.4003883832821284E-2</v>
      </c>
      <c r="W762" s="35" t="s">
        <v>473</v>
      </c>
      <c r="X762" s="38"/>
      <c r="Y762" s="38" t="s">
        <v>437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671</v>
      </c>
      <c r="AI762" s="32" t="s">
        <v>551</v>
      </c>
      <c r="AJ762" s="34">
        <f ca="1">IFERROR(PA[[#This Row],[Breakdown Time]]*PA[[#This Row],[Plant Equivalent Weightage]],"")</f>
        <v>0.29444764168260773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11753.48054187255</v>
      </c>
    </row>
    <row r="763" spans="1:38" hidden="1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362</v>
      </c>
      <c r="F763" s="36" t="s">
        <v>362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426</v>
      </c>
      <c r="M763" s="36" t="s">
        <v>409</v>
      </c>
      <c r="N763" s="36" t="s">
        <v>411</v>
      </c>
      <c r="O763" s="37" t="s">
        <v>404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432</v>
      </c>
      <c r="X763" s="38"/>
      <c r="Y763" s="38" t="s">
        <v>678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550</v>
      </c>
      <c r="AI763" s="32" t="s">
        <v>551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 hidden="1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362</v>
      </c>
      <c r="F764" s="36" t="s">
        <v>362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426</v>
      </c>
      <c r="M764" s="36" t="s">
        <v>409</v>
      </c>
      <c r="N764" s="36" t="s">
        <v>411</v>
      </c>
      <c r="O764" s="37" t="s">
        <v>455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432</v>
      </c>
      <c r="X764" s="39"/>
      <c r="Y764" s="38" t="s">
        <v>679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550</v>
      </c>
      <c r="AI764" s="32" t="s">
        <v>551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 hidden="1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362</v>
      </c>
      <c r="F765" s="36" t="s">
        <v>362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410</v>
      </c>
      <c r="M765" s="32" t="s">
        <v>482</v>
      </c>
      <c r="N765" s="36" t="s">
        <v>411</v>
      </c>
      <c r="O765" s="35" t="s">
        <v>471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432</v>
      </c>
      <c r="X765" s="38"/>
      <c r="Y765" s="38" t="s">
        <v>699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550</v>
      </c>
      <c r="AI765" s="32" t="s">
        <v>551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 hidden="1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362</v>
      </c>
      <c r="F766" s="36" t="s">
        <v>362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410</v>
      </c>
      <c r="M766" s="32" t="s">
        <v>482</v>
      </c>
      <c r="N766" s="36" t="s">
        <v>411</v>
      </c>
      <c r="O766" s="37" t="s">
        <v>439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432</v>
      </c>
      <c r="X766" s="38"/>
      <c r="Y766" s="38" t="s">
        <v>700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550</v>
      </c>
      <c r="AI766" s="32" t="s">
        <v>551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 hidden="1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362</v>
      </c>
      <c r="F767" s="36" t="s">
        <v>362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410</v>
      </c>
      <c r="M767" s="32" t="s">
        <v>402</v>
      </c>
      <c r="N767" s="36" t="s">
        <v>411</v>
      </c>
      <c r="O767" s="37" t="s">
        <v>471</v>
      </c>
      <c r="P767" s="37" t="s">
        <v>405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446</v>
      </c>
      <c r="X767" s="38"/>
      <c r="Y767" s="38" t="s">
        <v>468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467</v>
      </c>
      <c r="AI767" s="32" t="s">
        <v>366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 hidden="1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362</v>
      </c>
      <c r="F768" s="36" t="s">
        <v>362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673</v>
      </c>
      <c r="M768" s="32" t="s">
        <v>402</v>
      </c>
      <c r="N768" s="36" t="s">
        <v>415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412</v>
      </c>
      <c r="X768" s="38"/>
      <c r="Y768" s="312" t="s">
        <v>703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704</v>
      </c>
      <c r="AI768" s="32" t="s">
        <v>551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 hidden="1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362</v>
      </c>
      <c r="F769" s="36" t="s">
        <v>362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673</v>
      </c>
      <c r="M769" s="32" t="s">
        <v>402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473</v>
      </c>
      <c r="X769" s="38"/>
      <c r="Y769" s="312" t="s">
        <v>705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512</v>
      </c>
      <c r="AI769" s="32" t="s">
        <v>366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 hidden="1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362</v>
      </c>
      <c r="F770" s="36" t="s">
        <v>362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472</v>
      </c>
      <c r="M770" s="32" t="s">
        <v>402</v>
      </c>
      <c r="N770" s="36" t="s">
        <v>415</v>
      </c>
      <c r="O770" s="37" t="s">
        <v>404</v>
      </c>
      <c r="P770" s="37" t="s">
        <v>470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446</v>
      </c>
      <c r="X770" s="39"/>
      <c r="Y770" s="38" t="s">
        <v>468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467</v>
      </c>
      <c r="AI770" s="32" t="s">
        <v>366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 hidden="1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362</v>
      </c>
      <c r="F771" s="36" t="s">
        <v>362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472</v>
      </c>
      <c r="M771" s="32" t="s">
        <v>402</v>
      </c>
      <c r="N771" s="36" t="s">
        <v>415</v>
      </c>
      <c r="O771" s="37" t="s">
        <v>455</v>
      </c>
      <c r="P771" s="37" t="s">
        <v>470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480</v>
      </c>
      <c r="X771" s="38"/>
      <c r="Y771" s="38" t="s">
        <v>468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706</v>
      </c>
      <c r="AI771" s="32" t="s">
        <v>366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 hidden="1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362</v>
      </c>
      <c r="F772" s="36" t="s">
        <v>362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472</v>
      </c>
      <c r="M772" s="32" t="s">
        <v>402</v>
      </c>
      <c r="N772" s="36" t="s">
        <v>415</v>
      </c>
      <c r="O772" s="37" t="s">
        <v>439</v>
      </c>
      <c r="P772" s="37" t="s">
        <v>470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480</v>
      </c>
      <c r="X772" s="38"/>
      <c r="Y772" s="38" t="s">
        <v>468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706</v>
      </c>
      <c r="AI772" s="32" t="s">
        <v>366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 hidden="1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362</v>
      </c>
      <c r="F773" s="36" t="s">
        <v>362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472</v>
      </c>
      <c r="M773" s="32" t="s">
        <v>402</v>
      </c>
      <c r="N773" s="36" t="s">
        <v>415</v>
      </c>
      <c r="O773" s="37" t="s">
        <v>525</v>
      </c>
      <c r="P773" s="37" t="s">
        <v>470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480</v>
      </c>
      <c r="X773" s="38"/>
      <c r="Y773" s="38" t="s">
        <v>468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707</v>
      </c>
      <c r="AI773" s="32" t="s">
        <v>366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 hidden="1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362</v>
      </c>
      <c r="F774" s="36" t="s">
        <v>362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509</v>
      </c>
      <c r="M774" s="32" t="s">
        <v>402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4330.5700000000006</v>
      </c>
      <c r="V774" s="178">
        <f ca="1">IFERROR(_xlfn.XLOOKUP(PA[[#This Row],[Affected Equipment ]],'Basic Data'!N:N,'Basic Data'!R:R),"")</f>
        <v>2.5103298359515393E-2</v>
      </c>
      <c r="W774" s="35" t="s">
        <v>473</v>
      </c>
      <c r="X774" s="38"/>
      <c r="Y774" s="38" t="s">
        <v>437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671</v>
      </c>
      <c r="AI774" s="32" t="s">
        <v>551</v>
      </c>
      <c r="AJ774" s="34">
        <f ca="1">IFERROR(PA[[#This Row],[Breakdown Time]]*PA[[#This Row],[Plant Equivalent Weightage]],"")</f>
        <v>0.30667862829207976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15101.36398520637</v>
      </c>
    </row>
    <row r="775" spans="1:38" hidden="1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362</v>
      </c>
      <c r="F775" s="36" t="s">
        <v>362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509</v>
      </c>
      <c r="M775" s="36" t="s">
        <v>409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4140.91</v>
      </c>
      <c r="V775" s="178">
        <f ca="1">IFERROR(_xlfn.XLOOKUP(PA[[#This Row],[Affected Equipment ]],'Basic Data'!N:N,'Basic Data'!R:R),"")</f>
        <v>2.4003883832821284E-2</v>
      </c>
      <c r="W775" s="35" t="s">
        <v>473</v>
      </c>
      <c r="X775" s="38"/>
      <c r="Y775" s="38" t="s">
        <v>437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671</v>
      </c>
      <c r="AI775" s="32" t="s">
        <v>551</v>
      </c>
      <c r="AJ775" s="34">
        <f ca="1">IFERROR(PA[[#This Row],[Breakdown Time]]*PA[[#This Row],[Plant Equivalent Weightage]],"")</f>
        <v>0.29324744749096676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14439.990380014846</v>
      </c>
    </row>
    <row r="776" spans="1:38" hidden="1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362</v>
      </c>
      <c r="F776" s="36" t="s">
        <v>362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426</v>
      </c>
      <c r="M776" s="36" t="s">
        <v>409</v>
      </c>
      <c r="N776" s="36" t="s">
        <v>411</v>
      </c>
      <c r="O776" s="37" t="s">
        <v>404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432</v>
      </c>
      <c r="X776" s="38"/>
      <c r="Y776" s="38" t="s">
        <v>678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550</v>
      </c>
      <c r="AI776" s="32" t="s">
        <v>551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 hidden="1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362</v>
      </c>
      <c r="F777" s="36" t="s">
        <v>362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426</v>
      </c>
      <c r="M777" s="36" t="s">
        <v>409</v>
      </c>
      <c r="N777" s="36" t="s">
        <v>411</v>
      </c>
      <c r="O777" s="37" t="s">
        <v>455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432</v>
      </c>
      <c r="X777" s="39"/>
      <c r="Y777" s="38" t="s">
        <v>679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550</v>
      </c>
      <c r="AI777" s="32" t="s">
        <v>551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 hidden="1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362</v>
      </c>
      <c r="F778" s="36" t="s">
        <v>362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410</v>
      </c>
      <c r="M778" s="32" t="s">
        <v>482</v>
      </c>
      <c r="N778" s="36" t="s">
        <v>411</v>
      </c>
      <c r="O778" s="35" t="s">
        <v>471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432</v>
      </c>
      <c r="X778" s="38"/>
      <c r="Y778" s="38" t="s">
        <v>699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550</v>
      </c>
      <c r="AI778" s="32" t="s">
        <v>551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 hidden="1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362</v>
      </c>
      <c r="F779" s="36" t="s">
        <v>362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410</v>
      </c>
      <c r="M779" s="32" t="s">
        <v>482</v>
      </c>
      <c r="N779" s="36" t="s">
        <v>411</v>
      </c>
      <c r="O779" s="37" t="s">
        <v>439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432</v>
      </c>
      <c r="X779" s="38"/>
      <c r="Y779" s="38" t="s">
        <v>700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550</v>
      </c>
      <c r="AI779" s="32" t="s">
        <v>551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 hidden="1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362</v>
      </c>
      <c r="F780" s="36" t="s">
        <v>362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673</v>
      </c>
      <c r="M780" s="32" t="s">
        <v>402</v>
      </c>
      <c r="N780" s="36" t="s">
        <v>415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412</v>
      </c>
      <c r="X780" s="38"/>
      <c r="Y780" s="312" t="s">
        <v>703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708</v>
      </c>
      <c r="AI780" s="32" t="s">
        <v>366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 hidden="1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362</v>
      </c>
      <c r="F781" s="36" t="s">
        <v>362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410</v>
      </c>
      <c r="M781" s="32" t="s">
        <v>402</v>
      </c>
      <c r="N781" s="36" t="s">
        <v>411</v>
      </c>
      <c r="O781" s="37" t="s">
        <v>445</v>
      </c>
      <c r="P781" s="37" t="s">
        <v>405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446</v>
      </c>
      <c r="X781" s="38"/>
      <c r="Y781" s="38" t="s">
        <v>468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454</v>
      </c>
      <c r="AI781" s="32" t="s">
        <v>366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 hidden="1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362</v>
      </c>
      <c r="F782" s="36" t="s">
        <v>362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401</v>
      </c>
      <c r="M782" s="32" t="s">
        <v>402</v>
      </c>
      <c r="N782" s="36" t="s">
        <v>411</v>
      </c>
      <c r="O782" s="37" t="s">
        <v>439</v>
      </c>
      <c r="P782" s="37" t="s">
        <v>405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446</v>
      </c>
      <c r="X782" s="38"/>
      <c r="Y782" s="38" t="s">
        <v>468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709</v>
      </c>
      <c r="AI782" s="32" t="s">
        <v>366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 hidden="1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362</v>
      </c>
      <c r="F783" s="36" t="s">
        <v>362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504</v>
      </c>
      <c r="M783" s="32" t="s">
        <v>402</v>
      </c>
      <c r="N783" s="36" t="s">
        <v>415</v>
      </c>
      <c r="O783" s="37" t="s">
        <v>457</v>
      </c>
      <c r="P783" s="37" t="s">
        <v>470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446</v>
      </c>
      <c r="X783" s="38"/>
      <c r="Y783" s="38" t="s">
        <v>468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456</v>
      </c>
      <c r="AI783" s="32" t="s">
        <v>366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 hidden="1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362</v>
      </c>
      <c r="F784" s="36" t="s">
        <v>362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504</v>
      </c>
      <c r="M784" s="32" t="s">
        <v>402</v>
      </c>
      <c r="N784" s="36" t="s">
        <v>415</v>
      </c>
      <c r="O784" s="37" t="s">
        <v>457</v>
      </c>
      <c r="P784" s="37" t="s">
        <v>470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446</v>
      </c>
      <c r="X784" s="38"/>
      <c r="Y784" s="38" t="s">
        <v>468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456</v>
      </c>
      <c r="AI784" s="32" t="s">
        <v>366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 hidden="1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362</v>
      </c>
      <c r="F785" s="36" t="s">
        <v>362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504</v>
      </c>
      <c r="M785" s="32" t="s">
        <v>402</v>
      </c>
      <c r="N785" s="36" t="s">
        <v>415</v>
      </c>
      <c r="O785" s="37" t="s">
        <v>404</v>
      </c>
      <c r="P785" s="37" t="s">
        <v>470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480</v>
      </c>
      <c r="X785" s="38"/>
      <c r="Y785" s="38" t="s">
        <v>468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707</v>
      </c>
      <c r="AI785" s="32" t="s">
        <v>366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 hidden="1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362</v>
      </c>
      <c r="F786" s="36" t="s">
        <v>362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504</v>
      </c>
      <c r="M786" s="32" t="s">
        <v>402</v>
      </c>
      <c r="N786" s="36" t="s">
        <v>415</v>
      </c>
      <c r="O786" s="37" t="s">
        <v>471</v>
      </c>
      <c r="P786" s="37" t="s">
        <v>470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406</v>
      </c>
      <c r="X786" s="38"/>
      <c r="Y786" s="38" t="s">
        <v>468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710</v>
      </c>
      <c r="AI786" s="32" t="s">
        <v>366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 hidden="1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362</v>
      </c>
      <c r="F787" s="36" t="s">
        <v>362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504</v>
      </c>
      <c r="M787" s="32" t="s">
        <v>402</v>
      </c>
      <c r="N787" s="36" t="s">
        <v>415</v>
      </c>
      <c r="O787" s="37" t="s">
        <v>525</v>
      </c>
      <c r="P787" s="37" t="s">
        <v>470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480</v>
      </c>
      <c r="X787" s="38"/>
      <c r="Y787" s="38" t="s">
        <v>468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707</v>
      </c>
      <c r="AI787" s="32" t="s">
        <v>366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 hidden="1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362</v>
      </c>
      <c r="F788" s="36" t="s">
        <v>362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504</v>
      </c>
      <c r="M788" s="32" t="s">
        <v>402</v>
      </c>
      <c r="N788" s="36" t="s">
        <v>411</v>
      </c>
      <c r="O788" s="37" t="s">
        <v>469</v>
      </c>
      <c r="P788" s="37" t="s">
        <v>470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480</v>
      </c>
      <c r="X788" s="38"/>
      <c r="Y788" s="38" t="s">
        <v>468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711</v>
      </c>
      <c r="AI788" s="32" t="s">
        <v>366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 hidden="1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362</v>
      </c>
      <c r="F789" s="36" t="s">
        <v>362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472</v>
      </c>
      <c r="M789" s="32" t="s">
        <v>402</v>
      </c>
      <c r="N789" s="36" t="s">
        <v>415</v>
      </c>
      <c r="O789" s="37" t="s">
        <v>445</v>
      </c>
      <c r="P789" s="37" t="s">
        <v>470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480</v>
      </c>
      <c r="X789" s="38"/>
      <c r="Y789" s="38" t="s">
        <v>468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707</v>
      </c>
      <c r="AI789" s="32" t="s">
        <v>366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 hidden="1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362</v>
      </c>
      <c r="F790" s="36" t="s">
        <v>362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509</v>
      </c>
      <c r="M790" s="32" t="s">
        <v>402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4330.5700000000006</v>
      </c>
      <c r="V790" s="301">
        <f ca="1">IFERROR(_xlfn.XLOOKUP(PA[[#This Row],[Affected Equipment ]],'Basic Data'!N:N,'Basic Data'!R:R),"")</f>
        <v>2.5103298359515393E-2</v>
      </c>
      <c r="W790" s="35" t="s">
        <v>473</v>
      </c>
      <c r="X790" s="38"/>
      <c r="Y790" s="38" t="s">
        <v>437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671</v>
      </c>
      <c r="AI790" s="32" t="s">
        <v>551</v>
      </c>
      <c r="AJ790" s="34">
        <f ca="1">IFERROR(PA[[#This Row],[Breakdown Time]]*PA[[#This Row],[Plant Equivalent Weightage]],"")</f>
        <v>0.29580053233628967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9362.84567082795</v>
      </c>
    </row>
    <row r="791" spans="1:38" hidden="1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362</v>
      </c>
      <c r="F791" s="36" t="s">
        <v>362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509</v>
      </c>
      <c r="M791" s="36" t="s">
        <v>409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4140.91</v>
      </c>
      <c r="V791" s="301">
        <f ca="1">IFERROR(_xlfn.XLOOKUP(PA[[#This Row],[Affected Equipment ]],'Basic Data'!N:N,'Basic Data'!R:R),"")</f>
        <v>2.4003883832821284E-2</v>
      </c>
      <c r="W791" s="35" t="s">
        <v>473</v>
      </c>
      <c r="X791" s="38"/>
      <c r="Y791" s="38" t="s">
        <v>437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671</v>
      </c>
      <c r="AI791" s="32" t="s">
        <v>551</v>
      </c>
      <c r="AJ791" s="34">
        <f ca="1">IFERROR(PA[[#This Row],[Breakdown Time]]*PA[[#This Row],[Plant Equivalent Weightage]],"")</f>
        <v>0.28284576449674409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8952.794035609204</v>
      </c>
    </row>
    <row r="792" spans="1:38" hidden="1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362</v>
      </c>
      <c r="F792" s="36" t="s">
        <v>362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426</v>
      </c>
      <c r="M792" s="36" t="s">
        <v>409</v>
      </c>
      <c r="N792" s="36" t="s">
        <v>411</v>
      </c>
      <c r="O792" s="37" t="s">
        <v>404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432</v>
      </c>
      <c r="X792" s="38"/>
      <c r="Y792" s="38" t="s">
        <v>678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550</v>
      </c>
      <c r="AI792" s="32" t="s">
        <v>551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 hidden="1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362</v>
      </c>
      <c r="F793" s="36" t="s">
        <v>362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426</v>
      </c>
      <c r="M793" s="36" t="s">
        <v>409</v>
      </c>
      <c r="N793" s="36" t="s">
        <v>411</v>
      </c>
      <c r="O793" s="37" t="s">
        <v>455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432</v>
      </c>
      <c r="X793" s="39"/>
      <c r="Y793" s="38" t="s">
        <v>679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550</v>
      </c>
      <c r="AI793" s="32" t="s">
        <v>551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 hidden="1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362</v>
      </c>
      <c r="F794" s="36" t="s">
        <v>362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410</v>
      </c>
      <c r="M794" s="32" t="s">
        <v>482</v>
      </c>
      <c r="N794" s="36" t="s">
        <v>411</v>
      </c>
      <c r="O794" s="35" t="s">
        <v>471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432</v>
      </c>
      <c r="X794" s="38"/>
      <c r="Y794" s="38" t="s">
        <v>699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550</v>
      </c>
      <c r="AI794" s="32" t="s">
        <v>551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 hidden="1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362</v>
      </c>
      <c r="F795" s="36" t="s">
        <v>362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410</v>
      </c>
      <c r="M795" s="32" t="s">
        <v>482</v>
      </c>
      <c r="N795" s="36" t="s">
        <v>411</v>
      </c>
      <c r="O795" s="37" t="s">
        <v>439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432</v>
      </c>
      <c r="X795" s="38"/>
      <c r="Y795" s="38" t="s">
        <v>700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550</v>
      </c>
      <c r="AI795" s="32" t="s">
        <v>551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 hidden="1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362</v>
      </c>
      <c r="F796" s="36" t="s">
        <v>362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504</v>
      </c>
      <c r="M796" s="32" t="s">
        <v>402</v>
      </c>
      <c r="N796" s="36" t="s">
        <v>411</v>
      </c>
      <c r="O796" s="37" t="s">
        <v>471</v>
      </c>
      <c r="P796" s="37" t="s">
        <v>470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480</v>
      </c>
      <c r="X796" s="38"/>
      <c r="Y796" s="38" t="s">
        <v>468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707</v>
      </c>
      <c r="AI796" s="32" t="s">
        <v>366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 hidden="1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362</v>
      </c>
      <c r="F797" s="36" t="s">
        <v>362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504</v>
      </c>
      <c r="M797" s="32" t="s">
        <v>402</v>
      </c>
      <c r="N797" s="36" t="s">
        <v>411</v>
      </c>
      <c r="O797" s="37" t="s">
        <v>439</v>
      </c>
      <c r="P797" s="37" t="s">
        <v>470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446</v>
      </c>
      <c r="X797" s="38"/>
      <c r="Y797" s="38" t="s">
        <v>468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712</v>
      </c>
      <c r="AI797" s="32" t="s">
        <v>366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 hidden="1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362</v>
      </c>
      <c r="F798" s="36" t="s">
        <v>362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504</v>
      </c>
      <c r="M798" s="32" t="s">
        <v>402</v>
      </c>
      <c r="N798" s="36" t="s">
        <v>411</v>
      </c>
      <c r="O798" s="37" t="s">
        <v>525</v>
      </c>
      <c r="P798" s="37" t="s">
        <v>470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480</v>
      </c>
      <c r="X798" s="38"/>
      <c r="Y798" s="38" t="s">
        <v>468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713</v>
      </c>
      <c r="AI798" s="32" t="s">
        <v>366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 hidden="1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362</v>
      </c>
      <c r="F799" s="36" t="s">
        <v>362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504</v>
      </c>
      <c r="M799" s="32" t="s">
        <v>402</v>
      </c>
      <c r="N799" s="36" t="s">
        <v>411</v>
      </c>
      <c r="O799" s="37" t="s">
        <v>469</v>
      </c>
      <c r="P799" s="37" t="s">
        <v>470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446</v>
      </c>
      <c r="X799" s="38"/>
      <c r="Y799" s="38" t="s">
        <v>468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712</v>
      </c>
      <c r="AI799" s="32" t="s">
        <v>366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 hidden="1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362</v>
      </c>
      <c r="F800" s="36" t="s">
        <v>362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509</v>
      </c>
      <c r="M800" s="32" t="s">
        <v>402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4330.5700000000006</v>
      </c>
      <c r="V800" s="301">
        <f ca="1">IFERROR(_xlfn.XLOOKUP(PA[[#This Row],[Affected Equipment ]],'Basic Data'!N:N,'Basic Data'!R:R),"")</f>
        <v>2.5103298359515393E-2</v>
      </c>
      <c r="W800" s="35" t="s">
        <v>473</v>
      </c>
      <c r="X800" s="38"/>
      <c r="Y800" s="38" t="s">
        <v>437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671</v>
      </c>
      <c r="AI800" s="32" t="s">
        <v>551</v>
      </c>
      <c r="AJ800" s="34">
        <f ca="1">IFERROR(PA[[#This Row],[Breakdown Time]]*PA[[#This Row],[Plant Equivalent Weightage]],"")</f>
        <v>0.29119826097037849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10121.425815201106</v>
      </c>
    </row>
    <row r="801" spans="1:38" hidden="1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362</v>
      </c>
      <c r="F801" s="36" t="s">
        <v>362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509</v>
      </c>
      <c r="M801" s="36" t="s">
        <v>409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4140.91</v>
      </c>
      <c r="V801" s="301">
        <f ca="1">IFERROR(_xlfn.XLOOKUP(PA[[#This Row],[Affected Equipment ]],'Basic Data'!N:N,'Basic Data'!R:R),"")</f>
        <v>2.4003883832821284E-2</v>
      </c>
      <c r="W801" s="35" t="s">
        <v>473</v>
      </c>
      <c r="X801" s="38"/>
      <c r="Y801" s="38" t="s">
        <v>437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671</v>
      </c>
      <c r="AI801" s="32" t="s">
        <v>551</v>
      </c>
      <c r="AJ801" s="34">
        <f ca="1">IFERROR(PA[[#This Row],[Breakdown Time]]*PA[[#This Row],[Plant Equivalent Weightage]],"")</f>
        <v>0.27844505246072687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9678.1516919076257</v>
      </c>
    </row>
    <row r="802" spans="1:38" hidden="1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362</v>
      </c>
      <c r="F802" s="36" t="s">
        <v>362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426</v>
      </c>
      <c r="M802" s="36" t="s">
        <v>409</v>
      </c>
      <c r="N802" s="36" t="s">
        <v>411</v>
      </c>
      <c r="O802" s="37" t="s">
        <v>404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432</v>
      </c>
      <c r="X802" s="38"/>
      <c r="Y802" s="38" t="s">
        <v>678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550</v>
      </c>
      <c r="AI802" s="32" t="s">
        <v>551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 hidden="1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362</v>
      </c>
      <c r="F803" s="36" t="s">
        <v>362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426</v>
      </c>
      <c r="M803" s="36" t="s">
        <v>409</v>
      </c>
      <c r="N803" s="36" t="s">
        <v>411</v>
      </c>
      <c r="O803" s="37" t="s">
        <v>455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432</v>
      </c>
      <c r="X803" s="38"/>
      <c r="Y803" s="38" t="s">
        <v>679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550</v>
      </c>
      <c r="AI803" s="32" t="s">
        <v>551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 hidden="1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362</v>
      </c>
      <c r="F804" s="36" t="s">
        <v>362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410</v>
      </c>
      <c r="M804" s="32" t="s">
        <v>482</v>
      </c>
      <c r="N804" s="36" t="s">
        <v>411</v>
      </c>
      <c r="O804" s="35" t="s">
        <v>471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432</v>
      </c>
      <c r="X804" s="38"/>
      <c r="Y804" s="38" t="s">
        <v>699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550</v>
      </c>
      <c r="AI804" s="32" t="s">
        <v>551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 hidden="1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362</v>
      </c>
      <c r="F805" s="36" t="s">
        <v>362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410</v>
      </c>
      <c r="M805" s="32" t="s">
        <v>482</v>
      </c>
      <c r="N805" s="36" t="s">
        <v>411</v>
      </c>
      <c r="O805" s="37" t="s">
        <v>439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432</v>
      </c>
      <c r="X805" s="38"/>
      <c r="Y805" s="38" t="s">
        <v>700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550</v>
      </c>
      <c r="AI805" s="32" t="s">
        <v>551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 hidden="1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362</v>
      </c>
      <c r="F806" s="36" t="s">
        <v>362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513</v>
      </c>
      <c r="M806" s="32"/>
      <c r="N806" s="32"/>
      <c r="O806" s="35"/>
      <c r="P806" s="35"/>
      <c r="Q806" s="32" t="s">
        <v>418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419</v>
      </c>
      <c r="X806" s="38"/>
      <c r="Y806" s="38" t="s">
        <v>689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421</v>
      </c>
      <c r="AI806" s="32" t="s">
        <v>366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 hidden="1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362</v>
      </c>
      <c r="F807" s="36" t="s">
        <v>362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477</v>
      </c>
      <c r="M807" s="32"/>
      <c r="N807" s="32"/>
      <c r="O807" s="35"/>
      <c r="P807" s="35"/>
      <c r="Q807" s="32" t="s">
        <v>418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419</v>
      </c>
      <c r="X807" s="38"/>
      <c r="Y807" s="38" t="s">
        <v>689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421</v>
      </c>
      <c r="AI807" s="32" t="s">
        <v>366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 hidden="1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362</v>
      </c>
      <c r="F808" s="36" t="s">
        <v>362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523</v>
      </c>
      <c r="M808" s="32"/>
      <c r="N808" s="32"/>
      <c r="O808" s="35"/>
      <c r="P808" s="35"/>
      <c r="Q808" s="32" t="s">
        <v>418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419</v>
      </c>
      <c r="X808" s="38"/>
      <c r="Y808" s="38" t="s">
        <v>689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421</v>
      </c>
      <c r="AI808" s="32" t="s">
        <v>366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 hidden="1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362</v>
      </c>
      <c r="F809" s="36" t="s">
        <v>362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607</v>
      </c>
      <c r="M809" s="32"/>
      <c r="N809" s="32"/>
      <c r="O809" s="35"/>
      <c r="P809" s="35"/>
      <c r="Q809" s="32" t="s">
        <v>418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419</v>
      </c>
      <c r="X809" s="38"/>
      <c r="Y809" s="38" t="s">
        <v>689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421</v>
      </c>
      <c r="AI809" s="32" t="s">
        <v>366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 hidden="1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362</v>
      </c>
      <c r="F810" s="36" t="s">
        <v>362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513</v>
      </c>
      <c r="M810" s="32"/>
      <c r="N810" s="32"/>
      <c r="O810" s="35"/>
      <c r="P810" s="35"/>
      <c r="Q810" s="32" t="s">
        <v>418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419</v>
      </c>
      <c r="X810" s="38"/>
      <c r="Y810" s="38" t="s">
        <v>714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715</v>
      </c>
      <c r="AI810" s="32" t="s">
        <v>366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 hidden="1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362</v>
      </c>
      <c r="F811" s="36" t="s">
        <v>362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523</v>
      </c>
      <c r="M811" s="32"/>
      <c r="N811" s="32"/>
      <c r="O811" s="35"/>
      <c r="P811" s="35"/>
      <c r="Q811" s="32" t="s">
        <v>418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419</v>
      </c>
      <c r="X811" s="38"/>
      <c r="Y811" s="38" t="s">
        <v>714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715</v>
      </c>
      <c r="AI811" s="32" t="s">
        <v>366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 hidden="1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362</v>
      </c>
      <c r="F812" s="36" t="s">
        <v>362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607</v>
      </c>
      <c r="M812" s="32"/>
      <c r="N812" s="32"/>
      <c r="O812" s="35"/>
      <c r="P812" s="35"/>
      <c r="Q812" s="32" t="s">
        <v>418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419</v>
      </c>
      <c r="X812" s="38"/>
      <c r="Y812" s="38" t="s">
        <v>714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715</v>
      </c>
      <c r="AI812" s="32" t="s">
        <v>366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 hidden="1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362</v>
      </c>
      <c r="F813" s="36" t="s">
        <v>362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477</v>
      </c>
      <c r="M813" s="32"/>
      <c r="N813" s="32"/>
      <c r="O813" s="35"/>
      <c r="P813" s="35"/>
      <c r="Q813" s="32" t="s">
        <v>418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419</v>
      </c>
      <c r="X813" s="38"/>
      <c r="Y813" s="38" t="s">
        <v>716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717</v>
      </c>
      <c r="AI813" s="32" t="s">
        <v>366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 hidden="1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362</v>
      </c>
      <c r="F814" s="36" t="s">
        <v>362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472</v>
      </c>
      <c r="M814" s="32" t="s">
        <v>402</v>
      </c>
      <c r="N814" s="36" t="s">
        <v>415</v>
      </c>
      <c r="O814" s="37" t="s">
        <v>466</v>
      </c>
      <c r="P814" s="37" t="s">
        <v>470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446</v>
      </c>
      <c r="X814" s="39"/>
      <c r="Y814" s="38" t="s">
        <v>468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711</v>
      </c>
      <c r="AI814" s="32" t="s">
        <v>366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 hidden="1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362</v>
      </c>
      <c r="F815" s="36" t="s">
        <v>362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472</v>
      </c>
      <c r="M815" s="32" t="s">
        <v>402</v>
      </c>
      <c r="N815" s="36" t="s">
        <v>411</v>
      </c>
      <c r="O815" s="37" t="s">
        <v>525</v>
      </c>
      <c r="P815" s="37" t="s">
        <v>470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446</v>
      </c>
      <c r="X815" s="39"/>
      <c r="Y815" s="38" t="s">
        <v>468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718</v>
      </c>
      <c r="AI815" s="32" t="s">
        <v>366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 hidden="1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362</v>
      </c>
      <c r="F816" s="36" t="s">
        <v>362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509</v>
      </c>
      <c r="M816" s="32" t="s">
        <v>402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4330.5700000000006</v>
      </c>
      <c r="V816" s="301">
        <f ca="1">IFERROR(_xlfn.XLOOKUP(PA[[#This Row],[Affected Equipment ]],'Basic Data'!N:N,'Basic Data'!R:R),"")</f>
        <v>2.5103298359515393E-2</v>
      </c>
      <c r="W816" s="35" t="s">
        <v>473</v>
      </c>
      <c r="X816" s="38"/>
      <c r="Y816" s="38" t="s">
        <v>437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671</v>
      </c>
      <c r="AI816" s="32" t="s">
        <v>551</v>
      </c>
      <c r="AJ816" s="34">
        <f ca="1">IFERROR(PA[[#This Row],[Breakdown Time]]*PA[[#This Row],[Plant Equivalent Weightage]],"")</f>
        <v>0.30877056982203932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17865.26478901042</v>
      </c>
    </row>
    <row r="817" spans="1:38" hidden="1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362</v>
      </c>
      <c r="F817" s="36" t="s">
        <v>362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509</v>
      </c>
      <c r="M817" s="36" t="s">
        <v>409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4140.91</v>
      </c>
      <c r="V817" s="301">
        <f ca="1">IFERROR(_xlfn.XLOOKUP(PA[[#This Row],[Affected Equipment ]],'Basic Data'!N:N,'Basic Data'!R:R),"")</f>
        <v>2.4003883832821284E-2</v>
      </c>
      <c r="W817" s="35" t="s">
        <v>473</v>
      </c>
      <c r="X817" s="38"/>
      <c r="Y817" s="38" t="s">
        <v>437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671</v>
      </c>
      <c r="AI817" s="32" t="s">
        <v>551</v>
      </c>
      <c r="AJ817" s="34">
        <f ca="1">IFERROR(PA[[#This Row],[Breakdown Time]]*PA[[#This Row],[Plant Equivalent Weightage]],"")</f>
        <v>0.29524777114370176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17082.844433287333</v>
      </c>
    </row>
    <row r="818" spans="1:38" hidden="1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362</v>
      </c>
      <c r="F818" s="36" t="s">
        <v>362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426</v>
      </c>
      <c r="M818" s="36" t="s">
        <v>409</v>
      </c>
      <c r="N818" s="36" t="s">
        <v>411</v>
      </c>
      <c r="O818" s="37" t="s">
        <v>404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432</v>
      </c>
      <c r="X818" s="38"/>
      <c r="Y818" s="38" t="s">
        <v>678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550</v>
      </c>
      <c r="AI818" s="32" t="s">
        <v>551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 hidden="1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362</v>
      </c>
      <c r="F819" s="36" t="s">
        <v>362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426</v>
      </c>
      <c r="M819" s="36" t="s">
        <v>409</v>
      </c>
      <c r="N819" s="36" t="s">
        <v>411</v>
      </c>
      <c r="O819" s="37" t="s">
        <v>455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432</v>
      </c>
      <c r="X819" s="38"/>
      <c r="Y819" s="38" t="s">
        <v>679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550</v>
      </c>
      <c r="AI819" s="32" t="s">
        <v>551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 hidden="1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362</v>
      </c>
      <c r="F820" s="36" t="s">
        <v>362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410</v>
      </c>
      <c r="M820" s="32" t="s">
        <v>482</v>
      </c>
      <c r="N820" s="36" t="s">
        <v>411</v>
      </c>
      <c r="O820" s="35" t="s">
        <v>471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432</v>
      </c>
      <c r="X820" s="38"/>
      <c r="Y820" s="38" t="s">
        <v>699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550</v>
      </c>
      <c r="AI820" s="32" t="s">
        <v>551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 hidden="1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362</v>
      </c>
      <c r="F821" s="36" t="s">
        <v>362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410</v>
      </c>
      <c r="M821" s="32" t="s">
        <v>482</v>
      </c>
      <c r="N821" s="36" t="s">
        <v>411</v>
      </c>
      <c r="O821" s="37" t="s">
        <v>439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432</v>
      </c>
      <c r="X821" s="38"/>
      <c r="Y821" s="38" t="s">
        <v>700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550</v>
      </c>
      <c r="AI821" s="32" t="s">
        <v>551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 hidden="1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362</v>
      </c>
      <c r="F822" s="36" t="s">
        <v>362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477</v>
      </c>
      <c r="M822" s="32"/>
      <c r="N822" s="32"/>
      <c r="O822" s="35"/>
      <c r="P822" s="35"/>
      <c r="Q822" s="32" t="s">
        <v>418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419</v>
      </c>
      <c r="X822" s="38"/>
      <c r="Y822" s="38" t="s">
        <v>719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720</v>
      </c>
      <c r="AI822" s="32" t="s">
        <v>366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 hidden="1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362</v>
      </c>
      <c r="F823" s="36" t="s">
        <v>362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423</v>
      </c>
      <c r="M823" s="36" t="s">
        <v>409</v>
      </c>
      <c r="N823" s="36" t="s">
        <v>415</v>
      </c>
      <c r="O823" s="37" t="s">
        <v>457</v>
      </c>
      <c r="P823" s="37" t="s">
        <v>470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406</v>
      </c>
      <c r="X823" s="38"/>
      <c r="Y823" s="38" t="s">
        <v>437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710</v>
      </c>
      <c r="AI823" s="32" t="s">
        <v>366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 hidden="1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362</v>
      </c>
      <c r="F824" s="36" t="s">
        <v>362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472</v>
      </c>
      <c r="M824" s="32" t="s">
        <v>409</v>
      </c>
      <c r="N824" s="36" t="s">
        <v>415</v>
      </c>
      <c r="O824" s="37" t="s">
        <v>525</v>
      </c>
      <c r="P824" s="37" t="s">
        <v>470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480</v>
      </c>
      <c r="X824" s="38"/>
      <c r="Y824" s="38" t="s">
        <v>437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666</v>
      </c>
      <c r="AI824" s="32" t="s">
        <v>366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 hidden="1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362</v>
      </c>
      <c r="F825" s="36" t="s">
        <v>362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472</v>
      </c>
      <c r="M825" s="32" t="s">
        <v>409</v>
      </c>
      <c r="N825" s="36" t="s">
        <v>415</v>
      </c>
      <c r="O825" s="37" t="s">
        <v>469</v>
      </c>
      <c r="P825" s="37" t="s">
        <v>470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446</v>
      </c>
      <c r="X825" s="38"/>
      <c r="Y825" s="38" t="s">
        <v>437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647</v>
      </c>
      <c r="AI825" s="32" t="s">
        <v>366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 hidden="1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362</v>
      </c>
      <c r="F826" s="36" t="s">
        <v>362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509</v>
      </c>
      <c r="M826" s="32" t="s">
        <v>402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4330.5700000000006</v>
      </c>
      <c r="V826" s="301">
        <f ca="1">IFERROR(_xlfn.XLOOKUP(PA[[#This Row],[Affected Equipment ]],'Basic Data'!N:N,'Basic Data'!R:R),"")</f>
        <v>2.5103298359515393E-2</v>
      </c>
      <c r="W826" s="35" t="s">
        <v>473</v>
      </c>
      <c r="X826" s="38"/>
      <c r="Y826" s="38" t="s">
        <v>437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671</v>
      </c>
      <c r="AI826" s="32" t="s">
        <v>551</v>
      </c>
      <c r="AJ826" s="34">
        <f ca="1">IFERROR(PA[[#This Row],[Breakdown Time]]*PA[[#This Row],[Plant Equivalent Weightage]],"")</f>
        <v>0.31211767626997466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17967.111197282738</v>
      </c>
    </row>
    <row r="827" spans="1:38" hidden="1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362</v>
      </c>
      <c r="F827" s="36" t="s">
        <v>362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509</v>
      </c>
      <c r="M827" s="36" t="s">
        <v>409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4140.91</v>
      </c>
      <c r="V827" s="301">
        <f ca="1">IFERROR(_xlfn.XLOOKUP(PA[[#This Row],[Affected Equipment ]],'Basic Data'!N:N,'Basic Data'!R:R),"")</f>
        <v>2.4003883832821284E-2</v>
      </c>
      <c r="W827" s="35" t="s">
        <v>473</v>
      </c>
      <c r="X827" s="38"/>
      <c r="Y827" s="38" t="s">
        <v>437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671</v>
      </c>
      <c r="AI827" s="32" t="s">
        <v>551</v>
      </c>
      <c r="AJ827" s="34">
        <f ca="1">IFERROR(PA[[#This Row],[Breakdown Time]]*PA[[#This Row],[Plant Equivalent Weightage]],"")</f>
        <v>0.29844828898807796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17180.230414919992</v>
      </c>
    </row>
    <row r="828" spans="1:38" hidden="1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362</v>
      </c>
      <c r="F828" s="36" t="s">
        <v>362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426</v>
      </c>
      <c r="M828" s="36" t="s">
        <v>409</v>
      </c>
      <c r="N828" s="36" t="s">
        <v>411</v>
      </c>
      <c r="O828" s="37" t="s">
        <v>404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432</v>
      </c>
      <c r="X828" s="38"/>
      <c r="Y828" s="38" t="s">
        <v>678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550</v>
      </c>
      <c r="AI828" s="32" t="s">
        <v>551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 hidden="1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362</v>
      </c>
      <c r="F829" s="36" t="s">
        <v>362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426</v>
      </c>
      <c r="M829" s="36" t="s">
        <v>409</v>
      </c>
      <c r="N829" s="36" t="s">
        <v>411</v>
      </c>
      <c r="O829" s="37" t="s">
        <v>455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432</v>
      </c>
      <c r="X829" s="38"/>
      <c r="Y829" s="38" t="s">
        <v>679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550</v>
      </c>
      <c r="AI829" s="32" t="s">
        <v>551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 hidden="1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362</v>
      </c>
      <c r="F830" s="36" t="s">
        <v>362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410</v>
      </c>
      <c r="M830" s="32" t="s">
        <v>482</v>
      </c>
      <c r="N830" s="36" t="s">
        <v>411</v>
      </c>
      <c r="O830" s="35" t="s">
        <v>471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432</v>
      </c>
      <c r="X830" s="38"/>
      <c r="Y830" s="38" t="s">
        <v>699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550</v>
      </c>
      <c r="AI830" s="32" t="s">
        <v>551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 hidden="1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362</v>
      </c>
      <c r="F831" s="36" t="s">
        <v>362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410</v>
      </c>
      <c r="M831" s="32" t="s">
        <v>482</v>
      </c>
      <c r="N831" s="36" t="s">
        <v>411</v>
      </c>
      <c r="O831" s="37" t="s">
        <v>439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432</v>
      </c>
      <c r="X831" s="38"/>
      <c r="Y831" s="38" t="s">
        <v>700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550</v>
      </c>
      <c r="AI831" s="32" t="s">
        <v>551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 hidden="1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362</v>
      </c>
      <c r="F832" s="36" t="s">
        <v>362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449</v>
      </c>
      <c r="M832" s="36" t="s">
        <v>409</v>
      </c>
      <c r="N832" s="36" t="s">
        <v>411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412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560</v>
      </c>
      <c r="AI832" s="32" t="s">
        <v>366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 hidden="1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362</v>
      </c>
      <c r="F833" s="36" t="s">
        <v>362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422</v>
      </c>
      <c r="M833" s="32" t="s">
        <v>402</v>
      </c>
      <c r="N833" s="36" t="s">
        <v>415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412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560</v>
      </c>
      <c r="AI833" s="32" t="s">
        <v>366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 hidden="1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362</v>
      </c>
      <c r="F834" s="36" t="s">
        <v>362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472</v>
      </c>
      <c r="M834" s="32" t="s">
        <v>409</v>
      </c>
      <c r="N834" s="36" t="s">
        <v>415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412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560</v>
      </c>
      <c r="AI834" s="32" t="s">
        <v>366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 hidden="1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362</v>
      </c>
      <c r="F835" s="36" t="s">
        <v>362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449</v>
      </c>
      <c r="M835" s="36" t="s">
        <v>409</v>
      </c>
      <c r="N835" s="36" t="s">
        <v>411</v>
      </c>
      <c r="O835" s="35" t="s">
        <v>471</v>
      </c>
      <c r="P835" s="37" t="s">
        <v>405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446</v>
      </c>
      <c r="X835" s="39"/>
      <c r="Y835" s="39" t="s">
        <v>468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593</v>
      </c>
      <c r="AI835" s="32" t="s">
        <v>366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 hidden="1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362</v>
      </c>
      <c r="F836" s="36" t="s">
        <v>362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449</v>
      </c>
      <c r="M836" s="36" t="s">
        <v>409</v>
      </c>
      <c r="N836" s="36" t="s">
        <v>411</v>
      </c>
      <c r="O836" s="35" t="s">
        <v>471</v>
      </c>
      <c r="P836" s="37" t="s">
        <v>405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446</v>
      </c>
      <c r="X836" s="39"/>
      <c r="Y836" s="39" t="s">
        <v>468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592</v>
      </c>
      <c r="AI836" s="32" t="s">
        <v>366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 hidden="1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362</v>
      </c>
      <c r="F837" s="36" t="s">
        <v>362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449</v>
      </c>
      <c r="M837" s="36" t="s">
        <v>409</v>
      </c>
      <c r="N837" s="36" t="s">
        <v>411</v>
      </c>
      <c r="O837" s="35" t="s">
        <v>471</v>
      </c>
      <c r="P837" s="37" t="s">
        <v>405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446</v>
      </c>
      <c r="X837" s="38"/>
      <c r="Y837" s="39" t="s">
        <v>468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456</v>
      </c>
      <c r="AI837" s="32" t="s">
        <v>366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 hidden="1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362</v>
      </c>
      <c r="F838" s="36" t="s">
        <v>362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422</v>
      </c>
      <c r="M838" s="36" t="s">
        <v>409</v>
      </c>
      <c r="N838" s="36" t="s">
        <v>415</v>
      </c>
      <c r="O838" s="37" t="s">
        <v>445</v>
      </c>
      <c r="P838" s="37" t="s">
        <v>405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480</v>
      </c>
      <c r="X838" s="39"/>
      <c r="Y838" s="39" t="s">
        <v>468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711</v>
      </c>
      <c r="AI838" s="32" t="s">
        <v>366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 hidden="1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362</v>
      </c>
      <c r="F839" s="36" t="s">
        <v>362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509</v>
      </c>
      <c r="M839" s="32" t="s">
        <v>402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4330.5700000000006</v>
      </c>
      <c r="V839" s="301">
        <f ca="1">IFERROR(_xlfn.XLOOKUP(PA[[#This Row],[Affected Equipment ]],'Basic Data'!N:N,'Basic Data'!R:R),"")</f>
        <v>2.5103298359515393E-2</v>
      </c>
      <c r="W839" s="35" t="s">
        <v>473</v>
      </c>
      <c r="X839" s="38"/>
      <c r="Y839" s="38" t="s">
        <v>437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671</v>
      </c>
      <c r="AI839" s="32" t="s">
        <v>551</v>
      </c>
      <c r="AJ839" s="34">
        <f ca="1">IFERROR(PA[[#This Row],[Breakdown Time]]*PA[[#This Row],[Plant Equivalent Weightage]],"")</f>
        <v>0.30249474523216052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18472.831293531512</v>
      </c>
    </row>
    <row r="840" spans="1:38" hidden="1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362</v>
      </c>
      <c r="F840" s="36" t="s">
        <v>362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509</v>
      </c>
      <c r="M840" s="36" t="s">
        <v>409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4140.91</v>
      </c>
      <c r="V840" s="301">
        <f ca="1">IFERROR(_xlfn.XLOOKUP(PA[[#This Row],[Affected Equipment ]],'Basic Data'!N:N,'Basic Data'!R:R),"")</f>
        <v>2.4003883832821284E-2</v>
      </c>
      <c r="W840" s="35" t="s">
        <v>473</v>
      </c>
      <c r="X840" s="38"/>
      <c r="Y840" s="38" t="s">
        <v>437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671</v>
      </c>
      <c r="AI840" s="32" t="s">
        <v>551</v>
      </c>
      <c r="AJ840" s="34">
        <f ca="1">IFERROR(PA[[#This Row],[Breakdown Time]]*PA[[#This Row],[Plant Equivalent Weightage]],"")</f>
        <v>0.28924680018549648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17663.8021857856</v>
      </c>
    </row>
    <row r="841" spans="1:38" hidden="1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362</v>
      </c>
      <c r="F841" s="36" t="s">
        <v>362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426</v>
      </c>
      <c r="M841" s="36" t="s">
        <v>409</v>
      </c>
      <c r="N841" s="36" t="s">
        <v>411</v>
      </c>
      <c r="O841" s="37" t="s">
        <v>404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432</v>
      </c>
      <c r="X841" s="38"/>
      <c r="Y841" s="38" t="s">
        <v>678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550</v>
      </c>
      <c r="AI841" s="32" t="s">
        <v>551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 hidden="1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362</v>
      </c>
      <c r="F842" s="36" t="s">
        <v>362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426</v>
      </c>
      <c r="M842" s="36" t="s">
        <v>409</v>
      </c>
      <c r="N842" s="36" t="s">
        <v>411</v>
      </c>
      <c r="O842" s="37" t="s">
        <v>455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432</v>
      </c>
      <c r="X842" s="38"/>
      <c r="Y842" s="38" t="s">
        <v>679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550</v>
      </c>
      <c r="AI842" s="32" t="s">
        <v>551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 hidden="1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362</v>
      </c>
      <c r="F843" s="36" t="s">
        <v>362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410</v>
      </c>
      <c r="M843" s="32" t="s">
        <v>482</v>
      </c>
      <c r="N843" s="36" t="s">
        <v>411</v>
      </c>
      <c r="O843" s="35" t="s">
        <v>471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432</v>
      </c>
      <c r="X843" s="38"/>
      <c r="Y843" s="38" t="s">
        <v>699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550</v>
      </c>
      <c r="AI843" s="32" t="s">
        <v>551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 hidden="1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362</v>
      </c>
      <c r="F844" s="36" t="s">
        <v>362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410</v>
      </c>
      <c r="M844" s="32" t="s">
        <v>482</v>
      </c>
      <c r="N844" s="36" t="s">
        <v>411</v>
      </c>
      <c r="O844" s="37" t="s">
        <v>439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432</v>
      </c>
      <c r="X844" s="38"/>
      <c r="Y844" s="38" t="s">
        <v>700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550</v>
      </c>
      <c r="AI844" s="32" t="s">
        <v>551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 hidden="1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362</v>
      </c>
      <c r="F845" s="36" t="s">
        <v>362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410</v>
      </c>
      <c r="M845" s="32" t="s">
        <v>482</v>
      </c>
      <c r="N845" s="36" t="s">
        <v>411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412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560</v>
      </c>
      <c r="AI845" s="32" t="s">
        <v>366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 hidden="1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362</v>
      </c>
      <c r="F846" s="36" t="s">
        <v>362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477</v>
      </c>
      <c r="M846" s="32"/>
      <c r="N846" s="32"/>
      <c r="O846" s="35"/>
      <c r="P846" s="35"/>
      <c r="Q846" s="32" t="s">
        <v>418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419</v>
      </c>
      <c r="X846" s="38"/>
      <c r="Y846" s="38" t="s">
        <v>721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421</v>
      </c>
      <c r="AI846" s="32" t="s">
        <v>366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 hidden="1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362</v>
      </c>
      <c r="F847" s="36" t="s">
        <v>362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472</v>
      </c>
      <c r="M847" s="36" t="s">
        <v>409</v>
      </c>
      <c r="N847" s="36" t="s">
        <v>411</v>
      </c>
      <c r="O847" s="37" t="s">
        <v>457</v>
      </c>
      <c r="P847" s="37" t="s">
        <v>470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446</v>
      </c>
      <c r="X847" s="38"/>
      <c r="Y847" s="39" t="s">
        <v>468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647</v>
      </c>
      <c r="AI847" s="32" t="s">
        <v>366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 hidden="1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362</v>
      </c>
      <c r="F848" s="36" t="s">
        <v>362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472</v>
      </c>
      <c r="M848" s="36" t="s">
        <v>409</v>
      </c>
      <c r="N848" s="36" t="s">
        <v>411</v>
      </c>
      <c r="O848" s="37" t="s">
        <v>457</v>
      </c>
      <c r="P848" s="37" t="s">
        <v>470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446</v>
      </c>
      <c r="X848" s="39"/>
      <c r="Y848" s="39" t="s">
        <v>468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647</v>
      </c>
      <c r="AI848" s="32" t="s">
        <v>366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 hidden="1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362</v>
      </c>
      <c r="F849" s="36" t="s">
        <v>362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449</v>
      </c>
      <c r="M849" s="36" t="s">
        <v>409</v>
      </c>
      <c r="N849" s="36" t="s">
        <v>411</v>
      </c>
      <c r="O849" s="37" t="s">
        <v>455</v>
      </c>
      <c r="P849" s="37" t="s">
        <v>405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446</v>
      </c>
      <c r="X849" s="38"/>
      <c r="Y849" s="39" t="s">
        <v>468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647</v>
      </c>
      <c r="AI849" s="32" t="s">
        <v>366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 hidden="1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362</v>
      </c>
      <c r="F850" s="36" t="s">
        <v>362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523</v>
      </c>
      <c r="M850" s="32" t="s">
        <v>402</v>
      </c>
      <c r="N850" s="36" t="s">
        <v>411</v>
      </c>
      <c r="O850" s="37" t="s">
        <v>525</v>
      </c>
      <c r="P850" s="37" t="s">
        <v>470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446</v>
      </c>
      <c r="X850" s="38"/>
      <c r="Y850" s="39" t="s">
        <v>468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647</v>
      </c>
      <c r="AI850" s="32" t="s">
        <v>366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 hidden="1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362</v>
      </c>
      <c r="F851" s="36" t="s">
        <v>362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523</v>
      </c>
      <c r="M851" s="32" t="s">
        <v>402</v>
      </c>
      <c r="N851" s="36" t="s">
        <v>411</v>
      </c>
      <c r="O851" s="37" t="s">
        <v>525</v>
      </c>
      <c r="P851" s="37" t="s">
        <v>470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446</v>
      </c>
      <c r="X851" s="38"/>
      <c r="Y851" s="39" t="s">
        <v>468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722</v>
      </c>
      <c r="AI851" s="32" t="s">
        <v>366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 hidden="1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362</v>
      </c>
      <c r="F852" s="36" t="s">
        <v>362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509</v>
      </c>
      <c r="M852" s="32" t="s">
        <v>402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4330.5700000000006</v>
      </c>
      <c r="V852" s="301">
        <f ca="1">IFERROR(_xlfn.XLOOKUP(PA[[#This Row],[Affected Equipment ]],'Basic Data'!N:N,'Basic Data'!R:R),"")</f>
        <v>2.5103298359515393E-2</v>
      </c>
      <c r="W852" s="35" t="s">
        <v>473</v>
      </c>
      <c r="X852" s="38"/>
      <c r="Y852" s="38" t="s">
        <v>437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671</v>
      </c>
      <c r="AI852" s="32" t="s">
        <v>551</v>
      </c>
      <c r="AJ852" s="34">
        <f ca="1">IFERROR(PA[[#This Row],[Breakdown Time]]*PA[[#This Row],[Plant Equivalent Weightage]],"")</f>
        <v>0.30416829845612825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18321.817653679445</v>
      </c>
    </row>
    <row r="853" spans="1:38" hidden="1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362</v>
      </c>
      <c r="F853" s="36" t="s">
        <v>362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509</v>
      </c>
      <c r="M853" s="36" t="s">
        <v>409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4140.91</v>
      </c>
      <c r="V853" s="301">
        <f ca="1">IFERROR(_xlfn.XLOOKUP(PA[[#This Row],[Affected Equipment ]],'Basic Data'!N:N,'Basic Data'!R:R),"")</f>
        <v>2.4003883832821284E-2</v>
      </c>
      <c r="W853" s="35" t="s">
        <v>473</v>
      </c>
      <c r="X853" s="38"/>
      <c r="Y853" s="38" t="s">
        <v>437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671</v>
      </c>
      <c r="AI853" s="32" t="s">
        <v>551</v>
      </c>
      <c r="AJ853" s="34">
        <f ca="1">IFERROR(PA[[#This Row],[Breakdown Time]]*PA[[#This Row],[Plant Equivalent Weightage]],"")</f>
        <v>0.2908470591076846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17519.402281985454</v>
      </c>
    </row>
    <row r="854" spans="1:38" hidden="1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362</v>
      </c>
      <c r="F854" s="36" t="s">
        <v>362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426</v>
      </c>
      <c r="M854" s="36" t="s">
        <v>409</v>
      </c>
      <c r="N854" s="36" t="s">
        <v>411</v>
      </c>
      <c r="O854" s="37" t="s">
        <v>404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432</v>
      </c>
      <c r="X854" s="38"/>
      <c r="Y854" s="38" t="s">
        <v>678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550</v>
      </c>
      <c r="AI854" s="32" t="s">
        <v>551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 hidden="1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362</v>
      </c>
      <c r="F855" s="36" t="s">
        <v>362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426</v>
      </c>
      <c r="M855" s="36" t="s">
        <v>409</v>
      </c>
      <c r="N855" s="36" t="s">
        <v>411</v>
      </c>
      <c r="O855" s="37" t="s">
        <v>455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432</v>
      </c>
      <c r="X855" s="38"/>
      <c r="Y855" s="38" t="s">
        <v>679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550</v>
      </c>
      <c r="AI855" s="32" t="s">
        <v>551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 hidden="1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362</v>
      </c>
      <c r="F856" s="36" t="s">
        <v>362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410</v>
      </c>
      <c r="M856" s="32" t="s">
        <v>482</v>
      </c>
      <c r="N856" s="36" t="s">
        <v>411</v>
      </c>
      <c r="O856" s="35" t="s">
        <v>471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432</v>
      </c>
      <c r="X856" s="38"/>
      <c r="Y856" s="38" t="s">
        <v>699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550</v>
      </c>
      <c r="AI856" s="32" t="s">
        <v>551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 hidden="1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362</v>
      </c>
      <c r="F857" s="36" t="s">
        <v>362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410</v>
      </c>
      <c r="M857" s="32" t="s">
        <v>482</v>
      </c>
      <c r="N857" s="36" t="s">
        <v>411</v>
      </c>
      <c r="O857" s="37" t="s">
        <v>439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432</v>
      </c>
      <c r="X857" s="38"/>
      <c r="Y857" s="38" t="s">
        <v>700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550</v>
      </c>
      <c r="AI857" s="32" t="s">
        <v>551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 hidden="1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362</v>
      </c>
      <c r="F858" s="36" t="s">
        <v>362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417</v>
      </c>
      <c r="M858" s="36" t="s">
        <v>409</v>
      </c>
      <c r="N858" s="36" t="s">
        <v>415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412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490</v>
      </c>
      <c r="AI858" s="32" t="s">
        <v>366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 hidden="1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362</v>
      </c>
      <c r="F859" s="36" t="s">
        <v>362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417</v>
      </c>
      <c r="M859" s="36" t="s">
        <v>409</v>
      </c>
      <c r="N859" s="36" t="s">
        <v>415</v>
      </c>
      <c r="O859" s="37" t="s">
        <v>404</v>
      </c>
      <c r="P859" s="37" t="s">
        <v>405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446</v>
      </c>
      <c r="X859" s="38"/>
      <c r="Y859" s="39" t="s">
        <v>468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592</v>
      </c>
      <c r="AI859" s="32" t="s">
        <v>366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 hidden="1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362</v>
      </c>
      <c r="F860" s="36" t="s">
        <v>362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417</v>
      </c>
      <c r="M860" s="36" t="s">
        <v>409</v>
      </c>
      <c r="N860" s="36" t="s">
        <v>415</v>
      </c>
      <c r="O860" s="37" t="s">
        <v>404</v>
      </c>
      <c r="P860" s="37" t="s">
        <v>405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446</v>
      </c>
      <c r="X860" s="38"/>
      <c r="Y860" s="39" t="s">
        <v>468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592</v>
      </c>
      <c r="AI860" s="32" t="s">
        <v>366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362</v>
      </c>
      <c r="F861" s="36" t="s">
        <v>362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509</v>
      </c>
      <c r="M861" s="32" t="s">
        <v>402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4330.5700000000006</v>
      </c>
      <c r="V861" s="301">
        <f ca="1">IFERROR(_xlfn.XLOOKUP(PA[[#This Row],[Affected Equipment ]],'Basic Data'!N:N,'Basic Data'!R:R),"")</f>
        <v>2.5103298359515393E-2</v>
      </c>
      <c r="W861" s="35" t="s">
        <v>473</v>
      </c>
      <c r="X861" s="38"/>
      <c r="Y861" s="38" t="s">
        <v>437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671</v>
      </c>
      <c r="AI861" s="32" t="s">
        <v>551</v>
      </c>
      <c r="AJ861" s="34">
        <f ca="1">IFERROR(PA[[#This Row],[Breakdown Time]]*PA[[#This Row],[Plant Equivalent Weightage]],"")</f>
        <v>0.29496375572430589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12732.196634021328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362</v>
      </c>
      <c r="F862" s="36" t="s">
        <v>362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509</v>
      </c>
      <c r="M862" s="36" t="s">
        <v>409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4140.91</v>
      </c>
      <c r="V862" s="301">
        <f ca="1">IFERROR(_xlfn.XLOOKUP(PA[[#This Row],[Affected Equipment ]],'Basic Data'!N:N,'Basic Data'!R:R),"")</f>
        <v>2.4003883832821284E-2</v>
      </c>
      <c r="W862" s="35" t="s">
        <v>473</v>
      </c>
      <c r="X862" s="38"/>
      <c r="Y862" s="38" t="s">
        <v>437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671</v>
      </c>
      <c r="AI862" s="32" t="s">
        <v>551</v>
      </c>
      <c r="AJ862" s="34">
        <f ca="1">IFERROR(PA[[#This Row],[Breakdown Time]]*PA[[#This Row],[Plant Equivalent Weightage]],"")</f>
        <v>0.28204563503565011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12174.582182896303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362</v>
      </c>
      <c r="F863" s="36" t="s">
        <v>362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426</v>
      </c>
      <c r="M863" s="36" t="s">
        <v>409</v>
      </c>
      <c r="N863" s="36" t="s">
        <v>411</v>
      </c>
      <c r="O863" s="37" t="s">
        <v>404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432</v>
      </c>
      <c r="X863" s="38"/>
      <c r="Y863" s="38" t="s">
        <v>678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550</v>
      </c>
      <c r="AI863" s="32" t="s">
        <v>551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362</v>
      </c>
      <c r="F864" s="36" t="s">
        <v>362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426</v>
      </c>
      <c r="M864" s="36" t="s">
        <v>409</v>
      </c>
      <c r="N864" s="36" t="s">
        <v>411</v>
      </c>
      <c r="O864" s="37" t="s">
        <v>455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432</v>
      </c>
      <c r="X864" s="38"/>
      <c r="Y864" s="38" t="s">
        <v>679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550</v>
      </c>
      <c r="AI864" s="32" t="s">
        <v>551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362</v>
      </c>
      <c r="F865" s="36" t="s">
        <v>362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410</v>
      </c>
      <c r="M865" s="32" t="s">
        <v>482</v>
      </c>
      <c r="N865" s="36" t="s">
        <v>411</v>
      </c>
      <c r="O865" s="35" t="s">
        <v>471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432</v>
      </c>
      <c r="X865" s="38"/>
      <c r="Y865" s="38" t="s">
        <v>699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550</v>
      </c>
      <c r="AI865" s="32" t="s">
        <v>551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362</v>
      </c>
      <c r="F866" s="36" t="s">
        <v>362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410</v>
      </c>
      <c r="M866" s="32" t="s">
        <v>482</v>
      </c>
      <c r="N866" s="36" t="s">
        <v>411</v>
      </c>
      <c r="O866" s="37" t="s">
        <v>439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432</v>
      </c>
      <c r="X866" s="38"/>
      <c r="Y866" s="38" t="s">
        <v>700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550</v>
      </c>
      <c r="AI866" s="32" t="s">
        <v>551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362</v>
      </c>
      <c r="F867" s="36" t="s">
        <v>362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410</v>
      </c>
      <c r="M867" s="36" t="s">
        <v>409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473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672</v>
      </c>
      <c r="AI867" s="32" t="s">
        <v>366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362</v>
      </c>
      <c r="F868" s="36" t="s">
        <v>362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410</v>
      </c>
      <c r="M868" s="32" t="s">
        <v>482</v>
      </c>
      <c r="N868" s="36" t="s">
        <v>411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412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632</v>
      </c>
      <c r="AI868" s="32" t="s">
        <v>366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362</v>
      </c>
      <c r="F869" s="36" t="s">
        <v>362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472</v>
      </c>
      <c r="M869" s="36" t="s">
        <v>409</v>
      </c>
      <c r="N869" s="36" t="s">
        <v>415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412</v>
      </c>
      <c r="X869" s="38"/>
      <c r="Y869" s="38" t="s">
        <v>437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1825</v>
      </c>
      <c r="AI869" s="32" t="s">
        <v>366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362</v>
      </c>
      <c r="F870" s="36" t="s">
        <v>362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509</v>
      </c>
      <c r="M870" s="32" t="s">
        <v>402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4330.5700000000006</v>
      </c>
      <c r="V870" s="301">
        <f ca="1">IFERROR(_xlfn.XLOOKUP(PA[[#This Row],[Affected Equipment ]],'Basic Data'!N:N,'Basic Data'!R:R),"")</f>
        <v>2.5103298359515393E-2</v>
      </c>
      <c r="W870" s="35" t="s">
        <v>473</v>
      </c>
      <c r="X870" s="38"/>
      <c r="Y870" s="38" t="s">
        <v>437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671</v>
      </c>
      <c r="AI870" s="32" t="s">
        <v>551</v>
      </c>
      <c r="AJ870" s="34">
        <f ca="1">IFERROR(PA[[#This Row],[Breakdown Time]]*PA[[#This Row],[Plant Equivalent Weightage]],"")</f>
        <v>0.28701437791045931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12560.13992275077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362</v>
      </c>
      <c r="F871" s="36" t="s">
        <v>362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509</v>
      </c>
      <c r="M871" s="36" t="s">
        <v>409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4140.91</v>
      </c>
      <c r="V871" s="301">
        <f ca="1">IFERROR(_xlfn.XLOOKUP(PA[[#This Row],[Affected Equipment ]],'Basic Data'!N:N,'Basic Data'!R:R),"")</f>
        <v>2.4003883832821284E-2</v>
      </c>
      <c r="W871" s="35" t="s">
        <v>473</v>
      </c>
      <c r="X871" s="38"/>
      <c r="Y871" s="38" t="s">
        <v>437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671</v>
      </c>
      <c r="AI871" s="32" t="s">
        <v>551</v>
      </c>
      <c r="AJ871" s="34">
        <f ca="1">IFERROR(PA[[#This Row],[Breakdown Time]]*PA[[#This Row],[Plant Equivalent Weightage]],"")</f>
        <v>0.2744444051552567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12010.060802046353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362</v>
      </c>
      <c r="F872" s="36" t="s">
        <v>362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426</v>
      </c>
      <c r="M872" s="36" t="s">
        <v>409</v>
      </c>
      <c r="N872" s="36" t="s">
        <v>411</v>
      </c>
      <c r="O872" s="37" t="s">
        <v>404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432</v>
      </c>
      <c r="X872" s="38"/>
      <c r="Y872" s="38" t="s">
        <v>678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1828</v>
      </c>
      <c r="AI872" s="32" t="s">
        <v>366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362</v>
      </c>
      <c r="F873" s="36" t="s">
        <v>362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426</v>
      </c>
      <c r="M873" s="36" t="s">
        <v>409</v>
      </c>
      <c r="N873" s="36" t="s">
        <v>411</v>
      </c>
      <c r="O873" s="37" t="s">
        <v>455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432</v>
      </c>
      <c r="X873" s="38"/>
      <c r="Y873" s="38" t="s">
        <v>679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1827</v>
      </c>
      <c r="AI873" s="32" t="s">
        <v>366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362</v>
      </c>
      <c r="F874" s="36" t="s">
        <v>362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410</v>
      </c>
      <c r="M874" s="32" t="s">
        <v>482</v>
      </c>
      <c r="N874" s="36" t="s">
        <v>411</v>
      </c>
      <c r="O874" s="35" t="s">
        <v>471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432</v>
      </c>
      <c r="X874" s="38"/>
      <c r="Y874" s="38" t="s">
        <v>699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1829</v>
      </c>
      <c r="AI874" s="32" t="s">
        <v>366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362</v>
      </c>
      <c r="F875" s="36" t="s">
        <v>362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410</v>
      </c>
      <c r="M875" s="32" t="s">
        <v>482</v>
      </c>
      <c r="N875" s="36" t="s">
        <v>411</v>
      </c>
      <c r="O875" s="37" t="s">
        <v>439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432</v>
      </c>
      <c r="X875" s="38"/>
      <c r="Y875" s="38" t="s">
        <v>700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1830</v>
      </c>
      <c r="AI875" s="32" t="s">
        <v>366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362</v>
      </c>
      <c r="F876" s="36" t="s">
        <v>362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410</v>
      </c>
      <c r="M876" s="32" t="s">
        <v>482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473</v>
      </c>
      <c r="X876" s="38"/>
      <c r="Y876" s="38" t="s">
        <v>1831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1832</v>
      </c>
      <c r="AI876" s="32" t="s">
        <v>366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362</v>
      </c>
      <c r="F877" s="36" t="s">
        <v>362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426</v>
      </c>
      <c r="M877" s="36" t="s">
        <v>409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473</v>
      </c>
      <c r="X877" s="38"/>
      <c r="Y877" s="38" t="s">
        <v>1831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1832</v>
      </c>
      <c r="AI877" s="32" t="s">
        <v>366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362</v>
      </c>
      <c r="F878" s="36" t="s">
        <v>362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423</v>
      </c>
      <c r="M878" s="36" t="s">
        <v>409</v>
      </c>
      <c r="N878" s="36" t="s">
        <v>411</v>
      </c>
      <c r="O878" s="37" t="s">
        <v>404</v>
      </c>
      <c r="P878" s="37" t="s">
        <v>470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480</v>
      </c>
      <c r="X878" s="38"/>
      <c r="Y878" s="38" t="s">
        <v>468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4" t="s">
        <v>1833</v>
      </c>
      <c r="AI878" s="32" t="s">
        <v>366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362</v>
      </c>
      <c r="F879" s="36" t="s">
        <v>362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423</v>
      </c>
      <c r="M879" s="36" t="s">
        <v>409</v>
      </c>
      <c r="N879" s="36" t="s">
        <v>411</v>
      </c>
      <c r="O879" s="37" t="s">
        <v>445</v>
      </c>
      <c r="P879" s="37" t="s">
        <v>470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480</v>
      </c>
      <c r="X879" s="38"/>
      <c r="Y879" s="38" t="s">
        <v>468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4" t="s">
        <v>665</v>
      </c>
      <c r="AI879" s="32" t="s">
        <v>366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362</v>
      </c>
      <c r="F880" s="36" t="s">
        <v>362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423</v>
      </c>
      <c r="M880" s="36" t="s">
        <v>482</v>
      </c>
      <c r="N880" s="36" t="s">
        <v>411</v>
      </c>
      <c r="O880" s="37" t="s">
        <v>466</v>
      </c>
      <c r="P880" s="37" t="s">
        <v>470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406</v>
      </c>
      <c r="X880" s="38"/>
      <c r="Y880" s="38" t="s">
        <v>468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4" t="s">
        <v>459</v>
      </c>
      <c r="AI880" s="32" t="s">
        <v>366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362</v>
      </c>
      <c r="F881" s="36" t="s">
        <v>362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423</v>
      </c>
      <c r="M881" s="36" t="s">
        <v>482</v>
      </c>
      <c r="N881" s="36" t="s">
        <v>411</v>
      </c>
      <c r="O881" s="37" t="s">
        <v>525</v>
      </c>
      <c r="P881" s="37" t="s">
        <v>470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446</v>
      </c>
      <c r="X881" s="38"/>
      <c r="Y881" s="38" t="s">
        <v>468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4" t="s">
        <v>592</v>
      </c>
      <c r="AI881" s="32" t="s">
        <v>366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362</v>
      </c>
      <c r="F882" s="36" t="s">
        <v>362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423</v>
      </c>
      <c r="M882" s="36" t="s">
        <v>482</v>
      </c>
      <c r="N882" s="36" t="s">
        <v>411</v>
      </c>
      <c r="O882" s="37" t="s">
        <v>525</v>
      </c>
      <c r="P882" s="37" t="s">
        <v>470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446</v>
      </c>
      <c r="X882" s="38"/>
      <c r="Y882" s="38" t="s">
        <v>468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4" t="s">
        <v>456</v>
      </c>
      <c r="AI882" s="32" t="s">
        <v>366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362</v>
      </c>
      <c r="F883" s="36" t="s">
        <v>362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423</v>
      </c>
      <c r="M883" s="36" t="s">
        <v>402</v>
      </c>
      <c r="N883" s="36" t="s">
        <v>411</v>
      </c>
      <c r="O883" s="37" t="s">
        <v>471</v>
      </c>
      <c r="P883" s="37" t="s">
        <v>470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406</v>
      </c>
      <c r="X883" s="38"/>
      <c r="Y883" s="38" t="s">
        <v>468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4" t="s">
        <v>459</v>
      </c>
      <c r="AI883" s="32" t="s">
        <v>366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362</v>
      </c>
      <c r="F884" s="36" t="s">
        <v>362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509</v>
      </c>
      <c r="M884" s="32" t="s">
        <v>402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4330.5700000000006</v>
      </c>
      <c r="V884" s="301">
        <f ca="1">IFERROR(_xlfn.XLOOKUP(PA[[#This Row],[Affected Equipment ]],'Basic Data'!N:N,'Basic Data'!R:R),"")</f>
        <v>2.5103298359515393E-2</v>
      </c>
      <c r="W884" s="35" t="s">
        <v>473</v>
      </c>
      <c r="X884" s="38"/>
      <c r="Y884" s="38" t="s">
        <v>437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671</v>
      </c>
      <c r="AI884" s="32" t="s">
        <v>551</v>
      </c>
      <c r="AJ884" s="34">
        <f ca="1">IFERROR(PA[[#This Row],[Breakdown Time]]*PA[[#This Row],[Plant Equivalent Weightage]],"")</f>
        <v>0.30835218151604743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12076.230422302322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362</v>
      </c>
      <c r="F885" s="36" t="s">
        <v>362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509</v>
      </c>
      <c r="M885" s="36" t="s">
        <v>409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4140.91</v>
      </c>
      <c r="V885" s="301">
        <f ca="1">IFERROR(_xlfn.XLOOKUP(PA[[#This Row],[Affected Equipment ]],'Basic Data'!N:N,'Basic Data'!R:R),"")</f>
        <v>2.4003883832821284E-2</v>
      </c>
      <c r="W885" s="35" t="s">
        <v>473</v>
      </c>
      <c r="X885" s="38"/>
      <c r="Y885" s="38" t="s">
        <v>437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671</v>
      </c>
      <c r="AI885" s="32" t="s">
        <v>551</v>
      </c>
      <c r="AJ885" s="34">
        <f ca="1">IFERROR(PA[[#This Row],[Breakdown Time]]*PA[[#This Row],[Plant Equivalent Weightage]],"")</f>
        <v>0.29484770641315483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11547.344418405868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362</v>
      </c>
      <c r="F886" s="36" t="s">
        <v>362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472</v>
      </c>
      <c r="M886" s="36" t="s">
        <v>409</v>
      </c>
      <c r="N886" s="36" t="s">
        <v>415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412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632</v>
      </c>
      <c r="AI886" s="32" t="s">
        <v>366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362</v>
      </c>
      <c r="F887" s="36" t="s">
        <v>362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477</v>
      </c>
      <c r="M887" s="36" t="s">
        <v>409</v>
      </c>
      <c r="N887" s="36" t="s">
        <v>411</v>
      </c>
      <c r="O887" s="37" t="s">
        <v>404</v>
      </c>
      <c r="P887" s="37" t="s">
        <v>405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446</v>
      </c>
      <c r="X887" s="38"/>
      <c r="Y887" s="38" t="s">
        <v>468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4" t="s">
        <v>592</v>
      </c>
      <c r="AI887" s="32" t="s">
        <v>366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362</v>
      </c>
      <c r="F888" s="36" t="s">
        <v>362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477</v>
      </c>
      <c r="M888" s="36" t="s">
        <v>409</v>
      </c>
      <c r="N888" s="36" t="s">
        <v>411</v>
      </c>
      <c r="O888" s="37" t="s">
        <v>404</v>
      </c>
      <c r="P888" s="37" t="s">
        <v>405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446</v>
      </c>
      <c r="X888" s="38"/>
      <c r="Y888" s="38" t="s">
        <v>468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4" t="s">
        <v>592</v>
      </c>
      <c r="AI888" s="32" t="s">
        <v>366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362</v>
      </c>
      <c r="F889" s="36" t="s">
        <v>362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477</v>
      </c>
      <c r="M889" s="36" t="s">
        <v>409</v>
      </c>
      <c r="N889" s="36" t="s">
        <v>411</v>
      </c>
      <c r="O889" s="37" t="s">
        <v>404</v>
      </c>
      <c r="P889" s="37" t="s">
        <v>405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446</v>
      </c>
      <c r="X889" s="38"/>
      <c r="Y889" s="38" t="s">
        <v>468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4" t="s">
        <v>592</v>
      </c>
      <c r="AI889" s="32" t="s">
        <v>366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362</v>
      </c>
      <c r="F890" s="36" t="s">
        <v>362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523</v>
      </c>
      <c r="M890" s="36" t="s">
        <v>402</v>
      </c>
      <c r="N890" s="36" t="s">
        <v>415</v>
      </c>
      <c r="O890" s="37" t="s">
        <v>455</v>
      </c>
      <c r="P890" s="37" t="s">
        <v>470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446</v>
      </c>
      <c r="X890" s="38"/>
      <c r="Y890" s="38" t="s">
        <v>468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5" t="s">
        <v>592</v>
      </c>
      <c r="AI890" s="32" t="s">
        <v>366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362</v>
      </c>
      <c r="F891" s="36" t="s">
        <v>362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449</v>
      </c>
      <c r="M891" s="36" t="s">
        <v>409</v>
      </c>
      <c r="N891" s="36" t="s">
        <v>411</v>
      </c>
      <c r="O891" s="37" t="s">
        <v>455</v>
      </c>
      <c r="P891" s="37" t="s">
        <v>405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480</v>
      </c>
      <c r="X891" s="38"/>
      <c r="Y891" s="38" t="s">
        <v>468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4" t="s">
        <v>1834</v>
      </c>
      <c r="AI891" s="32" t="s">
        <v>366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362</v>
      </c>
      <c r="F892" s="36" t="s">
        <v>362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401</v>
      </c>
      <c r="M892" s="36" t="s">
        <v>409</v>
      </c>
      <c r="N892" s="36" t="s">
        <v>442</v>
      </c>
      <c r="O892" s="37" t="s">
        <v>457</v>
      </c>
      <c r="P892" s="37" t="s">
        <v>405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406</v>
      </c>
      <c r="X892" s="38"/>
      <c r="Y892" s="38" t="s">
        <v>468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4" t="s">
        <v>1835</v>
      </c>
      <c r="AI892" s="32" t="s">
        <v>366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362</v>
      </c>
      <c r="F893" s="36" t="s">
        <v>362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472</v>
      </c>
      <c r="M893" s="36" t="s">
        <v>409</v>
      </c>
      <c r="N893" s="36" t="s">
        <v>415</v>
      </c>
      <c r="O893" s="37" t="s">
        <v>439</v>
      </c>
      <c r="P893" s="37" t="s">
        <v>470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480</v>
      </c>
      <c r="X893" s="38"/>
      <c r="Y893" s="38" t="s">
        <v>468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4" t="s">
        <v>1836</v>
      </c>
      <c r="AI893" s="32" t="s">
        <v>366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362</v>
      </c>
      <c r="F894" s="36" t="s">
        <v>362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472</v>
      </c>
      <c r="M894" s="36" t="s">
        <v>402</v>
      </c>
      <c r="N894" s="36" t="s">
        <v>411</v>
      </c>
      <c r="O894" s="37" t="s">
        <v>445</v>
      </c>
      <c r="P894" s="37" t="s">
        <v>470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446</v>
      </c>
      <c r="X894" s="39"/>
      <c r="Y894" s="38" t="s">
        <v>468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4" t="s">
        <v>682</v>
      </c>
      <c r="AI894" s="32" t="s">
        <v>366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362</v>
      </c>
      <c r="F895" s="36" t="s">
        <v>362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472</v>
      </c>
      <c r="M895" s="32" t="s">
        <v>402</v>
      </c>
      <c r="N895" s="32" t="s">
        <v>411</v>
      </c>
      <c r="O895" s="35" t="s">
        <v>445</v>
      </c>
      <c r="P895" s="35" t="s">
        <v>470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446</v>
      </c>
      <c r="X895" s="38"/>
      <c r="Y895" s="38" t="s">
        <v>468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4" t="s">
        <v>592</v>
      </c>
      <c r="AI895" s="32" t="s">
        <v>366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362</v>
      </c>
      <c r="F896" s="36" t="s">
        <v>362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472</v>
      </c>
      <c r="M896" s="36" t="s">
        <v>402</v>
      </c>
      <c r="N896" s="36" t="s">
        <v>411</v>
      </c>
      <c r="O896" s="37" t="s">
        <v>445</v>
      </c>
      <c r="P896" s="37" t="s">
        <v>470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446</v>
      </c>
      <c r="X896" s="39"/>
      <c r="Y896" s="38" t="s">
        <v>468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4" t="s">
        <v>592</v>
      </c>
      <c r="AI896" s="32" t="s">
        <v>366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362</v>
      </c>
      <c r="F897" s="36" t="s">
        <v>362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509</v>
      </c>
      <c r="M897" s="32" t="s">
        <v>402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4330.5700000000006</v>
      </c>
      <c r="V897" s="178">
        <f ca="1">IFERROR(_xlfn.XLOOKUP(PA[[#This Row],[Affected Equipment ]],'Basic Data'!N:N,'Basic Data'!R:R),"")</f>
        <v>2.5103298359515393E-2</v>
      </c>
      <c r="W897" s="35" t="s">
        <v>473</v>
      </c>
      <c r="X897" s="38"/>
      <c r="Y897" s="38" t="s">
        <v>437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671</v>
      </c>
      <c r="AI897" s="32" t="s">
        <v>551</v>
      </c>
      <c r="AJ897" s="34">
        <f ca="1">IFERROR(PA[[#This Row],[Breakdown Time]]*PA[[#This Row],[Plant Equivalent Weightage]],"")</f>
        <v>0.30458668676212008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14510.115983817097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362</v>
      </c>
      <c r="F898" s="36" t="s">
        <v>362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509</v>
      </c>
      <c r="M898" s="36" t="s">
        <v>409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4140.91</v>
      </c>
      <c r="V898" s="178">
        <f ca="1">IFERROR(_xlfn.XLOOKUP(PA[[#This Row],[Affected Equipment ]],'Basic Data'!N:N,'Basic Data'!R:R),"")</f>
        <v>2.4003883832821284E-2</v>
      </c>
      <c r="W898" s="35" t="s">
        <v>473</v>
      </c>
      <c r="X898" s="38"/>
      <c r="Y898" s="38" t="s">
        <v>437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671</v>
      </c>
      <c r="AI898" s="32" t="s">
        <v>551</v>
      </c>
      <c r="AJ898" s="34">
        <f ca="1">IFERROR(PA[[#This Row],[Breakdown Time]]*PA[[#This Row],[Plant Equivalent Weightage]],"")</f>
        <v>0.29124712383823159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13874.63645167912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362</v>
      </c>
      <c r="F899" s="36" t="s">
        <v>362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422</v>
      </c>
      <c r="M899" s="36" t="s">
        <v>409</v>
      </c>
      <c r="N899" s="36" t="s">
        <v>415</v>
      </c>
      <c r="O899" s="37" t="s">
        <v>455</v>
      </c>
      <c r="P899" s="37" t="s">
        <v>405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480</v>
      </c>
      <c r="X899" s="38"/>
      <c r="Y899" s="38" t="s">
        <v>468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5" t="s">
        <v>1842</v>
      </c>
      <c r="AI899" s="32" t="s">
        <v>366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362</v>
      </c>
      <c r="F900" s="36" t="s">
        <v>362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422</v>
      </c>
      <c r="M900" s="36" t="s">
        <v>402</v>
      </c>
      <c r="N900" s="36" t="s">
        <v>403</v>
      </c>
      <c r="O900" s="37" t="s">
        <v>455</v>
      </c>
      <c r="P900" s="37" t="s">
        <v>405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446</v>
      </c>
      <c r="X900" s="39"/>
      <c r="Y900" s="38" t="s">
        <v>468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5" t="s">
        <v>1843</v>
      </c>
      <c r="AI900" s="32" t="s">
        <v>366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362</v>
      </c>
      <c r="F901" s="36" t="s">
        <v>362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422</v>
      </c>
      <c r="M901" s="36" t="s">
        <v>402</v>
      </c>
      <c r="N901" s="36" t="s">
        <v>403</v>
      </c>
      <c r="O901" s="37" t="s">
        <v>455</v>
      </c>
      <c r="P901" s="37" t="s">
        <v>405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446</v>
      </c>
      <c r="X901" s="38"/>
      <c r="Y901" s="38" t="s">
        <v>468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5" t="s">
        <v>1843</v>
      </c>
      <c r="AI901" s="32" t="s">
        <v>366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362</v>
      </c>
      <c r="F902" s="36" t="s">
        <v>362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509</v>
      </c>
      <c r="M902" s="32" t="s">
        <v>402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4330.5700000000006</v>
      </c>
      <c r="V902" s="178">
        <f ca="1">IFERROR(_xlfn.XLOOKUP(PA[[#This Row],[Affected Equipment ]],'Basic Data'!N:N,'Basic Data'!R:R),"")</f>
        <v>2.5103298359515393E-2</v>
      </c>
      <c r="W902" s="35" t="s">
        <v>473</v>
      </c>
      <c r="X902" s="38"/>
      <c r="Y902" s="38" t="s">
        <v>437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671</v>
      </c>
      <c r="AI902" s="32" t="s">
        <v>551</v>
      </c>
      <c r="AJ902" s="34">
        <f ca="1">IFERROR(PA[[#This Row],[Breakdown Time]]*PA[[#This Row],[Plant Equivalent Weightage]],"")</f>
        <v>0.30249474523216052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14062.051631550019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362</v>
      </c>
      <c r="F903" s="36" t="s">
        <v>362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509</v>
      </c>
      <c r="M903" s="36" t="s">
        <v>409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4140.91</v>
      </c>
      <c r="V903" s="178">
        <f ca="1">IFERROR(_xlfn.XLOOKUP(PA[[#This Row],[Affected Equipment ]],'Basic Data'!N:N,'Basic Data'!R:R),"")</f>
        <v>2.4003883832821284E-2</v>
      </c>
      <c r="W903" s="35" t="s">
        <v>473</v>
      </c>
      <c r="X903" s="38"/>
      <c r="Y903" s="38" t="s">
        <v>437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671</v>
      </c>
      <c r="AI903" s="32" t="s">
        <v>551</v>
      </c>
      <c r="AJ903" s="34">
        <f ca="1">IFERROR(PA[[#This Row],[Breakdown Time]]*PA[[#This Row],[Plant Equivalent Weightage]],"")</f>
        <v>0.28924680018549648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13446.195355715709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362</v>
      </c>
      <c r="F904" s="36" t="s">
        <v>362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417</v>
      </c>
      <c r="M904" s="36" t="s">
        <v>402</v>
      </c>
      <c r="N904" s="36" t="s">
        <v>415</v>
      </c>
      <c r="O904" s="37" t="s">
        <v>455</v>
      </c>
      <c r="P904" s="37" t="s">
        <v>405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406</v>
      </c>
      <c r="X904" s="38"/>
      <c r="Y904" s="38" t="s">
        <v>468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5" t="s">
        <v>459</v>
      </c>
      <c r="AI904" s="32" t="s">
        <v>366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362</v>
      </c>
      <c r="F905" s="36" t="s">
        <v>362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417</v>
      </c>
      <c r="M905" s="36" t="s">
        <v>402</v>
      </c>
      <c r="N905" s="36" t="s">
        <v>415</v>
      </c>
      <c r="O905" s="37" t="s">
        <v>471</v>
      </c>
      <c r="P905" s="37" t="s">
        <v>405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406</v>
      </c>
      <c r="X905" s="38"/>
      <c r="Y905" s="38" t="s">
        <v>468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5" t="s">
        <v>459</v>
      </c>
      <c r="AI905" s="32" t="s">
        <v>366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362</v>
      </c>
      <c r="F906" s="36" t="s">
        <v>362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417</v>
      </c>
      <c r="M906" s="36" t="s">
        <v>402</v>
      </c>
      <c r="N906" s="36" t="s">
        <v>415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412</v>
      </c>
      <c r="X906" s="39"/>
      <c r="Y906" s="38" t="s">
        <v>468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5" t="s">
        <v>560</v>
      </c>
      <c r="AI906" s="32" t="s">
        <v>366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362</v>
      </c>
      <c r="F907" s="36" t="s">
        <v>362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509</v>
      </c>
      <c r="M907" s="32" t="s">
        <v>402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4330.5700000000006</v>
      </c>
      <c r="V907" s="178">
        <f ca="1">IFERROR(_xlfn.XLOOKUP(PA[[#This Row],[Affected Equipment ]],'Basic Data'!N:N,'Basic Data'!R:R),"")</f>
        <v>2.5103298359515393E-2</v>
      </c>
      <c r="W907" s="35" t="s">
        <v>473</v>
      </c>
      <c r="X907" s="38"/>
      <c r="Y907" s="38" t="s">
        <v>437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671</v>
      </c>
      <c r="AI907" s="32" t="s">
        <v>551</v>
      </c>
      <c r="AJ907" s="34">
        <f ca="1">IFERROR(PA[[#This Row],[Breakdown Time]]*PA[[#This Row],[Plant Equivalent Weightage]],"")</f>
        <v>0.30082119200819279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14510.115983817097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362</v>
      </c>
      <c r="F908" s="36" t="s">
        <v>362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509</v>
      </c>
      <c r="M908" s="36" t="s">
        <v>409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4140.91</v>
      </c>
      <c r="V908" s="178">
        <f ca="1">IFERROR(_xlfn.XLOOKUP(PA[[#This Row],[Affected Equipment ]],'Basic Data'!N:N,'Basic Data'!R:R),"")</f>
        <v>2.4003883832821284E-2</v>
      </c>
      <c r="W908" s="35" t="s">
        <v>473</v>
      </c>
      <c r="X908" s="38"/>
      <c r="Y908" s="38" t="s">
        <v>437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671</v>
      </c>
      <c r="AI908" s="32" t="s">
        <v>551</v>
      </c>
      <c r="AJ908" s="34">
        <f ca="1">IFERROR(PA[[#This Row],[Breakdown Time]]*PA[[#This Row],[Plant Equivalent Weightage]],"")</f>
        <v>0.28764654126330841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13874.63645167912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362</v>
      </c>
      <c r="F909" s="36" t="s">
        <v>362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472</v>
      </c>
      <c r="M909" s="36" t="s">
        <v>409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473</v>
      </c>
      <c r="X909" s="38"/>
      <c r="Y909" s="38" t="s">
        <v>437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672</v>
      </c>
      <c r="AI909" s="32" t="s">
        <v>366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362</v>
      </c>
      <c r="F910" s="36" t="s">
        <v>362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401</v>
      </c>
      <c r="M910" s="36" t="s">
        <v>402</v>
      </c>
      <c r="N910" s="36" t="s">
        <v>415</v>
      </c>
      <c r="O910" s="37" t="s">
        <v>445</v>
      </c>
      <c r="P910" s="37" t="s">
        <v>405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446</v>
      </c>
      <c r="X910" s="38"/>
      <c r="Y910" s="346" t="s">
        <v>468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7" t="s">
        <v>647</v>
      </c>
      <c r="AI910" s="32" t="s">
        <v>366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362</v>
      </c>
      <c r="F911" s="36" t="s">
        <v>362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401</v>
      </c>
      <c r="M911" s="36" t="s">
        <v>409</v>
      </c>
      <c r="N911" s="36" t="s">
        <v>442</v>
      </c>
      <c r="O911" s="37" t="s">
        <v>455</v>
      </c>
      <c r="P911" s="37" t="s">
        <v>405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446</v>
      </c>
      <c r="X911" s="39"/>
      <c r="Y911" s="346" t="s">
        <v>468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5" t="s">
        <v>1844</v>
      </c>
      <c r="AI911" s="32" t="s">
        <v>366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362</v>
      </c>
      <c r="F912" s="36" t="s">
        <v>362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401</v>
      </c>
      <c r="M912" s="36" t="s">
        <v>409</v>
      </c>
      <c r="N912" s="36" t="s">
        <v>442</v>
      </c>
      <c r="O912" s="37" t="s">
        <v>455</v>
      </c>
      <c r="P912" s="37" t="s">
        <v>405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446</v>
      </c>
      <c r="X912" s="39"/>
      <c r="Y912" s="346" t="s">
        <v>468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5" t="s">
        <v>538</v>
      </c>
      <c r="AI912" s="32" t="s">
        <v>366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362</v>
      </c>
      <c r="F913" s="36" t="s">
        <v>362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472</v>
      </c>
      <c r="M913" s="36" t="s">
        <v>409</v>
      </c>
      <c r="N913" s="36" t="s">
        <v>415</v>
      </c>
      <c r="O913" s="37" t="s">
        <v>439</v>
      </c>
      <c r="P913" s="37" t="s">
        <v>470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406</v>
      </c>
      <c r="X913" s="38"/>
      <c r="Y913" s="346" t="s">
        <v>468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5" t="s">
        <v>1845</v>
      </c>
      <c r="AI913" s="32" t="s">
        <v>366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362</v>
      </c>
      <c r="F914" s="36" t="s">
        <v>362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509</v>
      </c>
      <c r="M914" s="32" t="s">
        <v>402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4330.5700000000006</v>
      </c>
      <c r="V914" s="178">
        <f ca="1">IFERROR(_xlfn.XLOOKUP(PA[[#This Row],[Affected Equipment ]],'Basic Data'!N:N,'Basic Data'!R:R),"")</f>
        <v>2.5103298359515393E-2</v>
      </c>
      <c r="W914" s="35" t="s">
        <v>473</v>
      </c>
      <c r="X914" s="38"/>
      <c r="Y914" s="38" t="s">
        <v>437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671</v>
      </c>
      <c r="AI914" s="32" t="s">
        <v>551</v>
      </c>
      <c r="AJ914" s="34">
        <f ca="1">IFERROR(PA[[#This Row],[Breakdown Time]]*PA[[#This Row],[Plant Equivalent Weightage]],"")</f>
        <v>0.30165796862017658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17861.637338774854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362</v>
      </c>
      <c r="F915" s="36" t="s">
        <v>362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509</v>
      </c>
      <c r="M915" s="36" t="s">
        <v>409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4140.91</v>
      </c>
      <c r="V915" s="178">
        <f ca="1">IFERROR(_xlfn.XLOOKUP(PA[[#This Row],[Affected Equipment ]],'Basic Data'!N:N,'Basic Data'!R:R),"")</f>
        <v>2.4003883832821284E-2</v>
      </c>
      <c r="W915" s="35" t="s">
        <v>473</v>
      </c>
      <c r="X915" s="38"/>
      <c r="Y915" s="38" t="s">
        <v>437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671</v>
      </c>
      <c r="AI915" s="32" t="s">
        <v>551</v>
      </c>
      <c r="AJ915" s="34">
        <f ca="1">IFERROR(PA[[#This Row],[Breakdown Time]]*PA[[#This Row],[Plant Equivalent Weightage]],"")</f>
        <v>0.28844667072440239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17079.375849485437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362</v>
      </c>
      <c r="F916" s="36" t="s">
        <v>362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417</v>
      </c>
      <c r="M916" s="36" t="s">
        <v>409</v>
      </c>
      <c r="N916" s="36" t="s">
        <v>442</v>
      </c>
      <c r="O916" s="37" t="s">
        <v>457</v>
      </c>
      <c r="P916" s="37" t="s">
        <v>405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406</v>
      </c>
      <c r="X916" s="39"/>
      <c r="Y916" s="346" t="s">
        <v>468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7" t="s">
        <v>459</v>
      </c>
      <c r="AI916" s="32" t="s">
        <v>366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362</v>
      </c>
      <c r="F917" s="36" t="s">
        <v>362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509</v>
      </c>
      <c r="M917" s="32" t="s">
        <v>402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4330.5700000000006</v>
      </c>
      <c r="V917" s="178">
        <f ca="1">IFERROR(_xlfn.XLOOKUP(PA[[#This Row],[Affected Equipment ]],'Basic Data'!N:N,'Basic Data'!R:R),"")</f>
        <v>2.5103298359515393E-2</v>
      </c>
      <c r="W917" s="35" t="s">
        <v>473</v>
      </c>
      <c r="X917" s="38"/>
      <c r="Y917" s="38" t="s">
        <v>437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671</v>
      </c>
      <c r="AI917" s="32" t="s">
        <v>551</v>
      </c>
      <c r="AJ917" s="34">
        <f ca="1">IFERROR(PA[[#This Row],[Breakdown Time]]*PA[[#This Row],[Plant Equivalent Weightage]],"")</f>
        <v>0.30458668676212008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14388.242480000454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362</v>
      </c>
      <c r="F918" s="36" t="s">
        <v>362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509</v>
      </c>
      <c r="M918" s="36" t="s">
        <v>409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4140.91</v>
      </c>
      <c r="V918" s="179">
        <f ca="1">IFERROR(_xlfn.XLOOKUP(PA[[#This Row],[Affected Equipment ]],'Basic Data'!N:N,'Basic Data'!R:R),"")</f>
        <v>2.4003883832821284E-2</v>
      </c>
      <c r="W918" s="35" t="s">
        <v>473</v>
      </c>
      <c r="X918" s="38"/>
      <c r="Y918" s="38" t="s">
        <v>437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671</v>
      </c>
      <c r="AI918" s="32" t="s">
        <v>551</v>
      </c>
      <c r="AJ918" s="175">
        <f ca="1">IFERROR(PA[[#This Row],[Breakdown Time]]*PA[[#This Row],[Plant Equivalent Weightage]],"")</f>
        <v>0.29124712383823159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13758.100473577073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362</v>
      </c>
      <c r="F919" s="36" t="s">
        <v>362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410</v>
      </c>
      <c r="M919" s="32" t="s">
        <v>409</v>
      </c>
      <c r="N919" s="36" t="s">
        <v>415</v>
      </c>
      <c r="O919" s="35" t="s">
        <v>404</v>
      </c>
      <c r="P919" s="37" t="s">
        <v>405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446</v>
      </c>
      <c r="X919" s="39"/>
      <c r="Y919" s="346" t="s">
        <v>468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7" t="s">
        <v>687</v>
      </c>
      <c r="AI919" s="32" t="s">
        <v>366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362</v>
      </c>
      <c r="F920" s="36" t="s">
        <v>362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509</v>
      </c>
      <c r="M920" s="32" t="s">
        <v>402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4330.5700000000006</v>
      </c>
      <c r="V920" s="178">
        <f ca="1">IFERROR(_xlfn.XLOOKUP(PA[[#This Row],[Affected Equipment ]],'Basic Data'!N:N,'Basic Data'!R:R),"")</f>
        <v>2.5103298359515393E-2</v>
      </c>
      <c r="W920" s="35" t="s">
        <v>473</v>
      </c>
      <c r="X920" s="38"/>
      <c r="Y920" s="38" t="s">
        <v>437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671</v>
      </c>
      <c r="AI920" s="32" t="s">
        <v>551</v>
      </c>
      <c r="AJ920" s="34">
        <f ca="1">IFERROR(PA[[#This Row],[Breakdown Time]]*PA[[#This Row],[Plant Equivalent Weightage]],"")</f>
        <v>0.30584185168009592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14373.904420727906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362</v>
      </c>
      <c r="F921" s="36" t="s">
        <v>362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509</v>
      </c>
      <c r="M921" s="36" t="s">
        <v>409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4140.91</v>
      </c>
      <c r="V921" s="178">
        <f ca="1">IFERROR(_xlfn.XLOOKUP(PA[[#This Row],[Affected Equipment ]],'Basic Data'!N:N,'Basic Data'!R:R),"")</f>
        <v>2.4003883832821284E-2</v>
      </c>
      <c r="W921" s="35" t="s">
        <v>473</v>
      </c>
      <c r="X921" s="38"/>
      <c r="Y921" s="38" t="s">
        <v>437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671</v>
      </c>
      <c r="AI921" s="32" t="s">
        <v>551</v>
      </c>
      <c r="AJ921" s="34">
        <f ca="1">IFERROR(PA[[#This Row],[Breakdown Time]]*PA[[#This Row],[Plant Equivalent Weightage]],"")</f>
        <v>0.29244731802987267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13744.390358506242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362</v>
      </c>
      <c r="F922" s="36" t="s">
        <v>362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423</v>
      </c>
      <c r="M922" s="36" t="s">
        <v>482</v>
      </c>
      <c r="N922" s="36" t="s">
        <v>411</v>
      </c>
      <c r="O922" s="35" t="s">
        <v>455</v>
      </c>
      <c r="P922" s="37" t="s">
        <v>470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406</v>
      </c>
      <c r="X922" s="38"/>
      <c r="Y922" s="346" t="s">
        <v>468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7" t="s">
        <v>662</v>
      </c>
      <c r="AI922" s="32" t="s">
        <v>366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362</v>
      </c>
      <c r="F923" s="36" t="s">
        <v>362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509</v>
      </c>
      <c r="M923" s="32" t="s">
        <v>402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4330.5700000000006</v>
      </c>
      <c r="V923" s="179">
        <f ca="1">IFERROR(_xlfn.XLOOKUP(PA[[#This Row],[Affected Equipment ]],'Basic Data'!N:N,'Basic Data'!R:R),"")</f>
        <v>2.5103298359515393E-2</v>
      </c>
      <c r="W923" s="35" t="s">
        <v>473</v>
      </c>
      <c r="X923" s="38"/>
      <c r="Y923" s="38" t="s">
        <v>437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671</v>
      </c>
      <c r="AI923" s="32" t="s">
        <v>551</v>
      </c>
      <c r="AJ923" s="175">
        <f ca="1">IFERROR(PA[[#This Row],[Breakdown Time]]*PA[[#This Row],[Plant Equivalent Weightage]],"")</f>
        <v>0.30626023998608776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19277.520691938822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362</v>
      </c>
      <c r="F924" s="36" t="s">
        <v>362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509</v>
      </c>
      <c r="M924" s="36" t="s">
        <v>409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4140.91</v>
      </c>
      <c r="V924" s="179">
        <f ca="1">IFERROR(_xlfn.XLOOKUP(PA[[#This Row],[Affected Equipment ]],'Basic Data'!N:N,'Basic Data'!R:R),"")</f>
        <v>2.4003883832821284E-2</v>
      </c>
      <c r="W924" s="35" t="s">
        <v>473</v>
      </c>
      <c r="X924" s="38"/>
      <c r="Y924" s="38" t="s">
        <v>437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671</v>
      </c>
      <c r="AI924" s="32" t="s">
        <v>551</v>
      </c>
      <c r="AJ924" s="175">
        <f ca="1">IFERROR(PA[[#This Row],[Breakdown Time]]*PA[[#This Row],[Plant Equivalent Weightage]],"")</f>
        <v>0.29284738276041966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18433.249712729816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362</v>
      </c>
      <c r="F925" s="36" t="s">
        <v>362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509</v>
      </c>
      <c r="M925" s="32" t="s">
        <v>402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4330.5700000000006</v>
      </c>
      <c r="V925" s="178">
        <f ca="1">IFERROR(_xlfn.XLOOKUP(PA[[#This Row],[Affected Equipment ]],'Basic Data'!N:N,'Basic Data'!R:R),"")</f>
        <v>2.5103298359515393E-2</v>
      </c>
      <c r="W925" s="35" t="s">
        <v>473</v>
      </c>
      <c r="X925" s="38"/>
      <c r="Y925" s="38" t="s">
        <v>437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0" t="s">
        <v>1892</v>
      </c>
      <c r="AI925" s="351" t="s">
        <v>366</v>
      </c>
      <c r="AJ925" s="34">
        <f ca="1">IFERROR(PA[[#This Row],[Breakdown Time]]*PA[[#This Row],[Plant Equivalent Weightage]],"")</f>
        <v>0.30374991015013625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15940.337396253613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362</v>
      </c>
      <c r="F926" s="36" t="s">
        <v>362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509</v>
      </c>
      <c r="M926" s="36" t="s">
        <v>409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4140.91</v>
      </c>
      <c r="V926" s="178">
        <f ca="1">IFERROR(_xlfn.XLOOKUP(PA[[#This Row],[Affected Equipment ]],'Basic Data'!N:N,'Basic Data'!R:R),"")</f>
        <v>2.4003883832821284E-2</v>
      </c>
      <c r="W926" s="35" t="s">
        <v>473</v>
      </c>
      <c r="X926" s="38"/>
      <c r="Y926" s="38" t="s">
        <v>437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671</v>
      </c>
      <c r="AI926" s="32" t="s">
        <v>551</v>
      </c>
      <c r="AJ926" s="34">
        <f ca="1">IFERROR(PA[[#This Row],[Breakdown Time]]*PA[[#This Row],[Plant Equivalent Weightage]],"")</f>
        <v>0.2768447935385388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15242.22042999433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362</v>
      </c>
      <c r="F927" s="36" t="s">
        <v>362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423</v>
      </c>
      <c r="M927" s="36" t="s">
        <v>409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473</v>
      </c>
      <c r="X927" s="38"/>
      <c r="Y927" s="352" t="s">
        <v>450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0" t="s">
        <v>654</v>
      </c>
      <c r="AI927" s="351" t="s">
        <v>366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362</v>
      </c>
      <c r="F928" s="36" t="s">
        <v>362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423</v>
      </c>
      <c r="M928" s="36" t="s">
        <v>409</v>
      </c>
      <c r="N928" s="36" t="s">
        <v>411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412</v>
      </c>
      <c r="X928" s="39"/>
      <c r="Y928" s="353" t="s">
        <v>1888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4" t="s">
        <v>1890</v>
      </c>
      <c r="AI928" s="351" t="s">
        <v>366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362</v>
      </c>
      <c r="F929" s="36" t="s">
        <v>362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423</v>
      </c>
      <c r="M929" s="36" t="s">
        <v>409</v>
      </c>
      <c r="N929" s="36" t="s">
        <v>415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412</v>
      </c>
      <c r="X929" s="39"/>
      <c r="Y929" s="353" t="s">
        <v>1889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4" t="s">
        <v>1891</v>
      </c>
      <c r="AI929" s="351" t="s">
        <v>366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362</v>
      </c>
      <c r="F930" s="36" t="s">
        <v>362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509</v>
      </c>
      <c r="M930" s="36" t="s">
        <v>409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4140.91</v>
      </c>
      <c r="V930" s="178">
        <f ca="1">IFERROR(_xlfn.XLOOKUP(PA[[#This Row],[Affected Equipment ]],'Basic Data'!N:N,'Basic Data'!R:R),"")</f>
        <v>2.4003883832821284E-2</v>
      </c>
      <c r="W930" s="35" t="s">
        <v>473</v>
      </c>
      <c r="X930" s="38"/>
      <c r="Y930" s="38" t="s">
        <v>437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0" t="s">
        <v>1892</v>
      </c>
      <c r="AI930" s="351" t="s">
        <v>366</v>
      </c>
      <c r="AJ930" s="34">
        <f ca="1">IFERROR(PA[[#This Row],[Breakdown Time]]*PA[[#This Row],[Plant Equivalent Weightage]],"")</f>
        <v>0.14402330299692767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6090.7186202158591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362</v>
      </c>
      <c r="F931" s="36" t="s">
        <v>362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464</v>
      </c>
      <c r="M931" s="32" t="s">
        <v>402</v>
      </c>
      <c r="N931" s="36" t="s">
        <v>411</v>
      </c>
      <c r="O931" s="35" t="s">
        <v>445</v>
      </c>
      <c r="P931" s="37" t="s">
        <v>405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446</v>
      </c>
      <c r="X931" s="38"/>
      <c r="Y931" s="346" t="s">
        <v>468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0" t="s">
        <v>593</v>
      </c>
      <c r="AI931" s="32" t="s">
        <v>366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362</v>
      </c>
      <c r="F932" s="36" t="s">
        <v>362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464</v>
      </c>
      <c r="M932" s="32" t="s">
        <v>402</v>
      </c>
      <c r="N932" s="36" t="s">
        <v>411</v>
      </c>
      <c r="O932" s="35" t="s">
        <v>445</v>
      </c>
      <c r="P932" s="37" t="s">
        <v>405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446</v>
      </c>
      <c r="X932" s="38"/>
      <c r="Y932" s="346" t="s">
        <v>468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0" t="s">
        <v>593</v>
      </c>
      <c r="AI932" s="32" t="s">
        <v>366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362</v>
      </c>
      <c r="F933" s="36" t="s">
        <v>362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581</v>
      </c>
      <c r="M933" s="36" t="s">
        <v>409</v>
      </c>
      <c r="N933" s="36" t="s">
        <v>415</v>
      </c>
      <c r="O933" s="35" t="s">
        <v>471</v>
      </c>
      <c r="P933" s="37" t="s">
        <v>470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406</v>
      </c>
      <c r="X933" s="39"/>
      <c r="Y933" s="346" t="s">
        <v>468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0" t="s">
        <v>459</v>
      </c>
      <c r="AI933" s="32" t="s">
        <v>366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362</v>
      </c>
      <c r="F934" s="36" t="s">
        <v>362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581</v>
      </c>
      <c r="M934" s="36" t="s">
        <v>409</v>
      </c>
      <c r="N934" s="36" t="s">
        <v>415</v>
      </c>
      <c r="O934" s="35" t="s">
        <v>455</v>
      </c>
      <c r="P934" s="37" t="s">
        <v>470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480</v>
      </c>
      <c r="X934" s="39"/>
      <c r="Y934" s="346" t="s">
        <v>468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0" t="s">
        <v>666</v>
      </c>
      <c r="AI934" s="32" t="s">
        <v>366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362</v>
      </c>
      <c r="F935" s="36" t="s">
        <v>362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509</v>
      </c>
      <c r="M935" s="32" t="s">
        <v>402</v>
      </c>
      <c r="N935" s="36" t="s">
        <v>411</v>
      </c>
      <c r="O935" s="35" t="s">
        <v>404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432</v>
      </c>
      <c r="X935" s="38"/>
      <c r="Y935" s="352" t="s">
        <v>1907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0" t="s">
        <v>1908</v>
      </c>
      <c r="AI935" s="351" t="s">
        <v>551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362</v>
      </c>
      <c r="F936" s="36" t="s">
        <v>362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509</v>
      </c>
      <c r="M936" s="32" t="s">
        <v>402</v>
      </c>
      <c r="N936" s="36" t="s">
        <v>411</v>
      </c>
      <c r="O936" s="35" t="s">
        <v>455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432</v>
      </c>
      <c r="X936" s="38"/>
      <c r="Y936" s="352" t="s">
        <v>1907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0" t="s">
        <v>1908</v>
      </c>
      <c r="AI936" s="351" t="s">
        <v>551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362</v>
      </c>
      <c r="F937" s="36" t="s">
        <v>362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509</v>
      </c>
      <c r="M937" s="32" t="s">
        <v>402</v>
      </c>
      <c r="N937" s="36" t="s">
        <v>411</v>
      </c>
      <c r="O937" s="35" t="s">
        <v>471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432</v>
      </c>
      <c r="X937" s="38"/>
      <c r="Y937" s="352" t="s">
        <v>1907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0" t="s">
        <v>1908</v>
      </c>
      <c r="AI937" s="351" t="s">
        <v>551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362</v>
      </c>
      <c r="F938" s="36" t="s">
        <v>362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509</v>
      </c>
      <c r="M938" s="32" t="s">
        <v>402</v>
      </c>
      <c r="N938" s="36" t="s">
        <v>411</v>
      </c>
      <c r="O938" s="35" t="s">
        <v>439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432</v>
      </c>
      <c r="X938" s="38"/>
      <c r="Y938" s="352" t="s">
        <v>1907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0" t="s">
        <v>1908</v>
      </c>
      <c r="AI938" s="351" t="s">
        <v>551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362</v>
      </c>
      <c r="F939" s="36" t="s">
        <v>362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509</v>
      </c>
      <c r="M939" s="32" t="s">
        <v>402</v>
      </c>
      <c r="N939" s="36" t="s">
        <v>442</v>
      </c>
      <c r="O939" s="35" t="s">
        <v>455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432</v>
      </c>
      <c r="X939" s="39"/>
      <c r="Y939" s="352" t="s">
        <v>1907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0" t="s">
        <v>1908</v>
      </c>
      <c r="AI939" s="351" t="s">
        <v>551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362</v>
      </c>
      <c r="F940" s="36" t="s">
        <v>362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509</v>
      </c>
      <c r="M940" s="32" t="s">
        <v>402</v>
      </c>
      <c r="N940" s="36" t="s">
        <v>442</v>
      </c>
      <c r="O940" s="35" t="s">
        <v>471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432</v>
      </c>
      <c r="X940" s="38"/>
      <c r="Y940" s="352" t="s">
        <v>1907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0" t="s">
        <v>1908</v>
      </c>
      <c r="AI940" s="351" t="s">
        <v>551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362</v>
      </c>
      <c r="F941" s="36" t="s">
        <v>362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509</v>
      </c>
      <c r="M941" s="32" t="s">
        <v>409</v>
      </c>
      <c r="N941" s="36" t="s">
        <v>411</v>
      </c>
      <c r="O941" s="35" t="s">
        <v>471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432</v>
      </c>
      <c r="X941" s="39"/>
      <c r="Y941" s="352" t="s">
        <v>1907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0" t="s">
        <v>1908</v>
      </c>
      <c r="AI941" s="351" t="s">
        <v>551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362</v>
      </c>
      <c r="F942" s="36" t="s">
        <v>362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509</v>
      </c>
      <c r="M942" s="32" t="s">
        <v>409</v>
      </c>
      <c r="N942" s="36" t="s">
        <v>442</v>
      </c>
      <c r="O942" s="35" t="s">
        <v>445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432</v>
      </c>
      <c r="X942" s="39"/>
      <c r="Y942" s="352" t="s">
        <v>1907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0" t="s">
        <v>1908</v>
      </c>
      <c r="AI942" s="351" t="s">
        <v>551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362</v>
      </c>
      <c r="F943" s="36" t="s">
        <v>362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509</v>
      </c>
      <c r="M943" s="32" t="s">
        <v>402</v>
      </c>
      <c r="N943" s="36" t="s">
        <v>411</v>
      </c>
      <c r="O943" s="35" t="s">
        <v>404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432</v>
      </c>
      <c r="X943" s="38"/>
      <c r="Y943" s="352" t="s">
        <v>1907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0" t="s">
        <v>1908</v>
      </c>
      <c r="AI943" s="351" t="s">
        <v>551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362</v>
      </c>
      <c r="F944" s="36" t="s">
        <v>362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509</v>
      </c>
      <c r="M944" s="32" t="s">
        <v>402</v>
      </c>
      <c r="N944" s="36" t="s">
        <v>411</v>
      </c>
      <c r="O944" s="35" t="s">
        <v>455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432</v>
      </c>
      <c r="X944" s="38"/>
      <c r="Y944" s="352" t="s">
        <v>1907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0" t="s">
        <v>1908</v>
      </c>
      <c r="AI944" s="351" t="s">
        <v>551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362</v>
      </c>
      <c r="F945" s="36" t="s">
        <v>362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509</v>
      </c>
      <c r="M945" s="32" t="s">
        <v>402</v>
      </c>
      <c r="N945" s="36" t="s">
        <v>411</v>
      </c>
      <c r="O945" s="35" t="s">
        <v>471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432</v>
      </c>
      <c r="X945" s="38"/>
      <c r="Y945" s="352" t="s">
        <v>1907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0" t="s">
        <v>1908</v>
      </c>
      <c r="AI945" s="351" t="s">
        <v>551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362</v>
      </c>
      <c r="F946" s="36" t="s">
        <v>362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509</v>
      </c>
      <c r="M946" s="32" t="s">
        <v>402</v>
      </c>
      <c r="N946" s="36" t="s">
        <v>411</v>
      </c>
      <c r="O946" s="35" t="s">
        <v>439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432</v>
      </c>
      <c r="X946" s="38"/>
      <c r="Y946" s="352" t="s">
        <v>1907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0" t="s">
        <v>1908</v>
      </c>
      <c r="AI946" s="351" t="s">
        <v>551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362</v>
      </c>
      <c r="F947" s="36" t="s">
        <v>362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509</v>
      </c>
      <c r="M947" s="32" t="s">
        <v>402</v>
      </c>
      <c r="N947" s="36" t="s">
        <v>442</v>
      </c>
      <c r="O947" s="35" t="s">
        <v>455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432</v>
      </c>
      <c r="X947" s="38"/>
      <c r="Y947" s="352" t="s">
        <v>1907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0" t="s">
        <v>1908</v>
      </c>
      <c r="AI947" s="351" t="s">
        <v>551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362</v>
      </c>
      <c r="F948" s="36" t="s">
        <v>362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509</v>
      </c>
      <c r="M948" s="32" t="s">
        <v>402</v>
      </c>
      <c r="N948" s="36" t="s">
        <v>442</v>
      </c>
      <c r="O948" s="35" t="s">
        <v>471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432</v>
      </c>
      <c r="X948" s="38"/>
      <c r="Y948" s="352" t="s">
        <v>1907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0" t="s">
        <v>1908</v>
      </c>
      <c r="AI948" s="351" t="s">
        <v>551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362</v>
      </c>
      <c r="F949" s="36" t="s">
        <v>362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509</v>
      </c>
      <c r="M949" s="32" t="s">
        <v>409</v>
      </c>
      <c r="N949" s="36" t="s">
        <v>411</v>
      </c>
      <c r="O949" s="35" t="s">
        <v>471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432</v>
      </c>
      <c r="X949" s="38"/>
      <c r="Y949" s="352" t="s">
        <v>1907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0" t="s">
        <v>1908</v>
      </c>
      <c r="AI949" s="351" t="s">
        <v>551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362</v>
      </c>
      <c r="F950" s="36" t="s">
        <v>362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509</v>
      </c>
      <c r="M950" s="32" t="s">
        <v>409</v>
      </c>
      <c r="N950" s="36" t="s">
        <v>442</v>
      </c>
      <c r="O950" s="35" t="s">
        <v>445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432</v>
      </c>
      <c r="X950" s="38"/>
      <c r="Y950" s="352" t="s">
        <v>1907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0" t="s">
        <v>1908</v>
      </c>
      <c r="AI950" s="351" t="s">
        <v>551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362</v>
      </c>
      <c r="F951" s="36" t="s">
        <v>362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410</v>
      </c>
      <c r="M951" s="32" t="s">
        <v>409</v>
      </c>
      <c r="N951" s="36" t="s">
        <v>415</v>
      </c>
      <c r="O951" s="35" t="s">
        <v>439</v>
      </c>
      <c r="P951" s="37" t="s">
        <v>405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446</v>
      </c>
      <c r="X951" s="39"/>
      <c r="Y951" s="353" t="s">
        <v>468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0" t="s">
        <v>574</v>
      </c>
      <c r="AI951" s="32" t="s">
        <v>366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362</v>
      </c>
      <c r="F952" s="36" t="s">
        <v>362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410</v>
      </c>
      <c r="M952" s="32" t="s">
        <v>482</v>
      </c>
      <c r="N952" s="36" t="s">
        <v>411</v>
      </c>
      <c r="O952" s="35" t="s">
        <v>457</v>
      </c>
      <c r="P952" s="37" t="s">
        <v>405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446</v>
      </c>
      <c r="X952" s="38"/>
      <c r="Y952" s="353" t="s">
        <v>468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0" t="s">
        <v>1909</v>
      </c>
      <c r="AI952" s="32" t="s">
        <v>366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362</v>
      </c>
      <c r="F953" s="36" t="s">
        <v>362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509</v>
      </c>
      <c r="M953" s="32" t="s">
        <v>402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4330.5700000000006</v>
      </c>
      <c r="V953" s="178">
        <f ca="1">IFERROR(_xlfn.XLOOKUP(PA[[#This Row],[Affected Equipment ]],'Basic Data'!N:N,'Basic Data'!R:R),"")</f>
        <v>2.5103298359515393E-2</v>
      </c>
      <c r="W953" s="35" t="s">
        <v>473</v>
      </c>
      <c r="X953" s="38"/>
      <c r="Y953" s="352" t="s">
        <v>1910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0" t="s">
        <v>1911</v>
      </c>
      <c r="AI953" s="351" t="s">
        <v>366</v>
      </c>
      <c r="AJ953" s="34">
        <f ca="1">IFERROR(PA[[#This Row],[Breakdown Time]]*PA[[#This Row],[Plant Equivalent Weightage]],"")</f>
        <v>0.10668901802794042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6588.3382357351338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362</v>
      </c>
      <c r="F954" s="36" t="s">
        <v>362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509</v>
      </c>
      <c r="M954" s="32" t="s">
        <v>409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4140.91</v>
      </c>
      <c r="V954" s="178">
        <f ca="1">IFERROR(_xlfn.XLOOKUP(PA[[#This Row],[Affected Equipment ]],'Basic Data'!N:N,'Basic Data'!R:R),"")</f>
        <v>2.4003883832821284E-2</v>
      </c>
      <c r="W954" s="35" t="s">
        <v>473</v>
      </c>
      <c r="X954" s="38"/>
      <c r="Y954" s="352" t="s">
        <v>1910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0" t="s">
        <v>1911</v>
      </c>
      <c r="AI954" s="351" t="s">
        <v>366</v>
      </c>
      <c r="AJ954" s="34">
        <f ca="1">IFERROR(PA[[#This Row],[Breakdown Time]]*PA[[#This Row],[Plant Equivalent Weightage]],"")</f>
        <v>0.10201650628949045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6299.7978750460034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362</v>
      </c>
      <c r="F955" s="36" t="s">
        <v>362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509</v>
      </c>
      <c r="M955" s="32" t="s">
        <v>402</v>
      </c>
      <c r="N955" s="36" t="s">
        <v>411</v>
      </c>
      <c r="O955" s="35" t="s">
        <v>404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432</v>
      </c>
      <c r="X955" s="38"/>
      <c r="Y955" s="352" t="s">
        <v>1907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0" t="s">
        <v>1908</v>
      </c>
      <c r="AI955" s="351" t="s">
        <v>551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362</v>
      </c>
      <c r="F956" s="36" t="s">
        <v>362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509</v>
      </c>
      <c r="M956" s="32" t="s">
        <v>402</v>
      </c>
      <c r="N956" s="36" t="s">
        <v>411</v>
      </c>
      <c r="O956" s="35" t="s">
        <v>455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432</v>
      </c>
      <c r="X956" s="38"/>
      <c r="Y956" s="352" t="s">
        <v>1907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0" t="s">
        <v>1908</v>
      </c>
      <c r="AI956" s="351" t="s">
        <v>551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362</v>
      </c>
      <c r="F957" s="36" t="s">
        <v>362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509</v>
      </c>
      <c r="M957" s="32" t="s">
        <v>402</v>
      </c>
      <c r="N957" s="36" t="s">
        <v>411</v>
      </c>
      <c r="O957" s="35" t="s">
        <v>471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432</v>
      </c>
      <c r="X957" s="38"/>
      <c r="Y957" s="352" t="s">
        <v>1907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0" t="s">
        <v>1908</v>
      </c>
      <c r="AI957" s="351" t="s">
        <v>551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362</v>
      </c>
      <c r="F958" s="36" t="s">
        <v>362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509</v>
      </c>
      <c r="M958" s="32" t="s">
        <v>402</v>
      </c>
      <c r="N958" s="36" t="s">
        <v>411</v>
      </c>
      <c r="O958" s="35" t="s">
        <v>439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432</v>
      </c>
      <c r="X958" s="38"/>
      <c r="Y958" s="352" t="s">
        <v>1907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0" t="s">
        <v>1908</v>
      </c>
      <c r="AI958" s="351" t="s">
        <v>551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362</v>
      </c>
      <c r="F959" s="36" t="s">
        <v>362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509</v>
      </c>
      <c r="M959" s="32" t="s">
        <v>402</v>
      </c>
      <c r="N959" s="36" t="s">
        <v>442</v>
      </c>
      <c r="O959" s="35" t="s">
        <v>455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432</v>
      </c>
      <c r="X959" s="38"/>
      <c r="Y959" s="352" t="s">
        <v>1907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0" t="s">
        <v>1908</v>
      </c>
      <c r="AI959" s="351" t="s">
        <v>551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362</v>
      </c>
      <c r="F960" s="36" t="s">
        <v>362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509</v>
      </c>
      <c r="M960" s="32" t="s">
        <v>402</v>
      </c>
      <c r="N960" s="36" t="s">
        <v>442</v>
      </c>
      <c r="O960" s="35" t="s">
        <v>471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432</v>
      </c>
      <c r="X960" s="38"/>
      <c r="Y960" s="352" t="s">
        <v>1907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0" t="s">
        <v>1908</v>
      </c>
      <c r="AI960" s="351" t="s">
        <v>551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362</v>
      </c>
      <c r="F961" s="36" t="s">
        <v>362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509</v>
      </c>
      <c r="M961" s="32" t="s">
        <v>402</v>
      </c>
      <c r="N961" s="36" t="s">
        <v>411</v>
      </c>
      <c r="O961" s="35" t="s">
        <v>445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432</v>
      </c>
      <c r="X961" s="38"/>
      <c r="Y961" s="352" t="s">
        <v>1907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0" t="s">
        <v>1908</v>
      </c>
      <c r="AI961" s="351" t="s">
        <v>551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362</v>
      </c>
      <c r="F962" s="36" t="s">
        <v>362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509</v>
      </c>
      <c r="M962" s="32" t="s">
        <v>402</v>
      </c>
      <c r="N962" s="36" t="s">
        <v>442</v>
      </c>
      <c r="O962" s="35" t="s">
        <v>439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432</v>
      </c>
      <c r="X962" s="38"/>
      <c r="Y962" s="352" t="s">
        <v>1907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0" t="s">
        <v>1908</v>
      </c>
      <c r="AI962" s="351" t="s">
        <v>551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362</v>
      </c>
      <c r="F963" s="36" t="s">
        <v>362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509</v>
      </c>
      <c r="M963" s="32" t="s">
        <v>409</v>
      </c>
      <c r="N963" s="36" t="s">
        <v>411</v>
      </c>
      <c r="O963" s="35" t="s">
        <v>471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432</v>
      </c>
      <c r="X963" s="38"/>
      <c r="Y963" s="352" t="s">
        <v>1907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0" t="s">
        <v>1908</v>
      </c>
      <c r="AI963" s="351" t="s">
        <v>551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362</v>
      </c>
      <c r="F964" s="36" t="s">
        <v>362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509</v>
      </c>
      <c r="M964" s="32" t="s">
        <v>409</v>
      </c>
      <c r="N964" s="36" t="s">
        <v>442</v>
      </c>
      <c r="O964" s="35" t="s">
        <v>445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432</v>
      </c>
      <c r="X964" s="38"/>
      <c r="Y964" s="352" t="s">
        <v>1907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0" t="s">
        <v>1908</v>
      </c>
      <c r="AI964" s="351" t="s">
        <v>551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362</v>
      </c>
      <c r="F965" s="36" t="s">
        <v>362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477</v>
      </c>
      <c r="M965" s="32" t="s">
        <v>402</v>
      </c>
      <c r="N965" s="36" t="s">
        <v>411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412</v>
      </c>
      <c r="X965" s="38"/>
      <c r="Y965" s="355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6" t="s">
        <v>1912</v>
      </c>
      <c r="AI965" s="32" t="s">
        <v>366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362</v>
      </c>
      <c r="F966" s="36" t="s">
        <v>362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464</v>
      </c>
      <c r="M966" s="32" t="s">
        <v>402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473</v>
      </c>
      <c r="X966" s="38"/>
      <c r="Y966" s="355" t="s">
        <v>437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6" t="s">
        <v>1913</v>
      </c>
      <c r="AI966" s="32" t="s">
        <v>366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362</v>
      </c>
      <c r="F967" s="36" t="s">
        <v>362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477</v>
      </c>
      <c r="M967" s="32" t="s">
        <v>402</v>
      </c>
      <c r="N967" s="36" t="s">
        <v>411</v>
      </c>
      <c r="O967" s="35" t="s">
        <v>469</v>
      </c>
      <c r="P967" s="37" t="s">
        <v>405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446</v>
      </c>
      <c r="X967" s="38"/>
      <c r="Y967" s="355" t="s">
        <v>468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6" t="s">
        <v>677</v>
      </c>
      <c r="AI967" s="32" t="s">
        <v>366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362</v>
      </c>
      <c r="F968" s="36" t="s">
        <v>362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477</v>
      </c>
      <c r="M968" s="32" t="s">
        <v>409</v>
      </c>
      <c r="N968" s="36" t="s">
        <v>411</v>
      </c>
      <c r="O968" s="35" t="s">
        <v>525</v>
      </c>
      <c r="P968" s="37" t="s">
        <v>405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446</v>
      </c>
      <c r="X968" s="38"/>
      <c r="Y968" s="355" t="s">
        <v>468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6" t="s">
        <v>456</v>
      </c>
      <c r="AI968" s="32" t="s">
        <v>366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362</v>
      </c>
      <c r="F969" s="36" t="s">
        <v>362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423</v>
      </c>
      <c r="M969" s="32" t="s">
        <v>482</v>
      </c>
      <c r="N969" s="36" t="s">
        <v>411</v>
      </c>
      <c r="O969" s="35" t="s">
        <v>469</v>
      </c>
      <c r="P969" s="37" t="s">
        <v>470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480</v>
      </c>
      <c r="X969" s="38"/>
      <c r="Y969" s="355" t="s">
        <v>468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6" t="s">
        <v>711</v>
      </c>
      <c r="AI969" s="32" t="s">
        <v>366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362</v>
      </c>
      <c r="F970" s="36" t="s">
        <v>362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509</v>
      </c>
      <c r="M970" s="32" t="s">
        <v>402</v>
      </c>
      <c r="N970" s="36" t="s">
        <v>411</v>
      </c>
      <c r="O970" s="35" t="s">
        <v>404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432</v>
      </c>
      <c r="X970" s="38"/>
      <c r="Y970" s="352" t="s">
        <v>1907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0" t="s">
        <v>1908</v>
      </c>
      <c r="AI970" s="351" t="s">
        <v>551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362</v>
      </c>
      <c r="F971" s="36" t="s">
        <v>362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509</v>
      </c>
      <c r="M971" s="32" t="s">
        <v>402</v>
      </c>
      <c r="N971" s="36" t="s">
        <v>411</v>
      </c>
      <c r="O971" s="35" t="s">
        <v>455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432</v>
      </c>
      <c r="X971" s="38"/>
      <c r="Y971" s="352" t="s">
        <v>1907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0" t="s">
        <v>1908</v>
      </c>
      <c r="AI971" s="351" t="s">
        <v>551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362</v>
      </c>
      <c r="F972" s="36" t="s">
        <v>362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509</v>
      </c>
      <c r="M972" s="32" t="s">
        <v>402</v>
      </c>
      <c r="N972" s="36" t="s">
        <v>411</v>
      </c>
      <c r="O972" s="35" t="s">
        <v>471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432</v>
      </c>
      <c r="X972" s="38"/>
      <c r="Y972" s="352" t="s">
        <v>1907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0" t="s">
        <v>1908</v>
      </c>
      <c r="AI972" s="351" t="s">
        <v>551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362</v>
      </c>
      <c r="F973" s="36" t="s">
        <v>362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509</v>
      </c>
      <c r="M973" s="32" t="s">
        <v>402</v>
      </c>
      <c r="N973" s="36" t="s">
        <v>411</v>
      </c>
      <c r="O973" s="35" t="s">
        <v>439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432</v>
      </c>
      <c r="X973" s="38"/>
      <c r="Y973" s="352" t="s">
        <v>1907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0" t="s">
        <v>1908</v>
      </c>
      <c r="AI973" s="351" t="s">
        <v>551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362</v>
      </c>
      <c r="F974" s="36" t="s">
        <v>362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509</v>
      </c>
      <c r="M974" s="32" t="s">
        <v>402</v>
      </c>
      <c r="N974" s="36" t="s">
        <v>442</v>
      </c>
      <c r="O974" s="35" t="s">
        <v>455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432</v>
      </c>
      <c r="X974" s="38"/>
      <c r="Y974" s="352" t="s">
        <v>1907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0" t="s">
        <v>1908</v>
      </c>
      <c r="AI974" s="351" t="s">
        <v>551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362</v>
      </c>
      <c r="F975" s="36" t="s">
        <v>362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509</v>
      </c>
      <c r="M975" s="32" t="s">
        <v>402</v>
      </c>
      <c r="N975" s="36" t="s">
        <v>442</v>
      </c>
      <c r="O975" s="35" t="s">
        <v>471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432</v>
      </c>
      <c r="X975" s="38"/>
      <c r="Y975" s="352" t="s">
        <v>1907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0" t="s">
        <v>1908</v>
      </c>
      <c r="AI975" s="351" t="s">
        <v>551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362</v>
      </c>
      <c r="F976" s="36" t="s">
        <v>362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509</v>
      </c>
      <c r="M976" s="32" t="s">
        <v>402</v>
      </c>
      <c r="N976" s="36" t="s">
        <v>411</v>
      </c>
      <c r="O976" s="35" t="s">
        <v>445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432</v>
      </c>
      <c r="X976" s="38"/>
      <c r="Y976" s="352" t="s">
        <v>1907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0" t="s">
        <v>1908</v>
      </c>
      <c r="AI976" s="351" t="s">
        <v>551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362</v>
      </c>
      <c r="F977" s="36" t="s">
        <v>362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509</v>
      </c>
      <c r="M977" s="32" t="s">
        <v>402</v>
      </c>
      <c r="N977" s="36" t="s">
        <v>442</v>
      </c>
      <c r="O977" s="35" t="s">
        <v>439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432</v>
      </c>
      <c r="X977" s="38"/>
      <c r="Y977" s="352" t="s">
        <v>1907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0" t="s">
        <v>1908</v>
      </c>
      <c r="AI977" s="351" t="s">
        <v>551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362</v>
      </c>
      <c r="F978" s="36" t="s">
        <v>362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509</v>
      </c>
      <c r="M978" s="32" t="s">
        <v>409</v>
      </c>
      <c r="N978" s="36" t="s">
        <v>411</v>
      </c>
      <c r="O978" s="35" t="s">
        <v>471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432</v>
      </c>
      <c r="X978" s="38"/>
      <c r="Y978" s="352" t="s">
        <v>1907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0" t="s">
        <v>1908</v>
      </c>
      <c r="AI978" s="351" t="s">
        <v>551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362</v>
      </c>
      <c r="F979" s="36" t="s">
        <v>362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509</v>
      </c>
      <c r="M979" s="32" t="s">
        <v>409</v>
      </c>
      <c r="N979" s="36" t="s">
        <v>442</v>
      </c>
      <c r="O979" s="35" t="s">
        <v>445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432</v>
      </c>
      <c r="X979" s="38"/>
      <c r="Y979" s="352" t="s">
        <v>1907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0" t="s">
        <v>1908</v>
      </c>
      <c r="AI979" s="351" t="s">
        <v>551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362</v>
      </c>
      <c r="F980" s="36" t="s">
        <v>362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401</v>
      </c>
      <c r="M980" s="32" t="s">
        <v>409</v>
      </c>
      <c r="N980" s="36" t="s">
        <v>415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7">
        <f ca="1">IFERROR(_xlfn.XLOOKUP(PA[[#This Row],[Affected Equipment ]],'Basic Data'!N:N,'Basic Data'!R:R),"")</f>
        <v>9.2458408208219815E-3</v>
      </c>
      <c r="W980" s="35" t="s">
        <v>412</v>
      </c>
      <c r="X980" s="38"/>
      <c r="Y980" s="359" t="s">
        <v>437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0" t="s">
        <v>1914</v>
      </c>
      <c r="AI980" s="32" t="s">
        <v>366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362</v>
      </c>
      <c r="F981" s="36" t="s">
        <v>362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401</v>
      </c>
      <c r="M981" s="32" t="s">
        <v>409</v>
      </c>
      <c r="N981" s="36" t="s">
        <v>442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7">
        <f ca="1">IFERROR(_xlfn.XLOOKUP(PA[[#This Row],[Affected Equipment ]],'Basic Data'!N:N,'Basic Data'!R:R),"")</f>
        <v>8.7835487797808826E-3</v>
      </c>
      <c r="W981" s="35" t="s">
        <v>412</v>
      </c>
      <c r="X981" s="38"/>
      <c r="Y981" s="359" t="s">
        <v>437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0" t="s">
        <v>1914</v>
      </c>
      <c r="AI981" s="32" t="s">
        <v>366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362</v>
      </c>
      <c r="F982" s="36" t="s">
        <v>362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401</v>
      </c>
      <c r="M982" s="32" t="s">
        <v>409</v>
      </c>
      <c r="N982" s="36" t="s">
        <v>403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7">
        <f ca="1">IFERROR(_xlfn.XLOOKUP(PA[[#This Row],[Affected Equipment ]],'Basic Data'!N:N,'Basic Data'!R:R),"")</f>
        <v>8.5986319633644427E-3</v>
      </c>
      <c r="W982" s="35" t="s">
        <v>412</v>
      </c>
      <c r="X982" s="38"/>
      <c r="Y982" s="359" t="s">
        <v>437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0" t="s">
        <v>1914</v>
      </c>
      <c r="AI982" s="32" t="s">
        <v>366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362</v>
      </c>
      <c r="F983" s="36" t="s">
        <v>362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673</v>
      </c>
      <c r="M983" s="32" t="s">
        <v>402</v>
      </c>
      <c r="N983" s="36" t="s">
        <v>415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7">
        <f ca="1">IFERROR(_xlfn.XLOOKUP(PA[[#This Row],[Affected Equipment ]],'Basic Data'!N:N,'Basic Data'!R:R),"")</f>
        <v>7.1461944235116804E-3</v>
      </c>
      <c r="W983" s="35" t="s">
        <v>412</v>
      </c>
      <c r="X983" s="38"/>
      <c r="Y983" s="359" t="s">
        <v>437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0" t="s">
        <v>1914</v>
      </c>
      <c r="AI983" s="32" t="s">
        <v>366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362</v>
      </c>
      <c r="F984" s="36" t="s">
        <v>362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673</v>
      </c>
      <c r="M984" s="32" t="s">
        <v>402</v>
      </c>
      <c r="N984" s="36" t="s">
        <v>411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7">
        <f ca="1">IFERROR(_xlfn.XLOOKUP(PA[[#This Row],[Affected Equipment ]],'Basic Data'!N:N,'Basic Data'!R:R),"")</f>
        <v>7.5126659324097154E-3</v>
      </c>
      <c r="W984" s="35" t="s">
        <v>412</v>
      </c>
      <c r="X984" s="38"/>
      <c r="Y984" s="359" t="s">
        <v>437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0" t="s">
        <v>1914</v>
      </c>
      <c r="AI984" s="32" t="s">
        <v>366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362</v>
      </c>
      <c r="F985" s="36" t="s">
        <v>362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607</v>
      </c>
      <c r="M985" s="32" t="s">
        <v>402</v>
      </c>
      <c r="N985" s="36" t="s">
        <v>442</v>
      </c>
      <c r="O985" s="35" t="s">
        <v>404</v>
      </c>
      <c r="P985" s="37" t="s">
        <v>470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7">
        <f ca="1">IFERROR(_xlfn.XLOOKUP(PA[[#This Row],[Affected Equipment ]],'Basic Data'!N:N,'Basic Data'!R:R),"")</f>
        <v>1.8323575444901746E-4</v>
      </c>
      <c r="W985" s="35" t="s">
        <v>446</v>
      </c>
      <c r="X985" s="38"/>
      <c r="Y985" s="38" t="s">
        <v>468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0" t="s">
        <v>1915</v>
      </c>
      <c r="AI985" s="32" t="s">
        <v>366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362</v>
      </c>
      <c r="F986" s="36" t="s">
        <v>362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509</v>
      </c>
      <c r="M986" s="32" t="s">
        <v>402</v>
      </c>
      <c r="N986" s="36" t="s">
        <v>411</v>
      </c>
      <c r="O986" s="35" t="s">
        <v>404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7">
        <f ca="1">IFERROR(_xlfn.XLOOKUP(PA[[#This Row],[Affected Equipment ]],'Basic Data'!N:N,'Basic Data'!R:R),"")</f>
        <v>1.4658860355921395E-3</v>
      </c>
      <c r="W986" s="35" t="s">
        <v>432</v>
      </c>
      <c r="X986" s="38"/>
      <c r="Y986" s="352" t="s">
        <v>1907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0" t="s">
        <v>1908</v>
      </c>
      <c r="AI986" s="351" t="s">
        <v>551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362</v>
      </c>
      <c r="F987" s="36" t="s">
        <v>362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509</v>
      </c>
      <c r="M987" s="32" t="s">
        <v>402</v>
      </c>
      <c r="N987" s="36" t="s">
        <v>411</v>
      </c>
      <c r="O987" s="35" t="s">
        <v>455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7">
        <f ca="1">IFERROR(_xlfn.XLOOKUP(PA[[#This Row],[Affected Equipment ]],'Basic Data'!N:N,'Basic Data'!R:R),"")</f>
        <v>1.649121790041157E-3</v>
      </c>
      <c r="W987" s="35" t="s">
        <v>432</v>
      </c>
      <c r="X987" s="38"/>
      <c r="Y987" s="352" t="s">
        <v>1907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0" t="s">
        <v>1908</v>
      </c>
      <c r="AI987" s="351" t="s">
        <v>551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362</v>
      </c>
      <c r="F988" s="36" t="s">
        <v>362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509</v>
      </c>
      <c r="M988" s="32" t="s">
        <v>402</v>
      </c>
      <c r="N988" s="36" t="s">
        <v>411</v>
      </c>
      <c r="O988" s="35" t="s">
        <v>471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7">
        <f ca="1">IFERROR(_xlfn.XLOOKUP(PA[[#This Row],[Affected Equipment ]],'Basic Data'!N:N,'Basic Data'!R:R),"")</f>
        <v>1.1910324039186135E-3</v>
      </c>
      <c r="W988" s="35" t="s">
        <v>432</v>
      </c>
      <c r="X988" s="38"/>
      <c r="Y988" s="352" t="s">
        <v>1907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0" t="s">
        <v>1908</v>
      </c>
      <c r="AI988" s="351" t="s">
        <v>551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362</v>
      </c>
      <c r="F989" s="36" t="s">
        <v>362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509</v>
      </c>
      <c r="M989" s="32" t="s">
        <v>402</v>
      </c>
      <c r="N989" s="36" t="s">
        <v>411</v>
      </c>
      <c r="O989" s="35" t="s">
        <v>439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7">
        <f ca="1">IFERROR(_xlfn.XLOOKUP(PA[[#This Row],[Affected Equipment ]],'Basic Data'!N:N,'Basic Data'!R:R),"")</f>
        <v>1.1910324039186135E-3</v>
      </c>
      <c r="W989" s="35" t="s">
        <v>432</v>
      </c>
      <c r="X989" s="38"/>
      <c r="Y989" s="352" t="s">
        <v>1907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0" t="s">
        <v>1908</v>
      </c>
      <c r="AI989" s="351" t="s">
        <v>551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362</v>
      </c>
      <c r="F990" s="36" t="s">
        <v>362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509</v>
      </c>
      <c r="M990" s="32" t="s">
        <v>402</v>
      </c>
      <c r="N990" s="36" t="s">
        <v>442</v>
      </c>
      <c r="O990" s="35" t="s">
        <v>455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7">
        <f ca="1">IFERROR(_xlfn.XLOOKUP(PA[[#This Row],[Affected Equipment ]],'Basic Data'!N:N,'Basic Data'!R:R),"")</f>
        <v>1.2826502811431222E-3</v>
      </c>
      <c r="W990" s="35" t="s">
        <v>432</v>
      </c>
      <c r="X990" s="38"/>
      <c r="Y990" s="352" t="s">
        <v>1907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0" t="s">
        <v>1908</v>
      </c>
      <c r="AI990" s="351" t="s">
        <v>551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362</v>
      </c>
      <c r="F991" s="36" t="s">
        <v>362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509</v>
      </c>
      <c r="M991" s="32" t="s">
        <v>402</v>
      </c>
      <c r="N991" s="36" t="s">
        <v>442</v>
      </c>
      <c r="O991" s="35" t="s">
        <v>471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7">
        <f ca="1">IFERROR(_xlfn.XLOOKUP(PA[[#This Row],[Affected Equipment ]],'Basic Data'!N:N,'Basic Data'!R:R),"")</f>
        <v>1.1910324039186135E-3</v>
      </c>
      <c r="W991" s="35" t="s">
        <v>432</v>
      </c>
      <c r="X991" s="38"/>
      <c r="Y991" s="352" t="s">
        <v>1907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0" t="s">
        <v>1908</v>
      </c>
      <c r="AI991" s="351" t="s">
        <v>551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362</v>
      </c>
      <c r="F992" s="36" t="s">
        <v>362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509</v>
      </c>
      <c r="M992" s="32" t="s">
        <v>402</v>
      </c>
      <c r="N992" s="36" t="s">
        <v>411</v>
      </c>
      <c r="O992" s="35" t="s">
        <v>445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58">
        <f ca="1">IFERROR(_xlfn.XLOOKUP(PA[[#This Row],[Affected Equipment ]],'Basic Data'!N:N,'Basic Data'!R:R),"")</f>
        <v>1.2826502811431222E-3</v>
      </c>
      <c r="W992" s="35" t="s">
        <v>432</v>
      </c>
      <c r="X992" s="38"/>
      <c r="Y992" s="352" t="s">
        <v>1907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0" t="s">
        <v>1908</v>
      </c>
      <c r="AI992" s="351" t="s">
        <v>551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362</v>
      </c>
      <c r="F993" s="36" t="s">
        <v>362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509</v>
      </c>
      <c r="M993" s="32" t="s">
        <v>402</v>
      </c>
      <c r="N993" s="36" t="s">
        <v>442</v>
      </c>
      <c r="O993" s="35" t="s">
        <v>439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7">
        <f ca="1">IFERROR(_xlfn.XLOOKUP(PA[[#This Row],[Affected Equipment ]],'Basic Data'!N:N,'Basic Data'!R:R),"")</f>
        <v>1.4658860355921395E-3</v>
      </c>
      <c r="W993" s="35" t="s">
        <v>432</v>
      </c>
      <c r="X993" s="38"/>
      <c r="Y993" s="352" t="s">
        <v>1907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0" t="s">
        <v>1908</v>
      </c>
      <c r="AI993" s="351" t="s">
        <v>551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362</v>
      </c>
      <c r="F994" s="36" t="s">
        <v>362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509</v>
      </c>
      <c r="M994" s="32" t="s">
        <v>409</v>
      </c>
      <c r="N994" s="36" t="s">
        <v>411</v>
      </c>
      <c r="O994" s="35" t="s">
        <v>471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7">
        <f ca="1">IFERROR(_xlfn.XLOOKUP(PA[[#This Row],[Affected Equipment ]],'Basic Data'!N:N,'Basic Data'!R:R),"")</f>
        <v>1.1910324039186135E-3</v>
      </c>
      <c r="W994" s="35" t="s">
        <v>432</v>
      </c>
      <c r="X994" s="38"/>
      <c r="Y994" s="352" t="s">
        <v>1907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0" t="s">
        <v>1908</v>
      </c>
      <c r="AI994" s="351" t="s">
        <v>551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362</v>
      </c>
      <c r="F995" s="36" t="s">
        <v>362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509</v>
      </c>
      <c r="M995" s="32" t="s">
        <v>409</v>
      </c>
      <c r="N995" s="36" t="s">
        <v>442</v>
      </c>
      <c r="O995" s="35" t="s">
        <v>445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7">
        <f ca="1">IFERROR(_xlfn.XLOOKUP(PA[[#This Row],[Affected Equipment ]],'Basic Data'!N:N,'Basic Data'!R:R),"")</f>
        <v>9.1617877224508734E-4</v>
      </c>
      <c r="W995" s="35" t="s">
        <v>432</v>
      </c>
      <c r="X995" s="38"/>
      <c r="Y995" s="352" t="s">
        <v>1907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0" t="s">
        <v>1908</v>
      </c>
      <c r="AI995" s="351" t="s">
        <v>551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362</v>
      </c>
      <c r="F996" s="36" t="s">
        <v>362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464</v>
      </c>
      <c r="M996" s="32" t="s">
        <v>402</v>
      </c>
      <c r="N996" s="36" t="s">
        <v>415</v>
      </c>
      <c r="O996" s="35" t="s">
        <v>466</v>
      </c>
      <c r="P996" s="37" t="s">
        <v>405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7">
        <f ca="1">IFERROR(_xlfn.XLOOKUP(PA[[#This Row],[Affected Equipment ]],'Basic Data'!N:N,'Basic Data'!R:R),"")</f>
        <v>1.8491681641643964E-4</v>
      </c>
      <c r="W996" s="35" t="s">
        <v>446</v>
      </c>
      <c r="X996" s="38"/>
      <c r="Y996" s="38" t="s">
        <v>468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68" t="s">
        <v>1919</v>
      </c>
      <c r="AI996" s="32" t="s">
        <v>366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362</v>
      </c>
      <c r="F997" s="36" t="s">
        <v>362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464</v>
      </c>
      <c r="M997" s="32" t="s">
        <v>402</v>
      </c>
      <c r="N997" s="36" t="s">
        <v>415</v>
      </c>
      <c r="O997" s="35" t="s">
        <v>466</v>
      </c>
      <c r="P997" s="37" t="s">
        <v>405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7">
        <f ca="1">IFERROR(_xlfn.XLOOKUP(PA[[#This Row],[Affected Equipment ]],'Basic Data'!N:N,'Basic Data'!R:R),"")</f>
        <v>1.8491681641643964E-4</v>
      </c>
      <c r="W997" s="35" t="s">
        <v>446</v>
      </c>
      <c r="X997" s="38"/>
      <c r="Y997" s="38" t="s">
        <v>468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68" t="s">
        <v>1920</v>
      </c>
      <c r="AI997" s="32" t="s">
        <v>366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362</v>
      </c>
      <c r="F998" s="36" t="s">
        <v>362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464</v>
      </c>
      <c r="M998" s="32" t="s">
        <v>402</v>
      </c>
      <c r="N998" s="36" t="s">
        <v>415</v>
      </c>
      <c r="O998" s="35" t="s">
        <v>466</v>
      </c>
      <c r="P998" s="37" t="s">
        <v>405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7">
        <f ca="1">IFERROR(_xlfn.XLOOKUP(PA[[#This Row],[Affected Equipment ]],'Basic Data'!N:N,'Basic Data'!R:R),"")</f>
        <v>1.8491681641643964E-4</v>
      </c>
      <c r="W998" s="35" t="s">
        <v>446</v>
      </c>
      <c r="X998" s="38"/>
      <c r="Y998" s="38" t="s">
        <v>468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68" t="s">
        <v>1921</v>
      </c>
      <c r="AI998" s="32" t="s">
        <v>366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362</v>
      </c>
      <c r="F999" s="36" t="s">
        <v>362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401</v>
      </c>
      <c r="M999" s="32" t="s">
        <v>409</v>
      </c>
      <c r="N999" s="36" t="s">
        <v>415</v>
      </c>
      <c r="O999" s="35" t="s">
        <v>471</v>
      </c>
      <c r="P999" s="37" t="s">
        <v>405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7">
        <f ca="1">IFERROR(_xlfn.XLOOKUP(PA[[#This Row],[Affected Equipment ]],'Basic Data'!N:N,'Basic Data'!R:R),"")</f>
        <v>1.8491681641643964E-4</v>
      </c>
      <c r="W999" s="35" t="s">
        <v>446</v>
      </c>
      <c r="X999" s="38"/>
      <c r="Y999" s="38" t="s">
        <v>468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68" t="s">
        <v>1922</v>
      </c>
      <c r="AI999" s="32" t="s">
        <v>366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362</v>
      </c>
      <c r="F1000" s="36" t="s">
        <v>362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423</v>
      </c>
      <c r="M1000" s="32" t="s">
        <v>402</v>
      </c>
      <c r="N1000" s="36" t="s">
        <v>411</v>
      </c>
      <c r="O1000" s="35" t="s">
        <v>404</v>
      </c>
      <c r="P1000" s="37" t="s">
        <v>470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7">
        <f ca="1">IFERROR(_xlfn.XLOOKUP(PA[[#This Row],[Affected Equipment ]],'Basic Data'!N:N,'Basic Data'!R:R),"")</f>
        <v>1.8323575444901746E-4</v>
      </c>
      <c r="W1000" s="35" t="s">
        <v>446</v>
      </c>
      <c r="X1000" s="38"/>
      <c r="Y1000" s="38" t="s">
        <v>468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68" t="s">
        <v>454</v>
      </c>
      <c r="AI1000" s="32" t="s">
        <v>366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362</v>
      </c>
      <c r="F1001" s="36" t="s">
        <v>362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423</v>
      </c>
      <c r="M1001" s="32" t="s">
        <v>402</v>
      </c>
      <c r="N1001" s="36" t="s">
        <v>411</v>
      </c>
      <c r="O1001" s="35" t="s">
        <v>471</v>
      </c>
      <c r="P1001" s="37" t="s">
        <v>470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7">
        <f ca="1">IFERROR(_xlfn.XLOOKUP(PA[[#This Row],[Affected Equipment ]],'Basic Data'!N:N,'Basic Data'!R:R),"")</f>
        <v>1.8323575444901746E-4</v>
      </c>
      <c r="W1001" s="35" t="s">
        <v>406</v>
      </c>
      <c r="X1001" s="38"/>
      <c r="Y1001" s="38" t="s">
        <v>468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68" t="s">
        <v>1923</v>
      </c>
      <c r="AI1001" s="32" t="s">
        <v>366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362</v>
      </c>
      <c r="F1002" s="36" t="s">
        <v>362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423</v>
      </c>
      <c r="M1002" s="32" t="s">
        <v>482</v>
      </c>
      <c r="N1002" s="36" t="s">
        <v>411</v>
      </c>
      <c r="O1002" s="35" t="s">
        <v>404</v>
      </c>
      <c r="P1002" s="37" t="s">
        <v>470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7">
        <f ca="1">IFERROR(_xlfn.XLOOKUP(PA[[#This Row],[Affected Equipment ]],'Basic Data'!N:N,'Basic Data'!R:R),"")</f>
        <v>1.8323575444901746E-4</v>
      </c>
      <c r="W1002" s="35" t="s">
        <v>480</v>
      </c>
      <c r="X1002" s="38"/>
      <c r="Y1002" s="38" t="s">
        <v>468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68" t="s">
        <v>1924</v>
      </c>
      <c r="AI1002" s="32" t="s">
        <v>366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362</v>
      </c>
      <c r="F1003" s="36" t="s">
        <v>362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509</v>
      </c>
      <c r="M1003" s="32" t="s">
        <v>402</v>
      </c>
      <c r="N1003" s="36" t="s">
        <v>411</v>
      </c>
      <c r="O1003" s="35" t="s">
        <v>404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7">
        <f ca="1">IFERROR(_xlfn.XLOOKUP(PA[[#This Row],[Affected Equipment ]],'Basic Data'!N:N,'Basic Data'!R:R),"")</f>
        <v>1.4658860355921395E-3</v>
      </c>
      <c r="W1003" s="35" t="s">
        <v>432</v>
      </c>
      <c r="X1003" s="38"/>
      <c r="Y1003" s="352" t="s">
        <v>1907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0" t="s">
        <v>1908</v>
      </c>
      <c r="AI1003" s="351" t="s">
        <v>551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362</v>
      </c>
      <c r="F1004" s="36" t="s">
        <v>362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509</v>
      </c>
      <c r="M1004" s="32" t="s">
        <v>402</v>
      </c>
      <c r="N1004" s="36" t="s">
        <v>411</v>
      </c>
      <c r="O1004" s="35" t="s">
        <v>455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58">
        <f ca="1">IFERROR(_xlfn.XLOOKUP(PA[[#This Row],[Affected Equipment ]],'Basic Data'!N:N,'Basic Data'!R:R),"")</f>
        <v>1.649121790041157E-3</v>
      </c>
      <c r="W1004" s="35" t="s">
        <v>432</v>
      </c>
      <c r="X1004" s="38"/>
      <c r="Y1004" s="352" t="s">
        <v>1907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0" t="s">
        <v>1908</v>
      </c>
      <c r="AI1004" s="351" t="s">
        <v>551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362</v>
      </c>
      <c r="F1005" s="36" t="s">
        <v>362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509</v>
      </c>
      <c r="M1005" s="32" t="s">
        <v>402</v>
      </c>
      <c r="N1005" s="36" t="s">
        <v>411</v>
      </c>
      <c r="O1005" s="35" t="s">
        <v>471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7">
        <f ca="1">IFERROR(_xlfn.XLOOKUP(PA[[#This Row],[Affected Equipment ]],'Basic Data'!N:N,'Basic Data'!R:R),"")</f>
        <v>1.1910324039186135E-3</v>
      </c>
      <c r="W1005" s="35" t="s">
        <v>432</v>
      </c>
      <c r="X1005" s="38"/>
      <c r="Y1005" s="352" t="s">
        <v>1907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0" t="s">
        <v>1908</v>
      </c>
      <c r="AI1005" s="351" t="s">
        <v>551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362</v>
      </c>
      <c r="F1006" s="36" t="s">
        <v>362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509</v>
      </c>
      <c r="M1006" s="32" t="s">
        <v>402</v>
      </c>
      <c r="N1006" s="36" t="s">
        <v>411</v>
      </c>
      <c r="O1006" s="35" t="s">
        <v>439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7">
        <f ca="1">IFERROR(_xlfn.XLOOKUP(PA[[#This Row],[Affected Equipment ]],'Basic Data'!N:N,'Basic Data'!R:R),"")</f>
        <v>1.1910324039186135E-3</v>
      </c>
      <c r="W1006" s="35" t="s">
        <v>432</v>
      </c>
      <c r="X1006" s="38"/>
      <c r="Y1006" s="352" t="s">
        <v>1907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0" t="s">
        <v>1908</v>
      </c>
      <c r="AI1006" s="351" t="s">
        <v>551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362</v>
      </c>
      <c r="F1007" s="36" t="s">
        <v>362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509</v>
      </c>
      <c r="M1007" s="32" t="s">
        <v>402</v>
      </c>
      <c r="N1007" s="36" t="s">
        <v>442</v>
      </c>
      <c r="O1007" s="35" t="s">
        <v>455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7">
        <f ca="1">IFERROR(_xlfn.XLOOKUP(PA[[#This Row],[Affected Equipment ]],'Basic Data'!N:N,'Basic Data'!R:R),"")</f>
        <v>1.2826502811431222E-3</v>
      </c>
      <c r="W1007" s="35" t="s">
        <v>432</v>
      </c>
      <c r="X1007" s="38"/>
      <c r="Y1007" s="352" t="s">
        <v>1907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1925</v>
      </c>
      <c r="AI1007" s="32" t="s">
        <v>366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362</v>
      </c>
      <c r="F1008" s="36" t="s">
        <v>362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509</v>
      </c>
      <c r="M1008" s="32" t="s">
        <v>402</v>
      </c>
      <c r="N1008" s="36" t="s">
        <v>442</v>
      </c>
      <c r="O1008" s="35" t="s">
        <v>471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7">
        <f ca="1">IFERROR(_xlfn.XLOOKUP(PA[[#This Row],[Affected Equipment ]],'Basic Data'!N:N,'Basic Data'!R:R),"")</f>
        <v>1.1910324039186135E-3</v>
      </c>
      <c r="W1008" s="35" t="s">
        <v>432</v>
      </c>
      <c r="X1008" s="38"/>
      <c r="Y1008" s="352" t="s">
        <v>1907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1925</v>
      </c>
      <c r="AI1008" s="32" t="s">
        <v>366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362</v>
      </c>
      <c r="F1009" s="36" t="s">
        <v>362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509</v>
      </c>
      <c r="M1009" s="32" t="s">
        <v>402</v>
      </c>
      <c r="N1009" s="36" t="s">
        <v>411</v>
      </c>
      <c r="O1009" s="35" t="s">
        <v>445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7">
        <f ca="1">IFERROR(_xlfn.XLOOKUP(PA[[#This Row],[Affected Equipment ]],'Basic Data'!N:N,'Basic Data'!R:R),"")</f>
        <v>1.2826502811431222E-3</v>
      </c>
      <c r="W1009" s="35" t="s">
        <v>432</v>
      </c>
      <c r="X1009" s="38"/>
      <c r="Y1009" s="352" t="s">
        <v>1907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1925</v>
      </c>
      <c r="AI1009" s="32" t="s">
        <v>366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362</v>
      </c>
      <c r="F1010" s="36" t="s">
        <v>362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509</v>
      </c>
      <c r="M1010" s="32" t="s">
        <v>402</v>
      </c>
      <c r="N1010" s="36" t="s">
        <v>442</v>
      </c>
      <c r="O1010" s="35" t="s">
        <v>439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7">
        <f ca="1">IFERROR(_xlfn.XLOOKUP(PA[[#This Row],[Affected Equipment ]],'Basic Data'!N:N,'Basic Data'!R:R),"")</f>
        <v>1.4658860355921395E-3</v>
      </c>
      <c r="W1010" s="35" t="s">
        <v>432</v>
      </c>
      <c r="X1010" s="38"/>
      <c r="Y1010" s="352" t="s">
        <v>1907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1925</v>
      </c>
      <c r="AI1010" s="32" t="s">
        <v>366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362</v>
      </c>
      <c r="F1011" s="36" t="s">
        <v>362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509</v>
      </c>
      <c r="M1011" s="32" t="s">
        <v>409</v>
      </c>
      <c r="N1011" s="36" t="s">
        <v>411</v>
      </c>
      <c r="O1011" s="35" t="s">
        <v>471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7">
        <f ca="1">IFERROR(_xlfn.XLOOKUP(PA[[#This Row],[Affected Equipment ]],'Basic Data'!N:N,'Basic Data'!R:R),"")</f>
        <v>1.1910324039186135E-3</v>
      </c>
      <c r="W1011" s="35" t="s">
        <v>432</v>
      </c>
      <c r="X1011" s="38"/>
      <c r="Y1011" s="352" t="s">
        <v>1907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1925</v>
      </c>
      <c r="AI1011" s="32" t="s">
        <v>366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362</v>
      </c>
      <c r="F1012" s="36" t="s">
        <v>362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509</v>
      </c>
      <c r="M1012" s="32" t="s">
        <v>409</v>
      </c>
      <c r="N1012" s="36" t="s">
        <v>442</v>
      </c>
      <c r="O1012" s="35" t="s">
        <v>445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7">
        <f ca="1">IFERROR(_xlfn.XLOOKUP(PA[[#This Row],[Affected Equipment ]],'Basic Data'!N:N,'Basic Data'!R:R),"")</f>
        <v>9.1617877224508734E-4</v>
      </c>
      <c r="W1012" s="35" t="s">
        <v>432</v>
      </c>
      <c r="X1012" s="38"/>
      <c r="Y1012" s="352" t="s">
        <v>1907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1925</v>
      </c>
      <c r="AI1012" s="32" t="s">
        <v>366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362</v>
      </c>
      <c r="F1013" s="36" t="s">
        <v>362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423</v>
      </c>
      <c r="M1013" s="32" t="s">
        <v>482</v>
      </c>
      <c r="N1013" s="36" t="s">
        <v>415</v>
      </c>
      <c r="O1013" s="35" t="s">
        <v>439</v>
      </c>
      <c r="P1013" s="37" t="s">
        <v>470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7">
        <f ca="1">IFERROR(_xlfn.XLOOKUP(PA[[#This Row],[Affected Equipment ]],'Basic Data'!N:N,'Basic Data'!R:R),"")</f>
        <v>1.8323575444901746E-4</v>
      </c>
      <c r="W1013" s="35" t="s">
        <v>446</v>
      </c>
      <c r="X1013" s="38"/>
      <c r="Y1013" s="38" t="s">
        <v>468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68" t="s">
        <v>1926</v>
      </c>
      <c r="AI1013" s="32" t="s">
        <v>366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362</v>
      </c>
      <c r="F1014" s="36" t="s">
        <v>362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477</v>
      </c>
      <c r="M1014" s="32" t="s">
        <v>402</v>
      </c>
      <c r="N1014" s="36" t="s">
        <v>411</v>
      </c>
      <c r="O1014" s="35" t="s">
        <v>439</v>
      </c>
      <c r="P1014" s="37" t="s">
        <v>405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7">
        <f ca="1">IFERROR(_xlfn.XLOOKUP(PA[[#This Row],[Affected Equipment ]],'Basic Data'!N:N,'Basic Data'!R:R),"")</f>
        <v>1.8491681641643964E-4</v>
      </c>
      <c r="W1014" s="35" t="s">
        <v>446</v>
      </c>
      <c r="X1014" s="38"/>
      <c r="Y1014" s="38" t="s">
        <v>468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68" t="s">
        <v>1927</v>
      </c>
      <c r="AI1014" s="32" t="s">
        <v>366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362</v>
      </c>
      <c r="F1015" s="36" t="s">
        <v>362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477</v>
      </c>
      <c r="M1015" s="32" t="s">
        <v>402</v>
      </c>
      <c r="N1015" s="36" t="s">
        <v>411</v>
      </c>
      <c r="O1015" s="35" t="s">
        <v>469</v>
      </c>
      <c r="P1015" s="37" t="s">
        <v>405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7">
        <f ca="1">IFERROR(_xlfn.XLOOKUP(PA[[#This Row],[Affected Equipment ]],'Basic Data'!N:N,'Basic Data'!R:R),"")</f>
        <v>1.8491681641643964E-4</v>
      </c>
      <c r="W1015" s="35" t="s">
        <v>446</v>
      </c>
      <c r="X1015" s="38"/>
      <c r="Y1015" s="38" t="s">
        <v>468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68" t="s">
        <v>602</v>
      </c>
      <c r="AI1015" s="32" t="s">
        <v>366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362</v>
      </c>
      <c r="F1016" s="36" t="s">
        <v>362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509</v>
      </c>
      <c r="M1016" s="32" t="s">
        <v>402</v>
      </c>
      <c r="N1016" s="36" t="s">
        <v>411</v>
      </c>
      <c r="O1016" s="35" t="s">
        <v>404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7">
        <f ca="1">IFERROR(_xlfn.XLOOKUP(PA[[#This Row],[Affected Equipment ]],'Basic Data'!N:N,'Basic Data'!R:R),"")</f>
        <v>1.4658860355921395E-3</v>
      </c>
      <c r="W1016" s="35" t="s">
        <v>432</v>
      </c>
      <c r="X1016" s="38"/>
      <c r="Y1016" s="352" t="s">
        <v>1907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1925</v>
      </c>
      <c r="AI1016" s="32" t="s">
        <v>366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362</v>
      </c>
      <c r="F1017" s="36" t="s">
        <v>362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509</v>
      </c>
      <c r="M1017" s="32" t="s">
        <v>402</v>
      </c>
      <c r="N1017" s="36" t="s">
        <v>411</v>
      </c>
      <c r="O1017" s="35" t="s">
        <v>455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58">
        <f ca="1">IFERROR(_xlfn.XLOOKUP(PA[[#This Row],[Affected Equipment ]],'Basic Data'!N:N,'Basic Data'!R:R),"")</f>
        <v>1.649121790041157E-3</v>
      </c>
      <c r="W1017" s="35" t="s">
        <v>432</v>
      </c>
      <c r="X1017" s="38"/>
      <c r="Y1017" s="352" t="s">
        <v>1907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1925</v>
      </c>
      <c r="AI1017" s="32" t="s">
        <v>366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362</v>
      </c>
      <c r="F1018" s="36" t="s">
        <v>362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509</v>
      </c>
      <c r="M1018" s="32" t="s">
        <v>402</v>
      </c>
      <c r="N1018" s="36" t="s">
        <v>411</v>
      </c>
      <c r="O1018" s="35" t="s">
        <v>471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7">
        <f ca="1">IFERROR(_xlfn.XLOOKUP(PA[[#This Row],[Affected Equipment ]],'Basic Data'!N:N,'Basic Data'!R:R),"")</f>
        <v>1.1910324039186135E-3</v>
      </c>
      <c r="W1018" s="35" t="s">
        <v>432</v>
      </c>
      <c r="X1018" s="38"/>
      <c r="Y1018" s="352" t="s">
        <v>1907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0" t="s">
        <v>1908</v>
      </c>
      <c r="AI1018" s="351" t="s">
        <v>551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362</v>
      </c>
      <c r="F1019" s="36" t="s">
        <v>362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509</v>
      </c>
      <c r="M1019" s="32" t="s">
        <v>402</v>
      </c>
      <c r="N1019" s="36" t="s">
        <v>411</v>
      </c>
      <c r="O1019" s="35" t="s">
        <v>445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7">
        <f ca="1">IFERROR(_xlfn.XLOOKUP(PA[[#This Row],[Affected Equipment ]],'Basic Data'!N:N,'Basic Data'!R:R),"")</f>
        <v>1.2826502811431222E-3</v>
      </c>
      <c r="W1019" s="35" t="s">
        <v>432</v>
      </c>
      <c r="X1019" s="38"/>
      <c r="Y1019" s="352" t="s">
        <v>1907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0" t="s">
        <v>1908</v>
      </c>
      <c r="AI1019" s="351" t="s">
        <v>551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362</v>
      </c>
      <c r="F1020" s="36" t="s">
        <v>362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423</v>
      </c>
      <c r="M1020" s="32" t="s">
        <v>402</v>
      </c>
      <c r="N1020" s="36" t="s">
        <v>411</v>
      </c>
      <c r="O1020" s="35" t="s">
        <v>471</v>
      </c>
      <c r="P1020" s="37" t="s">
        <v>470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58">
        <f ca="1">IFERROR(_xlfn.XLOOKUP(PA[[#This Row],[Affected Equipment ]],'Basic Data'!N:N,'Basic Data'!R:R),"")</f>
        <v>1.8323575444901746E-4</v>
      </c>
      <c r="W1020" s="37" t="s">
        <v>406</v>
      </c>
      <c r="X1020" s="39"/>
      <c r="Y1020" s="38" t="s">
        <v>468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68" t="s">
        <v>459</v>
      </c>
      <c r="AI1020" s="32" t="s">
        <v>366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362</v>
      </c>
      <c r="F1021" s="36" t="s">
        <v>362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423</v>
      </c>
      <c r="M1021" s="32" t="s">
        <v>402</v>
      </c>
      <c r="N1021" s="36" t="s">
        <v>411</v>
      </c>
      <c r="O1021" s="35" t="s">
        <v>404</v>
      </c>
      <c r="P1021" s="37" t="s">
        <v>470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7">
        <f ca="1">IFERROR(_xlfn.XLOOKUP(PA[[#This Row],[Affected Equipment ]],'Basic Data'!N:N,'Basic Data'!R:R),"")</f>
        <v>1.8323575444901746E-4</v>
      </c>
      <c r="W1021" s="35" t="s">
        <v>480</v>
      </c>
      <c r="X1021" s="38"/>
      <c r="Y1021" s="38" t="s">
        <v>468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68" t="s">
        <v>665</v>
      </c>
      <c r="AI1021" s="32" t="s">
        <v>366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362</v>
      </c>
      <c r="F1022" s="36" t="s">
        <v>362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423</v>
      </c>
      <c r="M1022" s="32" t="s">
        <v>409</v>
      </c>
      <c r="N1022" s="36" t="s">
        <v>411</v>
      </c>
      <c r="O1022" s="35" t="s">
        <v>404</v>
      </c>
      <c r="P1022" s="37" t="s">
        <v>470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7">
        <f ca="1">IFERROR(_xlfn.XLOOKUP(PA[[#This Row],[Affected Equipment ]],'Basic Data'!N:N,'Basic Data'!R:R),"")</f>
        <v>1.8323575444901746E-4</v>
      </c>
      <c r="W1022" s="35" t="s">
        <v>406</v>
      </c>
      <c r="X1022" s="38"/>
      <c r="Y1022" s="38" t="s">
        <v>468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68" t="s">
        <v>459</v>
      </c>
      <c r="AI1022" s="32" t="s">
        <v>366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362</v>
      </c>
      <c r="F1023" s="36" t="s">
        <v>362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504</v>
      </c>
      <c r="M1023" s="32" t="s">
        <v>402</v>
      </c>
      <c r="N1023" s="36" t="s">
        <v>415</v>
      </c>
      <c r="O1023" s="35" t="s">
        <v>439</v>
      </c>
      <c r="P1023" s="37" t="s">
        <v>470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7">
        <f ca="1">IFERROR(_xlfn.XLOOKUP(PA[[#This Row],[Affected Equipment ]],'Basic Data'!N:N,'Basic Data'!R:R),"")</f>
        <v>1.8323575444901746E-4</v>
      </c>
      <c r="W1023" s="35" t="s">
        <v>406</v>
      </c>
      <c r="X1023" s="38"/>
      <c r="Y1023" s="38" t="s">
        <v>468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68" t="s">
        <v>459</v>
      </c>
      <c r="AI1023" s="32" t="s">
        <v>366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362</v>
      </c>
      <c r="F1024" s="36" t="s">
        <v>362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509</v>
      </c>
      <c r="M1024" s="32" t="s">
        <v>402</v>
      </c>
      <c r="N1024" s="36" t="s">
        <v>411</v>
      </c>
      <c r="O1024" s="35" t="s">
        <v>471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7">
        <f ca="1">IFERROR(_xlfn.XLOOKUP(PA[[#This Row],[Affected Equipment ]],'Basic Data'!N:N,'Basic Data'!R:R),"")</f>
        <v>1.1910324039186135E-3</v>
      </c>
      <c r="W1024" s="35" t="s">
        <v>432</v>
      </c>
      <c r="X1024" s="38"/>
      <c r="Y1024" s="352" t="s">
        <v>1907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0" t="s">
        <v>1908</v>
      </c>
      <c r="AI1024" s="351" t="s">
        <v>551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362</v>
      </c>
      <c r="F1025" s="36" t="s">
        <v>362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509</v>
      </c>
      <c r="M1025" s="32" t="s">
        <v>402</v>
      </c>
      <c r="N1025" s="36" t="s">
        <v>411</v>
      </c>
      <c r="O1025" s="35" t="s">
        <v>445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58">
        <f ca="1">IFERROR(_xlfn.XLOOKUP(PA[[#This Row],[Affected Equipment ]],'Basic Data'!N:N,'Basic Data'!R:R),"")</f>
        <v>1.2826502811431222E-3</v>
      </c>
      <c r="W1025" s="35" t="s">
        <v>432</v>
      </c>
      <c r="X1025" s="38"/>
      <c r="Y1025" s="352" t="s">
        <v>1907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0" t="s">
        <v>1908</v>
      </c>
      <c r="AI1025" s="351" t="s">
        <v>551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362</v>
      </c>
      <c r="F1026" s="36" t="s">
        <v>362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410</v>
      </c>
      <c r="M1026" s="32" t="s">
        <v>482</v>
      </c>
      <c r="N1026" s="36" t="s">
        <v>415</v>
      </c>
      <c r="O1026" s="35" t="s">
        <v>471</v>
      </c>
      <c r="P1026" s="37" t="s">
        <v>405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7">
        <f ca="1">IFERROR(_xlfn.XLOOKUP(PA[[#This Row],[Affected Equipment ]],'Basic Data'!N:N,'Basic Data'!R:R),"")</f>
        <v>1.8491681641643964E-4</v>
      </c>
      <c r="W1026" s="35" t="s">
        <v>446</v>
      </c>
      <c r="X1026" s="38"/>
      <c r="Y1026" s="38" t="s">
        <v>468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68" t="s">
        <v>602</v>
      </c>
      <c r="AI1026" s="32" t="s">
        <v>366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362</v>
      </c>
      <c r="F1027" s="36" t="s">
        <v>362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410</v>
      </c>
      <c r="M1027" s="32" t="s">
        <v>482</v>
      </c>
      <c r="N1027" s="36" t="s">
        <v>415</v>
      </c>
      <c r="O1027" s="35" t="s">
        <v>466</v>
      </c>
      <c r="P1027" s="37" t="s">
        <v>405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7">
        <f ca="1">IFERROR(_xlfn.XLOOKUP(PA[[#This Row],[Affected Equipment ]],'Basic Data'!N:N,'Basic Data'!R:R),"")</f>
        <v>1.8491681641643964E-4</v>
      </c>
      <c r="W1027" s="35" t="s">
        <v>446</v>
      </c>
      <c r="X1027" s="38"/>
      <c r="Y1027" s="38" t="s">
        <v>468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68" t="s">
        <v>602</v>
      </c>
      <c r="AI1027" s="32" t="s">
        <v>366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362</v>
      </c>
      <c r="F1028" s="36" t="s">
        <v>362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423</v>
      </c>
      <c r="M1028" s="32" t="s">
        <v>402</v>
      </c>
      <c r="N1028" s="36" t="s">
        <v>411</v>
      </c>
      <c r="O1028" s="35" t="s">
        <v>404</v>
      </c>
      <c r="P1028" s="37" t="s">
        <v>470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7">
        <f ca="1">IFERROR(_xlfn.XLOOKUP(PA[[#This Row],[Affected Equipment ]],'Basic Data'!N:N,'Basic Data'!R:R),"")</f>
        <v>1.8323575444901746E-4</v>
      </c>
      <c r="W1028" s="35" t="s">
        <v>406</v>
      </c>
      <c r="X1028" s="38"/>
      <c r="Y1028" s="38" t="s">
        <v>468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68" t="s">
        <v>663</v>
      </c>
      <c r="AI1028" s="32" t="s">
        <v>366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362</v>
      </c>
      <c r="F1029" s="36" t="s">
        <v>362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423</v>
      </c>
      <c r="M1029" s="32" t="s">
        <v>402</v>
      </c>
      <c r="N1029" s="36" t="s">
        <v>411</v>
      </c>
      <c r="O1029" s="35" t="s">
        <v>469</v>
      </c>
      <c r="P1029" s="37" t="s">
        <v>470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7">
        <f ca="1">IFERROR(_xlfn.XLOOKUP(PA[[#This Row],[Affected Equipment ]],'Basic Data'!N:N,'Basic Data'!R:R),"")</f>
        <v>1.8323575444901746E-4</v>
      </c>
      <c r="W1029" s="35" t="s">
        <v>406</v>
      </c>
      <c r="X1029" s="38"/>
      <c r="Y1029" s="38" t="s">
        <v>468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68" t="s">
        <v>459</v>
      </c>
      <c r="AI1029" s="32" t="s">
        <v>366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362</v>
      </c>
      <c r="F1030" s="36" t="s">
        <v>362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423</v>
      </c>
      <c r="M1030" s="32" t="s">
        <v>482</v>
      </c>
      <c r="N1030" s="36" t="s">
        <v>411</v>
      </c>
      <c r="O1030" s="35" t="s">
        <v>469</v>
      </c>
      <c r="P1030" s="37" t="s">
        <v>470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7">
        <f ca="1">IFERROR(_xlfn.XLOOKUP(PA[[#This Row],[Affected Equipment ]],'Basic Data'!N:N,'Basic Data'!R:R),"")</f>
        <v>1.8323575444901746E-4</v>
      </c>
      <c r="W1030" s="35" t="s">
        <v>406</v>
      </c>
      <c r="X1030" s="38"/>
      <c r="Y1030" s="38" t="s">
        <v>468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68" t="s">
        <v>459</v>
      </c>
      <c r="AI1030" s="32" t="s">
        <v>366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362</v>
      </c>
      <c r="F1031" s="36" t="s">
        <v>362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509</v>
      </c>
      <c r="M1031" s="32" t="s">
        <v>402</v>
      </c>
      <c r="N1031" s="36" t="s">
        <v>411</v>
      </c>
      <c r="O1031" s="35" t="s">
        <v>471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58">
        <f ca="1">IFERROR(_xlfn.XLOOKUP(PA[[#This Row],[Affected Equipment ]],'Basic Data'!N:N,'Basic Data'!R:R),"")</f>
        <v>1.1910324039186135E-3</v>
      </c>
      <c r="W1031" s="35" t="s">
        <v>432</v>
      </c>
      <c r="X1031" s="38"/>
      <c r="Y1031" s="352" t="s">
        <v>1907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0" t="s">
        <v>1908</v>
      </c>
      <c r="AI1031" s="351" t="s">
        <v>551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362</v>
      </c>
      <c r="F1032" s="36" t="s">
        <v>362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509</v>
      </c>
      <c r="M1032" s="32" t="s">
        <v>402</v>
      </c>
      <c r="N1032" s="36" t="s">
        <v>411</v>
      </c>
      <c r="O1032" s="35" t="s">
        <v>445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58">
        <f ca="1">IFERROR(_xlfn.XLOOKUP(PA[[#This Row],[Affected Equipment ]],'Basic Data'!N:N,'Basic Data'!R:R),"")</f>
        <v>1.2826502811431222E-3</v>
      </c>
      <c r="W1032" s="35" t="s">
        <v>432</v>
      </c>
      <c r="X1032" s="38"/>
      <c r="Y1032" s="352" t="s">
        <v>1907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0" t="s">
        <v>1908</v>
      </c>
      <c r="AI1032" s="351" t="s">
        <v>551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362</v>
      </c>
      <c r="F1033" s="36" t="s">
        <v>362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472</v>
      </c>
      <c r="M1033" s="32" t="s">
        <v>402</v>
      </c>
      <c r="N1033" s="36" t="s">
        <v>411</v>
      </c>
      <c r="O1033" s="35" t="s">
        <v>525</v>
      </c>
      <c r="P1033" s="37" t="s">
        <v>470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480</v>
      </c>
      <c r="X1033" s="38"/>
      <c r="Y1033" s="38" t="s">
        <v>468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68" t="s">
        <v>711</v>
      </c>
      <c r="AI1033" s="32" t="s">
        <v>366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362</v>
      </c>
      <c r="F1034" s="36" t="s">
        <v>362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509</v>
      </c>
      <c r="M1034" s="32" t="s">
        <v>402</v>
      </c>
      <c r="N1034" s="36" t="s">
        <v>411</v>
      </c>
      <c r="O1034" s="35" t="s">
        <v>471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432</v>
      </c>
      <c r="X1034" s="38"/>
      <c r="Y1034" s="352" t="s">
        <v>1907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0" t="s">
        <v>1908</v>
      </c>
      <c r="AI1034" s="351" t="s">
        <v>551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362</v>
      </c>
      <c r="F1035" s="36" t="s">
        <v>362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509</v>
      </c>
      <c r="M1035" s="32" t="s">
        <v>402</v>
      </c>
      <c r="N1035" s="36" t="s">
        <v>411</v>
      </c>
      <c r="O1035" s="35" t="s">
        <v>445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432</v>
      </c>
      <c r="X1035" s="38"/>
      <c r="Y1035" s="352" t="s">
        <v>1907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0" t="s">
        <v>1908</v>
      </c>
      <c r="AI1035" s="351" t="s">
        <v>551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362</v>
      </c>
      <c r="F1036" s="36" t="s">
        <v>362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423</v>
      </c>
      <c r="M1036" s="32" t="s">
        <v>482</v>
      </c>
      <c r="N1036" s="36" t="s">
        <v>415</v>
      </c>
      <c r="O1036" s="35" t="s">
        <v>457</v>
      </c>
      <c r="P1036" s="37" t="s">
        <v>470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406</v>
      </c>
      <c r="X1036" s="38"/>
      <c r="Y1036" s="38" t="s">
        <v>468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68" t="s">
        <v>663</v>
      </c>
      <c r="AI1036" s="32" t="s">
        <v>366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362</v>
      </c>
      <c r="F1037" s="36" t="s">
        <v>362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673</v>
      </c>
      <c r="M1037" s="32" t="s">
        <v>409</v>
      </c>
      <c r="N1037" s="36" t="s">
        <v>403</v>
      </c>
      <c r="O1037" s="35" t="s">
        <v>471</v>
      </c>
      <c r="P1037" s="37" t="s">
        <v>470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446</v>
      </c>
      <c r="X1037" s="38"/>
      <c r="Y1037" s="38" t="s">
        <v>468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68" t="s">
        <v>574</v>
      </c>
      <c r="AI1037" s="32" t="s">
        <v>366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362</v>
      </c>
      <c r="F1038" s="36" t="s">
        <v>362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673</v>
      </c>
      <c r="M1038" s="32" t="s">
        <v>409</v>
      </c>
      <c r="N1038" s="36" t="s">
        <v>403</v>
      </c>
      <c r="O1038" s="35" t="s">
        <v>439</v>
      </c>
      <c r="P1038" s="37" t="s">
        <v>470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446</v>
      </c>
      <c r="X1038" s="39"/>
      <c r="Y1038" s="38" t="s">
        <v>468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68" t="s">
        <v>574</v>
      </c>
      <c r="AI1038" s="32" t="s">
        <v>366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362</v>
      </c>
      <c r="F1039" s="36" t="s">
        <v>362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673</v>
      </c>
      <c r="M1039" s="32" t="s">
        <v>409</v>
      </c>
      <c r="N1039" s="36" t="s">
        <v>403</v>
      </c>
      <c r="O1039" s="35" t="s">
        <v>457</v>
      </c>
      <c r="P1039" s="37" t="s">
        <v>470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7">
        <f ca="1">IFERROR(_xlfn.XLOOKUP(PA[[#This Row],[Affected Equipment ]],'Basic Data'!N:N,'Basic Data'!R:R),"")</f>
        <v>1.8323575444901746E-4</v>
      </c>
      <c r="W1039" s="35" t="s">
        <v>446</v>
      </c>
      <c r="X1039" s="38"/>
      <c r="Y1039" s="38" t="s">
        <v>468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68" t="s">
        <v>565</v>
      </c>
      <c r="AI1039" s="32" t="s">
        <v>366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362</v>
      </c>
      <c r="F1040" s="36" t="s">
        <v>362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673</v>
      </c>
      <c r="M1040" s="32" t="s">
        <v>402</v>
      </c>
      <c r="N1040" s="36" t="s">
        <v>403</v>
      </c>
      <c r="O1040" s="35" t="s">
        <v>455</v>
      </c>
      <c r="P1040" s="37" t="s">
        <v>470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7">
        <f ca="1">IFERROR(_xlfn.XLOOKUP(PA[[#This Row],[Affected Equipment ]],'Basic Data'!N:N,'Basic Data'!R:R),"")</f>
        <v>1.8323575444901746E-4</v>
      </c>
      <c r="W1040" s="35" t="s">
        <v>446</v>
      </c>
      <c r="X1040" s="38"/>
      <c r="Y1040" s="38" t="s">
        <v>468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68" t="s">
        <v>456</v>
      </c>
      <c r="AI1040" s="32" t="s">
        <v>366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362</v>
      </c>
      <c r="F1041" s="36" t="s">
        <v>362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509</v>
      </c>
      <c r="M1041" s="32" t="s">
        <v>402</v>
      </c>
      <c r="N1041" s="36" t="s">
        <v>411</v>
      </c>
      <c r="O1041" s="35" t="s">
        <v>471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7">
        <f ca="1">IFERROR(_xlfn.XLOOKUP(PA[[#This Row],[Affected Equipment ]],'Basic Data'!N:N,'Basic Data'!R:R),"")</f>
        <v>1.1910324039186135E-3</v>
      </c>
      <c r="W1041" s="35" t="s">
        <v>432</v>
      </c>
      <c r="X1041" s="38"/>
      <c r="Y1041" s="352" t="s">
        <v>1907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0" t="s">
        <v>1908</v>
      </c>
      <c r="AI1041" s="351" t="s">
        <v>551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362</v>
      </c>
      <c r="F1042" s="36" t="s">
        <v>362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509</v>
      </c>
      <c r="M1042" s="32" t="s">
        <v>402</v>
      </c>
      <c r="N1042" s="36" t="s">
        <v>411</v>
      </c>
      <c r="O1042" s="35" t="s">
        <v>445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58">
        <f ca="1">IFERROR(_xlfn.XLOOKUP(PA[[#This Row],[Affected Equipment ]],'Basic Data'!N:N,'Basic Data'!R:R),"")</f>
        <v>1.2826502811431222E-3</v>
      </c>
      <c r="W1042" s="35" t="s">
        <v>432</v>
      </c>
      <c r="X1042" s="38"/>
      <c r="Y1042" s="352" t="s">
        <v>1907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0" t="s">
        <v>1908</v>
      </c>
      <c r="AI1042" s="351" t="s">
        <v>551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362</v>
      </c>
      <c r="F1043" s="36" t="s">
        <v>362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410</v>
      </c>
      <c r="M1043" s="32" t="s">
        <v>402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7">
        <f ca="1">IFERROR(_xlfn.XLOOKUP(PA[[#This Row],[Affected Equipment ]],'Basic Data'!N:N,'Basic Data'!R:R),"")</f>
        <v>2.6905396788591964E-2</v>
      </c>
      <c r="W1043" s="35" t="s">
        <v>473</v>
      </c>
      <c r="X1043" s="38"/>
      <c r="Y1043" s="370" t="s">
        <v>437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68" t="s">
        <v>1930</v>
      </c>
      <c r="AI1043" s="371" t="s">
        <v>366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362</v>
      </c>
      <c r="F1044" s="36" t="s">
        <v>362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423</v>
      </c>
      <c r="M1044" s="32" t="s">
        <v>482</v>
      </c>
      <c r="N1044" s="36" t="s">
        <v>415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7">
        <f ca="1">IFERROR(_xlfn.XLOOKUP(PA[[#This Row],[Affected Equipment ]],'Basic Data'!N:N,'Basic Data'!R:R),"")</f>
        <v>1.1635470407512609E-2</v>
      </c>
      <c r="W1044" s="35" t="s">
        <v>412</v>
      </c>
      <c r="X1044" s="38"/>
      <c r="Y1044" s="370" t="s">
        <v>437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493</v>
      </c>
      <c r="AI1044" s="32" t="s">
        <v>366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362</v>
      </c>
      <c r="F1045" s="36" t="s">
        <v>362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472</v>
      </c>
      <c r="M1045" s="32" t="s">
        <v>402</v>
      </c>
      <c r="N1045" s="36" t="s">
        <v>411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7">
        <f ca="1">IFERROR(_xlfn.XLOOKUP(PA[[#This Row],[Affected Equipment ]],'Basic Data'!N:N,'Basic Data'!R:R),"")</f>
        <v>1.2093559793635153E-2</v>
      </c>
      <c r="W1045" s="35" t="s">
        <v>412</v>
      </c>
      <c r="X1045" s="38"/>
      <c r="Y1045" s="370" t="s">
        <v>437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1931</v>
      </c>
      <c r="AI1045" s="32" t="s">
        <v>366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362</v>
      </c>
      <c r="F1046" s="36" t="s">
        <v>362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423</v>
      </c>
      <c r="M1046" s="32" t="s">
        <v>482</v>
      </c>
      <c r="N1046" s="36" t="s">
        <v>415</v>
      </c>
      <c r="O1046" s="35" t="s">
        <v>439</v>
      </c>
      <c r="P1046" s="37" t="s">
        <v>470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7">
        <f ca="1">IFERROR(_xlfn.XLOOKUP(PA[[#This Row],[Affected Equipment ]],'Basic Data'!N:N,'Basic Data'!R:R),"")</f>
        <v>1.8323575444901746E-4</v>
      </c>
      <c r="W1046" s="35" t="s">
        <v>446</v>
      </c>
      <c r="X1046" s="38"/>
      <c r="Y1046" s="38" t="s">
        <v>468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68" t="s">
        <v>565</v>
      </c>
      <c r="AI1046" s="32" t="s">
        <v>366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362</v>
      </c>
      <c r="F1047" s="36" t="s">
        <v>362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581</v>
      </c>
      <c r="M1047" s="32" t="s">
        <v>409</v>
      </c>
      <c r="N1047" s="36" t="s">
        <v>415</v>
      </c>
      <c r="O1047" s="35" t="s">
        <v>471</v>
      </c>
      <c r="P1047" s="37" t="s">
        <v>470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7">
        <f ca="1">IFERROR(_xlfn.XLOOKUP(PA[[#This Row],[Affected Equipment ]],'Basic Data'!N:N,'Basic Data'!R:R),"")</f>
        <v>1.8323575444901746E-4</v>
      </c>
      <c r="W1047" s="35" t="s">
        <v>480</v>
      </c>
      <c r="X1047" s="38"/>
      <c r="Y1047" s="38" t="s">
        <v>468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68" t="s">
        <v>666</v>
      </c>
      <c r="AI1047" s="32" t="s">
        <v>366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362</v>
      </c>
      <c r="F1048" s="36" t="s">
        <v>362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673</v>
      </c>
      <c r="M1048" s="32" t="s">
        <v>402</v>
      </c>
      <c r="N1048" s="36" t="s">
        <v>411</v>
      </c>
      <c r="O1048" s="35" t="s">
        <v>404</v>
      </c>
      <c r="P1048" s="37" t="s">
        <v>470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7">
        <f ca="1">IFERROR(_xlfn.XLOOKUP(PA[[#This Row],[Affected Equipment ]],'Basic Data'!N:N,'Basic Data'!R:R),"")</f>
        <v>1.8323575444901746E-4</v>
      </c>
      <c r="W1048" s="35" t="s">
        <v>406</v>
      </c>
      <c r="X1048" s="38"/>
      <c r="Y1048" s="38" t="s">
        <v>468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68" t="s">
        <v>459</v>
      </c>
      <c r="AI1048" s="32" t="s">
        <v>366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362</v>
      </c>
      <c r="F1049" s="36" t="s">
        <v>362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673</v>
      </c>
      <c r="M1049" s="32" t="s">
        <v>402</v>
      </c>
      <c r="N1049" s="36" t="s">
        <v>411</v>
      </c>
      <c r="O1049" s="35" t="s">
        <v>404</v>
      </c>
      <c r="P1049" s="37" t="s">
        <v>470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58">
        <f ca="1">IFERROR(_xlfn.XLOOKUP(PA[[#This Row],[Affected Equipment ]],'Basic Data'!N:N,'Basic Data'!R:R),"")</f>
        <v>1.8323575444901746E-4</v>
      </c>
      <c r="W1049" s="35" t="s">
        <v>446</v>
      </c>
      <c r="X1049" s="39"/>
      <c r="Y1049" s="38" t="s">
        <v>468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68" t="s">
        <v>456</v>
      </c>
      <c r="AI1049" s="32" t="s">
        <v>366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362</v>
      </c>
      <c r="F1050" s="36" t="s">
        <v>362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673</v>
      </c>
      <c r="M1050" s="32" t="s">
        <v>402</v>
      </c>
      <c r="N1050" s="36" t="s">
        <v>403</v>
      </c>
      <c r="O1050" s="35" t="s">
        <v>455</v>
      </c>
      <c r="P1050" s="37" t="s">
        <v>470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7">
        <f ca="1">IFERROR(_xlfn.XLOOKUP(PA[[#This Row],[Affected Equipment ]],'Basic Data'!N:N,'Basic Data'!R:R),"")</f>
        <v>1.8323575444901746E-4</v>
      </c>
      <c r="W1050" s="35" t="s">
        <v>406</v>
      </c>
      <c r="X1050" s="38"/>
      <c r="Y1050" s="38" t="s">
        <v>468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68" t="s">
        <v>459</v>
      </c>
      <c r="AI1050" s="32" t="s">
        <v>366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362</v>
      </c>
      <c r="F1051" s="36" t="s">
        <v>362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673</v>
      </c>
      <c r="M1051" s="32" t="s">
        <v>409</v>
      </c>
      <c r="N1051" s="36" t="s">
        <v>442</v>
      </c>
      <c r="O1051" s="35" t="s">
        <v>439</v>
      </c>
      <c r="P1051" s="37" t="s">
        <v>470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7">
        <f ca="1">IFERROR(_xlfn.XLOOKUP(PA[[#This Row],[Affected Equipment ]],'Basic Data'!N:N,'Basic Data'!R:R),"")</f>
        <v>1.8323575444901746E-4</v>
      </c>
      <c r="W1051" s="35" t="s">
        <v>446</v>
      </c>
      <c r="X1051" s="38"/>
      <c r="Y1051" s="38" t="s">
        <v>468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68" t="s">
        <v>456</v>
      </c>
      <c r="AI1051" s="32" t="s">
        <v>366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362</v>
      </c>
      <c r="F1052" s="36" t="s">
        <v>362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509</v>
      </c>
      <c r="M1052" s="32" t="s">
        <v>402</v>
      </c>
      <c r="N1052" s="36" t="s">
        <v>411</v>
      </c>
      <c r="O1052" s="35" t="s">
        <v>471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7">
        <f ca="1">IFERROR(_xlfn.XLOOKUP(PA[[#This Row],[Affected Equipment ]],'Basic Data'!N:N,'Basic Data'!R:R),"")</f>
        <v>1.1910324039186135E-3</v>
      </c>
      <c r="W1052" s="35" t="s">
        <v>432</v>
      </c>
      <c r="X1052" s="38"/>
      <c r="Y1052" s="352" t="s">
        <v>1907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0" t="s">
        <v>1908</v>
      </c>
      <c r="AI1052" s="351" t="s">
        <v>551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362</v>
      </c>
      <c r="F1053" s="36" t="s">
        <v>362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509</v>
      </c>
      <c r="M1053" s="32" t="s">
        <v>402</v>
      </c>
      <c r="N1053" s="36" t="s">
        <v>411</v>
      </c>
      <c r="O1053" s="35" t="s">
        <v>445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58">
        <f ca="1">IFERROR(_xlfn.XLOOKUP(PA[[#This Row],[Affected Equipment ]],'Basic Data'!N:N,'Basic Data'!R:R),"")</f>
        <v>1.2826502811431222E-3</v>
      </c>
      <c r="W1053" s="35" t="s">
        <v>432</v>
      </c>
      <c r="X1053" s="38"/>
      <c r="Y1053" s="352" t="s">
        <v>1907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0" t="s">
        <v>1908</v>
      </c>
      <c r="AI1053" s="351" t="s">
        <v>551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362</v>
      </c>
      <c r="F1054" s="36" t="s">
        <v>362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410</v>
      </c>
      <c r="M1054" s="32" t="s">
        <v>402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7">
        <f ca="1">IFERROR(_xlfn.XLOOKUP(PA[[#This Row],[Affected Equipment ]],'Basic Data'!N:N,'Basic Data'!R:R),"")</f>
        <v>2.6905396788591964E-2</v>
      </c>
      <c r="W1054" s="35" t="s">
        <v>473</v>
      </c>
      <c r="X1054" s="38"/>
      <c r="Y1054" s="370" t="s">
        <v>437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1931</v>
      </c>
      <c r="AI1054" s="32" t="s">
        <v>366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362</v>
      </c>
      <c r="F1055" s="36" t="s">
        <v>362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472</v>
      </c>
      <c r="M1055" s="32" t="s">
        <v>402</v>
      </c>
      <c r="N1055" s="36" t="s">
        <v>411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7">
        <f ca="1">IFERROR(_xlfn.XLOOKUP(PA[[#This Row],[Affected Equipment ]],'Basic Data'!N:N,'Basic Data'!R:R),"")</f>
        <v>1.2093559793635153E-2</v>
      </c>
      <c r="W1055" s="35" t="s">
        <v>412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560</v>
      </c>
      <c r="AI1055" s="32" t="s">
        <v>366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362</v>
      </c>
      <c r="F1056" s="36" t="s">
        <v>362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417</v>
      </c>
      <c r="M1056" s="32" t="s">
        <v>402</v>
      </c>
      <c r="N1056" s="36" t="s">
        <v>442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7">
        <f ca="1">IFERROR(_xlfn.XLOOKUP(PA[[#This Row],[Affected Equipment ]],'Basic Data'!N:N,'Basic Data'!R:R),"")</f>
        <v>8.5986319633644427E-3</v>
      </c>
      <c r="W1056" s="35" t="s">
        <v>412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560</v>
      </c>
      <c r="AI1056" s="32" t="s">
        <v>366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362</v>
      </c>
      <c r="F1057" s="36" t="s">
        <v>362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423</v>
      </c>
      <c r="M1057" s="32" t="s">
        <v>482</v>
      </c>
      <c r="N1057" s="36" t="s">
        <v>415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7">
        <f ca="1">IFERROR(_xlfn.XLOOKUP(PA[[#This Row],[Affected Equipment ]],'Basic Data'!N:N,'Basic Data'!R:R),"")</f>
        <v>1.1635470407512609E-2</v>
      </c>
      <c r="W1057" s="35" t="s">
        <v>412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560</v>
      </c>
      <c r="AI1057" s="32" t="s">
        <v>366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362</v>
      </c>
      <c r="F1058" s="36" t="s">
        <v>362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423</v>
      </c>
      <c r="M1058" s="32" t="s">
        <v>482</v>
      </c>
      <c r="N1058" s="36" t="s">
        <v>415</v>
      </c>
      <c r="O1058" s="35" t="s">
        <v>525</v>
      </c>
      <c r="P1058" s="37" t="s">
        <v>470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7">
        <f ca="1">IFERROR(_xlfn.XLOOKUP(PA[[#This Row],[Affected Equipment ]],'Basic Data'!N:N,'Basic Data'!R:R),"")</f>
        <v>1.8323575444901746E-4</v>
      </c>
      <c r="W1058" s="35" t="s">
        <v>446</v>
      </c>
      <c r="X1058" s="38"/>
      <c r="Y1058" s="38" t="s">
        <v>468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68" t="s">
        <v>647</v>
      </c>
      <c r="AI1058" s="32" t="s">
        <v>366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362</v>
      </c>
      <c r="F1059" s="36" t="s">
        <v>362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509</v>
      </c>
      <c r="M1059" s="32" t="s">
        <v>402</v>
      </c>
      <c r="N1059" s="36" t="s">
        <v>411</v>
      </c>
      <c r="O1059" s="35" t="s">
        <v>471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7">
        <f ca="1">IFERROR(_xlfn.XLOOKUP(PA[[#This Row],[Affected Equipment ]],'Basic Data'!N:N,'Basic Data'!R:R),"")</f>
        <v>1.1910324039186135E-3</v>
      </c>
      <c r="W1059" s="35" t="s">
        <v>432</v>
      </c>
      <c r="X1059" s="38"/>
      <c r="Y1059" s="352" t="s">
        <v>1907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0" t="s">
        <v>1908</v>
      </c>
      <c r="AI1059" s="351" t="s">
        <v>551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362</v>
      </c>
      <c r="F1060" s="36" t="s">
        <v>362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509</v>
      </c>
      <c r="M1060" s="32" t="s">
        <v>402</v>
      </c>
      <c r="N1060" s="36" t="s">
        <v>411</v>
      </c>
      <c r="O1060" s="35" t="s">
        <v>445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58">
        <f ca="1">IFERROR(_xlfn.XLOOKUP(PA[[#This Row],[Affected Equipment ]],'Basic Data'!N:N,'Basic Data'!R:R),"")</f>
        <v>1.2826502811431222E-3</v>
      </c>
      <c r="W1060" s="35" t="s">
        <v>432</v>
      </c>
      <c r="X1060" s="38"/>
      <c r="Y1060" s="352" t="s">
        <v>1907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0" t="s">
        <v>1908</v>
      </c>
      <c r="AI1060" s="351" t="s">
        <v>551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362</v>
      </c>
      <c r="F1061" s="36" t="s">
        <v>362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410</v>
      </c>
      <c r="M1061" s="32" t="s">
        <v>402</v>
      </c>
      <c r="N1061" s="36" t="s">
        <v>411</v>
      </c>
      <c r="O1061" s="35" t="s">
        <v>525</v>
      </c>
      <c r="P1061" s="37" t="s">
        <v>405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7">
        <f ca="1">IFERROR(_xlfn.XLOOKUP(PA[[#This Row],[Affected Equipment ]],'Basic Data'!N:N,'Basic Data'!R:R),"")</f>
        <v>1.8491681641643964E-4</v>
      </c>
      <c r="W1061" s="35" t="s">
        <v>446</v>
      </c>
      <c r="X1061" s="38"/>
      <c r="Y1061" s="38" t="s">
        <v>468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68" t="s">
        <v>1932</v>
      </c>
      <c r="AI1061" s="32" t="s">
        <v>366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362</v>
      </c>
      <c r="F1062" s="36" t="s">
        <v>362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410</v>
      </c>
      <c r="M1062" s="32" t="s">
        <v>402</v>
      </c>
      <c r="N1062" s="36" t="s">
        <v>411</v>
      </c>
      <c r="O1062" s="35" t="s">
        <v>525</v>
      </c>
      <c r="P1062" s="37" t="s">
        <v>405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7">
        <f ca="1">IFERROR(_xlfn.XLOOKUP(PA[[#This Row],[Affected Equipment ]],'Basic Data'!N:N,'Basic Data'!R:R),"")</f>
        <v>1.8491681641643964E-4</v>
      </c>
      <c r="W1062" s="35" t="s">
        <v>446</v>
      </c>
      <c r="X1062" s="38"/>
      <c r="Y1062" s="38" t="s">
        <v>468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68" t="s">
        <v>1932</v>
      </c>
      <c r="AI1062" s="32" t="s">
        <v>366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362</v>
      </c>
      <c r="F1063" s="36" t="s">
        <v>362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607</v>
      </c>
      <c r="M1063" s="32" t="s">
        <v>402</v>
      </c>
      <c r="N1063" s="36" t="s">
        <v>442</v>
      </c>
      <c r="O1063" s="35" t="s">
        <v>404</v>
      </c>
      <c r="P1063" s="37" t="s">
        <v>470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7">
        <f ca="1">IFERROR(_xlfn.XLOOKUP(PA[[#This Row],[Affected Equipment ]],'Basic Data'!N:N,'Basic Data'!R:R),"")</f>
        <v>1.8323575444901746E-4</v>
      </c>
      <c r="W1063" s="35" t="s">
        <v>446</v>
      </c>
      <c r="X1063" s="38"/>
      <c r="Y1063" s="38" t="s">
        <v>468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68" t="s">
        <v>592</v>
      </c>
      <c r="AI1063" s="32" t="s">
        <v>366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362</v>
      </c>
      <c r="F1064" s="36" t="s">
        <v>362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417</v>
      </c>
      <c r="M1064" s="32" t="s">
        <v>402</v>
      </c>
      <c r="N1064" s="36" t="s">
        <v>442</v>
      </c>
      <c r="O1064" s="35" t="s">
        <v>445</v>
      </c>
      <c r="P1064" s="37" t="s">
        <v>405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7">
        <f ca="1">IFERROR(_xlfn.XLOOKUP(PA[[#This Row],[Affected Equipment ]],'Basic Data'!N:N,'Basic Data'!R:R),"")</f>
        <v>1.8491681641643964E-4</v>
      </c>
      <c r="W1064" s="35" t="s">
        <v>446</v>
      </c>
      <c r="X1064" s="38"/>
      <c r="Y1064" s="38" t="s">
        <v>468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68" t="s">
        <v>592</v>
      </c>
      <c r="AI1064" s="32" t="s">
        <v>366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362</v>
      </c>
      <c r="F1065" s="36" t="s">
        <v>362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417</v>
      </c>
      <c r="M1065" s="32" t="s">
        <v>402</v>
      </c>
      <c r="N1065" s="36" t="s">
        <v>442</v>
      </c>
      <c r="O1065" s="35" t="s">
        <v>445</v>
      </c>
      <c r="P1065" s="37" t="s">
        <v>405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7">
        <f ca="1">IFERROR(_xlfn.XLOOKUP(PA[[#This Row],[Affected Equipment ]],'Basic Data'!N:N,'Basic Data'!R:R),"")</f>
        <v>1.8491681641643964E-4</v>
      </c>
      <c r="W1065" s="35" t="s">
        <v>446</v>
      </c>
      <c r="X1065" s="38"/>
      <c r="Y1065" s="38" t="s">
        <v>468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68" t="s">
        <v>592</v>
      </c>
      <c r="AI1065" s="32" t="s">
        <v>366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362</v>
      </c>
      <c r="F1066" s="36" t="s">
        <v>362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509</v>
      </c>
      <c r="M1066" s="32" t="s">
        <v>409</v>
      </c>
      <c r="N1066" s="36" t="s">
        <v>411</v>
      </c>
      <c r="O1066" s="35" t="s">
        <v>471</v>
      </c>
      <c r="P1066" s="37" t="s">
        <v>470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58">
        <f ca="1">IFERROR(_xlfn.XLOOKUP(PA[[#This Row],[Affected Equipment ]],'Basic Data'!N:N,'Basic Data'!R:R),"")</f>
        <v>1.8323575444901746E-4</v>
      </c>
      <c r="W1066" s="37" t="s">
        <v>406</v>
      </c>
      <c r="X1066" s="39"/>
      <c r="Y1066" s="38" t="s">
        <v>468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68" t="s">
        <v>1923</v>
      </c>
      <c r="AI1066" s="32" t="s">
        <v>366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362</v>
      </c>
      <c r="F1067" s="36" t="s">
        <v>362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509</v>
      </c>
      <c r="M1067" s="32" t="s">
        <v>409</v>
      </c>
      <c r="N1067" s="36" t="s">
        <v>411</v>
      </c>
      <c r="O1067" s="35" t="s">
        <v>457</v>
      </c>
      <c r="P1067" s="37" t="s">
        <v>470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7">
        <f ca="1">IFERROR(_xlfn.XLOOKUP(PA[[#This Row],[Affected Equipment ]],'Basic Data'!N:N,'Basic Data'!R:R),"")</f>
        <v>1.8323575444901746E-4</v>
      </c>
      <c r="W1067" s="37" t="s">
        <v>406</v>
      </c>
      <c r="X1067" s="38"/>
      <c r="Y1067" s="38" t="s">
        <v>468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68" t="s">
        <v>1923</v>
      </c>
      <c r="AI1067" s="32" t="s">
        <v>366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362</v>
      </c>
      <c r="F1068" s="36" t="s">
        <v>362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673</v>
      </c>
      <c r="M1068" s="32" t="s">
        <v>402</v>
      </c>
      <c r="N1068" s="36" t="s">
        <v>403</v>
      </c>
      <c r="O1068" s="35" t="s">
        <v>455</v>
      </c>
      <c r="P1068" s="37" t="s">
        <v>470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7">
        <f ca="1">IFERROR(_xlfn.XLOOKUP(PA[[#This Row],[Affected Equipment ]],'Basic Data'!N:N,'Basic Data'!R:R),"")</f>
        <v>1.8323575444901746E-4</v>
      </c>
      <c r="W1068" s="35" t="s">
        <v>446</v>
      </c>
      <c r="X1068" s="38"/>
      <c r="Y1068" s="38" t="s">
        <v>468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68" t="s">
        <v>687</v>
      </c>
      <c r="AI1068" s="32" t="s">
        <v>366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362</v>
      </c>
      <c r="F1069" s="36" t="s">
        <v>362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509</v>
      </c>
      <c r="M1069" s="32" t="s">
        <v>402</v>
      </c>
      <c r="N1069" s="36" t="s">
        <v>411</v>
      </c>
      <c r="O1069" s="35" t="s">
        <v>471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7">
        <f ca="1">IFERROR(_xlfn.XLOOKUP(PA[[#This Row],[Affected Equipment ]],'Basic Data'!N:N,'Basic Data'!R:R),"")</f>
        <v>1.1910324039186135E-3</v>
      </c>
      <c r="W1069" s="35" t="s">
        <v>432</v>
      </c>
      <c r="X1069" s="38"/>
      <c r="Y1069" s="352" t="s">
        <v>1907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0" t="s">
        <v>1908</v>
      </c>
      <c r="AI1069" s="351" t="s">
        <v>551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362</v>
      </c>
      <c r="F1070" s="36" t="s">
        <v>362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509</v>
      </c>
      <c r="M1070" s="32" t="s">
        <v>402</v>
      </c>
      <c r="N1070" s="36" t="s">
        <v>411</v>
      </c>
      <c r="O1070" s="35" t="s">
        <v>445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7">
        <f ca="1">IFERROR(_xlfn.XLOOKUP(PA[[#This Row],[Affected Equipment ]],'Basic Data'!N:N,'Basic Data'!R:R),"")</f>
        <v>1.2826502811431222E-3</v>
      </c>
      <c r="W1070" s="35" t="s">
        <v>432</v>
      </c>
      <c r="X1070" s="38"/>
      <c r="Y1070" s="352" t="s">
        <v>1907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0" t="s">
        <v>1908</v>
      </c>
      <c r="AI1070" s="351" t="s">
        <v>551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362</v>
      </c>
      <c r="F1071" s="36" t="s">
        <v>362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423</v>
      </c>
      <c r="M1071" s="32" t="s">
        <v>482</v>
      </c>
      <c r="N1071" s="36" t="s">
        <v>411</v>
      </c>
      <c r="O1071" s="35" t="s">
        <v>469</v>
      </c>
      <c r="P1071" s="37" t="s">
        <v>470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58">
        <f ca="1">IFERROR(_xlfn.XLOOKUP(PA[[#This Row],[Affected Equipment ]],'Basic Data'!N:N,'Basic Data'!R:R),"")</f>
        <v>1.8323575444901746E-4</v>
      </c>
      <c r="W1071" s="37" t="s">
        <v>406</v>
      </c>
      <c r="X1071" s="39"/>
      <c r="Y1071" s="38" t="s">
        <v>468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68" t="s">
        <v>459</v>
      </c>
      <c r="AI1071" s="32" t="s">
        <v>366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362</v>
      </c>
      <c r="F1072" s="36" t="s">
        <v>362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423</v>
      </c>
      <c r="M1072" s="32" t="s">
        <v>402</v>
      </c>
      <c r="N1072" s="36" t="s">
        <v>411</v>
      </c>
      <c r="O1072" s="35" t="s">
        <v>469</v>
      </c>
      <c r="P1072" s="37" t="s">
        <v>470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406</v>
      </c>
      <c r="X1072" s="39"/>
      <c r="Y1072" s="38" t="s">
        <v>468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68" t="s">
        <v>459</v>
      </c>
      <c r="AI1072" s="32" t="s">
        <v>366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362</v>
      </c>
      <c r="F1073" s="36" t="s">
        <v>362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509</v>
      </c>
      <c r="M1073" s="32" t="s">
        <v>402</v>
      </c>
      <c r="N1073" s="36" t="s">
        <v>411</v>
      </c>
      <c r="O1073" s="35" t="s">
        <v>471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432</v>
      </c>
      <c r="X1073" s="38"/>
      <c r="Y1073" s="352" t="s">
        <v>1907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0" t="s">
        <v>1908</v>
      </c>
      <c r="AI1073" s="351" t="s">
        <v>551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362</v>
      </c>
      <c r="F1074" s="36" t="s">
        <v>362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509</v>
      </c>
      <c r="M1074" s="32" t="s">
        <v>402</v>
      </c>
      <c r="N1074" s="36" t="s">
        <v>411</v>
      </c>
      <c r="O1074" s="35" t="s">
        <v>445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432</v>
      </c>
      <c r="X1074" s="38"/>
      <c r="Y1074" s="352" t="s">
        <v>1907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0" t="s">
        <v>1908</v>
      </c>
      <c r="AI1074" s="351" t="s">
        <v>551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362</v>
      </c>
      <c r="F1075" s="36" t="s">
        <v>362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423</v>
      </c>
      <c r="M1075" s="32" t="s">
        <v>435</v>
      </c>
      <c r="N1075" s="36" t="s">
        <v>411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412</v>
      </c>
      <c r="X1075" s="39"/>
      <c r="Y1075" s="373" t="s">
        <v>536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2" t="s">
        <v>1933</v>
      </c>
      <c r="AI1075" s="32" t="s">
        <v>366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362</v>
      </c>
      <c r="F1076" s="36" t="s">
        <v>362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673</v>
      </c>
      <c r="M1076" s="32" t="s">
        <v>409</v>
      </c>
      <c r="N1076" s="36" t="s">
        <v>415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412</v>
      </c>
      <c r="X1076" s="38"/>
      <c r="Y1076" s="374" t="s">
        <v>1934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5" t="s">
        <v>1935</v>
      </c>
      <c r="AI1076" s="32" t="s">
        <v>366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362</v>
      </c>
      <c r="F1077" s="36" t="s">
        <v>362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673</v>
      </c>
      <c r="M1077" s="32" t="s">
        <v>402</v>
      </c>
      <c r="N1077" s="36" t="s">
        <v>415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412</v>
      </c>
      <c r="X1077" s="38"/>
      <c r="Y1077" s="374" t="s">
        <v>1936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5" t="s">
        <v>654</v>
      </c>
      <c r="AI1077" s="32" t="s">
        <v>366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362</v>
      </c>
      <c r="F1078" s="36" t="s">
        <v>362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673</v>
      </c>
      <c r="M1078" s="32" t="s">
        <v>402</v>
      </c>
      <c r="N1078" s="36" t="s">
        <v>403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1228.1499999999999</v>
      </c>
      <c r="V1078" s="178">
        <f ca="1">IFERROR(_xlfn.XLOOKUP(PA[[#This Row],[Affected Equipment ]],'Basic Data'!N:N,'Basic Data'!R:R),"")</f>
        <v>7.1192974320329252E-3</v>
      </c>
      <c r="W1078" s="37" t="s">
        <v>412</v>
      </c>
      <c r="X1078" s="38"/>
      <c r="Y1078" s="374" t="s">
        <v>1936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5" t="s">
        <v>654</v>
      </c>
      <c r="AI1078" s="32" t="s">
        <v>366</v>
      </c>
      <c r="AJ1078" s="34">
        <f ca="1">IFERROR(PA[[#This Row],[Breakdown Time]]*PA[[#This Row],[Plant Equivalent Weightage]],"")</f>
        <v>2.3730991440109855E-3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290.73864547480559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362</v>
      </c>
      <c r="F1079" s="36" t="s">
        <v>362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673</v>
      </c>
      <c r="M1079" s="32" t="s">
        <v>409</v>
      </c>
      <c r="N1079" s="36" t="s">
        <v>403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412</v>
      </c>
      <c r="X1079" s="38"/>
      <c r="Y1079" s="374" t="s">
        <v>1936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5" t="s">
        <v>654</v>
      </c>
      <c r="AI1079" s="32" t="s">
        <v>366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362</v>
      </c>
      <c r="F1080" s="36" t="s">
        <v>362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509</v>
      </c>
      <c r="M1080" s="32" t="s">
        <v>402</v>
      </c>
      <c r="N1080" s="36" t="s">
        <v>411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1390.8400000000001</v>
      </c>
      <c r="V1080" s="178">
        <f ca="1">IFERROR(_xlfn.XLOOKUP(PA[[#This Row],[Affected Equipment ]],'Basic Data'!N:N,'Basic Data'!R:R),"")</f>
        <v>8.0623731957567678E-3</v>
      </c>
      <c r="W1080" s="37" t="s">
        <v>412</v>
      </c>
      <c r="X1080" s="38"/>
      <c r="Y1080" s="374" t="s">
        <v>1936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5" t="s">
        <v>654</v>
      </c>
      <c r="AI1080" s="32" t="s">
        <v>366</v>
      </c>
      <c r="AJ1080" s="34">
        <f ca="1">IFERROR(PA[[#This Row],[Breakdown Time]]*PA[[#This Row],[Plant Equivalent Weightage]],"")</f>
        <v>5.106169690645956E-3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550.28843543831897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362</v>
      </c>
      <c r="F1081" s="36" t="s">
        <v>362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509</v>
      </c>
      <c r="M1081" s="32" t="s">
        <v>409</v>
      </c>
      <c r="N1081" s="36" t="s">
        <v>415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1264.4000000000001</v>
      </c>
      <c r="V1081" s="178">
        <f ca="1">IFERROR(_xlfn.XLOOKUP(PA[[#This Row],[Affected Equipment ]],'Basic Data'!N:N,'Basic Data'!R:R),"")</f>
        <v>7.3294301779606988E-3</v>
      </c>
      <c r="W1081" s="37" t="s">
        <v>412</v>
      </c>
      <c r="X1081" s="38"/>
      <c r="Y1081" s="374" t="s">
        <v>1936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5" t="s">
        <v>654</v>
      </c>
      <c r="AI1081" s="32" t="s">
        <v>366</v>
      </c>
      <c r="AJ1081" s="34">
        <f ca="1">IFERROR(PA[[#This Row],[Breakdown Time]]*PA[[#This Row],[Plant Equivalent Weightage]],"")</f>
        <v>4.6419724460417793E-3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500.26221403483538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362</v>
      </c>
      <c r="F1082" s="36" t="s">
        <v>362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509</v>
      </c>
      <c r="M1082" s="32" t="s">
        <v>409</v>
      </c>
      <c r="N1082" s="36" t="s">
        <v>442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1580.5</v>
      </c>
      <c r="V1082" s="178">
        <f>IFERROR(_xlfn.XLOOKUP(PA[[#This Row],[Affected Equipment ]],'Basic Data'!N:N,'Basic Data'!R:R),"")</f>
        <v>0</v>
      </c>
      <c r="W1082" s="37" t="s">
        <v>412</v>
      </c>
      <c r="X1082" s="38"/>
      <c r="Y1082" s="374" t="s">
        <v>1936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5" t="s">
        <v>654</v>
      </c>
      <c r="AI1082" s="32" t="s">
        <v>366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625.32776754354416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362</v>
      </c>
      <c r="F1083" s="36" t="s">
        <v>362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423</v>
      </c>
      <c r="M1083" s="32" t="s">
        <v>482</v>
      </c>
      <c r="N1083" s="36" t="s">
        <v>411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412</v>
      </c>
      <c r="X1083" s="38"/>
      <c r="Y1083" s="374" t="s">
        <v>1936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5" t="s">
        <v>654</v>
      </c>
      <c r="AI1083" s="32" t="s">
        <v>366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362</v>
      </c>
      <c r="F1084" s="36" t="s">
        <v>362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472</v>
      </c>
      <c r="M1084" s="32" t="s">
        <v>409</v>
      </c>
      <c r="N1084" s="36" t="s">
        <v>411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412</v>
      </c>
      <c r="X1084" s="38"/>
      <c r="Y1084" s="374" t="s">
        <v>1936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5" t="s">
        <v>654</v>
      </c>
      <c r="AI1084" s="32" t="s">
        <v>366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362</v>
      </c>
      <c r="F1085" s="36" t="s">
        <v>362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945</v>
      </c>
      <c r="M1085" s="32" t="s">
        <v>402</v>
      </c>
      <c r="N1085" s="36" t="s">
        <v>411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412</v>
      </c>
      <c r="X1085" s="38"/>
      <c r="Y1085" s="374" t="s">
        <v>1936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5" t="s">
        <v>654</v>
      </c>
      <c r="AI1085" s="32" t="s">
        <v>366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362</v>
      </c>
      <c r="F1086" s="36" t="s">
        <v>362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449</v>
      </c>
      <c r="M1086" s="32" t="s">
        <v>402</v>
      </c>
      <c r="N1086" s="36" t="s">
        <v>411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412</v>
      </c>
      <c r="X1086" s="38"/>
      <c r="Y1086" s="374" t="s">
        <v>1936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5" t="s">
        <v>654</v>
      </c>
      <c r="AI1086" s="32" t="s">
        <v>366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362</v>
      </c>
      <c r="F1087" s="36" t="s">
        <v>362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449</v>
      </c>
      <c r="M1087" s="32" t="s">
        <v>402</v>
      </c>
      <c r="N1087" s="36" t="s">
        <v>442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412</v>
      </c>
      <c r="X1087" s="38"/>
      <c r="Y1087" s="374" t="s">
        <v>1936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5" t="s">
        <v>654</v>
      </c>
      <c r="AI1087" s="32" t="s">
        <v>366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362</v>
      </c>
      <c r="F1088" s="36" t="s">
        <v>362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449</v>
      </c>
      <c r="M1088" s="32" t="s">
        <v>409</v>
      </c>
      <c r="N1088" s="36" t="s">
        <v>415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412</v>
      </c>
      <c r="X1088" s="38"/>
      <c r="Y1088" s="374" t="s">
        <v>1936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5" t="s">
        <v>654</v>
      </c>
      <c r="AI1088" s="32" t="s">
        <v>366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362</v>
      </c>
      <c r="F1089" s="36" t="s">
        <v>362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417</v>
      </c>
      <c r="M1089" s="32" t="s">
        <v>402</v>
      </c>
      <c r="N1089" s="36" t="s">
        <v>415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412</v>
      </c>
      <c r="X1089" s="38"/>
      <c r="Y1089" s="374" t="s">
        <v>1936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5" t="s">
        <v>654</v>
      </c>
      <c r="AI1089" s="32" t="s">
        <v>366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362</v>
      </c>
      <c r="F1090" s="36" t="s">
        <v>362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417</v>
      </c>
      <c r="M1090" s="32" t="s">
        <v>402</v>
      </c>
      <c r="N1090" s="36" t="s">
        <v>403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412</v>
      </c>
      <c r="X1090" s="38"/>
      <c r="Y1090" s="374" t="s">
        <v>1936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5" t="s">
        <v>654</v>
      </c>
      <c r="AI1090" s="32" t="s">
        <v>366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362</v>
      </c>
      <c r="F1091" s="36" t="s">
        <v>362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417</v>
      </c>
      <c r="M1091" s="32" t="s">
        <v>409</v>
      </c>
      <c r="N1091" s="36" t="s">
        <v>415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412</v>
      </c>
      <c r="X1091" s="39"/>
      <c r="Y1091" s="374" t="s">
        <v>1936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5" t="s">
        <v>654</v>
      </c>
      <c r="AI1091" s="32" t="s">
        <v>366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362</v>
      </c>
      <c r="F1092" s="36" t="s">
        <v>362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417</v>
      </c>
      <c r="M1092" s="32" t="s">
        <v>409</v>
      </c>
      <c r="N1092" s="36" t="s">
        <v>411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412</v>
      </c>
      <c r="X1092" s="38"/>
      <c r="Y1092" s="374" t="s">
        <v>1936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5" t="s">
        <v>654</v>
      </c>
      <c r="AI1092" s="32" t="s">
        <v>366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362</v>
      </c>
      <c r="F1093" s="36" t="s">
        <v>362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417</v>
      </c>
      <c r="M1093" s="32" t="s">
        <v>409</v>
      </c>
      <c r="N1093" s="36" t="s">
        <v>403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412</v>
      </c>
      <c r="X1093" s="38"/>
      <c r="Y1093" s="374" t="s">
        <v>1936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5" t="s">
        <v>654</v>
      </c>
      <c r="AI1093" s="32" t="s">
        <v>366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362</v>
      </c>
      <c r="F1094" s="36" t="s">
        <v>362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422</v>
      </c>
      <c r="M1094" s="32" t="s">
        <v>402</v>
      </c>
      <c r="N1094" s="36" t="s">
        <v>415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412</v>
      </c>
      <c r="X1094" s="38"/>
      <c r="Y1094" s="374" t="s">
        <v>1936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5" t="s">
        <v>654</v>
      </c>
      <c r="AI1094" s="32" t="s">
        <v>366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362</v>
      </c>
      <c r="F1095" s="36" t="s">
        <v>362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422</v>
      </c>
      <c r="M1095" s="32" t="s">
        <v>402</v>
      </c>
      <c r="N1095" s="36" t="s">
        <v>411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412</v>
      </c>
      <c r="X1095" s="38"/>
      <c r="Y1095" s="374" t="s">
        <v>1936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5" t="s">
        <v>654</v>
      </c>
      <c r="AI1095" s="32" t="s">
        <v>366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362</v>
      </c>
      <c r="F1096" s="36" t="s">
        <v>362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875</v>
      </c>
      <c r="M1096" s="32" t="s">
        <v>402</v>
      </c>
      <c r="N1096" s="36" t="s">
        <v>411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412</v>
      </c>
      <c r="X1096" s="38"/>
      <c r="Y1096" s="374" t="s">
        <v>1936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5" t="s">
        <v>654</v>
      </c>
      <c r="AI1096" s="32" t="s">
        <v>366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362</v>
      </c>
      <c r="F1097" s="36" t="s">
        <v>362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513</v>
      </c>
      <c r="M1097" s="32" t="s">
        <v>409</v>
      </c>
      <c r="N1097" s="36" t="s">
        <v>411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412</v>
      </c>
      <c r="X1097" s="38"/>
      <c r="Y1097" s="374" t="s">
        <v>1936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5" t="s">
        <v>654</v>
      </c>
      <c r="AI1097" s="32" t="s">
        <v>366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362</v>
      </c>
      <c r="F1098" s="36" t="s">
        <v>362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477</v>
      </c>
      <c r="M1098" s="32" t="s">
        <v>409</v>
      </c>
      <c r="N1098" s="36" t="s">
        <v>415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412</v>
      </c>
      <c r="X1098" s="38"/>
      <c r="Y1098" s="374" t="s">
        <v>1936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5" t="s">
        <v>654</v>
      </c>
      <c r="AI1098" s="32" t="s">
        <v>366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362</v>
      </c>
      <c r="F1099" s="36" t="s">
        <v>362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523</v>
      </c>
      <c r="M1099" s="32"/>
      <c r="N1099" s="32"/>
      <c r="O1099" s="35"/>
      <c r="P1099" s="35"/>
      <c r="Q1099" s="32" t="s">
        <v>519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427</v>
      </c>
      <c r="X1099" s="38"/>
      <c r="Y1099" s="374" t="s">
        <v>428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5" t="s">
        <v>421</v>
      </c>
      <c r="AI1099" s="32" t="s">
        <v>366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362</v>
      </c>
      <c r="F1100" s="36" t="s">
        <v>362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426</v>
      </c>
      <c r="M1100" s="32" t="s">
        <v>402</v>
      </c>
      <c r="N1100" s="36" t="s">
        <v>411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412</v>
      </c>
      <c r="X1100" s="39"/>
      <c r="Y1100" s="374" t="s">
        <v>1936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5" t="s">
        <v>654</v>
      </c>
      <c r="AI1100" s="32" t="s">
        <v>366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362</v>
      </c>
      <c r="F1101" s="36" t="s">
        <v>362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426</v>
      </c>
      <c r="M1101" s="32" t="s">
        <v>409</v>
      </c>
      <c r="N1101" s="36" t="s">
        <v>411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412</v>
      </c>
      <c r="X1101" s="38"/>
      <c r="Y1101" s="374" t="s">
        <v>1936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5" t="s">
        <v>654</v>
      </c>
      <c r="AI1101" s="32" t="s">
        <v>366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362</v>
      </c>
      <c r="F1102" s="36" t="s">
        <v>362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410</v>
      </c>
      <c r="M1102" s="32" t="s">
        <v>402</v>
      </c>
      <c r="N1102" s="36" t="s">
        <v>415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412</v>
      </c>
      <c r="X1102" s="38"/>
      <c r="Y1102" s="374" t="s">
        <v>1936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5" t="s">
        <v>654</v>
      </c>
      <c r="AI1102" s="32" t="s">
        <v>366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362</v>
      </c>
      <c r="F1103" s="36" t="s">
        <v>362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410</v>
      </c>
      <c r="M1103" s="32" t="s">
        <v>402</v>
      </c>
      <c r="N1103" s="36" t="s">
        <v>411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412</v>
      </c>
      <c r="X1103" s="38"/>
      <c r="Y1103" s="374" t="s">
        <v>1936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5" t="s">
        <v>654</v>
      </c>
      <c r="AI1103" s="32" t="s">
        <v>366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362</v>
      </c>
      <c r="F1104" s="36" t="s">
        <v>362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410</v>
      </c>
      <c r="M1104" s="32" t="s">
        <v>409</v>
      </c>
      <c r="N1104" s="36" t="s">
        <v>415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412</v>
      </c>
      <c r="X1104" s="38"/>
      <c r="Y1104" s="374" t="s">
        <v>1936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5" t="s">
        <v>654</v>
      </c>
      <c r="AI1104" s="32" t="s">
        <v>366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362</v>
      </c>
      <c r="F1105" s="36" t="s">
        <v>362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410</v>
      </c>
      <c r="M1105" s="32" t="s">
        <v>409</v>
      </c>
      <c r="N1105" s="36" t="s">
        <v>411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412</v>
      </c>
      <c r="X1105" s="39"/>
      <c r="Y1105" s="374" t="s">
        <v>1936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5" t="s">
        <v>654</v>
      </c>
      <c r="AI1105" s="32" t="s">
        <v>366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362</v>
      </c>
      <c r="F1106" s="36" t="s">
        <v>362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410</v>
      </c>
      <c r="M1106" s="32" t="s">
        <v>435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473</v>
      </c>
      <c r="X1106" s="38"/>
      <c r="Y1106" s="374" t="s">
        <v>1936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5" t="s">
        <v>654</v>
      </c>
      <c r="AI1106" s="32" t="s">
        <v>366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362</v>
      </c>
      <c r="F1107" s="36" t="s">
        <v>362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410</v>
      </c>
      <c r="M1107" s="32" t="s">
        <v>482</v>
      </c>
      <c r="N1107" s="36" t="s">
        <v>411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412</v>
      </c>
      <c r="X1107" s="39"/>
      <c r="Y1107" s="374" t="s">
        <v>1936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5" t="s">
        <v>654</v>
      </c>
      <c r="AI1107" s="32" t="s">
        <v>366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362</v>
      </c>
      <c r="F1108" s="36" t="s">
        <v>362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509</v>
      </c>
      <c r="M1108" s="32" t="s">
        <v>402</v>
      </c>
      <c r="N1108" s="32" t="s">
        <v>411</v>
      </c>
      <c r="O1108" s="35" t="s">
        <v>471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432</v>
      </c>
      <c r="X1108" s="38"/>
      <c r="Y1108" s="352" t="s">
        <v>1907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0" t="s">
        <v>1908</v>
      </c>
      <c r="AI1108" s="351" t="s">
        <v>551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362</v>
      </c>
      <c r="F1109" s="36" t="s">
        <v>362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509</v>
      </c>
      <c r="M1109" s="36" t="s">
        <v>402</v>
      </c>
      <c r="N1109" s="36" t="s">
        <v>411</v>
      </c>
      <c r="O1109" s="37" t="s">
        <v>445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432</v>
      </c>
      <c r="X1109" s="38"/>
      <c r="Y1109" s="352" t="s">
        <v>1907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0" t="s">
        <v>1908</v>
      </c>
      <c r="AI1109" s="351" t="s">
        <v>551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362</v>
      </c>
      <c r="F1110" s="36" t="s">
        <v>362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607</v>
      </c>
      <c r="M1110" s="36" t="s">
        <v>402</v>
      </c>
      <c r="N1110" s="36" t="s">
        <v>442</v>
      </c>
      <c r="O1110" s="37" t="s">
        <v>457</v>
      </c>
      <c r="P1110" s="37" t="s">
        <v>470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78">
        <f ca="1">IFERROR(_xlfn.XLOOKUP(PA[[#This Row],[Affected Equipment ]],'Basic Data'!N:N,'Basic Data'!R:R),"")</f>
        <v>1.8323575444901746E-4</v>
      </c>
      <c r="W1110" s="35" t="s">
        <v>446</v>
      </c>
      <c r="X1110" s="38"/>
      <c r="Y1110" s="374" t="s">
        <v>468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68" t="s">
        <v>687</v>
      </c>
      <c r="AI1110" s="32" t="s">
        <v>366</v>
      </c>
      <c r="AJ1110" s="34">
        <f ca="1">IFERROR(PA[[#This Row],[Breakdown Time]]*PA[[#This Row],[Plant Equivalent Weightage]],"")</f>
        <v>1.9361911386779516E-3</v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362</v>
      </c>
      <c r="F1111" s="36" t="s">
        <v>362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509</v>
      </c>
      <c r="M1111" s="32" t="s">
        <v>402</v>
      </c>
      <c r="N1111" s="32" t="s">
        <v>411</v>
      </c>
      <c r="O1111" s="35" t="s">
        <v>471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78">
        <f ca="1">IFERROR(_xlfn.XLOOKUP(PA[[#This Row],[Affected Equipment ]],'Basic Data'!N:N,'Basic Data'!R:R),"")</f>
        <v>1.1910324039186135E-3</v>
      </c>
      <c r="W1111" s="35" t="s">
        <v>432</v>
      </c>
      <c r="X1111" s="38"/>
      <c r="Y1111" s="352" t="s">
        <v>1907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0" t="s">
        <v>1908</v>
      </c>
      <c r="AI1111" s="351" t="s">
        <v>551</v>
      </c>
      <c r="AJ1111" s="34">
        <f ca="1">IFERROR(PA[[#This Row],[Breakdown Time]]*PA[[#This Row],[Plant Equivalent Weightage]],"")</f>
        <v>1.423283722682743E-2</v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362</v>
      </c>
      <c r="F1112" s="36" t="s">
        <v>362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509</v>
      </c>
      <c r="M1112" s="36" t="s">
        <v>402</v>
      </c>
      <c r="N1112" s="36" t="s">
        <v>411</v>
      </c>
      <c r="O1112" s="37" t="s">
        <v>445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79">
        <f ca="1">IFERROR(_xlfn.XLOOKUP(PA[[#This Row],[Affected Equipment ]],'Basic Data'!N:N,'Basic Data'!R:R),"")</f>
        <v>1.2826502811431222E-3</v>
      </c>
      <c r="W1112" s="35" t="s">
        <v>432</v>
      </c>
      <c r="X1112" s="38"/>
      <c r="Y1112" s="352" t="s">
        <v>1907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0" t="s">
        <v>1908</v>
      </c>
      <c r="AI1112" s="351" t="s">
        <v>551</v>
      </c>
      <c r="AJ1112" s="175">
        <f ca="1">IFERROR(PA[[#This Row],[Breakdown Time]]*PA[[#This Row],[Plant Equivalent Weightage]],"")</f>
        <v>1.532767085966031E-2</v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173">
        <f t="shared" si="18"/>
        <v>1112</v>
      </c>
      <c r="B1113" s="134">
        <v>45867</v>
      </c>
      <c r="C1113" s="183">
        <f>YEAR(PA[[#This Row],[Date]])+IF(MONTH(PA[[#This Row],[Date]])&gt;=4,1,0)</f>
        <v>2026</v>
      </c>
      <c r="D1113" s="32">
        <f>YEAR(PA[[#This Row],[Date]])</f>
        <v>2025</v>
      </c>
      <c r="E1113" s="36" t="s">
        <v>362</v>
      </c>
      <c r="F1113" s="36" t="s">
        <v>362</v>
      </c>
      <c r="G1113" s="216">
        <v>45839</v>
      </c>
      <c r="H1113" s="31">
        <f>DAY(EOMONTH(PA[[#This Row],[Month Year]],0))</f>
        <v>31</v>
      </c>
      <c r="I1113" s="33">
        <v>0.27916666666666667</v>
      </c>
      <c r="J1113" s="33">
        <v>0.77638888888888891</v>
      </c>
      <c r="K1113" s="34">
        <f>IFERROR((PA[[#This Row],[Sunset Time (POA&lt;20 W/m2)]]-PA[[#This Row],[Sunrise Time (POA&gt;20 W/m2)]])*24,"")</f>
        <v>11.933333333333334</v>
      </c>
      <c r="L1113" s="32" t="s">
        <v>464</v>
      </c>
      <c r="M1113" s="36" t="s">
        <v>402</v>
      </c>
      <c r="N1113" s="36" t="s">
        <v>415</v>
      </c>
      <c r="O1113" s="37" t="s">
        <v>466</v>
      </c>
      <c r="P1113" s="37" t="s">
        <v>405</v>
      </c>
      <c r="Q1113" s="32"/>
      <c r="R1113" s="31">
        <f>IF((PA[[#This Row],[String Type(If String BD)]]&amp;PA[[#This Row],[Equipment (If any BD other than PV  array and inv)]])="",1,0)</f>
        <v>0</v>
      </c>
      <c r="S1113" s="31">
        <f>IF(PA[[#This Row],[String Type(If String BD)]]="",1,0)</f>
        <v>0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13" s="34">
        <f>IFERROR(_xlfn.XLOOKUP(PA[[#This Row],[Affected Equipment ]],'Basic Data'!N:N,'Basic Data'!Q:Q),"")</f>
        <v>31.900000000000002</v>
      </c>
      <c r="V1113" s="378">
        <f ca="1">IFERROR(_xlfn.XLOOKUP(PA[[#This Row],[Affected Equipment ]],'Basic Data'!N:N,'Basic Data'!R:R),"")</f>
        <v>1.8491681641643964E-4</v>
      </c>
      <c r="W1113" s="35" t="s">
        <v>406</v>
      </c>
      <c r="X1113" s="38"/>
      <c r="Y1113" s="38" t="s">
        <v>468</v>
      </c>
      <c r="Z1113" s="44">
        <v>0.27916666666666667</v>
      </c>
      <c r="AA1113" s="40">
        <v>0.27916666666666667</v>
      </c>
      <c r="AB1113" s="41">
        <v>0.27916666666666667</v>
      </c>
      <c r="AC1113" s="44">
        <v>0.70833333333333337</v>
      </c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10.3</v>
      </c>
      <c r="AG1113" s="42">
        <f>IFERROR((PA[[#This Row],[Work Completion time on fault]]-PA[[#This Row],[Fault Time]])*24,"")</f>
        <v>10.3</v>
      </c>
      <c r="AH1113" s="375" t="s">
        <v>1953</v>
      </c>
      <c r="AI1113" s="32" t="s">
        <v>366</v>
      </c>
      <c r="AJ1113" s="34">
        <f ca="1">IFERROR(PA[[#This Row],[Breakdown Time]]*PA[[#This Row],[Plant Equivalent Weightage]],"")</f>
        <v>1.9046432090893285E-3</v>
      </c>
      <c r="AK1113" s="35">
        <v>3746</v>
      </c>
      <c r="AL1113" s="49">
        <f>IFERROR((_xlfn.XLOOKUP($G1113,'Modelling New'!$D:$D,'Modelling New'!$O:$O)*PA[[#This Row],[Lost PoA(Wh/m2)]]*PA[[#This Row],[DC Capacity Affected (kW)]])/1000,"")</f>
        <v>98.910813363783674</v>
      </c>
    </row>
    <row r="1114" spans="1:38">
      <c r="A1114" s="173">
        <f t="shared" si="18"/>
        <v>1113</v>
      </c>
      <c r="B1114" s="134">
        <v>45867</v>
      </c>
      <c r="C1114" s="183">
        <f>YEAR(PA[[#This Row],[Date]])+IF(MONTH(PA[[#This Row],[Date]])&gt;=4,1,0)</f>
        <v>2026</v>
      </c>
      <c r="D1114" s="32">
        <f>YEAR(PA[[#This Row],[Date]])</f>
        <v>2025</v>
      </c>
      <c r="E1114" s="36" t="s">
        <v>362</v>
      </c>
      <c r="F1114" s="36" t="s">
        <v>362</v>
      </c>
      <c r="G1114" s="216">
        <v>45839</v>
      </c>
      <c r="H1114" s="31">
        <f>DAY(EOMONTH(PA[[#This Row],[Month Year]],0))</f>
        <v>31</v>
      </c>
      <c r="I1114" s="33">
        <v>0.27916666666666667</v>
      </c>
      <c r="J1114" s="33">
        <v>0.77638888888888891</v>
      </c>
      <c r="K1114" s="34">
        <f>IFERROR((PA[[#This Row],[Sunset Time (POA&lt;20 W/m2)]]-PA[[#This Row],[Sunrise Time (POA&gt;20 W/m2)]])*24,"")</f>
        <v>11.933333333333334</v>
      </c>
      <c r="L1114" s="32" t="s">
        <v>472</v>
      </c>
      <c r="M1114" s="36" t="s">
        <v>402</v>
      </c>
      <c r="N1114" s="36" t="s">
        <v>411</v>
      </c>
      <c r="O1114" s="37" t="s">
        <v>445</v>
      </c>
      <c r="P1114" s="37" t="s">
        <v>470</v>
      </c>
      <c r="Q1114" s="32"/>
      <c r="R1114" s="31">
        <f>IF((PA[[#This Row],[String Type(If String BD)]]&amp;PA[[#This Row],[Equipment (If any BD other than PV  array and inv)]])="",1,0)</f>
        <v>0</v>
      </c>
      <c r="S1114" s="31">
        <f>IF(PA[[#This Row],[String Type(If String BD)]]="",1,0)</f>
        <v>0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4" s="34">
        <f>IFERROR(_xlfn.XLOOKUP(PA[[#This Row],[Affected Equipment ]],'Basic Data'!N:N,'Basic Data'!Q:Q),"")</f>
        <v>31.610000000000003</v>
      </c>
      <c r="V1114" s="378">
        <f ca="1">IFERROR(_xlfn.XLOOKUP(PA[[#This Row],[Affected Equipment ]],'Basic Data'!N:N,'Basic Data'!R:R),"")</f>
        <v>1.8323575444901746E-4</v>
      </c>
      <c r="W1114" s="35" t="s">
        <v>446</v>
      </c>
      <c r="X1114" s="38"/>
      <c r="Y1114" s="38" t="s">
        <v>468</v>
      </c>
      <c r="Z1114" s="44">
        <v>0.27916666666666667</v>
      </c>
      <c r="AA1114" s="40">
        <v>0.27916666666666667</v>
      </c>
      <c r="AB1114" s="41">
        <v>0.27916666666666667</v>
      </c>
      <c r="AC1114" s="44">
        <v>0.70833333333333337</v>
      </c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10.3</v>
      </c>
      <c r="AG1114" s="42">
        <f>IFERROR((PA[[#This Row],[Work Completion time on fault]]-PA[[#This Row],[Fault Time]])*24,"")</f>
        <v>10.3</v>
      </c>
      <c r="AH1114" s="375" t="s">
        <v>593</v>
      </c>
      <c r="AI1114" s="32" t="s">
        <v>366</v>
      </c>
      <c r="AJ1114" s="34">
        <f ca="1">IFERROR(PA[[#This Row],[Breakdown Time]]*PA[[#This Row],[Plant Equivalent Weightage]],"")</f>
        <v>1.8873282708248801E-3</v>
      </c>
      <c r="AK1114" s="35">
        <v>4091</v>
      </c>
      <c r="AL1114" s="49">
        <f>IFERROR((_xlfn.XLOOKUP($G1114,'Modelling New'!$D:$D,'Modelling New'!$O:$O)*PA[[#This Row],[Lost PoA(Wh/m2)]]*PA[[#This Row],[DC Capacity Affected (kW)]])/1000,"")</f>
        <v>107.0383220510728</v>
      </c>
    </row>
    <row r="1115" spans="1:38">
      <c r="A1115" s="173">
        <f t="shared" si="18"/>
        <v>1114</v>
      </c>
      <c r="B1115" s="134">
        <v>45867</v>
      </c>
      <c r="C1115" s="183">
        <f>YEAR(PA[[#This Row],[Date]])+IF(MONTH(PA[[#This Row],[Date]])&gt;=4,1,0)</f>
        <v>2026</v>
      </c>
      <c r="D1115" s="32">
        <f>YEAR(PA[[#This Row],[Date]])</f>
        <v>2025</v>
      </c>
      <c r="E1115" s="36" t="s">
        <v>362</v>
      </c>
      <c r="F1115" s="36" t="s">
        <v>362</v>
      </c>
      <c r="G1115" s="216">
        <v>45839</v>
      </c>
      <c r="H1115" s="31">
        <f>DAY(EOMONTH(PA[[#This Row],[Month Year]],0))</f>
        <v>31</v>
      </c>
      <c r="I1115" s="33">
        <v>0.27916666666666667</v>
      </c>
      <c r="J1115" s="33">
        <v>0.77638888888888891</v>
      </c>
      <c r="K1115" s="34">
        <f>IFERROR((PA[[#This Row],[Sunset Time (POA&lt;20 W/m2)]]-PA[[#This Row],[Sunrise Time (POA&gt;20 W/m2)]])*24,"")</f>
        <v>11.933333333333334</v>
      </c>
      <c r="L1115" s="32" t="s">
        <v>472</v>
      </c>
      <c r="M1115" s="36" t="s">
        <v>402</v>
      </c>
      <c r="N1115" s="36" t="s">
        <v>411</v>
      </c>
      <c r="O1115" s="37" t="s">
        <v>445</v>
      </c>
      <c r="P1115" s="37" t="s">
        <v>470</v>
      </c>
      <c r="Q1115" s="32"/>
      <c r="R1115" s="31">
        <f>IF((PA[[#This Row],[String Type(If String BD)]]&amp;PA[[#This Row],[Equipment (If any BD other than PV  array and inv)]])="",1,0)</f>
        <v>0</v>
      </c>
      <c r="S1115" s="31">
        <f>IF(PA[[#This Row],[String Type(If String BD)]]="",1,0)</f>
        <v>0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5" s="34">
        <f>IFERROR(_xlfn.XLOOKUP(PA[[#This Row],[Affected Equipment ]],'Basic Data'!N:N,'Basic Data'!Q:Q),"")</f>
        <v>31.610000000000003</v>
      </c>
      <c r="V1115" s="378">
        <f ca="1">IFERROR(_xlfn.XLOOKUP(PA[[#This Row],[Affected Equipment ]],'Basic Data'!N:N,'Basic Data'!R:R),"")</f>
        <v>1.8323575444901746E-4</v>
      </c>
      <c r="W1115" s="35" t="s">
        <v>446</v>
      </c>
      <c r="X1115" s="38"/>
      <c r="Y1115" s="38" t="s">
        <v>468</v>
      </c>
      <c r="Z1115" s="44">
        <v>0.27916666666666667</v>
      </c>
      <c r="AA1115" s="40">
        <v>0.27916666666666667</v>
      </c>
      <c r="AB1115" s="41">
        <v>0.27916666666666667</v>
      </c>
      <c r="AC1115" s="44">
        <v>0.71527777777777779</v>
      </c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10.466666666666667</v>
      </c>
      <c r="AG1115" s="42">
        <f>IFERROR((PA[[#This Row],[Work Completion time on fault]]-PA[[#This Row],[Fault Time]])*24,"")</f>
        <v>10.466666666666667</v>
      </c>
      <c r="AH1115" s="375" t="s">
        <v>593</v>
      </c>
      <c r="AI1115" s="32" t="s">
        <v>366</v>
      </c>
      <c r="AJ1115" s="34">
        <f ca="1">IFERROR(PA[[#This Row],[Breakdown Time]]*PA[[#This Row],[Plant Equivalent Weightage]],"")</f>
        <v>1.9178675632330496E-3</v>
      </c>
      <c r="AK1115" s="35">
        <v>4124</v>
      </c>
      <c r="AL1115" s="49">
        <f>IFERROR((_xlfn.XLOOKUP($G1115,'Modelling New'!$D:$D,'Modelling New'!$O:$O)*PA[[#This Row],[Lost PoA(Wh/m2)]]*PA[[#This Row],[DC Capacity Affected (kW)]])/1000,"")</f>
        <v>107.90174532843416</v>
      </c>
    </row>
    <row r="1116" spans="1:38">
      <c r="A1116" s="173">
        <f t="shared" si="18"/>
        <v>1115</v>
      </c>
      <c r="B1116" s="134">
        <v>45867</v>
      </c>
      <c r="C1116" s="182">
        <f>YEAR(PA[[#This Row],[Date]])+IF(MONTH(PA[[#This Row],[Date]])&gt;=4,1,0)</f>
        <v>2026</v>
      </c>
      <c r="D1116" s="32">
        <f>YEAR(PA[[#This Row],[Date]])</f>
        <v>2025</v>
      </c>
      <c r="E1116" s="36" t="s">
        <v>362</v>
      </c>
      <c r="F1116" s="36" t="s">
        <v>362</v>
      </c>
      <c r="G1116" s="216">
        <v>45839</v>
      </c>
      <c r="H1116" s="174">
        <f>DAY(EOMONTH(PA[[#This Row],[Month Year]],0))</f>
        <v>31</v>
      </c>
      <c r="I1116" s="33">
        <v>0.27916666666666667</v>
      </c>
      <c r="J1116" s="33">
        <v>0.77638888888888891</v>
      </c>
      <c r="K1116" s="34">
        <f>IFERROR((PA[[#This Row],[Sunset Time (POA&lt;20 W/m2)]]-PA[[#This Row],[Sunrise Time (POA&gt;20 W/m2)]])*24,"")</f>
        <v>11.933333333333334</v>
      </c>
      <c r="L1116" s="32" t="s">
        <v>472</v>
      </c>
      <c r="M1116" s="36" t="s">
        <v>402</v>
      </c>
      <c r="N1116" s="36" t="s">
        <v>411</v>
      </c>
      <c r="O1116" s="37" t="s">
        <v>445</v>
      </c>
      <c r="P1116" s="37" t="s">
        <v>470</v>
      </c>
      <c r="Q1116" s="32"/>
      <c r="R1116" s="174">
        <f>IF((PA[[#This Row],[String Type(If String BD)]]&amp;PA[[#This Row],[Equipment (If any BD other than PV  array and inv)]])="",1,0)</f>
        <v>0</v>
      </c>
      <c r="S1116" s="174">
        <f>IF(PA[[#This Row],[String Type(If String BD)]]="",1,0)</f>
        <v>0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6" s="175">
        <f>IFERROR(_xlfn.XLOOKUP(PA[[#This Row],[Affected Equipment ]],'Basic Data'!N:N,'Basic Data'!Q:Q),"")</f>
        <v>31.610000000000003</v>
      </c>
      <c r="V1116" s="379">
        <f ca="1">IFERROR(_xlfn.XLOOKUP(PA[[#This Row],[Affected Equipment ]],'Basic Data'!N:N,'Basic Data'!R:R),"")</f>
        <v>1.8323575444901746E-4</v>
      </c>
      <c r="W1116" s="35" t="s">
        <v>446</v>
      </c>
      <c r="X1116" s="39"/>
      <c r="Y1116" s="38" t="s">
        <v>468</v>
      </c>
      <c r="Z1116" s="44">
        <v>0.27916666666666667</v>
      </c>
      <c r="AA1116" s="40">
        <v>0.27916666666666667</v>
      </c>
      <c r="AB1116" s="41">
        <v>0.27916666666666667</v>
      </c>
      <c r="AC1116" s="45">
        <v>0.72222222222222221</v>
      </c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10.633333333333333</v>
      </c>
      <c r="AG1116" s="176">
        <f>IFERROR((PA[[#This Row],[Work Completion time on fault]]-PA[[#This Row],[Fault Time]])*24,"")</f>
        <v>10.633333333333333</v>
      </c>
      <c r="AH1116" s="375" t="s">
        <v>647</v>
      </c>
      <c r="AI1116" s="32" t="s">
        <v>366</v>
      </c>
      <c r="AJ1116" s="175">
        <f ca="1">IFERROR(PA[[#This Row],[Breakdown Time]]*PA[[#This Row],[Plant Equivalent Weightage]],"")</f>
        <v>1.9484068556412189E-3</v>
      </c>
      <c r="AK1116" s="35">
        <v>4144</v>
      </c>
      <c r="AL1116" s="277">
        <f>IFERROR((_xlfn.XLOOKUP($G1116,'Modelling New'!$D:$D,'Modelling New'!$O:$O)*PA[[#This Row],[Lost PoA(Wh/m2)]]*PA[[#This Row],[DC Capacity Affected (kW)]])/1000,"")</f>
        <v>108.42503216319865</v>
      </c>
    </row>
    <row r="1117" spans="1:38">
      <c r="A1117" s="173">
        <f t="shared" si="18"/>
        <v>1116</v>
      </c>
      <c r="B1117" s="134">
        <v>45867</v>
      </c>
      <c r="C1117" s="183">
        <f>YEAR(PA[[#This Row],[Date]])+IF(MONTH(PA[[#This Row],[Date]])&gt;=4,1,0)</f>
        <v>2026</v>
      </c>
      <c r="D1117" s="32">
        <f>YEAR(PA[[#This Row],[Date]])</f>
        <v>2025</v>
      </c>
      <c r="E1117" s="36" t="s">
        <v>362</v>
      </c>
      <c r="F1117" s="36" t="s">
        <v>362</v>
      </c>
      <c r="G1117" s="216">
        <v>45839</v>
      </c>
      <c r="H1117" s="31">
        <f>DAY(EOMONTH(PA[[#This Row],[Month Year]],0))</f>
        <v>31</v>
      </c>
      <c r="I1117" s="33">
        <v>0.27916666666666667</v>
      </c>
      <c r="J1117" s="33">
        <v>0.77638888888888891</v>
      </c>
      <c r="K1117" s="34">
        <f>IFERROR((PA[[#This Row],[Sunset Time (POA&lt;20 W/m2)]]-PA[[#This Row],[Sunrise Time (POA&gt;20 W/m2)]])*24,"")</f>
        <v>11.933333333333334</v>
      </c>
      <c r="L1117" s="32" t="s">
        <v>423</v>
      </c>
      <c r="M1117" s="32" t="s">
        <v>482</v>
      </c>
      <c r="N1117" s="36" t="s">
        <v>415</v>
      </c>
      <c r="O1117" s="37" t="s">
        <v>466</v>
      </c>
      <c r="P1117" s="37" t="s">
        <v>470</v>
      </c>
      <c r="Q1117" s="32"/>
      <c r="R1117" s="31">
        <f>IF((PA[[#This Row],[String Type(If String BD)]]&amp;PA[[#This Row],[Equipment (If any BD other than PV  array and inv)]])="",1,0)</f>
        <v>0</v>
      </c>
      <c r="S1117" s="31">
        <f>IF(PA[[#This Row],[String Type(If String BD)]]="",1,0)</f>
        <v>0</v>
      </c>
      <c r="T1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7" s="34">
        <f>IFERROR(_xlfn.XLOOKUP(PA[[#This Row],[Affected Equipment ]],'Basic Data'!N:N,'Basic Data'!Q:Q),"")</f>
        <v>31.610000000000003</v>
      </c>
      <c r="V1117" s="378">
        <f ca="1">IFERROR(_xlfn.XLOOKUP(PA[[#This Row],[Affected Equipment ]],'Basic Data'!N:N,'Basic Data'!R:R),"")</f>
        <v>1.8323575444901746E-4</v>
      </c>
      <c r="W1117" s="35" t="s">
        <v>480</v>
      </c>
      <c r="X1117" s="38"/>
      <c r="Y1117" s="38" t="s">
        <v>468</v>
      </c>
      <c r="Z1117" s="44">
        <v>0.27916666666666667</v>
      </c>
      <c r="AA1117" s="40">
        <v>0.27916666666666667</v>
      </c>
      <c r="AB1117" s="41">
        <v>0.27916666666666667</v>
      </c>
      <c r="AC1117" s="44">
        <v>0.72916666666666663</v>
      </c>
      <c r="AD1117" s="42">
        <f>IF(PA[[#This Row],[Acknowledgement Time ]]="NA","",(PA[[#This Row],[Acknowledgement Time ]]-PA[[#This Row],[Fault Time]])*24)</f>
        <v>0</v>
      </c>
      <c r="AE1117" s="42">
        <f>IF(PA[[#This Row],[Work Start time on Fault]]="NA","",(PA[[#This Row],[Work Start time on Fault]]-PA[[#This Row],[Fault Time]])*24)</f>
        <v>0</v>
      </c>
      <c r="AF1117" s="43">
        <f>IF(PA[[#This Row],[Status]]="Open","",(PA[[#This Row],[Work Completion time on fault]]-PA[[#This Row],[Fault Time]])*24)</f>
        <v>10.799999999999999</v>
      </c>
      <c r="AG1117" s="42">
        <f>IFERROR((PA[[#This Row],[Work Completion time on fault]]-PA[[#This Row],[Fault Time]])*24,"")</f>
        <v>10.799999999999999</v>
      </c>
      <c r="AH1117" s="35" t="s">
        <v>665</v>
      </c>
      <c r="AI1117" s="32" t="s">
        <v>366</v>
      </c>
      <c r="AJ1117" s="34">
        <f ca="1">IFERROR(PA[[#This Row],[Breakdown Time]]*PA[[#This Row],[Plant Equivalent Weightage]],"")</f>
        <v>1.9789461480493884E-3</v>
      </c>
      <c r="AK1117" s="35">
        <v>4159</v>
      </c>
      <c r="AL1117" s="49">
        <f>IFERROR((_xlfn.XLOOKUP($G1117,'Modelling New'!$D:$D,'Modelling New'!$O:$O)*PA[[#This Row],[Lost PoA(Wh/m2)]]*PA[[#This Row],[DC Capacity Affected (kW)]])/1000,"")</f>
        <v>108.817497289272</v>
      </c>
    </row>
    <row r="1118" spans="1:38">
      <c r="A1118" s="173">
        <f t="shared" si="18"/>
        <v>1117</v>
      </c>
      <c r="B1118" s="134">
        <v>45867</v>
      </c>
      <c r="C1118" s="183">
        <f>YEAR(PA[[#This Row],[Date]])+IF(MONTH(PA[[#This Row],[Date]])&gt;=4,1,0)</f>
        <v>2026</v>
      </c>
      <c r="D1118" s="32">
        <f>YEAR(PA[[#This Row],[Date]])</f>
        <v>2025</v>
      </c>
      <c r="E1118" s="36" t="s">
        <v>362</v>
      </c>
      <c r="F1118" s="36" t="s">
        <v>362</v>
      </c>
      <c r="G1118" s="216">
        <v>45839</v>
      </c>
      <c r="H1118" s="31">
        <f>DAY(EOMONTH(PA[[#This Row],[Month Year]],0))</f>
        <v>31</v>
      </c>
      <c r="I1118" s="33">
        <v>0.27916666666666667</v>
      </c>
      <c r="J1118" s="33">
        <v>0.77638888888888891</v>
      </c>
      <c r="K1118" s="34">
        <f>IFERROR((PA[[#This Row],[Sunset Time (POA&lt;20 W/m2)]]-PA[[#This Row],[Sunrise Time (POA&gt;20 W/m2)]])*24,"")</f>
        <v>11.933333333333334</v>
      </c>
      <c r="L1118" s="36" t="s">
        <v>509</v>
      </c>
      <c r="M1118" s="36" t="s">
        <v>402</v>
      </c>
      <c r="N1118" s="36" t="s">
        <v>411</v>
      </c>
      <c r="O1118" s="37" t="s">
        <v>455</v>
      </c>
      <c r="P1118" s="37" t="s">
        <v>470</v>
      </c>
      <c r="Q1118" s="32"/>
      <c r="R1118" s="31">
        <f>IF((PA[[#This Row],[String Type(If String BD)]]&amp;PA[[#This Row],[Equipment (If any BD other than PV  array and inv)]])="",1,0)</f>
        <v>0</v>
      </c>
      <c r="S1118" s="31">
        <f>IF(PA[[#This Row],[String Type(If String BD)]]="",1,0)</f>
        <v>0</v>
      </c>
      <c r="T1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8" s="34">
        <f>IFERROR(_xlfn.XLOOKUP(PA[[#This Row],[Affected Equipment ]],'Basic Data'!N:N,'Basic Data'!Q:Q),"")</f>
        <v>31.610000000000003</v>
      </c>
      <c r="V1118" s="378">
        <f ca="1">IFERROR(_xlfn.XLOOKUP(PA[[#This Row],[Affected Equipment ]],'Basic Data'!N:N,'Basic Data'!R:R),"")</f>
        <v>1.8323575444901746E-4</v>
      </c>
      <c r="W1118" s="35" t="s">
        <v>406</v>
      </c>
      <c r="X1118" s="38"/>
      <c r="Y1118" s="38" t="s">
        <v>468</v>
      </c>
      <c r="Z1118" s="44">
        <v>0.27916666666666667</v>
      </c>
      <c r="AA1118" s="40">
        <v>0.27916666666666667</v>
      </c>
      <c r="AB1118" s="41">
        <v>0.27916666666666667</v>
      </c>
      <c r="AC1118" s="44">
        <v>0.70833333333333337</v>
      </c>
      <c r="AD1118" s="42">
        <f>IF(PA[[#This Row],[Acknowledgement Time ]]="NA","",(PA[[#This Row],[Acknowledgement Time ]]-PA[[#This Row],[Fault Time]])*24)</f>
        <v>0</v>
      </c>
      <c r="AE1118" s="42">
        <f>IF(PA[[#This Row],[Work Start time on Fault]]="NA","",(PA[[#This Row],[Work Start time on Fault]]-PA[[#This Row],[Fault Time]])*24)</f>
        <v>0</v>
      </c>
      <c r="AF1118" s="43">
        <f>IF(PA[[#This Row],[Status]]="Open","",(PA[[#This Row],[Work Completion time on fault]]-PA[[#This Row],[Fault Time]])*24)</f>
        <v>10.3</v>
      </c>
      <c r="AG1118" s="42">
        <f>IFERROR((PA[[#This Row],[Work Completion time on fault]]-PA[[#This Row],[Fault Time]])*24,"")</f>
        <v>10.3</v>
      </c>
      <c r="AH1118" s="35" t="s">
        <v>459</v>
      </c>
      <c r="AI1118" s="32" t="s">
        <v>366</v>
      </c>
      <c r="AJ1118" s="34">
        <f ca="1">IFERROR(PA[[#This Row],[Breakdown Time]]*PA[[#This Row],[Plant Equivalent Weightage]],"")</f>
        <v>1.8873282708248801E-3</v>
      </c>
      <c r="AK1118" s="35">
        <v>4091</v>
      </c>
      <c r="AL1118" s="49">
        <f>IFERROR((_xlfn.XLOOKUP($G1118,'Modelling New'!$D:$D,'Modelling New'!$O:$O)*PA[[#This Row],[Lost PoA(Wh/m2)]]*PA[[#This Row],[DC Capacity Affected (kW)]])/1000,"")</f>
        <v>107.0383220510728</v>
      </c>
    </row>
    <row r="1119" spans="1:38">
      <c r="A1119" s="173">
        <f t="shared" si="18"/>
        <v>1118</v>
      </c>
      <c r="B1119" s="30">
        <v>45867</v>
      </c>
      <c r="C1119" s="183">
        <f>YEAR(PA[[#This Row],[Date]])+IF(MONTH(PA[[#This Row],[Date]])&gt;=4,1,0)</f>
        <v>2026</v>
      </c>
      <c r="D1119" s="32">
        <f>YEAR(PA[[#This Row],[Date]])</f>
        <v>2025</v>
      </c>
      <c r="E1119" s="36" t="s">
        <v>362</v>
      </c>
      <c r="F1119" s="36" t="s">
        <v>362</v>
      </c>
      <c r="G1119" s="216">
        <v>45839</v>
      </c>
      <c r="H1119" s="31">
        <f>DAY(EOMONTH(PA[[#This Row],[Month Year]],0))</f>
        <v>31</v>
      </c>
      <c r="I1119" s="33">
        <v>0.27916666666666667</v>
      </c>
      <c r="J1119" s="33">
        <v>0.77638888888888891</v>
      </c>
      <c r="K1119" s="34">
        <f>IFERROR((PA[[#This Row],[Sunset Time (POA&lt;20 W/m2)]]-PA[[#This Row],[Sunrise Time (POA&gt;20 W/m2)]])*24,"")</f>
        <v>11.933333333333334</v>
      </c>
      <c r="L1119" s="32" t="s">
        <v>509</v>
      </c>
      <c r="M1119" s="32" t="s">
        <v>402</v>
      </c>
      <c r="N1119" s="32" t="s">
        <v>411</v>
      </c>
      <c r="O1119" s="35" t="s">
        <v>471</v>
      </c>
      <c r="P1119" s="35"/>
      <c r="Q1119" s="32"/>
      <c r="R1119" s="31">
        <f>IF((PA[[#This Row],[String Type(If String BD)]]&amp;PA[[#This Row],[Equipment (If any BD other than PV  array and inv)]])="",1,0)</f>
        <v>1</v>
      </c>
      <c r="S1119" s="31">
        <f>IF(PA[[#This Row],[String Type(If String BD)]]="",1,0)</f>
        <v>1</v>
      </c>
      <c r="T1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9" s="34">
        <f>IFERROR(_xlfn.XLOOKUP(PA[[#This Row],[Affected Equipment ]],'Basic Data'!N:N,'Basic Data'!Q:Q),"")</f>
        <v>205.465</v>
      </c>
      <c r="V1119" s="378">
        <f ca="1">IFERROR(_xlfn.XLOOKUP(PA[[#This Row],[Affected Equipment ]],'Basic Data'!N:N,'Basic Data'!R:R),"")</f>
        <v>1.1910324039186135E-3</v>
      </c>
      <c r="W1119" s="35" t="s">
        <v>432</v>
      </c>
      <c r="X1119" s="38"/>
      <c r="Y1119" s="352" t="s">
        <v>1907</v>
      </c>
      <c r="Z1119" s="41">
        <v>0.27916666666666667</v>
      </c>
      <c r="AA1119" s="41">
        <v>0.27916666666666667</v>
      </c>
      <c r="AB1119" s="41">
        <v>0.27916666666666667</v>
      </c>
      <c r="AC1119" s="44">
        <v>0.77638888888888891</v>
      </c>
      <c r="AD1119" s="42">
        <f>IF(PA[[#This Row],[Acknowledgement Time ]]="NA","",(PA[[#This Row],[Acknowledgement Time ]]-PA[[#This Row],[Fault Time]])*24)</f>
        <v>0</v>
      </c>
      <c r="AE1119" s="42">
        <f>IF(PA[[#This Row],[Work Start time on Fault]]="NA","",(PA[[#This Row],[Work Start time on Fault]]-PA[[#This Row],[Fault Time]])*24)</f>
        <v>0</v>
      </c>
      <c r="AF1119" s="43" t="str">
        <f>IF(PA[[#This Row],[Status]]="Open","",(PA[[#This Row],[Work Completion time on fault]]-PA[[#This Row],[Fault Time]])*24)</f>
        <v/>
      </c>
      <c r="AG1119" s="42">
        <f>IFERROR((PA[[#This Row],[Work Completion time on fault]]-PA[[#This Row],[Fault Time]])*24,"")</f>
        <v>11.933333333333334</v>
      </c>
      <c r="AH1119" s="350" t="s">
        <v>1908</v>
      </c>
      <c r="AI1119" s="351" t="s">
        <v>551</v>
      </c>
      <c r="AJ1119" s="34">
        <f ca="1">IFERROR(PA[[#This Row],[Breakdown Time]]*PA[[#This Row],[Plant Equivalent Weightage]],"")</f>
        <v>1.4212986686762121E-2</v>
      </c>
      <c r="AK1119" s="35">
        <v>4203</v>
      </c>
      <c r="AL1119" s="49">
        <f>IFERROR((_xlfn.XLOOKUP($G1119,'Modelling New'!$D:$D,'Modelling New'!$O:$O)*PA[[#This Row],[Lost PoA(Wh/m2)]]*PA[[#This Row],[DC Capacity Affected (kW)]])/1000,"")</f>
        <v>714.79673411739975</v>
      </c>
    </row>
    <row r="1120" spans="1:38">
      <c r="A1120" s="173">
        <f t="shared" ref="A1120:A1155" si="19">A1119+1</f>
        <v>1119</v>
      </c>
      <c r="B1120" s="134">
        <v>45867</v>
      </c>
      <c r="C1120" s="182">
        <f>YEAR(PA[[#This Row],[Date]])+IF(MONTH(PA[[#This Row],[Date]])&gt;=4,1,0)</f>
        <v>2026</v>
      </c>
      <c r="D1120" s="32">
        <f>YEAR(PA[[#This Row],[Date]])</f>
        <v>2025</v>
      </c>
      <c r="E1120" s="36" t="s">
        <v>362</v>
      </c>
      <c r="F1120" s="36" t="s">
        <v>362</v>
      </c>
      <c r="G1120" s="216">
        <v>45839</v>
      </c>
      <c r="H1120" s="174">
        <f>DAY(EOMONTH(PA[[#This Row],[Month Year]],0))</f>
        <v>31</v>
      </c>
      <c r="I1120" s="33">
        <v>0.27916666666666667</v>
      </c>
      <c r="J1120" s="33">
        <v>0.77638888888888891</v>
      </c>
      <c r="K1120" s="34">
        <f>IFERROR((PA[[#This Row],[Sunset Time (POA&lt;20 W/m2)]]-PA[[#This Row],[Sunrise Time (POA&gt;20 W/m2)]])*24,"")</f>
        <v>11.933333333333334</v>
      </c>
      <c r="L1120" s="36" t="s">
        <v>509</v>
      </c>
      <c r="M1120" s="36" t="s">
        <v>402</v>
      </c>
      <c r="N1120" s="36" t="s">
        <v>411</v>
      </c>
      <c r="O1120" s="37" t="s">
        <v>445</v>
      </c>
      <c r="P1120" s="37"/>
      <c r="Q1120" s="36"/>
      <c r="R1120" s="174">
        <f>IF((PA[[#This Row],[String Type(If String BD)]]&amp;PA[[#This Row],[Equipment (If any BD other than PV  array and inv)]])="",1,0)</f>
        <v>1</v>
      </c>
      <c r="S1120" s="174">
        <f>IF(PA[[#This Row],[String Type(If String BD)]]="",1,0)</f>
        <v>1</v>
      </c>
      <c r="T1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0" s="175">
        <f>IFERROR(_xlfn.XLOOKUP(PA[[#This Row],[Affected Equipment ]],'Basic Data'!N:N,'Basic Data'!Q:Q),"")</f>
        <v>221.27</v>
      </c>
      <c r="V1120" s="379">
        <f ca="1">IFERROR(_xlfn.XLOOKUP(PA[[#This Row],[Affected Equipment ]],'Basic Data'!N:N,'Basic Data'!R:R),"")</f>
        <v>1.2826502811431222E-3</v>
      </c>
      <c r="W1120" s="35" t="s">
        <v>432</v>
      </c>
      <c r="X1120" s="38"/>
      <c r="Y1120" s="352" t="s">
        <v>1907</v>
      </c>
      <c r="Z1120" s="41">
        <v>0.27916666666666667</v>
      </c>
      <c r="AA1120" s="41">
        <v>0.27916666666666667</v>
      </c>
      <c r="AB1120" s="47">
        <v>0.27916666666666667</v>
      </c>
      <c r="AC1120" s="45">
        <v>0.77638888888888891</v>
      </c>
      <c r="AD1120" s="176">
        <f>IF(PA[[#This Row],[Acknowledgement Time ]]="NA","",(PA[[#This Row],[Acknowledgement Time ]]-PA[[#This Row],[Fault Time]])*24)</f>
        <v>0</v>
      </c>
      <c r="AE1120" s="176">
        <f>IF(PA[[#This Row],[Work Start time on Fault]]="NA","",(PA[[#This Row],[Work Start time on Fault]]-PA[[#This Row],[Fault Time]])*24)</f>
        <v>0</v>
      </c>
      <c r="AF1120" s="177" t="str">
        <f>IF(PA[[#This Row],[Status]]="Open","",(PA[[#This Row],[Work Completion time on fault]]-PA[[#This Row],[Fault Time]])*24)</f>
        <v/>
      </c>
      <c r="AG1120" s="176">
        <f>IFERROR((PA[[#This Row],[Work Completion time on fault]]-PA[[#This Row],[Fault Time]])*24,"")</f>
        <v>11.933333333333334</v>
      </c>
      <c r="AH1120" s="350" t="s">
        <v>1908</v>
      </c>
      <c r="AI1120" s="351" t="s">
        <v>551</v>
      </c>
      <c r="AJ1120" s="175">
        <f ca="1">IFERROR(PA[[#This Row],[Breakdown Time]]*PA[[#This Row],[Plant Equivalent Weightage]],"")</f>
        <v>1.5306293354974592E-2</v>
      </c>
      <c r="AK1120" s="35">
        <v>4203</v>
      </c>
      <c r="AL1120" s="277">
        <f>IFERROR((_xlfn.XLOOKUP($G1120,'Modelling New'!$D:$D,'Modelling New'!$O:$O)*PA[[#This Row],[Lost PoA(Wh/m2)]]*PA[[#This Row],[DC Capacity Affected (kW)]])/1000,"")</f>
        <v>769.78109828027675</v>
      </c>
    </row>
    <row r="1121" spans="1:38">
      <c r="A1121" s="173">
        <f t="shared" si="19"/>
        <v>1120</v>
      </c>
      <c r="B1121" s="134">
        <v>45868</v>
      </c>
      <c r="C1121" s="183">
        <f>YEAR(PA[[#This Row],[Date]])+IF(MONTH(PA[[#This Row],[Date]])&gt;=4,1,0)</f>
        <v>2026</v>
      </c>
      <c r="D1121" s="32">
        <f>YEAR(PA[[#This Row],[Date]])</f>
        <v>2025</v>
      </c>
      <c r="E1121" s="36" t="s">
        <v>362</v>
      </c>
      <c r="F1121" s="36" t="s">
        <v>362</v>
      </c>
      <c r="G1121" s="216">
        <v>45839</v>
      </c>
      <c r="H1121" s="31">
        <f>DAY(EOMONTH(PA[[#This Row],[Month Year]],0))</f>
        <v>31</v>
      </c>
      <c r="I1121" s="33">
        <v>0.27361111111111114</v>
      </c>
      <c r="J1121" s="33">
        <v>0.77430555555555558</v>
      </c>
      <c r="K1121" s="34">
        <f>IFERROR((PA[[#This Row],[Sunset Time (POA&lt;20 W/m2)]]-PA[[#This Row],[Sunrise Time (POA&gt;20 W/m2)]])*24,"")</f>
        <v>12.016666666666666</v>
      </c>
      <c r="L1121" s="32" t="s">
        <v>607</v>
      </c>
      <c r="M1121" s="36" t="s">
        <v>402</v>
      </c>
      <c r="N1121" s="36" t="s">
        <v>411</v>
      </c>
      <c r="O1121" s="37"/>
      <c r="P1121" s="37"/>
      <c r="Q1121" s="32"/>
      <c r="R1121" s="31">
        <f>IF((PA[[#This Row],[String Type(If String BD)]]&amp;PA[[#This Row],[Equipment (If any BD other than PV  array and inv)]])="",1,0)</f>
        <v>1</v>
      </c>
      <c r="S1121" s="31">
        <f>IF(PA[[#This Row],[String Type(If String BD)]]="",1,0)</f>
        <v>1</v>
      </c>
      <c r="T11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IS5Inv1M2</v>
      </c>
      <c r="U1121" s="34">
        <f>IFERROR(_xlfn.XLOOKUP(PA[[#This Row],[Affected Equipment ]],'Basic Data'!N:N,'Basic Data'!Q:Q),"")</f>
        <v>1469.8650000000002</v>
      </c>
      <c r="V1121" s="378">
        <f ca="1">IFERROR(_xlfn.XLOOKUP(PA[[#This Row],[Affected Equipment ]],'Basic Data'!N:N,'Basic Data'!R:R),"")</f>
        <v>8.5204625818793133E-3</v>
      </c>
      <c r="W1121" s="35" t="s">
        <v>412</v>
      </c>
      <c r="X1121" s="38"/>
      <c r="Y1121" s="38" t="s">
        <v>75</v>
      </c>
      <c r="Z1121" s="40">
        <v>0.27361111111111114</v>
      </c>
      <c r="AA1121" s="40">
        <v>0.27361111111111114</v>
      </c>
      <c r="AB1121" s="41">
        <v>0.27361111111111114</v>
      </c>
      <c r="AC1121" s="44">
        <v>0.33055555555555555</v>
      </c>
      <c r="AD1121" s="42">
        <f>IF(PA[[#This Row],[Acknowledgement Time ]]="NA","",(PA[[#This Row],[Acknowledgement Time ]]-PA[[#This Row],[Fault Time]])*24)</f>
        <v>0</v>
      </c>
      <c r="AE1121" s="42">
        <f>IF(PA[[#This Row],[Work Start time on Fault]]="NA","",(PA[[#This Row],[Work Start time on Fault]]-PA[[#This Row],[Fault Time]])*24)</f>
        <v>0</v>
      </c>
      <c r="AF1121" s="43">
        <f>IF(PA[[#This Row],[Status]]="Open","",(PA[[#This Row],[Work Completion time on fault]]-PA[[#This Row],[Fault Time]])*24)</f>
        <v>1.3666666666666658</v>
      </c>
      <c r="AG1121" s="42">
        <f>IFERROR((PA[[#This Row],[Work Completion time on fault]]-PA[[#This Row],[Fault Time]])*24,"")</f>
        <v>1.3666666666666658</v>
      </c>
      <c r="AH1121" s="380" t="s">
        <v>1954</v>
      </c>
      <c r="AI1121" s="32" t="s">
        <v>366</v>
      </c>
      <c r="AJ1121" s="34">
        <f ca="1">IFERROR(PA[[#This Row],[Breakdown Time]]*PA[[#This Row],[Plant Equivalent Weightage]],"")</f>
        <v>1.1644632195235054E-2</v>
      </c>
      <c r="AK1121" s="35">
        <v>121</v>
      </c>
      <c r="AL1121" s="49">
        <f>IFERROR((_xlfn.XLOOKUP($G1121,'Modelling New'!$D:$D,'Modelling New'!$O:$O)*PA[[#This Row],[Lost PoA(Wh/m2)]]*PA[[#This Row],[DC Capacity Affected (kW)]])/1000,"")</f>
        <v>147.21366879011515</v>
      </c>
    </row>
    <row r="1122" spans="1:38">
      <c r="A1122" s="173">
        <f t="shared" si="19"/>
        <v>1121</v>
      </c>
      <c r="B1122" s="30">
        <v>45868</v>
      </c>
      <c r="C1122" s="183">
        <f>YEAR(PA[[#This Row],[Date]])+IF(MONTH(PA[[#This Row],[Date]])&gt;=4,1,0)</f>
        <v>2026</v>
      </c>
      <c r="D1122" s="32">
        <f>YEAR(PA[[#This Row],[Date]])</f>
        <v>2025</v>
      </c>
      <c r="E1122" s="36" t="s">
        <v>362</v>
      </c>
      <c r="F1122" s="36" t="s">
        <v>362</v>
      </c>
      <c r="G1122" s="216">
        <v>45839</v>
      </c>
      <c r="H1122" s="31">
        <f>DAY(EOMONTH(PA[[#This Row],[Month Year]],0))</f>
        <v>31</v>
      </c>
      <c r="I1122" s="33">
        <v>0.27361111111111114</v>
      </c>
      <c r="J1122" s="33">
        <v>0.77430555555555558</v>
      </c>
      <c r="K1122" s="34">
        <f>IFERROR((PA[[#This Row],[Sunset Time (POA&lt;20 W/m2)]]-PA[[#This Row],[Sunrise Time (POA&gt;20 W/m2)]])*24,"")</f>
        <v>12.016666666666666</v>
      </c>
      <c r="L1122" s="32" t="s">
        <v>607</v>
      </c>
      <c r="M1122" s="36" t="s">
        <v>402</v>
      </c>
      <c r="N1122" s="36" t="s">
        <v>411</v>
      </c>
      <c r="O1122" s="37" t="s">
        <v>439</v>
      </c>
      <c r="P1122" s="37" t="s">
        <v>470</v>
      </c>
      <c r="Q1122" s="32"/>
      <c r="R1122" s="31">
        <f>IF((PA[[#This Row],[String Type(If String BD)]]&amp;PA[[#This Row],[Equipment (If any BD other than PV  array and inv)]])="",1,0)</f>
        <v>0</v>
      </c>
      <c r="S1122" s="31">
        <f>IF(PA[[#This Row],[String Type(If String BD)]]="",1,0)</f>
        <v>0</v>
      </c>
      <c r="T1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2" s="34">
        <f>IFERROR(_xlfn.XLOOKUP(PA[[#This Row],[Affected Equipment ]],'Basic Data'!N:N,'Basic Data'!Q:Q),"")</f>
        <v>31.610000000000003</v>
      </c>
      <c r="V1122" s="378">
        <f ca="1">IFERROR(_xlfn.XLOOKUP(PA[[#This Row],[Affected Equipment ]],'Basic Data'!N:N,'Basic Data'!R:R),"")</f>
        <v>1.8323575444901746E-4</v>
      </c>
      <c r="W1122" s="35" t="s">
        <v>446</v>
      </c>
      <c r="X1122" s="38"/>
      <c r="Y1122" s="38" t="s">
        <v>468</v>
      </c>
      <c r="Z1122" s="40">
        <v>0.27361111111111114</v>
      </c>
      <c r="AA1122" s="40">
        <v>0.27361111111111114</v>
      </c>
      <c r="AB1122" s="41">
        <v>0.27361111111111114</v>
      </c>
      <c r="AC1122" s="44">
        <v>0.70833333333333337</v>
      </c>
      <c r="AD1122" s="42">
        <f>IF(PA[[#This Row],[Acknowledgement Time ]]="NA","",(PA[[#This Row],[Acknowledgement Time ]]-PA[[#This Row],[Fault Time]])*24)</f>
        <v>0</v>
      </c>
      <c r="AE1122" s="42">
        <f>IF(PA[[#This Row],[Work Start time on Fault]]="NA","",(PA[[#This Row],[Work Start time on Fault]]-PA[[#This Row],[Fault Time]])*24)</f>
        <v>0</v>
      </c>
      <c r="AF1122" s="43">
        <f>IF(PA[[#This Row],[Status]]="Open","",(PA[[#This Row],[Work Completion time on fault]]-PA[[#This Row],[Fault Time]])*24)</f>
        <v>10.433333333333334</v>
      </c>
      <c r="AG1122" s="42">
        <f>IFERROR((PA[[#This Row],[Work Completion time on fault]]-PA[[#This Row],[Fault Time]])*24,"")</f>
        <v>10.433333333333334</v>
      </c>
      <c r="AH1122" s="375" t="s">
        <v>593</v>
      </c>
      <c r="AI1122" s="32" t="s">
        <v>366</v>
      </c>
      <c r="AJ1122" s="34">
        <f ca="1">IFERROR(PA[[#This Row],[Breakdown Time]]*PA[[#This Row],[Plant Equivalent Weightage]],"")</f>
        <v>1.9117597047514155E-3</v>
      </c>
      <c r="AK1122" s="35">
        <v>3866</v>
      </c>
      <c r="AL1122" s="49">
        <f>IFERROR((_xlfn.XLOOKUP($G1122,'Modelling New'!$D:$D,'Modelling New'!$O:$O)*PA[[#This Row],[Lost PoA(Wh/m2)]]*PA[[#This Row],[DC Capacity Affected (kW)]])/1000,"")</f>
        <v>101.15134515997248</v>
      </c>
    </row>
    <row r="1123" spans="1:38">
      <c r="A1123" s="173">
        <f t="shared" si="19"/>
        <v>1122</v>
      </c>
      <c r="B1123" s="30">
        <v>45868</v>
      </c>
      <c r="C1123" s="183">
        <f>YEAR(PA[[#This Row],[Date]])+IF(MONTH(PA[[#This Row],[Date]])&gt;=4,1,0)</f>
        <v>2026</v>
      </c>
      <c r="D1123" s="32">
        <f>YEAR(PA[[#This Row],[Date]])</f>
        <v>2025</v>
      </c>
      <c r="E1123" s="36" t="s">
        <v>362</v>
      </c>
      <c r="F1123" s="36" t="s">
        <v>362</v>
      </c>
      <c r="G1123" s="216">
        <v>45839</v>
      </c>
      <c r="H1123" s="31">
        <f>DAY(EOMONTH(PA[[#This Row],[Month Year]],0))</f>
        <v>31</v>
      </c>
      <c r="I1123" s="33">
        <v>0.27361111111111114</v>
      </c>
      <c r="J1123" s="33">
        <v>0.77430555555555558</v>
      </c>
      <c r="K1123" s="34">
        <f>IFERROR((PA[[#This Row],[Sunset Time (POA&lt;20 W/m2)]]-PA[[#This Row],[Sunrise Time (POA&gt;20 W/m2)]])*24,"")</f>
        <v>12.016666666666666</v>
      </c>
      <c r="L1123" s="32" t="s">
        <v>607</v>
      </c>
      <c r="M1123" s="36" t="s">
        <v>402</v>
      </c>
      <c r="N1123" s="36" t="s">
        <v>411</v>
      </c>
      <c r="O1123" s="37" t="s">
        <v>439</v>
      </c>
      <c r="P1123" s="37" t="s">
        <v>470</v>
      </c>
      <c r="Q1123" s="32"/>
      <c r="R1123" s="31">
        <f>IF((PA[[#This Row],[String Type(If String BD)]]&amp;PA[[#This Row],[Equipment (If any BD other than PV  array and inv)]])="",1,0)</f>
        <v>0</v>
      </c>
      <c r="S1123" s="31">
        <f>IF(PA[[#This Row],[String Type(If String BD)]]="",1,0)</f>
        <v>0</v>
      </c>
      <c r="T1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3" s="34">
        <f>IFERROR(_xlfn.XLOOKUP(PA[[#This Row],[Affected Equipment ]],'Basic Data'!N:N,'Basic Data'!Q:Q),"")</f>
        <v>31.610000000000003</v>
      </c>
      <c r="V1123" s="378">
        <f ca="1">IFERROR(_xlfn.XLOOKUP(PA[[#This Row],[Affected Equipment ]],'Basic Data'!N:N,'Basic Data'!R:R),"")</f>
        <v>1.8323575444901746E-4</v>
      </c>
      <c r="W1123" s="35" t="s">
        <v>446</v>
      </c>
      <c r="X1123" s="38"/>
      <c r="Y1123" s="38" t="s">
        <v>468</v>
      </c>
      <c r="Z1123" s="40">
        <v>0.27361111111111114</v>
      </c>
      <c r="AA1123" s="40">
        <v>0.27361111111111114</v>
      </c>
      <c r="AB1123" s="41">
        <v>0.27361111111111114</v>
      </c>
      <c r="AC1123" s="44">
        <v>0.71527777777777779</v>
      </c>
      <c r="AD1123" s="42">
        <f>IF(PA[[#This Row],[Acknowledgement Time ]]="NA","",(PA[[#This Row],[Acknowledgement Time ]]-PA[[#This Row],[Fault Time]])*24)</f>
        <v>0</v>
      </c>
      <c r="AE1123" s="42">
        <f>IF(PA[[#This Row],[Work Start time on Fault]]="NA","",(PA[[#This Row],[Work Start time on Fault]]-PA[[#This Row],[Fault Time]])*24)</f>
        <v>0</v>
      </c>
      <c r="AF1123" s="43">
        <f>IF(PA[[#This Row],[Status]]="Open","",(PA[[#This Row],[Work Completion time on fault]]-PA[[#This Row],[Fault Time]])*24)</f>
        <v>10.6</v>
      </c>
      <c r="AG1123" s="42">
        <f>IFERROR((PA[[#This Row],[Work Completion time on fault]]-PA[[#This Row],[Fault Time]])*24,"")</f>
        <v>10.6</v>
      </c>
      <c r="AH1123" s="380" t="s">
        <v>1955</v>
      </c>
      <c r="AI1123" s="32" t="s">
        <v>366</v>
      </c>
      <c r="AJ1123" s="34">
        <f ca="1">IFERROR(PA[[#This Row],[Breakdown Time]]*PA[[#This Row],[Plant Equivalent Weightage]],"")</f>
        <v>1.942298997159585E-3</v>
      </c>
      <c r="AK1123" s="35">
        <v>3883</v>
      </c>
      <c r="AL1123" s="49">
        <f>IFERROR((_xlfn.XLOOKUP($G1123,'Modelling New'!$D:$D,'Modelling New'!$O:$O)*PA[[#This Row],[Lost PoA(Wh/m2)]]*PA[[#This Row],[DC Capacity Affected (kW)]])/1000,"")</f>
        <v>101.59613896952227</v>
      </c>
    </row>
    <row r="1124" spans="1:38">
      <c r="A1124" s="173">
        <f t="shared" si="19"/>
        <v>1123</v>
      </c>
      <c r="B1124" s="30">
        <v>45868</v>
      </c>
      <c r="C1124" s="183">
        <f>YEAR(PA[[#This Row],[Date]])+IF(MONTH(PA[[#This Row],[Date]])&gt;=4,1,0)</f>
        <v>2026</v>
      </c>
      <c r="D1124" s="32">
        <f>YEAR(PA[[#This Row],[Date]])</f>
        <v>2025</v>
      </c>
      <c r="E1124" s="36" t="s">
        <v>362</v>
      </c>
      <c r="F1124" s="36" t="s">
        <v>362</v>
      </c>
      <c r="G1124" s="216">
        <v>45839</v>
      </c>
      <c r="H1124" s="31">
        <f>DAY(EOMONTH(PA[[#This Row],[Month Year]],0))</f>
        <v>31</v>
      </c>
      <c r="I1124" s="33">
        <v>0.27361111111111114</v>
      </c>
      <c r="J1124" s="33">
        <v>0.77430555555555558</v>
      </c>
      <c r="K1124" s="34">
        <f>IFERROR((PA[[#This Row],[Sunset Time (POA&lt;20 W/m2)]]-PA[[#This Row],[Sunrise Time (POA&gt;20 W/m2)]])*24,"")</f>
        <v>12.016666666666666</v>
      </c>
      <c r="L1124" s="32" t="s">
        <v>509</v>
      </c>
      <c r="M1124" s="32" t="s">
        <v>402</v>
      </c>
      <c r="N1124" s="32" t="s">
        <v>411</v>
      </c>
      <c r="O1124" s="35" t="s">
        <v>471</v>
      </c>
      <c r="P1124" s="35"/>
      <c r="Q1124" s="32"/>
      <c r="R1124" s="31">
        <f>IF((PA[[#This Row],[String Type(If String BD)]]&amp;PA[[#This Row],[Equipment (If any BD other than PV  array and inv)]])="",1,0)</f>
        <v>1</v>
      </c>
      <c r="S1124" s="31">
        <f>IF(PA[[#This Row],[String Type(If String BD)]]="",1,0)</f>
        <v>1</v>
      </c>
      <c r="T1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24" s="34">
        <f>IFERROR(_xlfn.XLOOKUP(PA[[#This Row],[Affected Equipment ]],'Basic Data'!N:N,'Basic Data'!Q:Q),"")</f>
        <v>205.465</v>
      </c>
      <c r="V1124" s="378">
        <f ca="1">IFERROR(_xlfn.XLOOKUP(PA[[#This Row],[Affected Equipment ]],'Basic Data'!N:N,'Basic Data'!R:R),"")</f>
        <v>1.1910324039186135E-3</v>
      </c>
      <c r="W1124" s="35" t="s">
        <v>432</v>
      </c>
      <c r="X1124" s="38"/>
      <c r="Y1124" s="352" t="s">
        <v>1907</v>
      </c>
      <c r="Z1124" s="40">
        <v>0.27361111111111114</v>
      </c>
      <c r="AA1124" s="40">
        <v>0.27361111111111114</v>
      </c>
      <c r="AB1124" s="41">
        <v>0.27361111111111114</v>
      </c>
      <c r="AC1124" s="44">
        <v>0.77430555555555558</v>
      </c>
      <c r="AD1124" s="42">
        <f>IF(PA[[#This Row],[Acknowledgement Time ]]="NA","",(PA[[#This Row],[Acknowledgement Time ]]-PA[[#This Row],[Fault Time]])*24)</f>
        <v>0</v>
      </c>
      <c r="AE1124" s="42">
        <f>IF(PA[[#This Row],[Work Start time on Fault]]="NA","",(PA[[#This Row],[Work Start time on Fault]]-PA[[#This Row],[Fault Time]])*24)</f>
        <v>0</v>
      </c>
      <c r="AF1124" s="43" t="str">
        <f>IF(PA[[#This Row],[Status]]="Open","",(PA[[#This Row],[Work Completion time on fault]]-PA[[#This Row],[Fault Time]])*24)</f>
        <v/>
      </c>
      <c r="AG1124" s="42">
        <f>IFERROR((PA[[#This Row],[Work Completion time on fault]]-PA[[#This Row],[Fault Time]])*24,"")</f>
        <v>12.016666666666666</v>
      </c>
      <c r="AH1124" s="350" t="s">
        <v>1908</v>
      </c>
      <c r="AI1124" s="351" t="s">
        <v>551</v>
      </c>
      <c r="AJ1124" s="34">
        <f ca="1">IFERROR(PA[[#This Row],[Breakdown Time]]*PA[[#This Row],[Plant Equivalent Weightage]],"")</f>
        <v>1.4312239387088671E-2</v>
      </c>
      <c r="AK1124" s="35">
        <v>4130</v>
      </c>
      <c r="AL1124" s="49">
        <f>IFERROR((_xlfn.XLOOKUP($G1124,'Modelling New'!$D:$D,'Modelling New'!$O:$O)*PA[[#This Row],[Lost PoA(Wh/m2)]]*PA[[#This Row],[DC Capacity Affected (kW)]])/1000,"")</f>
        <v>702.38175396261283</v>
      </c>
    </row>
    <row r="1125" spans="1:38">
      <c r="A1125" s="173">
        <f t="shared" si="19"/>
        <v>1124</v>
      </c>
      <c r="B1125" s="134">
        <v>45868</v>
      </c>
      <c r="C1125" s="182">
        <f>YEAR(PA[[#This Row],[Date]])+IF(MONTH(PA[[#This Row],[Date]])&gt;=4,1,0)</f>
        <v>2026</v>
      </c>
      <c r="D1125" s="32">
        <f>YEAR(PA[[#This Row],[Date]])</f>
        <v>2025</v>
      </c>
      <c r="E1125" s="36" t="s">
        <v>362</v>
      </c>
      <c r="F1125" s="36" t="s">
        <v>362</v>
      </c>
      <c r="G1125" s="216">
        <v>45839</v>
      </c>
      <c r="H1125" s="174">
        <f>DAY(EOMONTH(PA[[#This Row],[Month Year]],0))</f>
        <v>31</v>
      </c>
      <c r="I1125" s="33">
        <v>0.27361111111111114</v>
      </c>
      <c r="J1125" s="33">
        <v>0.77430555555555558</v>
      </c>
      <c r="K1125" s="34">
        <f>IFERROR((PA[[#This Row],[Sunset Time (POA&lt;20 W/m2)]]-PA[[#This Row],[Sunrise Time (POA&gt;20 W/m2)]])*24,"")</f>
        <v>12.016666666666666</v>
      </c>
      <c r="L1125" s="36" t="s">
        <v>509</v>
      </c>
      <c r="M1125" s="36" t="s">
        <v>402</v>
      </c>
      <c r="N1125" s="36" t="s">
        <v>411</v>
      </c>
      <c r="O1125" s="37" t="s">
        <v>445</v>
      </c>
      <c r="P1125" s="37"/>
      <c r="Q1125" s="36"/>
      <c r="R1125" s="174">
        <f>IF((PA[[#This Row],[String Type(If String BD)]]&amp;PA[[#This Row],[Equipment (If any BD other than PV  array and inv)]])="",1,0)</f>
        <v>1</v>
      </c>
      <c r="S1125" s="174">
        <f>IF(PA[[#This Row],[String Type(If String BD)]]="",1,0)</f>
        <v>1</v>
      </c>
      <c r="T1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5" s="175">
        <f>IFERROR(_xlfn.XLOOKUP(PA[[#This Row],[Affected Equipment ]],'Basic Data'!N:N,'Basic Data'!Q:Q),"")</f>
        <v>221.27</v>
      </c>
      <c r="V1125" s="379">
        <f ca="1">IFERROR(_xlfn.XLOOKUP(PA[[#This Row],[Affected Equipment ]],'Basic Data'!N:N,'Basic Data'!R:R),"")</f>
        <v>1.2826502811431222E-3</v>
      </c>
      <c r="W1125" s="35" t="s">
        <v>432</v>
      </c>
      <c r="X1125" s="38"/>
      <c r="Y1125" s="352" t="s">
        <v>1907</v>
      </c>
      <c r="Z1125" s="40">
        <v>0.27361111111111114</v>
      </c>
      <c r="AA1125" s="40">
        <v>0.27361111111111114</v>
      </c>
      <c r="AB1125" s="41">
        <v>0.27361111111111114</v>
      </c>
      <c r="AC1125" s="45">
        <v>0.77430555555555558</v>
      </c>
      <c r="AD1125" s="176">
        <f>IF(PA[[#This Row],[Acknowledgement Time ]]="NA","",(PA[[#This Row],[Acknowledgement Time ]]-PA[[#This Row],[Fault Time]])*24)</f>
        <v>0</v>
      </c>
      <c r="AE1125" s="176">
        <f>IF(PA[[#This Row],[Work Start time on Fault]]="NA","",(PA[[#This Row],[Work Start time on Fault]]-PA[[#This Row],[Fault Time]])*24)</f>
        <v>0</v>
      </c>
      <c r="AF1125" s="177" t="str">
        <f>IF(PA[[#This Row],[Status]]="Open","",(PA[[#This Row],[Work Completion time on fault]]-PA[[#This Row],[Fault Time]])*24)</f>
        <v/>
      </c>
      <c r="AG1125" s="176">
        <f>IFERROR((PA[[#This Row],[Work Completion time on fault]]-PA[[#This Row],[Fault Time]])*24,"")</f>
        <v>12.016666666666666</v>
      </c>
      <c r="AH1125" s="350" t="s">
        <v>1908</v>
      </c>
      <c r="AI1125" s="351" t="s">
        <v>551</v>
      </c>
      <c r="AJ1125" s="175">
        <f ca="1">IFERROR(PA[[#This Row],[Breakdown Time]]*PA[[#This Row],[Plant Equivalent Weightage]],"")</f>
        <v>1.5413180878403184E-2</v>
      </c>
      <c r="AK1125" s="35">
        <v>4130</v>
      </c>
      <c r="AL1125" s="277">
        <f>IFERROR((_xlfn.XLOOKUP($G1125,'Modelling New'!$D:$D,'Modelling New'!$O:$O)*PA[[#This Row],[Lost PoA(Wh/m2)]]*PA[[#This Row],[DC Capacity Affected (kW)]])/1000,"")</f>
        <v>756.41111965204459</v>
      </c>
    </row>
    <row r="1126" spans="1:38">
      <c r="A1126" s="173">
        <f t="shared" si="19"/>
        <v>1125</v>
      </c>
      <c r="B1126" s="134">
        <v>45869</v>
      </c>
      <c r="C1126" s="183">
        <f>YEAR(PA[[#This Row],[Date]])+IF(MONTH(PA[[#This Row],[Date]])&gt;=4,1,0)</f>
        <v>2026</v>
      </c>
      <c r="D1126" s="32">
        <f>YEAR(PA[[#This Row],[Date]])</f>
        <v>2025</v>
      </c>
      <c r="E1126" s="36" t="s">
        <v>362</v>
      </c>
      <c r="F1126" s="36" t="s">
        <v>362</v>
      </c>
      <c r="G1126" s="216">
        <v>45839</v>
      </c>
      <c r="H1126" s="31">
        <f>DAY(EOMONTH(PA[[#This Row],[Month Year]],0))</f>
        <v>31</v>
      </c>
      <c r="I1126" s="33">
        <v>0.27500000000000002</v>
      </c>
      <c r="J1126" s="33">
        <v>0.76388888888888884</v>
      </c>
      <c r="K1126" s="34">
        <f>IFERROR((PA[[#This Row],[Sunset Time (POA&lt;20 W/m2)]]-PA[[#This Row],[Sunrise Time (POA&gt;20 W/m2)]])*24,"")</f>
        <v>11.733333333333331</v>
      </c>
      <c r="L1126" s="32" t="s">
        <v>464</v>
      </c>
      <c r="M1126" s="32"/>
      <c r="N1126" s="32"/>
      <c r="O1126" s="35"/>
      <c r="P1126" s="35"/>
      <c r="Q1126" s="32" t="s">
        <v>519</v>
      </c>
      <c r="R1126" s="31">
        <f>IF((PA[[#This Row],[String Type(If String BD)]]&amp;PA[[#This Row],[Equipment (If any BD other than PV  array and inv)]])="",1,0)</f>
        <v>0</v>
      </c>
      <c r="S1126" s="31">
        <f>IF(PA[[#This Row],[String Type(If String BD)]]="",1,0)</f>
        <v>1</v>
      </c>
      <c r="T11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26" s="34">
        <f>IFERROR(_xlfn.XLOOKUP(PA[[#This Row],[Affected Equipment ]],'Basic Data'!N:N,'Basic Data'!Q:Q),"")</f>
        <v>4242.7000000000007</v>
      </c>
      <c r="V1126" s="379">
        <f ca="1">IFERROR(_xlfn.XLOOKUP(PA[[#This Row],[Affected Equipment ]],'Basic Data'!N:N,'Basic Data'!R:R),"")</f>
        <v>2.4593936583386475E-2</v>
      </c>
      <c r="W1126" s="35" t="s">
        <v>419</v>
      </c>
      <c r="X1126" s="38"/>
      <c r="Y1126" s="383" t="s">
        <v>428</v>
      </c>
      <c r="Z1126" s="40">
        <v>0.33402777777777776</v>
      </c>
      <c r="AA1126" s="40">
        <v>0.33402777777777776</v>
      </c>
      <c r="AB1126" s="40">
        <v>0.33402777777777776</v>
      </c>
      <c r="AC1126" s="44">
        <v>0.37013888888888891</v>
      </c>
      <c r="AD1126" s="42">
        <f>IF(PA[[#This Row],[Acknowledgement Time ]]="NA","",(PA[[#This Row],[Acknowledgement Time ]]-PA[[#This Row],[Fault Time]])*24)</f>
        <v>0</v>
      </c>
      <c r="AE1126" s="42">
        <f>IF(PA[[#This Row],[Work Start time on Fault]]="NA","",(PA[[#This Row],[Work Start time on Fault]]-PA[[#This Row],[Fault Time]])*24)</f>
        <v>0</v>
      </c>
      <c r="AF1126" s="43">
        <f>IF(PA[[#This Row],[Status]]="Open","",(PA[[#This Row],[Work Completion time on fault]]-PA[[#This Row],[Fault Time]])*24)</f>
        <v>0.86666666666666758</v>
      </c>
      <c r="AG1126" s="42">
        <f>IFERROR((PA[[#This Row],[Work Completion time on fault]]-PA[[#This Row],[Fault Time]])*24,"")</f>
        <v>0.86666666666666758</v>
      </c>
      <c r="AH1126" s="380" t="s">
        <v>1960</v>
      </c>
      <c r="AI1126" s="384" t="s">
        <v>366</v>
      </c>
      <c r="AJ1126" s="34">
        <f ca="1">IFERROR(PA[[#This Row],[Breakdown Time]]*PA[[#This Row],[Plant Equivalent Weightage]],"")</f>
        <v>2.1314745038934966E-2</v>
      </c>
      <c r="AK1126" s="35">
        <v>166</v>
      </c>
      <c r="AL1126" s="49">
        <f>IFERROR((_xlfn.XLOOKUP($G1126,'Modelling New'!$D:$D,'Modelling New'!$O:$O)*PA[[#This Row],[Lost PoA(Wh/m2)]]*PA[[#This Row],[DC Capacity Affected (kW)]])/1000,"")</f>
        <v>582.95593631756969</v>
      </c>
    </row>
    <row r="1127" spans="1:38">
      <c r="A1127" s="173">
        <f t="shared" si="19"/>
        <v>1126</v>
      </c>
      <c r="B1127" s="30">
        <v>45869</v>
      </c>
      <c r="C1127" s="183">
        <f>YEAR(PA[[#This Row],[Date]])+IF(MONTH(PA[[#This Row],[Date]])&gt;=4,1,0)</f>
        <v>2026</v>
      </c>
      <c r="D1127" s="32">
        <f>YEAR(PA[[#This Row],[Date]])</f>
        <v>2025</v>
      </c>
      <c r="E1127" s="36" t="s">
        <v>362</v>
      </c>
      <c r="F1127" s="36" t="s">
        <v>362</v>
      </c>
      <c r="G1127" s="216">
        <v>45839</v>
      </c>
      <c r="H1127" s="31">
        <f>DAY(EOMONTH(PA[[#This Row],[Month Year]],0))</f>
        <v>31</v>
      </c>
      <c r="I1127" s="33">
        <v>0.27500000000000002</v>
      </c>
      <c r="J1127" s="33">
        <v>0.76388888888888884</v>
      </c>
      <c r="K1127" s="34">
        <f>IFERROR((PA[[#This Row],[Sunset Time (POA&lt;20 W/m2)]]-PA[[#This Row],[Sunrise Time (POA&gt;20 W/m2)]])*24,"")</f>
        <v>11.733333333333331</v>
      </c>
      <c r="L1127" s="32" t="s">
        <v>477</v>
      </c>
      <c r="M1127" s="32" t="s">
        <v>402</v>
      </c>
      <c r="N1127" s="32" t="s">
        <v>415</v>
      </c>
      <c r="O1127" s="35"/>
      <c r="P1127" s="35"/>
      <c r="Q1127" s="32"/>
      <c r="R1127" s="31">
        <f>IF((PA[[#This Row],[String Type(If String BD)]]&amp;PA[[#This Row],[Equipment (If any BD other than PV  array and inv)]])="",1,0)</f>
        <v>1</v>
      </c>
      <c r="S1127" s="31">
        <f>IF(PA[[#This Row],[String Type(If String BD)]]="",1,0)</f>
        <v>1</v>
      </c>
      <c r="T11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</v>
      </c>
      <c r="U1127" s="34">
        <f>IFERROR(_xlfn.XLOOKUP(PA[[#This Row],[Affected Equipment ]],'Basic Data'!N:N,'Basic Data'!Q:Q),"")</f>
        <v>2153.25</v>
      </c>
      <c r="V1127" s="379">
        <f ca="1">IFERROR(_xlfn.XLOOKUP(PA[[#This Row],[Affected Equipment ]],'Basic Data'!N:N,'Basic Data'!R:R),"")</f>
        <v>1.2481885108109676E-2</v>
      </c>
      <c r="W1127" s="35" t="s">
        <v>412</v>
      </c>
      <c r="X1127" s="38"/>
      <c r="Y1127" s="38" t="s">
        <v>75</v>
      </c>
      <c r="Z1127" s="44">
        <v>0.27500000000000002</v>
      </c>
      <c r="AA1127" s="40">
        <v>0.27500000000000002</v>
      </c>
      <c r="AB1127" s="41">
        <v>0.27500000000000002</v>
      </c>
      <c r="AC1127" s="44">
        <v>0.28888888888888886</v>
      </c>
      <c r="AD1127" s="42">
        <f>IF(PA[[#This Row],[Acknowledgement Time ]]="NA","",(PA[[#This Row],[Acknowledgement Time ]]-PA[[#This Row],[Fault Time]])*24)</f>
        <v>0</v>
      </c>
      <c r="AE1127" s="42">
        <f>IF(PA[[#This Row],[Work Start time on Fault]]="NA","",(PA[[#This Row],[Work Start time on Fault]]-PA[[#This Row],[Fault Time]])*24)</f>
        <v>0</v>
      </c>
      <c r="AF1127" s="43">
        <f>IF(PA[[#This Row],[Status]]="Open","",(PA[[#This Row],[Work Completion time on fault]]-PA[[#This Row],[Fault Time]])*24)</f>
        <v>0.33333333333333215</v>
      </c>
      <c r="AG1127" s="42">
        <f>IFERROR((PA[[#This Row],[Work Completion time on fault]]-PA[[#This Row],[Fault Time]])*24,"")</f>
        <v>0.33333333333333215</v>
      </c>
      <c r="AH1127" s="380" t="s">
        <v>1961</v>
      </c>
      <c r="AI1127" s="32" t="s">
        <v>366</v>
      </c>
      <c r="AJ1127" s="34">
        <f ca="1">IFERROR(PA[[#This Row],[Breakdown Time]]*PA[[#This Row],[Plant Equivalent Weightage]],"")</f>
        <v>4.1606283693698771E-3</v>
      </c>
      <c r="AK1127" s="35">
        <v>10</v>
      </c>
      <c r="AL1127" s="49">
        <f>IFERROR((_xlfn.XLOOKUP($G1127,'Modelling New'!$D:$D,'Modelling New'!$O:$O)*PA[[#This Row],[Lost PoA(Wh/m2)]]*PA[[#This Row],[DC Capacity Affected (kW)]])/1000,"")</f>
        <v>17.82295756021195</v>
      </c>
    </row>
    <row r="1128" spans="1:38">
      <c r="A1128" s="173">
        <f t="shared" si="19"/>
        <v>1127</v>
      </c>
      <c r="B1128" s="30">
        <v>45869</v>
      </c>
      <c r="C1128" s="183">
        <f>YEAR(PA[[#This Row],[Date]])+IF(MONTH(PA[[#This Row],[Date]])&gt;=4,1,0)</f>
        <v>2026</v>
      </c>
      <c r="D1128" s="32">
        <f>YEAR(PA[[#This Row],[Date]])</f>
        <v>2025</v>
      </c>
      <c r="E1128" s="36" t="s">
        <v>362</v>
      </c>
      <c r="F1128" s="36" t="s">
        <v>362</v>
      </c>
      <c r="G1128" s="216">
        <v>45839</v>
      </c>
      <c r="H1128" s="31">
        <f>DAY(EOMONTH(PA[[#This Row],[Month Year]],0))</f>
        <v>31</v>
      </c>
      <c r="I1128" s="33">
        <v>0.27500000000000002</v>
      </c>
      <c r="J1128" s="33">
        <v>0.76388888888888884</v>
      </c>
      <c r="K1128" s="34">
        <f>IFERROR((PA[[#This Row],[Sunset Time (POA&lt;20 W/m2)]]-PA[[#This Row],[Sunrise Time (POA&gt;20 W/m2)]])*24,"")</f>
        <v>11.733333333333331</v>
      </c>
      <c r="L1128" s="32" t="s">
        <v>477</v>
      </c>
      <c r="M1128" s="32" t="s">
        <v>402</v>
      </c>
      <c r="N1128" s="32" t="s">
        <v>415</v>
      </c>
      <c r="O1128" s="37" t="s">
        <v>466</v>
      </c>
      <c r="P1128" s="37" t="s">
        <v>405</v>
      </c>
      <c r="Q1128" s="32"/>
      <c r="R1128" s="31">
        <f>IF((PA[[#This Row],[String Type(If String BD)]]&amp;PA[[#This Row],[Equipment (If any BD other than PV  array and inv)]])="",1,0)</f>
        <v>0</v>
      </c>
      <c r="S1128" s="31">
        <f>IF(PA[[#This Row],[String Type(If String BD)]]="",1,0)</f>
        <v>0</v>
      </c>
      <c r="T1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8" s="34">
        <f>IFERROR(_xlfn.XLOOKUP(PA[[#This Row],[Affected Equipment ]],'Basic Data'!N:N,'Basic Data'!Q:Q),"")</f>
        <v>31.900000000000002</v>
      </c>
      <c r="V1128" s="378">
        <f ca="1">IFERROR(_xlfn.XLOOKUP(PA[[#This Row],[Affected Equipment ]],'Basic Data'!N:N,'Basic Data'!R:R),"")</f>
        <v>1.8491681641643964E-4</v>
      </c>
      <c r="W1128" s="35" t="s">
        <v>446</v>
      </c>
      <c r="X1128" s="38"/>
      <c r="Y1128" s="38" t="s">
        <v>468</v>
      </c>
      <c r="Z1128" s="44">
        <v>0.27500000000000002</v>
      </c>
      <c r="AA1128" s="40">
        <v>0.27500000000000002</v>
      </c>
      <c r="AB1128" s="41">
        <v>0.27500000000000002</v>
      </c>
      <c r="AC1128" s="44">
        <v>0.70833333333333337</v>
      </c>
      <c r="AD1128" s="42">
        <f>IF(PA[[#This Row],[Acknowledgement Time ]]="NA","",(PA[[#This Row],[Acknowledgement Time ]]-PA[[#This Row],[Fault Time]])*24)</f>
        <v>0</v>
      </c>
      <c r="AE1128" s="42">
        <f>IF(PA[[#This Row],[Work Start time on Fault]]="NA","",(PA[[#This Row],[Work Start time on Fault]]-PA[[#This Row],[Fault Time]])*24)</f>
        <v>0</v>
      </c>
      <c r="AF1128" s="43">
        <f>IF(PA[[#This Row],[Status]]="Open","",(PA[[#This Row],[Work Completion time on fault]]-PA[[#This Row],[Fault Time]])*24)</f>
        <v>10.4</v>
      </c>
      <c r="AG1128" s="42">
        <f>IFERROR((PA[[#This Row],[Work Completion time on fault]]-PA[[#This Row],[Fault Time]])*24,"")</f>
        <v>10.4</v>
      </c>
      <c r="AH1128" s="380" t="s">
        <v>677</v>
      </c>
      <c r="AI1128" s="32" t="s">
        <v>366</v>
      </c>
      <c r="AJ1128" s="34">
        <f ca="1">IFERROR(PA[[#This Row],[Breakdown Time]]*PA[[#This Row],[Plant Equivalent Weightage]],"")</f>
        <v>1.9231348907309722E-3</v>
      </c>
      <c r="AK1128" s="35">
        <v>3484</v>
      </c>
      <c r="AL1128" s="49">
        <f>IFERROR((_xlfn.XLOOKUP($G1128,'Modelling New'!$D:$D,'Modelling New'!$O:$O)*PA[[#This Row],[Lost PoA(Wh/m2)]]*PA[[#This Row],[DC Capacity Affected (kW)]])/1000,"")</f>
        <v>91.992865392264363</v>
      </c>
    </row>
    <row r="1129" spans="1:38">
      <c r="A1129" s="173">
        <f t="shared" si="19"/>
        <v>1128</v>
      </c>
      <c r="B1129" s="30">
        <v>45869</v>
      </c>
      <c r="C1129" s="183">
        <f>YEAR(PA[[#This Row],[Date]])+IF(MONTH(PA[[#This Row],[Date]])&gt;=4,1,0)</f>
        <v>2026</v>
      </c>
      <c r="D1129" s="32">
        <f>YEAR(PA[[#This Row],[Date]])</f>
        <v>2025</v>
      </c>
      <c r="E1129" s="36" t="s">
        <v>362</v>
      </c>
      <c r="F1129" s="36" t="s">
        <v>362</v>
      </c>
      <c r="G1129" s="216">
        <v>45839</v>
      </c>
      <c r="H1129" s="31">
        <f>DAY(EOMONTH(PA[[#This Row],[Month Year]],0))</f>
        <v>31</v>
      </c>
      <c r="I1129" s="33">
        <v>0.27500000000000002</v>
      </c>
      <c r="J1129" s="33">
        <v>0.76388888888888884</v>
      </c>
      <c r="K1129" s="34">
        <f>IFERROR((PA[[#This Row],[Sunset Time (POA&lt;20 W/m2)]]-PA[[#This Row],[Sunrise Time (POA&gt;20 W/m2)]])*24,"")</f>
        <v>11.733333333333331</v>
      </c>
      <c r="L1129" s="32" t="s">
        <v>449</v>
      </c>
      <c r="M1129" s="32" t="s">
        <v>402</v>
      </c>
      <c r="N1129" s="32" t="s">
        <v>442</v>
      </c>
      <c r="O1129" s="37" t="s">
        <v>457</v>
      </c>
      <c r="P1129" s="37" t="s">
        <v>405</v>
      </c>
      <c r="Q1129" s="32"/>
      <c r="R1129" s="31">
        <f>IF((PA[[#This Row],[String Type(If String BD)]]&amp;PA[[#This Row],[Equipment (If any BD other than PV  array and inv)]])="",1,0)</f>
        <v>0</v>
      </c>
      <c r="S1129" s="31">
        <f>IF(PA[[#This Row],[String Type(If String BD)]]="",1,0)</f>
        <v>0</v>
      </c>
      <c r="T1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29" s="34">
        <f>IFERROR(_xlfn.XLOOKUP(PA[[#This Row],[Affected Equipment ]],'Basic Data'!N:N,'Basic Data'!Q:Q),"")</f>
        <v>31.900000000000002</v>
      </c>
      <c r="V1129" s="378">
        <f ca="1">IFERROR(_xlfn.XLOOKUP(PA[[#This Row],[Affected Equipment ]],'Basic Data'!N:N,'Basic Data'!R:R),"")</f>
        <v>1.8491681641643964E-4</v>
      </c>
      <c r="W1129" s="35" t="s">
        <v>480</v>
      </c>
      <c r="X1129" s="38"/>
      <c r="Y1129" s="38" t="s">
        <v>468</v>
      </c>
      <c r="Z1129" s="44">
        <v>0.27500000000000002</v>
      </c>
      <c r="AA1129" s="40">
        <v>0.27500000000000002</v>
      </c>
      <c r="AB1129" s="41">
        <v>0.27500000000000002</v>
      </c>
      <c r="AC1129" s="44">
        <v>0.70833333333333337</v>
      </c>
      <c r="AD1129" s="42">
        <f>IF(PA[[#This Row],[Acknowledgement Time ]]="NA","",(PA[[#This Row],[Acknowledgement Time ]]-PA[[#This Row],[Fault Time]])*24)</f>
        <v>0</v>
      </c>
      <c r="AE1129" s="42">
        <f>IF(PA[[#This Row],[Work Start time on Fault]]="NA","",(PA[[#This Row],[Work Start time on Fault]]-PA[[#This Row],[Fault Time]])*24)</f>
        <v>0</v>
      </c>
      <c r="AF1129" s="43">
        <f>IF(PA[[#This Row],[Status]]="Open","",(PA[[#This Row],[Work Completion time on fault]]-PA[[#This Row],[Fault Time]])*24)</f>
        <v>10.4</v>
      </c>
      <c r="AG1129" s="42">
        <f>IFERROR((PA[[#This Row],[Work Completion time on fault]]-PA[[#This Row],[Fault Time]])*24,"")</f>
        <v>10.4</v>
      </c>
      <c r="AH1129" s="35" t="s">
        <v>665</v>
      </c>
      <c r="AI1129" s="32" t="s">
        <v>366</v>
      </c>
      <c r="AJ1129" s="34">
        <f ca="1">IFERROR(PA[[#This Row],[Breakdown Time]]*PA[[#This Row],[Plant Equivalent Weightage]],"")</f>
        <v>1.9231348907309722E-3</v>
      </c>
      <c r="AK1129" s="35">
        <v>3700</v>
      </c>
      <c r="AL1129" s="49">
        <f>IFERROR((_xlfn.XLOOKUP($G1129,'Modelling New'!$D:$D,'Modelling New'!$O:$O)*PA[[#This Row],[Lost PoA(Wh/m2)]]*PA[[#This Row],[DC Capacity Affected (kW)]])/1000,"")</f>
        <v>97.696211811532194</v>
      </c>
    </row>
    <row r="1130" spans="1:38">
      <c r="A1130" s="173">
        <f t="shared" si="19"/>
        <v>1129</v>
      </c>
      <c r="B1130" s="134">
        <v>45869</v>
      </c>
      <c r="C1130" s="182">
        <f>YEAR(PA[[#This Row],[Date]])+IF(MONTH(PA[[#This Row],[Date]])&gt;=4,1,0)</f>
        <v>2026</v>
      </c>
      <c r="D1130" s="32">
        <f>YEAR(PA[[#This Row],[Date]])</f>
        <v>2025</v>
      </c>
      <c r="E1130" s="36" t="s">
        <v>362</v>
      </c>
      <c r="F1130" s="36" t="s">
        <v>362</v>
      </c>
      <c r="G1130" s="216">
        <v>45839</v>
      </c>
      <c r="H1130" s="174">
        <f>DAY(EOMONTH(PA[[#This Row],[Month Year]],0))</f>
        <v>31</v>
      </c>
      <c r="I1130" s="33">
        <v>0.27500000000000002</v>
      </c>
      <c r="J1130" s="33">
        <v>0.76388888888888884</v>
      </c>
      <c r="K1130" s="34">
        <f>IFERROR((PA[[#This Row],[Sunset Time (POA&lt;20 W/m2)]]-PA[[#This Row],[Sunrise Time (POA&gt;20 W/m2)]])*24,"")</f>
        <v>11.733333333333331</v>
      </c>
      <c r="L1130" s="36" t="s">
        <v>673</v>
      </c>
      <c r="M1130" s="32" t="s">
        <v>402</v>
      </c>
      <c r="N1130" s="36"/>
      <c r="O1130" s="37"/>
      <c r="P1130" s="37"/>
      <c r="Q1130" s="36"/>
      <c r="R1130" s="174">
        <f>IF((PA[[#This Row],[String Type(If String BD)]]&amp;PA[[#This Row],[Equipment (If any BD other than PV  array and inv)]])="",1,0)</f>
        <v>1</v>
      </c>
      <c r="S1130" s="174">
        <f>IF(PA[[#This Row],[String Type(If String BD)]]="",1,0)</f>
        <v>1</v>
      </c>
      <c r="T11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1130" s="175">
        <f>IFERROR(_xlfn.XLOOKUP(PA[[#This Row],[Affected Equipment ]],'Basic Data'!N:N,'Basic Data'!Q:Q),"")</f>
        <v>4978.5749999999998</v>
      </c>
      <c r="V1130" s="379">
        <f ca="1">IFERROR(_xlfn.XLOOKUP(PA[[#This Row],[Affected Equipment ]],'Basic Data'!N:N,'Basic Data'!R:R),"")</f>
        <v>2.8859631325720246E-2</v>
      </c>
      <c r="W1130" s="37" t="s">
        <v>473</v>
      </c>
      <c r="X1130" s="39"/>
      <c r="Y1130" s="39" t="s">
        <v>437</v>
      </c>
      <c r="Z1130" s="45">
        <v>0.29166666666666669</v>
      </c>
      <c r="AA1130" s="45">
        <v>0.29166666666666669</v>
      </c>
      <c r="AB1130" s="45">
        <v>0.29166666666666669</v>
      </c>
      <c r="AC1130" s="45">
        <v>0.30208333333333331</v>
      </c>
      <c r="AD1130" s="176">
        <f>IF(PA[[#This Row],[Acknowledgement Time ]]="NA","",(PA[[#This Row],[Acknowledgement Time ]]-PA[[#This Row],[Fault Time]])*24)</f>
        <v>0</v>
      </c>
      <c r="AE1130" s="176">
        <f>IF(PA[[#This Row],[Work Start time on Fault]]="NA","",(PA[[#This Row],[Work Start time on Fault]]-PA[[#This Row],[Fault Time]])*24)</f>
        <v>0</v>
      </c>
      <c r="AF1130" s="177">
        <f>IF(PA[[#This Row],[Status]]="Open","",(PA[[#This Row],[Work Completion time on fault]]-PA[[#This Row],[Fault Time]])*24)</f>
        <v>0.24999999999999911</v>
      </c>
      <c r="AG1130" s="176">
        <f>IFERROR((PA[[#This Row],[Work Completion time on fault]]-PA[[#This Row],[Fault Time]])*24,"")</f>
        <v>0.24999999999999911</v>
      </c>
      <c r="AH1130" s="380" t="s">
        <v>1962</v>
      </c>
      <c r="AI1130" s="32" t="s">
        <v>366</v>
      </c>
      <c r="AJ1130" s="175">
        <f ca="1">IFERROR(PA[[#This Row],[Breakdown Time]]*PA[[#This Row],[Plant Equivalent Weightage]],"")</f>
        <v>7.2149078314300355E-3</v>
      </c>
      <c r="AK1130" s="37">
        <v>12</v>
      </c>
      <c r="AL1130" s="277">
        <f>IFERROR((_xlfn.XLOOKUP($G1130,'Modelling New'!$D:$D,'Modelling New'!$O:$O)*PA[[#This Row],[Lost PoA(Wh/m2)]]*PA[[#This Row],[DC Capacity Affected (kW)]])/1000,"")</f>
        <v>49.450605885242616</v>
      </c>
    </row>
    <row r="1131" spans="1:38">
      <c r="A1131" s="173">
        <f t="shared" si="19"/>
        <v>1130</v>
      </c>
      <c r="B1131" s="30">
        <v>45869</v>
      </c>
      <c r="C1131" s="182">
        <f>YEAR(PA[[#This Row],[Date]])+IF(MONTH(PA[[#This Row],[Date]])&gt;=4,1,0)</f>
        <v>2026</v>
      </c>
      <c r="D1131" s="32">
        <f>YEAR(PA[[#This Row],[Date]])</f>
        <v>2025</v>
      </c>
      <c r="E1131" s="36" t="s">
        <v>362</v>
      </c>
      <c r="F1131" s="36" t="s">
        <v>362</v>
      </c>
      <c r="G1131" s="216">
        <v>45839</v>
      </c>
      <c r="H1131" s="31">
        <f>DAY(EOMONTH(PA[[#This Row],[Month Year]],0))</f>
        <v>31</v>
      </c>
      <c r="I1131" s="33">
        <v>0.27500000000000002</v>
      </c>
      <c r="J1131" s="33">
        <v>0.76388888888888884</v>
      </c>
      <c r="K1131" s="34">
        <f>IFERROR((PA[[#This Row],[Sunset Time (POA&lt;20 W/m2)]]-PA[[#This Row],[Sunrise Time (POA&gt;20 W/m2)]])*24,"")</f>
        <v>11.733333333333331</v>
      </c>
      <c r="L1131" s="36" t="s">
        <v>673</v>
      </c>
      <c r="M1131" s="32" t="s">
        <v>402</v>
      </c>
      <c r="N1131" s="32" t="s">
        <v>415</v>
      </c>
      <c r="O1131" s="35"/>
      <c r="P1131" s="35"/>
      <c r="Q1131" s="32"/>
      <c r="R1131" s="31">
        <f>IF((PA[[#This Row],[String Type(If String BD)]]&amp;PA[[#This Row],[Equipment (If any BD other than PV  array and inv)]])="",1,0)</f>
        <v>1</v>
      </c>
      <c r="S1131" s="31">
        <f>IF(PA[[#This Row],[String Type(If String BD)]]="",1,0)</f>
        <v>1</v>
      </c>
      <c r="T1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131" s="34">
        <f>IFERROR(_xlfn.XLOOKUP(PA[[#This Row],[Affected Equipment ]],'Basic Data'!N:N,'Basic Data'!Q:Q),"")</f>
        <v>1232.79</v>
      </c>
      <c r="V1131" s="378">
        <f ca="1">IFERROR(_xlfn.XLOOKUP(PA[[#This Row],[Affected Equipment ]],'Basic Data'!N:N,'Basic Data'!R:R),"")</f>
        <v>7.1461944235116804E-3</v>
      </c>
      <c r="W1131" s="35" t="s">
        <v>412</v>
      </c>
      <c r="X1131" s="38"/>
      <c r="Y1131" s="39" t="s">
        <v>437</v>
      </c>
      <c r="Z1131" s="44">
        <v>0.30277777777777776</v>
      </c>
      <c r="AA1131" s="44">
        <v>0.30277777777777776</v>
      </c>
      <c r="AB1131" s="44">
        <v>0.30277777777777776</v>
      </c>
      <c r="AC1131" s="44">
        <v>0.34166666666666667</v>
      </c>
      <c r="AD1131" s="42">
        <f>IF(PA[[#This Row],[Acknowledgement Time ]]="NA","",(PA[[#This Row],[Acknowledgement Time ]]-PA[[#This Row],[Fault Time]])*24)</f>
        <v>0</v>
      </c>
      <c r="AE1131" s="42">
        <f>IF(PA[[#This Row],[Work Start time on Fault]]="NA","",(PA[[#This Row],[Work Start time on Fault]]-PA[[#This Row],[Fault Time]])*24)</f>
        <v>0</v>
      </c>
      <c r="AF1131" s="43">
        <f>IF(PA[[#This Row],[Status]]="Open","",(PA[[#This Row],[Work Completion time on fault]]-PA[[#This Row],[Fault Time]])*24)</f>
        <v>0.93333333333333401</v>
      </c>
      <c r="AG1131" s="42">
        <f>IFERROR((PA[[#This Row],[Work Completion time on fault]]-PA[[#This Row],[Fault Time]])*24,"")</f>
        <v>0.93333333333333401</v>
      </c>
      <c r="AH1131" s="380" t="s">
        <v>1963</v>
      </c>
      <c r="AI1131" s="32" t="s">
        <v>366</v>
      </c>
      <c r="AJ1131" s="34">
        <f ca="1">IFERROR(PA[[#This Row],[Breakdown Time]]*PA[[#This Row],[Plant Equivalent Weightage]],"")</f>
        <v>6.6697814619442403E-3</v>
      </c>
      <c r="AK1131" s="35">
        <v>91</v>
      </c>
      <c r="AL1131" s="49">
        <f>IFERROR((_xlfn.XLOOKUP($G1131,'Modelling New'!$D:$D,'Modelling New'!$O:$O)*PA[[#This Row],[Lost PoA(Wh/m2)]]*PA[[#This Row],[DC Capacity Affected (kW)]])/1000,"")</f>
        <v>92.857248828955576</v>
      </c>
    </row>
    <row r="1132" spans="1:38">
      <c r="A1132" s="173">
        <f t="shared" si="19"/>
        <v>1131</v>
      </c>
      <c r="B1132" s="30">
        <v>45869</v>
      </c>
      <c r="C1132" s="182">
        <f>YEAR(PA[[#This Row],[Date]])+IF(MONTH(PA[[#This Row],[Date]])&gt;=4,1,0)</f>
        <v>2026</v>
      </c>
      <c r="D1132" s="32">
        <f>YEAR(PA[[#This Row],[Date]])</f>
        <v>2025</v>
      </c>
      <c r="E1132" s="36" t="s">
        <v>362</v>
      </c>
      <c r="F1132" s="36" t="s">
        <v>362</v>
      </c>
      <c r="G1132" s="216">
        <v>45839</v>
      </c>
      <c r="H1132" s="31">
        <f>DAY(EOMONTH(PA[[#This Row],[Month Year]],0))</f>
        <v>31</v>
      </c>
      <c r="I1132" s="33">
        <v>0.27500000000000002</v>
      </c>
      <c r="J1132" s="33">
        <v>0.76388888888888884</v>
      </c>
      <c r="K1132" s="34">
        <f>IFERROR((PA[[#This Row],[Sunset Time (POA&lt;20 W/m2)]]-PA[[#This Row],[Sunrise Time (POA&gt;20 W/m2)]])*24,"")</f>
        <v>11.733333333333331</v>
      </c>
      <c r="L1132" s="36" t="s">
        <v>673</v>
      </c>
      <c r="M1132" s="32" t="s">
        <v>409</v>
      </c>
      <c r="N1132" s="32"/>
      <c r="O1132" s="35"/>
      <c r="P1132" s="35"/>
      <c r="Q1132" s="32"/>
      <c r="R1132" s="31">
        <f>IF((PA[[#This Row],[String Type(If String BD)]]&amp;PA[[#This Row],[Equipment (If any BD other than PV  array and inv)]])="",1,0)</f>
        <v>1</v>
      </c>
      <c r="S1132" s="31">
        <f>IF(PA[[#This Row],[String Type(If String BD)]]="",1,0)</f>
        <v>1</v>
      </c>
      <c r="T1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32" s="34">
        <f>IFERROR(_xlfn.XLOOKUP(PA[[#This Row],[Affected Equipment ]],'Basic Data'!N:N,'Basic Data'!Q:Q),"")</f>
        <v>4804.72</v>
      </c>
      <c r="V1132" s="378">
        <f ca="1">IFERROR(_xlfn.XLOOKUP(PA[[#This Row],[Affected Equipment ]],'Basic Data'!N:N,'Basic Data'!R:R),"")</f>
        <v>2.7851834676250655E-2</v>
      </c>
      <c r="W1132" s="37" t="s">
        <v>473</v>
      </c>
      <c r="X1132" s="38"/>
      <c r="Y1132" s="39" t="s">
        <v>437</v>
      </c>
      <c r="Z1132" s="44">
        <v>0.29375000000000001</v>
      </c>
      <c r="AA1132" s="44">
        <v>0.29375000000000001</v>
      </c>
      <c r="AB1132" s="44">
        <v>0.29375000000000001</v>
      </c>
      <c r="AC1132" s="44">
        <v>0.36944444444444446</v>
      </c>
      <c r="AD1132" s="42">
        <f>IF(PA[[#This Row],[Acknowledgement Time ]]="NA","",(PA[[#This Row],[Acknowledgement Time ]]-PA[[#This Row],[Fault Time]])*24)</f>
        <v>0</v>
      </c>
      <c r="AE1132" s="42">
        <f>IF(PA[[#This Row],[Work Start time on Fault]]="NA","",(PA[[#This Row],[Work Start time on Fault]]-PA[[#This Row],[Fault Time]])*24)</f>
        <v>0</v>
      </c>
      <c r="AF1132" s="43">
        <f>IF(PA[[#This Row],[Status]]="Open","",(PA[[#This Row],[Work Completion time on fault]]-PA[[#This Row],[Fault Time]])*24)</f>
        <v>1.8166666666666669</v>
      </c>
      <c r="AG1132" s="42">
        <f>IFERROR((PA[[#This Row],[Work Completion time on fault]]-PA[[#This Row],[Fault Time]])*24,"")</f>
        <v>1.8166666666666669</v>
      </c>
      <c r="AH1132" s="380" t="s">
        <v>1962</v>
      </c>
      <c r="AI1132" s="32" t="s">
        <v>366</v>
      </c>
      <c r="AJ1132" s="34">
        <f ca="1">IFERROR(PA[[#This Row],[Breakdown Time]]*PA[[#This Row],[Plant Equivalent Weightage]],"")</f>
        <v>5.0597499661855359E-2</v>
      </c>
      <c r="AK1132" s="35">
        <v>222</v>
      </c>
      <c r="AL1132" s="49">
        <f>IFERROR((_xlfn.XLOOKUP($G1132,'Modelling New'!$D:$D,'Modelling New'!$O:$O)*PA[[#This Row],[Lost PoA(Wh/m2)]]*PA[[#This Row],[DC Capacity Affected (kW)]])/1000,"")</f>
        <v>882.88954761461753</v>
      </c>
    </row>
    <row r="1133" spans="1:38">
      <c r="A1133" s="173">
        <f t="shared" si="19"/>
        <v>1132</v>
      </c>
      <c r="B1133" s="30">
        <v>45869</v>
      </c>
      <c r="C1133" s="182">
        <f>YEAR(PA[[#This Row],[Date]])+IF(MONTH(PA[[#This Row],[Date]])&gt;=4,1,0)</f>
        <v>2026</v>
      </c>
      <c r="D1133" s="32">
        <f>YEAR(PA[[#This Row],[Date]])</f>
        <v>2025</v>
      </c>
      <c r="E1133" s="36" t="s">
        <v>362</v>
      </c>
      <c r="F1133" s="36" t="s">
        <v>362</v>
      </c>
      <c r="G1133" s="216">
        <v>45839</v>
      </c>
      <c r="H1133" s="31">
        <f>DAY(EOMONTH(PA[[#This Row],[Month Year]],0))</f>
        <v>31</v>
      </c>
      <c r="I1133" s="33">
        <v>0.27500000000000002</v>
      </c>
      <c r="J1133" s="33">
        <v>0.76388888888888884</v>
      </c>
      <c r="K1133" s="34">
        <f>IFERROR((PA[[#This Row],[Sunset Time (POA&lt;20 W/m2)]]-PA[[#This Row],[Sunrise Time (POA&gt;20 W/m2)]])*24,"")</f>
        <v>11.733333333333331</v>
      </c>
      <c r="L1133" s="32" t="s">
        <v>509</v>
      </c>
      <c r="M1133" s="32" t="s">
        <v>402</v>
      </c>
      <c r="N1133" s="32" t="s">
        <v>411</v>
      </c>
      <c r="O1133" s="35" t="s">
        <v>471</v>
      </c>
      <c r="P1133" s="35"/>
      <c r="Q1133" s="32"/>
      <c r="R1133" s="31">
        <f>IF((PA[[#This Row],[String Type(If String BD)]]&amp;PA[[#This Row],[Equipment (If any BD other than PV  array and inv)]])="",1,0)</f>
        <v>1</v>
      </c>
      <c r="S1133" s="31">
        <f>IF(PA[[#This Row],[String Type(If String BD)]]="",1,0)</f>
        <v>1</v>
      </c>
      <c r="T1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33" s="34">
        <f>IFERROR(_xlfn.XLOOKUP(PA[[#This Row],[Affected Equipment ]],'Basic Data'!N:N,'Basic Data'!Q:Q),"")</f>
        <v>205.465</v>
      </c>
      <c r="V1133" s="378">
        <f ca="1">IFERROR(_xlfn.XLOOKUP(PA[[#This Row],[Affected Equipment ]],'Basic Data'!N:N,'Basic Data'!R:R),"")</f>
        <v>1.1910324039186135E-3</v>
      </c>
      <c r="W1133" s="35" t="s">
        <v>432</v>
      </c>
      <c r="X1133" s="38"/>
      <c r="Y1133" s="352" t="s">
        <v>1907</v>
      </c>
      <c r="Z1133" s="41">
        <v>0.27500000000000002</v>
      </c>
      <c r="AA1133" s="41">
        <v>0.27500000000000002</v>
      </c>
      <c r="AB1133" s="41">
        <v>0.27500000000000002</v>
      </c>
      <c r="AC1133" s="44">
        <v>0.76388888888888884</v>
      </c>
      <c r="AD1133" s="42">
        <f>IF(PA[[#This Row],[Acknowledgement Time ]]="NA","",(PA[[#This Row],[Acknowledgement Time ]]-PA[[#This Row],[Fault Time]])*24)</f>
        <v>0</v>
      </c>
      <c r="AE1133" s="42">
        <f>IF(PA[[#This Row],[Work Start time on Fault]]="NA","",(PA[[#This Row],[Work Start time on Fault]]-PA[[#This Row],[Fault Time]])*24)</f>
        <v>0</v>
      </c>
      <c r="AF1133" s="43" t="str">
        <f>IF(PA[[#This Row],[Status]]="Open","",(PA[[#This Row],[Work Completion time on fault]]-PA[[#This Row],[Fault Time]])*24)</f>
        <v/>
      </c>
      <c r="AG1133" s="42">
        <f>IFERROR((PA[[#This Row],[Work Completion time on fault]]-PA[[#This Row],[Fault Time]])*24,"")</f>
        <v>11.733333333333331</v>
      </c>
      <c r="AH1133" s="350" t="s">
        <v>1908</v>
      </c>
      <c r="AI1133" s="351" t="s">
        <v>551</v>
      </c>
      <c r="AJ1133" s="34">
        <f ca="1">IFERROR(PA[[#This Row],[Breakdown Time]]*PA[[#This Row],[Plant Equivalent Weightage]],"")</f>
        <v>1.3974780205978395E-2</v>
      </c>
      <c r="AK1133" s="35">
        <v>3822</v>
      </c>
      <c r="AL1133" s="49">
        <f>IFERROR((_xlfn.XLOOKUP($G1133,'Modelling New'!$D:$D,'Modelling New'!$O:$O)*PA[[#This Row],[Lost PoA(Wh/m2)]]*PA[[#This Row],[DC Capacity Affected (kW)]])/1000,"")</f>
        <v>650.00074180268916</v>
      </c>
    </row>
    <row r="1134" spans="1:38">
      <c r="A1134" s="173">
        <f t="shared" si="19"/>
        <v>1133</v>
      </c>
      <c r="B1134" s="134">
        <v>45869</v>
      </c>
      <c r="C1134" s="182">
        <f>YEAR(PA[[#This Row],[Date]])+IF(MONTH(PA[[#This Row],[Date]])&gt;=4,1,0)</f>
        <v>2026</v>
      </c>
      <c r="D1134" s="32">
        <f>YEAR(PA[[#This Row],[Date]])</f>
        <v>2025</v>
      </c>
      <c r="E1134" s="36" t="s">
        <v>362</v>
      </c>
      <c r="F1134" s="36" t="s">
        <v>362</v>
      </c>
      <c r="G1134" s="216">
        <v>45839</v>
      </c>
      <c r="H1134" s="174">
        <f>DAY(EOMONTH(PA[[#This Row],[Month Year]],0))</f>
        <v>31</v>
      </c>
      <c r="I1134" s="33">
        <v>0.27500000000000002</v>
      </c>
      <c r="J1134" s="33">
        <v>0.76388888888888884</v>
      </c>
      <c r="K1134" s="34">
        <f>IFERROR((PA[[#This Row],[Sunset Time (POA&lt;20 W/m2)]]-PA[[#This Row],[Sunrise Time (POA&gt;20 W/m2)]])*24,"")</f>
        <v>11.733333333333331</v>
      </c>
      <c r="L1134" s="36" t="s">
        <v>509</v>
      </c>
      <c r="M1134" s="36" t="s">
        <v>402</v>
      </c>
      <c r="N1134" s="36" t="s">
        <v>411</v>
      </c>
      <c r="O1134" s="37" t="s">
        <v>445</v>
      </c>
      <c r="P1134" s="37"/>
      <c r="Q1134" s="36"/>
      <c r="R1134" s="174">
        <f>IF((PA[[#This Row],[String Type(If String BD)]]&amp;PA[[#This Row],[Equipment (If any BD other than PV  array and inv)]])="",1,0)</f>
        <v>1</v>
      </c>
      <c r="S1134" s="174">
        <f>IF(PA[[#This Row],[String Type(If String BD)]]="",1,0)</f>
        <v>1</v>
      </c>
      <c r="T11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34" s="175">
        <f>IFERROR(_xlfn.XLOOKUP(PA[[#This Row],[Affected Equipment ]],'Basic Data'!N:N,'Basic Data'!Q:Q),"")</f>
        <v>221.27</v>
      </c>
      <c r="V1134" s="379">
        <f ca="1">IFERROR(_xlfn.XLOOKUP(PA[[#This Row],[Affected Equipment ]],'Basic Data'!N:N,'Basic Data'!R:R),"")</f>
        <v>1.2826502811431222E-3</v>
      </c>
      <c r="W1134" s="35" t="s">
        <v>432</v>
      </c>
      <c r="X1134" s="38"/>
      <c r="Y1134" s="352" t="s">
        <v>1907</v>
      </c>
      <c r="Z1134" s="41">
        <v>0.27500000000000002</v>
      </c>
      <c r="AA1134" s="41">
        <v>0.27500000000000002</v>
      </c>
      <c r="AB1134" s="47">
        <v>0.27500000000000002</v>
      </c>
      <c r="AC1134" s="45">
        <v>0.76388888888888884</v>
      </c>
      <c r="AD1134" s="176">
        <f>IF(PA[[#This Row],[Acknowledgement Time ]]="NA","",(PA[[#This Row],[Acknowledgement Time ]]-PA[[#This Row],[Fault Time]])*24)</f>
        <v>0</v>
      </c>
      <c r="AE1134" s="176">
        <f>IF(PA[[#This Row],[Work Start time on Fault]]="NA","",(PA[[#This Row],[Work Start time on Fault]]-PA[[#This Row],[Fault Time]])*24)</f>
        <v>0</v>
      </c>
      <c r="AF1134" s="177" t="str">
        <f>IF(PA[[#This Row],[Status]]="Open","",(PA[[#This Row],[Work Completion time on fault]]-PA[[#This Row],[Fault Time]])*24)</f>
        <v/>
      </c>
      <c r="AG1134" s="176">
        <f>IFERROR((PA[[#This Row],[Work Completion time on fault]]-PA[[#This Row],[Fault Time]])*24,"")</f>
        <v>11.733333333333331</v>
      </c>
      <c r="AH1134" s="350" t="s">
        <v>1908</v>
      </c>
      <c r="AI1134" s="351" t="s">
        <v>551</v>
      </c>
      <c r="AJ1134" s="175">
        <f ca="1">IFERROR(PA[[#This Row],[Breakdown Time]]*PA[[#This Row],[Plant Equivalent Weightage]],"")</f>
        <v>1.5049763298745964E-2</v>
      </c>
      <c r="AK1134" s="35">
        <v>3822</v>
      </c>
      <c r="AL1134" s="277">
        <f>IFERROR((_xlfn.XLOOKUP($G1134,'Modelling New'!$D:$D,'Modelling New'!$O:$O)*PA[[#This Row],[Lost PoA(Wh/m2)]]*PA[[#This Row],[DC Capacity Affected (kW)]])/1000,"")</f>
        <v>700.0007988644345</v>
      </c>
    </row>
    <row r="1135" spans="1:38" hidden="1">
      <c r="A1135" s="173">
        <f t="shared" si="19"/>
        <v>1134</v>
      </c>
      <c r="B1135" s="134">
        <v>45870</v>
      </c>
      <c r="C1135" s="183">
        <f>YEAR(PA[[#This Row],[Date]])+IF(MONTH(PA[[#This Row],[Date]])&gt;=4,1,0)</f>
        <v>2026</v>
      </c>
      <c r="D1135" s="32">
        <f>YEAR(PA[[#This Row],[Date]])</f>
        <v>2025</v>
      </c>
      <c r="E1135" s="36" t="s">
        <v>362</v>
      </c>
      <c r="F1135" s="36" t="s">
        <v>362</v>
      </c>
      <c r="G1135" s="216">
        <v>45870</v>
      </c>
      <c r="H1135" s="31">
        <f>DAY(EOMONTH(PA[[#This Row],[Month Year]],0))</f>
        <v>31</v>
      </c>
      <c r="I1135" s="33">
        <v>0.27013888888888887</v>
      </c>
      <c r="J1135" s="33">
        <v>0.77222222222222225</v>
      </c>
      <c r="K1135" s="34">
        <f>IFERROR((PA[[#This Row],[Sunset Time (POA&lt;20 W/m2)]]-PA[[#This Row],[Sunrise Time (POA&gt;20 W/m2)]])*24,"")</f>
        <v>12.050000000000002</v>
      </c>
      <c r="L1135" s="36" t="s">
        <v>673</v>
      </c>
      <c r="M1135" s="32" t="s">
        <v>409</v>
      </c>
      <c r="N1135" s="32" t="s">
        <v>403</v>
      </c>
      <c r="O1135" s="35"/>
      <c r="P1135" s="35"/>
      <c r="Q1135" s="32"/>
      <c r="R1135" s="31">
        <f>IF((PA[[#This Row],[String Type(If String BD)]]&amp;PA[[#This Row],[Equipment (If any BD other than PV  array and inv)]])="",1,0)</f>
        <v>1</v>
      </c>
      <c r="S1135" s="31">
        <f>IF(PA[[#This Row],[String Type(If String BD)]]="",1,0)</f>
        <v>1</v>
      </c>
      <c r="T11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135" s="34">
        <f>IFERROR(_xlfn.XLOOKUP(PA[[#This Row],[Affected Equipment ]],'Basic Data'!N:N,'Basic Data'!Q:Q),"")</f>
        <v>1264.4000000000001</v>
      </c>
      <c r="V1135" s="378">
        <f ca="1">IFERROR(_xlfn.XLOOKUP(PA[[#This Row],[Affected Equipment ]],'Basic Data'!N:N,'Basic Data'!R:R),"")</f>
        <v>7.3294301779606988E-3</v>
      </c>
      <c r="W1135" s="35" t="s">
        <v>412</v>
      </c>
      <c r="X1135" s="38"/>
      <c r="Y1135" s="39" t="s">
        <v>437</v>
      </c>
      <c r="Z1135" s="40">
        <v>0.27013888888888887</v>
      </c>
      <c r="AA1135" s="40">
        <v>0.27013888888888887</v>
      </c>
      <c r="AB1135" s="41">
        <v>0.27013888888888887</v>
      </c>
      <c r="AC1135" s="44">
        <v>0.2986111111111111</v>
      </c>
      <c r="AD1135" s="42">
        <f>IF(PA[[#This Row],[Acknowledgement Time ]]="NA","",(PA[[#This Row],[Acknowledgement Time ]]-PA[[#This Row],[Fault Time]])*24)</f>
        <v>0</v>
      </c>
      <c r="AE1135" s="42">
        <f>IF(PA[[#This Row],[Work Start time on Fault]]="NA","",(PA[[#This Row],[Work Start time on Fault]]-PA[[#This Row],[Fault Time]])*24)</f>
        <v>0</v>
      </c>
      <c r="AF1135" s="43">
        <f>IF(PA[[#This Row],[Status]]="Open","",(PA[[#This Row],[Work Completion time on fault]]-PA[[#This Row],[Fault Time]])*24)</f>
        <v>0.68333333333333357</v>
      </c>
      <c r="AG1135" s="42">
        <f>IFERROR((PA[[#This Row],[Work Completion time on fault]]-PA[[#This Row],[Fault Time]])*24,"")</f>
        <v>0.68333333333333357</v>
      </c>
      <c r="AH1135" s="400" t="s">
        <v>1964</v>
      </c>
      <c r="AI1135" s="32" t="s">
        <v>366</v>
      </c>
      <c r="AJ1135" s="34">
        <f ca="1">IFERROR(PA[[#This Row],[Breakdown Time]]*PA[[#This Row],[Plant Equivalent Weightage]],"")</f>
        <v>5.0084439549398126E-3</v>
      </c>
      <c r="AK1135" s="35">
        <v>26</v>
      </c>
      <c r="AL1135" s="49">
        <f>IFERROR((_xlfn.XLOOKUP($G1135,'Modelling New'!$D:$D,'Modelling New'!$O:$O)*PA[[#This Row],[Lost PoA(Wh/m2)]]*PA[[#This Row],[DC Capacity Affected (kW)]])/1000,"")</f>
        <v>28.555809187365728</v>
      </c>
    </row>
    <row r="1136" spans="1:38" hidden="1">
      <c r="A1136" s="173">
        <f t="shared" si="19"/>
        <v>1135</v>
      </c>
      <c r="B1136" s="30">
        <v>45870</v>
      </c>
      <c r="C1136" s="183">
        <f>YEAR(PA[[#This Row],[Date]])+IF(MONTH(PA[[#This Row],[Date]])&gt;=4,1,0)</f>
        <v>2026</v>
      </c>
      <c r="D1136" s="32">
        <f>YEAR(PA[[#This Row],[Date]])</f>
        <v>2025</v>
      </c>
      <c r="E1136" s="36" t="s">
        <v>362</v>
      </c>
      <c r="F1136" s="36" t="s">
        <v>362</v>
      </c>
      <c r="G1136" s="216">
        <v>45870</v>
      </c>
      <c r="H1136" s="31">
        <f>DAY(EOMONTH(PA[[#This Row],[Month Year]],0))</f>
        <v>31</v>
      </c>
      <c r="I1136" s="33">
        <v>0.27013888888888887</v>
      </c>
      <c r="J1136" s="33">
        <v>0.77222222222222225</v>
      </c>
      <c r="K1136" s="34">
        <f>IFERROR((PA[[#This Row],[Sunset Time (POA&lt;20 W/m2)]]-PA[[#This Row],[Sunrise Time (POA&gt;20 W/m2)]])*24,"")</f>
        <v>12.050000000000002</v>
      </c>
      <c r="L1136" s="36" t="s">
        <v>673</v>
      </c>
      <c r="M1136" s="32" t="s">
        <v>409</v>
      </c>
      <c r="N1136" s="32" t="s">
        <v>403</v>
      </c>
      <c r="O1136" s="37" t="s">
        <v>457</v>
      </c>
      <c r="P1136" s="37" t="s">
        <v>470</v>
      </c>
      <c r="Q1136" s="32"/>
      <c r="R1136" s="31">
        <f>IF((PA[[#This Row],[String Type(If String BD)]]&amp;PA[[#This Row],[Equipment (If any BD other than PV  array and inv)]])="",1,0)</f>
        <v>0</v>
      </c>
      <c r="S1136" s="31">
        <f>IF(PA[[#This Row],[String Type(If String BD)]]="",1,0)</f>
        <v>0</v>
      </c>
      <c r="T1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6" s="34">
        <f>IFERROR(_xlfn.XLOOKUP(PA[[#This Row],[Affected Equipment ]],'Basic Data'!N:N,'Basic Data'!Q:Q),"")</f>
        <v>31.610000000000003</v>
      </c>
      <c r="V1136" s="378">
        <f ca="1">IFERROR(_xlfn.XLOOKUP(PA[[#This Row],[Affected Equipment ]],'Basic Data'!N:N,'Basic Data'!R:R),"")</f>
        <v>1.8323575444901746E-4</v>
      </c>
      <c r="W1136" s="35" t="s">
        <v>412</v>
      </c>
      <c r="X1136" s="38"/>
      <c r="Y1136" s="38" t="s">
        <v>468</v>
      </c>
      <c r="Z1136" s="40">
        <v>0.27013888888888887</v>
      </c>
      <c r="AA1136" s="40">
        <v>0.27013888888888887</v>
      </c>
      <c r="AB1136" s="41">
        <v>0.27013888888888887</v>
      </c>
      <c r="AC1136" s="44">
        <v>0.70833333333333337</v>
      </c>
      <c r="AD1136" s="42">
        <f>IF(PA[[#This Row],[Acknowledgement Time ]]="NA","",(PA[[#This Row],[Acknowledgement Time ]]-PA[[#This Row],[Fault Time]])*24)</f>
        <v>0</v>
      </c>
      <c r="AE1136" s="42">
        <f>IF(PA[[#This Row],[Work Start time on Fault]]="NA","",(PA[[#This Row],[Work Start time on Fault]]-PA[[#This Row],[Fault Time]])*24)</f>
        <v>0</v>
      </c>
      <c r="AF1136" s="43">
        <f>IF(PA[[#This Row],[Status]]="Open","",(PA[[#This Row],[Work Completion time on fault]]-PA[[#This Row],[Fault Time]])*24)</f>
        <v>10.516666666666667</v>
      </c>
      <c r="AG1136" s="42">
        <f>IFERROR((PA[[#This Row],[Work Completion time on fault]]-PA[[#This Row],[Fault Time]])*24,"")</f>
        <v>10.516666666666667</v>
      </c>
      <c r="AH1136" s="35" t="s">
        <v>1967</v>
      </c>
      <c r="AI1136" s="32" t="s">
        <v>366</v>
      </c>
      <c r="AJ1136" s="34">
        <f ca="1">IFERROR(PA[[#This Row],[Breakdown Time]]*PA[[#This Row],[Plant Equivalent Weightage]],"")</f>
        <v>1.9270293509555006E-3</v>
      </c>
      <c r="AK1136" s="35">
        <v>3797</v>
      </c>
      <c r="AL1136" s="49">
        <f>IFERROR((_xlfn.XLOOKUP($G1136,'Modelling New'!$D:$D,'Modelling New'!$O:$O)*PA[[#This Row],[Lost PoA(Wh/m2)]]*PA[[#This Row],[DC Capacity Affected (kW)]])/1000,"")</f>
        <v>104.2561610427189</v>
      </c>
    </row>
    <row r="1137" spans="1:38" hidden="1">
      <c r="A1137" s="173">
        <f t="shared" si="19"/>
        <v>1136</v>
      </c>
      <c r="B1137" s="30">
        <v>45870</v>
      </c>
      <c r="C1137" s="183">
        <f>YEAR(PA[[#This Row],[Date]])+IF(MONTH(PA[[#This Row],[Date]])&gt;=4,1,0)</f>
        <v>2026</v>
      </c>
      <c r="D1137" s="32">
        <f>YEAR(PA[[#This Row],[Date]])</f>
        <v>2025</v>
      </c>
      <c r="E1137" s="36" t="s">
        <v>362</v>
      </c>
      <c r="F1137" s="36" t="s">
        <v>362</v>
      </c>
      <c r="G1137" s="216">
        <v>45870</v>
      </c>
      <c r="H1137" s="31">
        <f>DAY(EOMONTH(PA[[#This Row],[Month Year]],0))</f>
        <v>31</v>
      </c>
      <c r="I1137" s="33">
        <v>0.27013888888888887</v>
      </c>
      <c r="J1137" s="33">
        <v>0.77222222222222225</v>
      </c>
      <c r="K1137" s="34">
        <f>IFERROR((PA[[#This Row],[Sunset Time (POA&lt;20 W/m2)]]-PA[[#This Row],[Sunrise Time (POA&gt;20 W/m2)]])*24,"")</f>
        <v>12.050000000000002</v>
      </c>
      <c r="L1137" s="32" t="s">
        <v>607</v>
      </c>
      <c r="M1137" s="36" t="s">
        <v>402</v>
      </c>
      <c r="N1137" s="36" t="s">
        <v>411</v>
      </c>
      <c r="O1137" s="37" t="s">
        <v>457</v>
      </c>
      <c r="P1137" s="37" t="s">
        <v>470</v>
      </c>
      <c r="Q1137" s="32"/>
      <c r="R1137" s="31">
        <f>IF((PA[[#This Row],[String Type(If String BD)]]&amp;PA[[#This Row],[Equipment (If any BD other than PV  array and inv)]])="",1,0)</f>
        <v>0</v>
      </c>
      <c r="S1137" s="31">
        <f>IF(PA[[#This Row],[String Type(If String BD)]]="",1,0)</f>
        <v>0</v>
      </c>
      <c r="T1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7" s="34">
        <f>IFERROR(_xlfn.XLOOKUP(PA[[#This Row],[Affected Equipment ]],'Basic Data'!N:N,'Basic Data'!Q:Q),"")</f>
        <v>31.610000000000003</v>
      </c>
      <c r="V1137" s="378">
        <f ca="1">IFERROR(_xlfn.XLOOKUP(PA[[#This Row],[Affected Equipment ]],'Basic Data'!N:N,'Basic Data'!R:R),"")</f>
        <v>1.8323575444901746E-4</v>
      </c>
      <c r="W1137" s="35" t="s">
        <v>446</v>
      </c>
      <c r="X1137" s="38"/>
      <c r="Y1137" s="38" t="s">
        <v>468</v>
      </c>
      <c r="Z1137" s="40">
        <v>0.27013888888888887</v>
      </c>
      <c r="AA1137" s="40">
        <v>0.27013888888888887</v>
      </c>
      <c r="AB1137" s="41">
        <v>0.27013888888888887</v>
      </c>
      <c r="AC1137" s="44">
        <v>0.70833333333333337</v>
      </c>
      <c r="AD1137" s="42">
        <f>IF(PA[[#This Row],[Acknowledgement Time ]]="NA","",(PA[[#This Row],[Acknowledgement Time ]]-PA[[#This Row],[Fault Time]])*24)</f>
        <v>0</v>
      </c>
      <c r="AE1137" s="42">
        <f>IF(PA[[#This Row],[Work Start time on Fault]]="NA","",(PA[[#This Row],[Work Start time on Fault]]-PA[[#This Row],[Fault Time]])*24)</f>
        <v>0</v>
      </c>
      <c r="AF1137" s="43">
        <f>IF(PA[[#This Row],[Status]]="Open","",(PA[[#This Row],[Work Completion time on fault]]-PA[[#This Row],[Fault Time]])*24)</f>
        <v>10.516666666666667</v>
      </c>
      <c r="AG1137" s="42">
        <f>IFERROR((PA[[#This Row],[Work Completion time on fault]]-PA[[#This Row],[Fault Time]])*24,"")</f>
        <v>10.516666666666667</v>
      </c>
      <c r="AH1137" s="400" t="s">
        <v>1966</v>
      </c>
      <c r="AI1137" s="32" t="s">
        <v>366</v>
      </c>
      <c r="AJ1137" s="34">
        <f ca="1">IFERROR(PA[[#This Row],[Breakdown Time]]*PA[[#This Row],[Plant Equivalent Weightage]],"")</f>
        <v>1.9270293509555006E-3</v>
      </c>
      <c r="AK1137" s="35">
        <v>3981</v>
      </c>
      <c r="AL1137" s="49">
        <f>IFERROR((_xlfn.XLOOKUP($G1137,'Modelling New'!$D:$D,'Modelling New'!$O:$O)*PA[[#This Row],[Lost PoA(Wh/m2)]]*PA[[#This Row],[DC Capacity Affected (kW)]])/1000,"")</f>
        <v>109.30834266817592</v>
      </c>
    </row>
    <row r="1138" spans="1:38" hidden="1">
      <c r="A1138" s="173">
        <f t="shared" si="19"/>
        <v>1137</v>
      </c>
      <c r="B1138" s="30">
        <v>45870</v>
      </c>
      <c r="C1138" s="183">
        <f>YEAR(PA[[#This Row],[Date]])+IF(MONTH(PA[[#This Row],[Date]])&gt;=4,1,0)</f>
        <v>2026</v>
      </c>
      <c r="D1138" s="32">
        <f>YEAR(PA[[#This Row],[Date]])</f>
        <v>2025</v>
      </c>
      <c r="E1138" s="36" t="s">
        <v>362</v>
      </c>
      <c r="F1138" s="36" t="s">
        <v>362</v>
      </c>
      <c r="G1138" s="216">
        <v>45870</v>
      </c>
      <c r="H1138" s="31">
        <f>DAY(EOMONTH(PA[[#This Row],[Month Year]],0))</f>
        <v>31</v>
      </c>
      <c r="I1138" s="33">
        <v>0.27013888888888887</v>
      </c>
      <c r="J1138" s="33">
        <v>0.77222222222222225</v>
      </c>
      <c r="K1138" s="34">
        <f>IFERROR((PA[[#This Row],[Sunset Time (POA&lt;20 W/m2)]]-PA[[#This Row],[Sunrise Time (POA&gt;20 W/m2)]])*24,"")</f>
        <v>12.050000000000002</v>
      </c>
      <c r="L1138" s="32" t="s">
        <v>607</v>
      </c>
      <c r="M1138" s="36" t="s">
        <v>402</v>
      </c>
      <c r="N1138" s="36" t="s">
        <v>411</v>
      </c>
      <c r="O1138" s="37" t="s">
        <v>457</v>
      </c>
      <c r="P1138" s="37" t="s">
        <v>470</v>
      </c>
      <c r="Q1138" s="32"/>
      <c r="R1138" s="31">
        <f>IF((PA[[#This Row],[String Type(If String BD)]]&amp;PA[[#This Row],[Equipment (If any BD other than PV  array and inv)]])="",1,0)</f>
        <v>0</v>
      </c>
      <c r="S1138" s="31">
        <f>IF(PA[[#This Row],[String Type(If String BD)]]="",1,0)</f>
        <v>0</v>
      </c>
      <c r="T1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8" s="34">
        <f>IFERROR(_xlfn.XLOOKUP(PA[[#This Row],[Affected Equipment ]],'Basic Data'!N:N,'Basic Data'!Q:Q),"")</f>
        <v>31.610000000000003</v>
      </c>
      <c r="V1138" s="378">
        <f ca="1">IFERROR(_xlfn.XLOOKUP(PA[[#This Row],[Affected Equipment ]],'Basic Data'!N:N,'Basic Data'!R:R),"")</f>
        <v>1.8323575444901746E-4</v>
      </c>
      <c r="W1138" s="35" t="s">
        <v>446</v>
      </c>
      <c r="X1138" s="38"/>
      <c r="Y1138" s="38" t="s">
        <v>468</v>
      </c>
      <c r="Z1138" s="40">
        <v>0.27013888888888887</v>
      </c>
      <c r="AA1138" s="40">
        <v>0.27013888888888887</v>
      </c>
      <c r="AB1138" s="41">
        <v>0.27013888888888887</v>
      </c>
      <c r="AC1138" s="44">
        <v>0.71527777777777779</v>
      </c>
      <c r="AD1138" s="42">
        <f>IF(PA[[#This Row],[Acknowledgement Time ]]="NA","",(PA[[#This Row],[Acknowledgement Time ]]-PA[[#This Row],[Fault Time]])*24)</f>
        <v>0</v>
      </c>
      <c r="AE1138" s="42">
        <f>IF(PA[[#This Row],[Work Start time on Fault]]="NA","",(PA[[#This Row],[Work Start time on Fault]]-PA[[#This Row],[Fault Time]])*24)</f>
        <v>0</v>
      </c>
      <c r="AF1138" s="43">
        <f>IF(PA[[#This Row],[Status]]="Open","",(PA[[#This Row],[Work Completion time on fault]]-PA[[#This Row],[Fault Time]])*24)</f>
        <v>10.683333333333334</v>
      </c>
      <c r="AG1138" s="42">
        <f>IFERROR((PA[[#This Row],[Work Completion time on fault]]-PA[[#This Row],[Fault Time]])*24,"")</f>
        <v>10.683333333333334</v>
      </c>
      <c r="AH1138" s="400" t="s">
        <v>687</v>
      </c>
      <c r="AI1138" s="32" t="s">
        <v>366</v>
      </c>
      <c r="AJ1138" s="34">
        <f ca="1">IFERROR(PA[[#This Row],[Breakdown Time]]*PA[[#This Row],[Plant Equivalent Weightage]],"")</f>
        <v>1.9575686433636699E-3</v>
      </c>
      <c r="AK1138" s="35">
        <v>4032</v>
      </c>
      <c r="AL1138" s="49">
        <f>IFERROR((_xlfn.XLOOKUP($G1138,'Modelling New'!$D:$D,'Modelling New'!$O:$O)*PA[[#This Row],[Lost PoA(Wh/m2)]]*PA[[#This Row],[DC Capacity Affected (kW)]])/1000,"")</f>
        <v>110.7086756187102</v>
      </c>
    </row>
    <row r="1139" spans="1:38" hidden="1">
      <c r="A1139" s="173">
        <f t="shared" si="19"/>
        <v>1138</v>
      </c>
      <c r="B1139" s="134">
        <v>45870</v>
      </c>
      <c r="C1139" s="182">
        <f>YEAR(PA[[#This Row],[Date]])+IF(MONTH(PA[[#This Row],[Date]])&gt;=4,1,0)</f>
        <v>2026</v>
      </c>
      <c r="D1139" s="32">
        <f>YEAR(PA[[#This Row],[Date]])</f>
        <v>2025</v>
      </c>
      <c r="E1139" s="36" t="s">
        <v>362</v>
      </c>
      <c r="F1139" s="36" t="s">
        <v>362</v>
      </c>
      <c r="G1139" s="216">
        <v>45870</v>
      </c>
      <c r="H1139" s="174">
        <f>DAY(EOMONTH(PA[[#This Row],[Month Year]],0))</f>
        <v>31</v>
      </c>
      <c r="I1139" s="33">
        <v>0.27013888888888887</v>
      </c>
      <c r="J1139" s="33">
        <v>0.77222222222222225</v>
      </c>
      <c r="K1139" s="34">
        <f>IFERROR((PA[[#This Row],[Sunset Time (POA&lt;20 W/m2)]]-PA[[#This Row],[Sunrise Time (POA&gt;20 W/m2)]])*24,"")</f>
        <v>12.050000000000002</v>
      </c>
      <c r="L1139" s="36" t="s">
        <v>673</v>
      </c>
      <c r="M1139" s="32" t="s">
        <v>409</v>
      </c>
      <c r="N1139" s="32" t="s">
        <v>442</v>
      </c>
      <c r="O1139" s="35" t="s">
        <v>471</v>
      </c>
      <c r="P1139" s="37" t="s">
        <v>470</v>
      </c>
      <c r="Q1139" s="36"/>
      <c r="R1139" s="174">
        <f>IF((PA[[#This Row],[String Type(If String BD)]]&amp;PA[[#This Row],[Equipment (If any BD other than PV  array and inv)]])="",1,0)</f>
        <v>0</v>
      </c>
      <c r="S1139" s="174">
        <f>IF(PA[[#This Row],[String Type(If String BD)]]="",1,0)</f>
        <v>0</v>
      </c>
      <c r="T1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39" s="175">
        <f>IFERROR(_xlfn.XLOOKUP(PA[[#This Row],[Affected Equipment ]],'Basic Data'!N:N,'Basic Data'!Q:Q),"")</f>
        <v>31.610000000000003</v>
      </c>
      <c r="V1139" s="379">
        <f ca="1">IFERROR(_xlfn.XLOOKUP(PA[[#This Row],[Affected Equipment ]],'Basic Data'!N:N,'Basic Data'!R:R),"")</f>
        <v>1.8323575444901746E-4</v>
      </c>
      <c r="W1139" s="37" t="s">
        <v>412</v>
      </c>
      <c r="X1139" s="39"/>
      <c r="Y1139" s="38" t="s">
        <v>468</v>
      </c>
      <c r="Z1139" s="40">
        <v>0.27013888888888887</v>
      </c>
      <c r="AA1139" s="40">
        <v>0.27013888888888887</v>
      </c>
      <c r="AB1139" s="41">
        <v>0.27013888888888887</v>
      </c>
      <c r="AC1139" s="44">
        <v>0.71527777777777779</v>
      </c>
      <c r="AD1139" s="176">
        <f>IF(PA[[#This Row],[Acknowledgement Time ]]="NA","",(PA[[#This Row],[Acknowledgement Time ]]-PA[[#This Row],[Fault Time]])*24)</f>
        <v>0</v>
      </c>
      <c r="AE1139" s="176">
        <f>IF(PA[[#This Row],[Work Start time on Fault]]="NA","",(PA[[#This Row],[Work Start time on Fault]]-PA[[#This Row],[Fault Time]])*24)</f>
        <v>0</v>
      </c>
      <c r="AF1139" s="177">
        <f>IF(PA[[#This Row],[Status]]="Open","",(PA[[#This Row],[Work Completion time on fault]]-PA[[#This Row],[Fault Time]])*24)</f>
        <v>10.683333333333334</v>
      </c>
      <c r="AG1139" s="176">
        <f>IFERROR((PA[[#This Row],[Work Completion time on fault]]-PA[[#This Row],[Fault Time]])*24,"")</f>
        <v>10.683333333333334</v>
      </c>
      <c r="AH1139" s="35" t="s">
        <v>1965</v>
      </c>
      <c r="AI1139" s="32" t="s">
        <v>366</v>
      </c>
      <c r="AJ1139" s="175">
        <f ca="1">IFERROR(PA[[#This Row],[Breakdown Time]]*PA[[#This Row],[Plant Equivalent Weightage]],"")</f>
        <v>1.9575686433636699E-3</v>
      </c>
      <c r="AK1139" s="37">
        <v>3854</v>
      </c>
      <c r="AL1139" s="277">
        <f>IFERROR((_xlfn.XLOOKUP($G1139,'Modelling New'!$D:$D,'Modelling New'!$O:$O)*PA[[#This Row],[Lost PoA(Wh/m2)]]*PA[[#This Row],[DC Capacity Affected (kW)]])/1000,"")</f>
        <v>105.82123904625722</v>
      </c>
    </row>
    <row r="1140" spans="1:38" hidden="1">
      <c r="A1140" s="173">
        <f t="shared" si="19"/>
        <v>1139</v>
      </c>
      <c r="B1140" s="134">
        <v>45870</v>
      </c>
      <c r="C1140" s="182">
        <f>YEAR(PA[[#This Row],[Date]])+IF(MONTH(PA[[#This Row],[Date]])&gt;=4,1,0)</f>
        <v>2026</v>
      </c>
      <c r="D1140" s="32">
        <f>YEAR(PA[[#This Row],[Date]])</f>
        <v>2025</v>
      </c>
      <c r="E1140" s="36" t="s">
        <v>362</v>
      </c>
      <c r="F1140" s="36" t="s">
        <v>362</v>
      </c>
      <c r="G1140" s="216">
        <v>45870</v>
      </c>
      <c r="H1140" s="174">
        <f>DAY(EOMONTH(PA[[#This Row],[Month Year]],0))</f>
        <v>31</v>
      </c>
      <c r="I1140" s="33">
        <v>0.27013888888888887</v>
      </c>
      <c r="J1140" s="33">
        <v>0.77222222222222225</v>
      </c>
      <c r="K1140" s="34">
        <f>IFERROR((PA[[#This Row],[Sunset Time (POA&lt;20 W/m2)]]-PA[[#This Row],[Sunrise Time (POA&gt;20 W/m2)]])*24,"")</f>
        <v>12.050000000000002</v>
      </c>
      <c r="L1140" s="32" t="s">
        <v>509</v>
      </c>
      <c r="M1140" s="32" t="s">
        <v>402</v>
      </c>
      <c r="N1140" s="32" t="s">
        <v>411</v>
      </c>
      <c r="O1140" s="35" t="s">
        <v>471</v>
      </c>
      <c r="P1140" s="37"/>
      <c r="Q1140" s="36"/>
      <c r="R1140" s="174">
        <f>IF((PA[[#This Row],[String Type(If String BD)]]&amp;PA[[#This Row],[Equipment (If any BD other than PV  array and inv)]])="",1,0)</f>
        <v>1</v>
      </c>
      <c r="S1140" s="174">
        <f>IF(PA[[#This Row],[String Type(If String BD)]]="",1,0)</f>
        <v>1</v>
      </c>
      <c r="T11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40" s="175">
        <f>IFERROR(_xlfn.XLOOKUP(PA[[#This Row],[Affected Equipment ]],'Basic Data'!N:N,'Basic Data'!Q:Q),"")</f>
        <v>205.465</v>
      </c>
      <c r="V1140" s="379">
        <f ca="1">IFERROR(_xlfn.XLOOKUP(PA[[#This Row],[Affected Equipment ]],'Basic Data'!N:N,'Basic Data'!R:R),"")</f>
        <v>1.1910324039186135E-3</v>
      </c>
      <c r="W1140" s="35" t="s">
        <v>432</v>
      </c>
      <c r="X1140" s="38"/>
      <c r="Y1140" s="352" t="s">
        <v>1907</v>
      </c>
      <c r="Z1140" s="40">
        <v>0.27013888888888887</v>
      </c>
      <c r="AA1140" s="40">
        <v>0.27013888888888887</v>
      </c>
      <c r="AB1140" s="41">
        <v>0.27013888888888887</v>
      </c>
      <c r="AC1140" s="45">
        <v>0.77222222222222225</v>
      </c>
      <c r="AD1140" s="176">
        <f>IF(PA[[#This Row],[Acknowledgement Time ]]="NA","",(PA[[#This Row],[Acknowledgement Time ]]-PA[[#This Row],[Fault Time]])*24)</f>
        <v>0</v>
      </c>
      <c r="AE1140" s="176">
        <f>IF(PA[[#This Row],[Work Start time on Fault]]="NA","",(PA[[#This Row],[Work Start time on Fault]]-PA[[#This Row],[Fault Time]])*24)</f>
        <v>0</v>
      </c>
      <c r="AF1140" s="177" t="str">
        <f>IF(PA[[#This Row],[Status]]="Open","",(PA[[#This Row],[Work Completion time on fault]]-PA[[#This Row],[Fault Time]])*24)</f>
        <v/>
      </c>
      <c r="AG1140" s="176">
        <f>IFERROR((PA[[#This Row],[Work Completion time on fault]]-PA[[#This Row],[Fault Time]])*24,"")</f>
        <v>12.050000000000002</v>
      </c>
      <c r="AH1140" s="350" t="s">
        <v>1908</v>
      </c>
      <c r="AI1140" s="351" t="s">
        <v>551</v>
      </c>
      <c r="AJ1140" s="175">
        <f ca="1">IFERROR(PA[[#This Row],[Breakdown Time]]*PA[[#This Row],[Plant Equivalent Weightage]],"")</f>
        <v>1.4351940467219295E-2</v>
      </c>
      <c r="AK1140" s="37">
        <v>4005</v>
      </c>
      <c r="AL1140" s="277">
        <f>IFERROR((_xlfn.XLOOKUP($G1140,'Modelling New'!$D:$D,'Modelling New'!$O:$O)*PA[[#This Row],[Lost PoA(Wh/m2)]]*PA[[#This Row],[DC Capacity Affected (kW)]])/1000,"")</f>
        <v>714.78759872124829</v>
      </c>
    </row>
    <row r="1141" spans="1:38" hidden="1">
      <c r="A1141" s="173">
        <f t="shared" si="19"/>
        <v>1140</v>
      </c>
      <c r="B1141" s="134">
        <v>45870</v>
      </c>
      <c r="C1141" s="182">
        <f>YEAR(PA[[#This Row],[Date]])+IF(MONTH(PA[[#This Row],[Date]])&gt;=4,1,0)</f>
        <v>2026</v>
      </c>
      <c r="D1141" s="32">
        <f>YEAR(PA[[#This Row],[Date]])</f>
        <v>2025</v>
      </c>
      <c r="E1141" s="36" t="s">
        <v>362</v>
      </c>
      <c r="F1141" s="36" t="s">
        <v>362</v>
      </c>
      <c r="G1141" s="216">
        <v>45870</v>
      </c>
      <c r="H1141" s="174">
        <f>DAY(EOMONTH(PA[[#This Row],[Month Year]],0))</f>
        <v>31</v>
      </c>
      <c r="I1141" s="33">
        <v>0.27013888888888887</v>
      </c>
      <c r="J1141" s="33">
        <v>0.77222222222222225</v>
      </c>
      <c r="K1141" s="34">
        <f>IFERROR((PA[[#This Row],[Sunset Time (POA&lt;20 W/m2)]]-PA[[#This Row],[Sunrise Time (POA&gt;20 W/m2)]])*24,"")</f>
        <v>12.050000000000002</v>
      </c>
      <c r="L1141" s="36" t="s">
        <v>509</v>
      </c>
      <c r="M1141" s="36" t="s">
        <v>402</v>
      </c>
      <c r="N1141" s="36" t="s">
        <v>411</v>
      </c>
      <c r="O1141" s="37" t="s">
        <v>445</v>
      </c>
      <c r="P1141" s="37"/>
      <c r="Q1141" s="36"/>
      <c r="R1141" s="174">
        <f>IF((PA[[#This Row],[String Type(If String BD)]]&amp;PA[[#This Row],[Equipment (If any BD other than PV  array and inv)]])="",1,0)</f>
        <v>1</v>
      </c>
      <c r="S1141" s="174">
        <f>IF(PA[[#This Row],[String Type(If String BD)]]="",1,0)</f>
        <v>1</v>
      </c>
      <c r="T11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41" s="175">
        <f>IFERROR(_xlfn.XLOOKUP(PA[[#This Row],[Affected Equipment ]],'Basic Data'!N:N,'Basic Data'!Q:Q),"")</f>
        <v>221.27</v>
      </c>
      <c r="V1141" s="379">
        <f ca="1">IFERROR(_xlfn.XLOOKUP(PA[[#This Row],[Affected Equipment ]],'Basic Data'!N:N,'Basic Data'!R:R),"")</f>
        <v>1.2826502811431222E-3</v>
      </c>
      <c r="W1141" s="35" t="s">
        <v>432</v>
      </c>
      <c r="X1141" s="38"/>
      <c r="Y1141" s="352" t="s">
        <v>1907</v>
      </c>
      <c r="Z1141" s="40">
        <v>0.27013888888888887</v>
      </c>
      <c r="AA1141" s="40">
        <v>0.27013888888888887</v>
      </c>
      <c r="AB1141" s="41">
        <v>0.27013888888888887</v>
      </c>
      <c r="AC1141" s="45">
        <v>0.77222222222222225</v>
      </c>
      <c r="AD1141" s="176">
        <f>IF(PA[[#This Row],[Acknowledgement Time ]]="NA","",(PA[[#This Row],[Acknowledgement Time ]]-PA[[#This Row],[Fault Time]])*24)</f>
        <v>0</v>
      </c>
      <c r="AE1141" s="176">
        <f>IF(PA[[#This Row],[Work Start time on Fault]]="NA","",(PA[[#This Row],[Work Start time on Fault]]-PA[[#This Row],[Fault Time]])*24)</f>
        <v>0</v>
      </c>
      <c r="AF1141" s="177" t="str">
        <f>IF(PA[[#This Row],[Status]]="Open","",(PA[[#This Row],[Work Completion time on fault]]-PA[[#This Row],[Fault Time]])*24)</f>
        <v/>
      </c>
      <c r="AG1141" s="176">
        <f>IFERROR((PA[[#This Row],[Work Completion time on fault]]-PA[[#This Row],[Fault Time]])*24,"")</f>
        <v>12.050000000000002</v>
      </c>
      <c r="AH1141" s="350" t="s">
        <v>1908</v>
      </c>
      <c r="AI1141" s="351" t="s">
        <v>551</v>
      </c>
      <c r="AJ1141" s="175">
        <f ca="1">IFERROR(PA[[#This Row],[Breakdown Time]]*PA[[#This Row],[Plant Equivalent Weightage]],"")</f>
        <v>1.5455935887774625E-2</v>
      </c>
      <c r="AK1141" s="37">
        <v>4005</v>
      </c>
      <c r="AL1141" s="277">
        <f>IFERROR((_xlfn.XLOOKUP($G1141,'Modelling New'!$D:$D,'Modelling New'!$O:$O)*PA[[#This Row],[Lost PoA(Wh/m2)]]*PA[[#This Row],[DC Capacity Affected (kW)]])/1000,"")</f>
        <v>769.77126016134434</v>
      </c>
    </row>
    <row r="1142" spans="1:38" hidden="1">
      <c r="A1142" s="173">
        <f t="shared" si="19"/>
        <v>1141</v>
      </c>
      <c r="B1142" s="30">
        <v>45871</v>
      </c>
      <c r="C1142" s="183">
        <f>YEAR(PA[[#This Row],[Date]])+IF(MONTH(PA[[#This Row],[Date]])&gt;=4,1,0)</f>
        <v>2026</v>
      </c>
      <c r="D1142" s="32">
        <f>YEAR(PA[[#This Row],[Date]])</f>
        <v>2025</v>
      </c>
      <c r="E1142" s="36" t="s">
        <v>362</v>
      </c>
      <c r="F1142" s="36" t="s">
        <v>362</v>
      </c>
      <c r="G1142" s="216">
        <v>45870</v>
      </c>
      <c r="H1142" s="31">
        <f>DAY(EOMONTH(PA[[#This Row],[Month Year]],0))</f>
        <v>31</v>
      </c>
      <c r="I1142" s="33">
        <v>0.26527777777777778</v>
      </c>
      <c r="J1142" s="33">
        <v>0.7729166666666667</v>
      </c>
      <c r="K1142" s="34">
        <f>IFERROR((PA[[#This Row],[Sunset Time (POA&lt;20 W/m2)]]-PA[[#This Row],[Sunrise Time (POA&gt;20 W/m2)]])*24,"")</f>
        <v>12.183333333333335</v>
      </c>
      <c r="L1142" s="32" t="s">
        <v>464</v>
      </c>
      <c r="M1142" s="32"/>
      <c r="N1142" s="32"/>
      <c r="O1142" s="35"/>
      <c r="P1142" s="35"/>
      <c r="Q1142" s="32" t="s">
        <v>519</v>
      </c>
      <c r="R1142" s="31">
        <f>IF((PA[[#This Row],[String Type(If String BD)]]&amp;PA[[#This Row],[Equipment (If any BD other than PV  array and inv)]])="",1,0)</f>
        <v>0</v>
      </c>
      <c r="S1142" s="31">
        <f>IF(PA[[#This Row],[String Type(If String BD)]]="",1,0)</f>
        <v>1</v>
      </c>
      <c r="T1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1142" s="34">
        <f>IFERROR(_xlfn.XLOOKUP(PA[[#This Row],[Affected Equipment ]],'Basic Data'!N:N,'Basic Data'!Q:Q),"")</f>
        <v>4242.7000000000007</v>
      </c>
      <c r="V1142" s="378">
        <f ca="1">IFERROR(_xlfn.XLOOKUP(PA[[#This Row],[Affected Equipment ]],'Basic Data'!N:N,'Basic Data'!R:R),"")</f>
        <v>2.4593936583386475E-2</v>
      </c>
      <c r="W1142" s="35" t="s">
        <v>419</v>
      </c>
      <c r="X1142" s="38"/>
      <c r="Y1142" s="38" t="s">
        <v>428</v>
      </c>
      <c r="Z1142" s="44">
        <v>0.27569444444444446</v>
      </c>
      <c r="AA1142" s="40">
        <v>0.27569444444444446</v>
      </c>
      <c r="AB1142" s="41">
        <v>0.27569444444444446</v>
      </c>
      <c r="AC1142" s="44">
        <v>0.29166666666666669</v>
      </c>
      <c r="AD1142" s="42">
        <f>IF(PA[[#This Row],[Acknowledgement Time ]]="NA","",(PA[[#This Row],[Acknowledgement Time ]]-PA[[#This Row],[Fault Time]])*24)</f>
        <v>0</v>
      </c>
      <c r="AE1142" s="42">
        <f>IF(PA[[#This Row],[Work Start time on Fault]]="NA","",(PA[[#This Row],[Work Start time on Fault]]-PA[[#This Row],[Fault Time]])*24)</f>
        <v>0</v>
      </c>
      <c r="AF1142" s="43">
        <f>IF(PA[[#This Row],[Status]]="Open","",(PA[[#This Row],[Work Completion time on fault]]-PA[[#This Row],[Fault Time]])*24)</f>
        <v>0.3833333333333333</v>
      </c>
      <c r="AG1142" s="42">
        <f>IFERROR((PA[[#This Row],[Work Completion time on fault]]-PA[[#This Row],[Fault Time]])*24,"")</f>
        <v>0.3833333333333333</v>
      </c>
      <c r="AH1142" s="35" t="s">
        <v>1960</v>
      </c>
      <c r="AI1142" s="32" t="s">
        <v>366</v>
      </c>
      <c r="AJ1142" s="34">
        <f ca="1">IFERROR(PA[[#This Row],[Breakdown Time]]*PA[[#This Row],[Plant Equivalent Weightage]],"")</f>
        <v>9.4276756902981484E-3</v>
      </c>
      <c r="AK1142" s="35">
        <v>35</v>
      </c>
      <c r="AL1142" s="49">
        <f>IFERROR((_xlfn.XLOOKUP($G1142,'Modelling New'!$D:$D,'Modelling New'!$O:$O)*PA[[#This Row],[Lost PoA(Wh/m2)]]*PA[[#This Row],[DC Capacity Affected (kW)]])/1000,"")</f>
        <v>128.98731558213319</v>
      </c>
    </row>
    <row r="1143" spans="1:38" hidden="1">
      <c r="A1143" s="173">
        <f t="shared" si="19"/>
        <v>1142</v>
      </c>
      <c r="B1143" s="30">
        <v>45871</v>
      </c>
      <c r="C1143" s="183">
        <f>YEAR(PA[[#This Row],[Date]])+IF(MONTH(PA[[#This Row],[Date]])&gt;=4,1,0)</f>
        <v>2026</v>
      </c>
      <c r="D1143" s="32">
        <f>YEAR(PA[[#This Row],[Date]])</f>
        <v>2025</v>
      </c>
      <c r="E1143" s="36" t="s">
        <v>362</v>
      </c>
      <c r="F1143" s="36" t="s">
        <v>362</v>
      </c>
      <c r="G1143" s="216">
        <v>45870</v>
      </c>
      <c r="H1143" s="31">
        <f>DAY(EOMONTH(PA[[#This Row],[Month Year]],0))</f>
        <v>31</v>
      </c>
      <c r="I1143" s="33">
        <v>0.26527777777777778</v>
      </c>
      <c r="J1143" s="33">
        <v>0.7729166666666667</v>
      </c>
      <c r="K1143" s="34">
        <f>IFERROR((PA[[#This Row],[Sunset Time (POA&lt;20 W/m2)]]-PA[[#This Row],[Sunrise Time (POA&gt;20 W/m2)]])*24,"")</f>
        <v>12.183333333333335</v>
      </c>
      <c r="L1143" s="32" t="s">
        <v>422</v>
      </c>
      <c r="M1143" s="32" t="s">
        <v>409</v>
      </c>
      <c r="N1143" s="32" t="s">
        <v>403</v>
      </c>
      <c r="O1143" s="35" t="s">
        <v>404</v>
      </c>
      <c r="P1143" s="35" t="s">
        <v>405</v>
      </c>
      <c r="Q1143" s="32"/>
      <c r="R1143" s="31">
        <f>IF((PA[[#This Row],[String Type(If String BD)]]&amp;PA[[#This Row],[Equipment (If any BD other than PV  array and inv)]])="",1,0)</f>
        <v>0</v>
      </c>
      <c r="S1143" s="31">
        <f>IF(PA[[#This Row],[String Type(If String BD)]]="",1,0)</f>
        <v>0</v>
      </c>
      <c r="T11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3" s="34">
        <f>IFERROR(_xlfn.XLOOKUP(PA[[#This Row],[Affected Equipment ]],'Basic Data'!N:N,'Basic Data'!Q:Q),"")</f>
        <v>31.900000000000002</v>
      </c>
      <c r="V1143" s="378">
        <f ca="1">IFERROR(_xlfn.XLOOKUP(PA[[#This Row],[Affected Equipment ]],'Basic Data'!N:N,'Basic Data'!R:R),"")</f>
        <v>1.8491681641643964E-4</v>
      </c>
      <c r="W1143" s="35" t="s">
        <v>446</v>
      </c>
      <c r="X1143" s="38"/>
      <c r="Y1143" s="38" t="s">
        <v>468</v>
      </c>
      <c r="Z1143" s="44">
        <v>0.26527777777777778</v>
      </c>
      <c r="AA1143" s="40">
        <v>0.26527777777777778</v>
      </c>
      <c r="AB1143" s="41">
        <v>0.26527777777777778</v>
      </c>
      <c r="AC1143" s="44">
        <v>0.70833333333333337</v>
      </c>
      <c r="AD1143" s="42">
        <f>IF(PA[[#This Row],[Acknowledgement Time ]]="NA","",(PA[[#This Row],[Acknowledgement Time ]]-PA[[#This Row],[Fault Time]])*24)</f>
        <v>0</v>
      </c>
      <c r="AE1143" s="42">
        <f>IF(PA[[#This Row],[Work Start time on Fault]]="NA","",(PA[[#This Row],[Work Start time on Fault]]-PA[[#This Row],[Fault Time]])*24)</f>
        <v>0</v>
      </c>
      <c r="AF1143" s="43">
        <f>IF(PA[[#This Row],[Status]]="Open","",(PA[[#This Row],[Work Completion time on fault]]-PA[[#This Row],[Fault Time]])*24)</f>
        <v>10.633333333333335</v>
      </c>
      <c r="AG1143" s="42">
        <f>IFERROR((PA[[#This Row],[Work Completion time on fault]]-PA[[#This Row],[Fault Time]])*24,"")</f>
        <v>10.633333333333335</v>
      </c>
      <c r="AH1143" s="35" t="s">
        <v>593</v>
      </c>
      <c r="AI1143" s="32" t="s">
        <v>366</v>
      </c>
      <c r="AJ1143" s="34">
        <f ca="1">IFERROR(PA[[#This Row],[Breakdown Time]]*PA[[#This Row],[Plant Equivalent Weightage]],"")</f>
        <v>1.9662821478948086E-3</v>
      </c>
      <c r="AK1143" s="35">
        <v>5335</v>
      </c>
      <c r="AL1143" s="49">
        <f>IFERROR((_xlfn.XLOOKUP($G1143,'Modelling New'!$D:$D,'Modelling New'!$O:$O)*PA[[#This Row],[Lost PoA(Wh/m2)]]*PA[[#This Row],[DC Capacity Affected (kW)]])/1000,"")</f>
        <v>147.82971613978103</v>
      </c>
    </row>
    <row r="1144" spans="1:38" hidden="1">
      <c r="A1144" s="173">
        <f t="shared" si="19"/>
        <v>1143</v>
      </c>
      <c r="B1144" s="30">
        <v>45871</v>
      </c>
      <c r="C1144" s="183">
        <f>YEAR(PA[[#This Row],[Date]])+IF(MONTH(PA[[#This Row],[Date]])&gt;=4,1,0)</f>
        <v>2026</v>
      </c>
      <c r="D1144" s="32">
        <f>YEAR(PA[[#This Row],[Date]])</f>
        <v>2025</v>
      </c>
      <c r="E1144" s="36" t="s">
        <v>362</v>
      </c>
      <c r="F1144" s="36" t="s">
        <v>362</v>
      </c>
      <c r="G1144" s="216">
        <v>45870</v>
      </c>
      <c r="H1144" s="31">
        <f>DAY(EOMONTH(PA[[#This Row],[Month Year]],0))</f>
        <v>31</v>
      </c>
      <c r="I1144" s="33">
        <v>0.26527777777777778</v>
      </c>
      <c r="J1144" s="33">
        <v>0.7729166666666667</v>
      </c>
      <c r="K1144" s="34">
        <f>IFERROR((PA[[#This Row],[Sunset Time (POA&lt;20 W/m2)]]-PA[[#This Row],[Sunrise Time (POA&gt;20 W/m2)]])*24,"")</f>
        <v>12.183333333333335</v>
      </c>
      <c r="L1144" s="32" t="s">
        <v>422</v>
      </c>
      <c r="M1144" s="32" t="s">
        <v>409</v>
      </c>
      <c r="N1144" s="32" t="s">
        <v>403</v>
      </c>
      <c r="O1144" s="35" t="s">
        <v>404</v>
      </c>
      <c r="P1144" s="35" t="s">
        <v>405</v>
      </c>
      <c r="Q1144" s="32"/>
      <c r="R1144" s="31">
        <f>IF((PA[[#This Row],[String Type(If String BD)]]&amp;PA[[#This Row],[Equipment (If any BD other than PV  array and inv)]])="",1,0)</f>
        <v>0</v>
      </c>
      <c r="S1144" s="31">
        <f>IF(PA[[#This Row],[String Type(If String BD)]]="",1,0)</f>
        <v>0</v>
      </c>
      <c r="T1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4" s="34">
        <f>IFERROR(_xlfn.XLOOKUP(PA[[#This Row],[Affected Equipment ]],'Basic Data'!N:N,'Basic Data'!Q:Q),"")</f>
        <v>31.900000000000002</v>
      </c>
      <c r="V1144" s="378">
        <f ca="1">IFERROR(_xlfn.XLOOKUP(PA[[#This Row],[Affected Equipment ]],'Basic Data'!N:N,'Basic Data'!R:R),"")</f>
        <v>1.8491681641643964E-4</v>
      </c>
      <c r="W1144" s="35" t="s">
        <v>446</v>
      </c>
      <c r="X1144" s="38"/>
      <c r="Y1144" s="38" t="s">
        <v>468</v>
      </c>
      <c r="Z1144" s="44">
        <v>0.26527777777777778</v>
      </c>
      <c r="AA1144" s="40">
        <v>0.26527777777777778</v>
      </c>
      <c r="AB1144" s="41">
        <v>0.26527777777777778</v>
      </c>
      <c r="AC1144" s="44">
        <v>0.71527777777777779</v>
      </c>
      <c r="AD1144" s="42">
        <f>IF(PA[[#This Row],[Acknowledgement Time ]]="NA","",(PA[[#This Row],[Acknowledgement Time ]]-PA[[#This Row],[Fault Time]])*24)</f>
        <v>0</v>
      </c>
      <c r="AE1144" s="42">
        <f>IF(PA[[#This Row],[Work Start time on Fault]]="NA","",(PA[[#This Row],[Work Start time on Fault]]-PA[[#This Row],[Fault Time]])*24)</f>
        <v>0</v>
      </c>
      <c r="AF1144" s="43">
        <f>IF(PA[[#This Row],[Status]]="Open","",(PA[[#This Row],[Work Completion time on fault]]-PA[[#This Row],[Fault Time]])*24)</f>
        <v>10.8</v>
      </c>
      <c r="AG1144" s="42">
        <f>IFERROR((PA[[#This Row],[Work Completion time on fault]]-PA[[#This Row],[Fault Time]])*24,"")</f>
        <v>10.8</v>
      </c>
      <c r="AH1144" s="35" t="s">
        <v>593</v>
      </c>
      <c r="AI1144" s="32" t="s">
        <v>366</v>
      </c>
      <c r="AJ1144" s="34">
        <f ca="1">IFERROR(PA[[#This Row],[Breakdown Time]]*PA[[#This Row],[Plant Equivalent Weightage]],"")</f>
        <v>1.9971016172975484E-3</v>
      </c>
      <c r="AK1144" s="35">
        <v>5373</v>
      </c>
      <c r="AL1144" s="49">
        <f>IFERROR((_xlfn.XLOOKUP($G1144,'Modelling New'!$D:$D,'Modelling New'!$O:$O)*PA[[#This Row],[Lost PoA(Wh/m2)]]*PA[[#This Row],[DC Capacity Affected (kW)]])/1000,"")</f>
        <v>148.8826738180025</v>
      </c>
    </row>
    <row r="1145" spans="1:38" hidden="1">
      <c r="A1145" s="173">
        <f t="shared" si="19"/>
        <v>1144</v>
      </c>
      <c r="B1145" s="30">
        <v>45871</v>
      </c>
      <c r="C1145" s="183">
        <f>YEAR(PA[[#This Row],[Date]])+IF(MONTH(PA[[#This Row],[Date]])&gt;=4,1,0)</f>
        <v>2026</v>
      </c>
      <c r="D1145" s="32">
        <f>YEAR(PA[[#This Row],[Date]])</f>
        <v>2025</v>
      </c>
      <c r="E1145" s="36" t="s">
        <v>362</v>
      </c>
      <c r="F1145" s="36" t="s">
        <v>362</v>
      </c>
      <c r="G1145" s="216">
        <v>45870</v>
      </c>
      <c r="H1145" s="31">
        <f>DAY(EOMONTH(PA[[#This Row],[Month Year]],0))</f>
        <v>31</v>
      </c>
      <c r="I1145" s="33">
        <v>0.26527777777777778</v>
      </c>
      <c r="J1145" s="33">
        <v>0.7729166666666667</v>
      </c>
      <c r="K1145" s="34">
        <f>IFERROR((PA[[#This Row],[Sunset Time (POA&lt;20 W/m2)]]-PA[[#This Row],[Sunrise Time (POA&gt;20 W/m2)]])*24,"")</f>
        <v>12.183333333333335</v>
      </c>
      <c r="L1145" s="32" t="s">
        <v>673</v>
      </c>
      <c r="M1145" s="32" t="s">
        <v>409</v>
      </c>
      <c r="N1145" s="32"/>
      <c r="O1145" s="35"/>
      <c r="P1145" s="35"/>
      <c r="Q1145" s="32"/>
      <c r="R1145" s="31">
        <f>IF((PA[[#This Row],[String Type(If String BD)]]&amp;PA[[#This Row],[Equipment (If any BD other than PV  array and inv)]])="",1,0)</f>
        <v>1</v>
      </c>
      <c r="S1145" s="31">
        <f>IF(PA[[#This Row],[String Type(If String BD)]]="",1,0)</f>
        <v>1</v>
      </c>
      <c r="T1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</v>
      </c>
      <c r="U1145" s="34">
        <f>IFERROR(_xlfn.XLOOKUP(PA[[#This Row],[Affected Equipment ]],'Basic Data'!N:N,'Basic Data'!Q:Q),"")</f>
        <v>4804.72</v>
      </c>
      <c r="V1145" s="378">
        <f ca="1">IFERROR(_xlfn.XLOOKUP(PA[[#This Row],[Affected Equipment ]],'Basic Data'!N:N,'Basic Data'!R:R),"")</f>
        <v>2.7851834676250655E-2</v>
      </c>
      <c r="W1145" s="35" t="s">
        <v>473</v>
      </c>
      <c r="X1145" s="38"/>
      <c r="Y1145" s="38" t="s">
        <v>437</v>
      </c>
      <c r="Z1145" s="44">
        <v>0.27777777777777779</v>
      </c>
      <c r="AA1145" s="40">
        <v>0.27777777777777779</v>
      </c>
      <c r="AB1145" s="41">
        <v>0.26527777777777778</v>
      </c>
      <c r="AC1145" s="44">
        <v>0.30555555555555558</v>
      </c>
      <c r="AD1145" s="42">
        <f>IF(PA[[#This Row],[Acknowledgement Time ]]="NA","",(PA[[#This Row],[Acknowledgement Time ]]-PA[[#This Row],[Fault Time]])*24)</f>
        <v>0</v>
      </c>
      <c r="AE1145" s="42">
        <f>IF(PA[[#This Row],[Work Start time on Fault]]="NA","",(PA[[#This Row],[Work Start time on Fault]]-PA[[#This Row],[Fault Time]])*24)</f>
        <v>-0.30000000000000027</v>
      </c>
      <c r="AF1145" s="43">
        <f>IF(PA[[#This Row],[Status]]="Open","",(PA[[#This Row],[Work Completion time on fault]]-PA[[#This Row],[Fault Time]])*24)</f>
        <v>0.66666666666666696</v>
      </c>
      <c r="AG1145" s="42">
        <f>IFERROR((PA[[#This Row],[Work Completion time on fault]]-PA[[#This Row],[Fault Time]])*24,"")</f>
        <v>0.66666666666666696</v>
      </c>
      <c r="AH1145" s="35" t="s">
        <v>1962</v>
      </c>
      <c r="AI1145" s="32" t="s">
        <v>366</v>
      </c>
      <c r="AJ1145" s="34">
        <f ca="1">IFERROR(PA[[#This Row],[Breakdown Time]]*PA[[#This Row],[Plant Equivalent Weightage]],"")</f>
        <v>1.856788978416711E-2</v>
      </c>
      <c r="AK1145" s="35">
        <v>95</v>
      </c>
      <c r="AL1145" s="49">
        <f>IFERROR((_xlfn.XLOOKUP($G1145,'Modelling New'!$D:$D,'Modelling New'!$O:$O)*PA[[#This Row],[Lost PoA(Wh/m2)]]*PA[[#This Row],[DC Capacity Affected (kW)]])/1000,"")</f>
        <v>396.48642756303946</v>
      </c>
    </row>
    <row r="1146" spans="1:38" hidden="1">
      <c r="A1146" s="173">
        <f t="shared" si="19"/>
        <v>1145</v>
      </c>
      <c r="B1146" s="30">
        <v>45871</v>
      </c>
      <c r="C1146" s="183">
        <f>YEAR(PA[[#This Row],[Date]])+IF(MONTH(PA[[#This Row],[Date]])&gt;=4,1,0)</f>
        <v>2026</v>
      </c>
      <c r="D1146" s="32">
        <f>YEAR(PA[[#This Row],[Date]])</f>
        <v>2025</v>
      </c>
      <c r="E1146" s="36" t="s">
        <v>362</v>
      </c>
      <c r="F1146" s="36" t="s">
        <v>362</v>
      </c>
      <c r="G1146" s="216">
        <v>45870</v>
      </c>
      <c r="H1146" s="31">
        <f>DAY(EOMONTH(PA[[#This Row],[Month Year]],0))</f>
        <v>31</v>
      </c>
      <c r="I1146" s="33">
        <v>0.26527777777777778</v>
      </c>
      <c r="J1146" s="33">
        <v>0.7729166666666667</v>
      </c>
      <c r="K1146" s="34">
        <f>IFERROR((PA[[#This Row],[Sunset Time (POA&lt;20 W/m2)]]-PA[[#This Row],[Sunrise Time (POA&gt;20 W/m2)]])*24,"")</f>
        <v>12.183333333333335</v>
      </c>
      <c r="L1146" s="32" t="s">
        <v>509</v>
      </c>
      <c r="M1146" s="32" t="s">
        <v>402</v>
      </c>
      <c r="N1146" s="32" t="s">
        <v>411</v>
      </c>
      <c r="O1146" s="35" t="s">
        <v>471</v>
      </c>
      <c r="P1146" s="35"/>
      <c r="Q1146" s="32"/>
      <c r="R1146" s="31">
        <f>IF((PA[[#This Row],[String Type(If String BD)]]&amp;PA[[#This Row],[Equipment (If any BD other than PV  array and inv)]])="",1,0)</f>
        <v>1</v>
      </c>
      <c r="S1146" s="31">
        <f>IF(PA[[#This Row],[String Type(If String BD)]]="",1,0)</f>
        <v>1</v>
      </c>
      <c r="T1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46" s="34">
        <f>IFERROR(_xlfn.XLOOKUP(PA[[#This Row],[Affected Equipment ]],'Basic Data'!N:N,'Basic Data'!Q:Q),"")</f>
        <v>205.465</v>
      </c>
      <c r="V1146" s="378">
        <f ca="1">IFERROR(_xlfn.XLOOKUP(PA[[#This Row],[Affected Equipment ]],'Basic Data'!N:N,'Basic Data'!R:R),"")</f>
        <v>1.1910324039186135E-3</v>
      </c>
      <c r="W1146" s="35" t="s">
        <v>432</v>
      </c>
      <c r="X1146" s="38"/>
      <c r="Y1146" s="38" t="s">
        <v>1907</v>
      </c>
      <c r="Z1146" s="44">
        <v>0.26527777777777778</v>
      </c>
      <c r="AA1146" s="40">
        <v>0.26527777777777778</v>
      </c>
      <c r="AB1146" s="41">
        <v>0.26527777777777778</v>
      </c>
      <c r="AC1146" s="44">
        <v>0.7729166666666667</v>
      </c>
      <c r="AD1146" s="42">
        <f>IF(PA[[#This Row],[Acknowledgement Time ]]="NA","",(PA[[#This Row],[Acknowledgement Time ]]-PA[[#This Row],[Fault Time]])*24)</f>
        <v>0</v>
      </c>
      <c r="AE1146" s="42">
        <f>IF(PA[[#This Row],[Work Start time on Fault]]="NA","",(PA[[#This Row],[Work Start time on Fault]]-PA[[#This Row],[Fault Time]])*24)</f>
        <v>0</v>
      </c>
      <c r="AF1146" s="43" t="str">
        <f>IF(PA[[#This Row],[Status]]="Open","",(PA[[#This Row],[Work Completion time on fault]]-PA[[#This Row],[Fault Time]])*24)</f>
        <v/>
      </c>
      <c r="AG1146" s="42">
        <f>IFERROR((PA[[#This Row],[Work Completion time on fault]]-PA[[#This Row],[Fault Time]])*24,"")</f>
        <v>12.183333333333335</v>
      </c>
      <c r="AH1146" s="35" t="s">
        <v>1908</v>
      </c>
      <c r="AI1146" s="32" t="s">
        <v>551</v>
      </c>
      <c r="AJ1146" s="34">
        <f ca="1">IFERROR(PA[[#This Row],[Breakdown Time]]*PA[[#This Row],[Plant Equivalent Weightage]],"")</f>
        <v>1.4510744787741777E-2</v>
      </c>
      <c r="AK1146" s="35">
        <v>5507</v>
      </c>
      <c r="AL1146" s="49">
        <f>IFERROR((_xlfn.XLOOKUP($G1146,'Modelling New'!$D:$D,'Modelling New'!$O:$O)*PA[[#This Row],[Lost PoA(Wh/m2)]]*PA[[#This Row],[DC Capacity Affected (kW)]])/1000,"")</f>
        <v>982.85525746764392</v>
      </c>
    </row>
    <row r="1147" spans="1:38" hidden="1">
      <c r="A1147" s="173">
        <f t="shared" si="19"/>
        <v>1146</v>
      </c>
      <c r="B1147" s="134">
        <v>45871</v>
      </c>
      <c r="C1147" s="182">
        <f>YEAR(PA[[#This Row],[Date]])+IF(MONTH(PA[[#This Row],[Date]])&gt;=4,1,0)</f>
        <v>2026</v>
      </c>
      <c r="D1147" s="32">
        <f>YEAR(PA[[#This Row],[Date]])</f>
        <v>2025</v>
      </c>
      <c r="E1147" s="36" t="s">
        <v>362</v>
      </c>
      <c r="F1147" s="36" t="s">
        <v>362</v>
      </c>
      <c r="G1147" s="216">
        <v>45870</v>
      </c>
      <c r="H1147" s="174">
        <f>DAY(EOMONTH(PA[[#This Row],[Month Year]],0))</f>
        <v>31</v>
      </c>
      <c r="I1147" s="33">
        <v>0.26527777777777778</v>
      </c>
      <c r="J1147" s="33">
        <v>0.7729166666666667</v>
      </c>
      <c r="K1147" s="34">
        <f>IFERROR((PA[[#This Row],[Sunset Time (POA&lt;20 W/m2)]]-PA[[#This Row],[Sunrise Time (POA&gt;20 W/m2)]])*24,"")</f>
        <v>12.183333333333335</v>
      </c>
      <c r="L1147" s="36" t="s">
        <v>509</v>
      </c>
      <c r="M1147" s="36" t="s">
        <v>402</v>
      </c>
      <c r="N1147" s="36" t="s">
        <v>411</v>
      </c>
      <c r="O1147" s="37" t="s">
        <v>445</v>
      </c>
      <c r="P1147" s="37"/>
      <c r="Q1147" s="36"/>
      <c r="R1147" s="174">
        <f>IF((PA[[#This Row],[String Type(If String BD)]]&amp;PA[[#This Row],[Equipment (If any BD other than PV  array and inv)]])="",1,0)</f>
        <v>1</v>
      </c>
      <c r="S1147" s="174">
        <f>IF(PA[[#This Row],[String Type(If String BD)]]="",1,0)</f>
        <v>1</v>
      </c>
      <c r="T114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47" s="175">
        <f>IFERROR(_xlfn.XLOOKUP(PA[[#This Row],[Affected Equipment ]],'Basic Data'!N:N,'Basic Data'!Q:Q),"")</f>
        <v>221.27</v>
      </c>
      <c r="V1147" s="379">
        <f ca="1">IFERROR(_xlfn.XLOOKUP(PA[[#This Row],[Affected Equipment ]],'Basic Data'!N:N,'Basic Data'!R:R),"")</f>
        <v>1.2826502811431222E-3</v>
      </c>
      <c r="W1147" s="37" t="s">
        <v>432</v>
      </c>
      <c r="X1147" s="39"/>
      <c r="Y1147" s="39" t="s">
        <v>1907</v>
      </c>
      <c r="Z1147" s="45">
        <v>0.26527777777777778</v>
      </c>
      <c r="AA1147" s="46">
        <v>0.26527777777777778</v>
      </c>
      <c r="AB1147" s="47">
        <v>0.26527777777777778</v>
      </c>
      <c r="AC1147" s="45">
        <v>0.7729166666666667</v>
      </c>
      <c r="AD1147" s="176">
        <f>IF(PA[[#This Row],[Acknowledgement Time ]]="NA","",(PA[[#This Row],[Acknowledgement Time ]]-PA[[#This Row],[Fault Time]])*24)</f>
        <v>0</v>
      </c>
      <c r="AE1147" s="176">
        <f>IF(PA[[#This Row],[Work Start time on Fault]]="NA","",(PA[[#This Row],[Work Start time on Fault]]-PA[[#This Row],[Fault Time]])*24)</f>
        <v>0</v>
      </c>
      <c r="AF1147" s="177" t="str">
        <f>IF(PA[[#This Row],[Status]]="Open","",(PA[[#This Row],[Work Completion time on fault]]-PA[[#This Row],[Fault Time]])*24)</f>
        <v/>
      </c>
      <c r="AG1147" s="176">
        <f>IFERROR((PA[[#This Row],[Work Completion time on fault]]-PA[[#This Row],[Fault Time]])*24,"")</f>
        <v>12.183333333333335</v>
      </c>
      <c r="AH1147" s="37" t="s">
        <v>1908</v>
      </c>
      <c r="AI1147" s="36" t="s">
        <v>551</v>
      </c>
      <c r="AJ1147" s="175">
        <f ca="1">IFERROR(PA[[#This Row],[Breakdown Time]]*PA[[#This Row],[Plant Equivalent Weightage]],"")</f>
        <v>1.5626955925260373E-2</v>
      </c>
      <c r="AK1147" s="37">
        <v>5507</v>
      </c>
      <c r="AL1147" s="277">
        <f>IFERROR((_xlfn.XLOOKUP($G1147,'Modelling New'!$D:$D,'Modelling New'!$O:$O)*PA[[#This Row],[Lost PoA(Wh/m2)]]*PA[[#This Row],[DC Capacity Affected (kW)]])/1000,"")</f>
        <v>1058.4595080420781</v>
      </c>
    </row>
    <row r="1148" spans="1:38" hidden="1">
      <c r="A1148" s="173">
        <f t="shared" si="19"/>
        <v>1147</v>
      </c>
      <c r="B1148" s="134">
        <v>45872</v>
      </c>
      <c r="C1148" s="183">
        <f>YEAR(PA[[#This Row],[Date]])+IF(MONTH(PA[[#This Row],[Date]])&gt;=4,1,0)</f>
        <v>2026</v>
      </c>
      <c r="D1148" s="32">
        <f>YEAR(PA[[#This Row],[Date]])</f>
        <v>2025</v>
      </c>
      <c r="E1148" s="36" t="s">
        <v>362</v>
      </c>
      <c r="F1148" s="36" t="s">
        <v>362</v>
      </c>
      <c r="G1148" s="216">
        <v>45870</v>
      </c>
      <c r="H1148" s="31">
        <f>DAY(EOMONTH(PA[[#This Row],[Month Year]],0))</f>
        <v>31</v>
      </c>
      <c r="I1148" s="33">
        <v>0.27083333333333331</v>
      </c>
      <c r="J1148" s="33">
        <v>0.77152777777777781</v>
      </c>
      <c r="K1148" s="34">
        <f>IFERROR((PA[[#This Row],[Sunset Time (POA&lt;20 W/m2)]]-PA[[#This Row],[Sunrise Time (POA&gt;20 W/m2)]])*24,"")</f>
        <v>12.016666666666669</v>
      </c>
      <c r="L1148" s="36" t="s">
        <v>509</v>
      </c>
      <c r="M1148" s="32" t="s">
        <v>409</v>
      </c>
      <c r="N1148" s="32" t="s">
        <v>442</v>
      </c>
      <c r="O1148" s="35"/>
      <c r="P1148" s="35"/>
      <c r="Q1148" s="32"/>
      <c r="R1148" s="31">
        <f>IF((PA[[#This Row],[String Type(If String BD)]]&amp;PA[[#This Row],[Equipment (If any BD other than PV  array and inv)]])="",1,0)</f>
        <v>1</v>
      </c>
      <c r="S1148" s="31">
        <f>IF(PA[[#This Row],[String Type(If String BD)]]="",1,0)</f>
        <v>1</v>
      </c>
      <c r="T1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148" s="34">
        <f>IFERROR(_xlfn.XLOOKUP(PA[[#This Row],[Affected Equipment ]],'Basic Data'!N:N,'Basic Data'!Q:Q),"")</f>
        <v>1580.5</v>
      </c>
      <c r="V1148" s="378">
        <f>IFERROR(_xlfn.XLOOKUP(PA[[#This Row],[Affected Equipment ]],'Basic Data'!N:N,'Basic Data'!R:R),"")</f>
        <v>0</v>
      </c>
      <c r="W1148" s="35" t="s">
        <v>412</v>
      </c>
      <c r="X1148" s="38"/>
      <c r="Y1148" s="38" t="s">
        <v>75</v>
      </c>
      <c r="Z1148" s="44">
        <v>0.27083333333333331</v>
      </c>
      <c r="AA1148" s="40">
        <v>0.27083333333333331</v>
      </c>
      <c r="AB1148" s="41">
        <v>0.27083333333333331</v>
      </c>
      <c r="AC1148" s="44">
        <v>0.30763888888888891</v>
      </c>
      <c r="AD1148" s="42">
        <f>IF(PA[[#This Row],[Acknowledgement Time ]]="NA","",(PA[[#This Row],[Acknowledgement Time ]]-PA[[#This Row],[Fault Time]])*24)</f>
        <v>0</v>
      </c>
      <c r="AE1148" s="42">
        <f>IF(PA[[#This Row],[Work Start time on Fault]]="NA","",(PA[[#This Row],[Work Start time on Fault]]-PA[[#This Row],[Fault Time]])*24)</f>
        <v>0</v>
      </c>
      <c r="AF1148" s="43">
        <f>IF(PA[[#This Row],[Status]]="Open","",(PA[[#This Row],[Work Completion time on fault]]-PA[[#This Row],[Fault Time]])*24)</f>
        <v>0.88333333333333419</v>
      </c>
      <c r="AG1148" s="42">
        <f>IFERROR((PA[[#This Row],[Work Completion time on fault]]-PA[[#This Row],[Fault Time]])*24,"")</f>
        <v>0.88333333333333419</v>
      </c>
      <c r="AH1148" s="400" t="s">
        <v>1964</v>
      </c>
      <c r="AI1148" s="32" t="s">
        <v>366</v>
      </c>
      <c r="AJ1148" s="34">
        <f>IFERROR(PA[[#This Row],[Breakdown Time]]*PA[[#This Row],[Plant Equivalent Weightage]],"")</f>
        <v>0</v>
      </c>
      <c r="AK1148" s="35">
        <v>86</v>
      </c>
      <c r="AL1148" s="49">
        <f>IFERROR((_xlfn.XLOOKUP($G1148,'Modelling New'!$D:$D,'Modelling New'!$O:$O)*PA[[#This Row],[Lost PoA(Wh/m2)]]*PA[[#This Row],[DC Capacity Affected (kW)]])/1000,"")</f>
        <v>118.06728798622368</v>
      </c>
    </row>
    <row r="1149" spans="1:38" hidden="1">
      <c r="A1149" s="173">
        <f t="shared" si="19"/>
        <v>1148</v>
      </c>
      <c r="B1149" s="30">
        <v>45872</v>
      </c>
      <c r="C1149" s="183">
        <f>YEAR(PA[[#This Row],[Date]])+IF(MONTH(PA[[#This Row],[Date]])&gt;=4,1,0)</f>
        <v>2026</v>
      </c>
      <c r="D1149" s="32">
        <f>YEAR(PA[[#This Row],[Date]])</f>
        <v>2025</v>
      </c>
      <c r="E1149" s="36" t="s">
        <v>362</v>
      </c>
      <c r="F1149" s="36" t="s">
        <v>362</v>
      </c>
      <c r="G1149" s="216">
        <v>45870</v>
      </c>
      <c r="H1149" s="31">
        <f>DAY(EOMONTH(PA[[#This Row],[Month Year]],0))</f>
        <v>31</v>
      </c>
      <c r="I1149" s="33">
        <v>0.27083333333333331</v>
      </c>
      <c r="J1149" s="33">
        <v>0.77152777777777781</v>
      </c>
      <c r="K1149" s="34">
        <f>IFERROR((PA[[#This Row],[Sunset Time (POA&lt;20 W/m2)]]-PA[[#This Row],[Sunrise Time (POA&gt;20 W/m2)]])*24,"")</f>
        <v>12.016666666666669</v>
      </c>
      <c r="L1149" s="32" t="s">
        <v>423</v>
      </c>
      <c r="M1149" s="32" t="s">
        <v>482</v>
      </c>
      <c r="N1149" s="32" t="s">
        <v>415</v>
      </c>
      <c r="O1149" s="35"/>
      <c r="P1149" s="35"/>
      <c r="Q1149" s="32"/>
      <c r="R1149" s="31">
        <f>IF((PA[[#This Row],[String Type(If String BD)]]&amp;PA[[#This Row],[Equipment (If any BD other than PV  array and inv)]])="",1,0)</f>
        <v>1</v>
      </c>
      <c r="S1149" s="31">
        <f>IF(PA[[#This Row],[String Type(If String BD)]]="",1,0)</f>
        <v>1</v>
      </c>
      <c r="T11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149" s="34">
        <f>IFERROR(_xlfn.XLOOKUP(PA[[#This Row],[Affected Equipment ]],'Basic Data'!N:N,'Basic Data'!Q:Q),"")</f>
        <v>2007.2350000000001</v>
      </c>
      <c r="V1149" s="378">
        <f ca="1">IFERROR(_xlfn.XLOOKUP(PA[[#This Row],[Affected Equipment ]],'Basic Data'!N:N,'Basic Data'!R:R),"")</f>
        <v>1.1635470407512609E-2</v>
      </c>
      <c r="W1149" s="35" t="s">
        <v>412</v>
      </c>
      <c r="X1149" s="38"/>
      <c r="Y1149" s="38" t="s">
        <v>437</v>
      </c>
      <c r="Z1149" s="44">
        <v>0.27083333333333331</v>
      </c>
      <c r="AA1149" s="44">
        <v>0.27083333333333331</v>
      </c>
      <c r="AB1149" s="44">
        <v>0.27083333333333331</v>
      </c>
      <c r="AC1149" s="44">
        <v>0.32291666666666669</v>
      </c>
      <c r="AD1149" s="42">
        <f>IF(PA[[#This Row],[Acknowledgement Time ]]="NA","",(PA[[#This Row],[Acknowledgement Time ]]-PA[[#This Row],[Fault Time]])*24)</f>
        <v>0</v>
      </c>
      <c r="AE1149" s="42">
        <f>IF(PA[[#This Row],[Work Start time on Fault]]="NA","",(PA[[#This Row],[Work Start time on Fault]]-PA[[#This Row],[Fault Time]])*24)</f>
        <v>0</v>
      </c>
      <c r="AF1149" s="43">
        <f>IF(PA[[#This Row],[Status]]="Open","",(PA[[#This Row],[Work Completion time on fault]]-PA[[#This Row],[Fault Time]])*24)</f>
        <v>1.2500000000000009</v>
      </c>
      <c r="AG1149" s="42">
        <f>IFERROR((PA[[#This Row],[Work Completion time on fault]]-PA[[#This Row],[Fault Time]])*24,"")</f>
        <v>1.2500000000000009</v>
      </c>
      <c r="AH1149" s="402" t="s">
        <v>1973</v>
      </c>
      <c r="AI1149" s="32" t="s">
        <v>366</v>
      </c>
      <c r="AJ1149" s="34">
        <f ca="1">IFERROR(PA[[#This Row],[Breakdown Time]]*PA[[#This Row],[Plant Equivalent Weightage]],"")</f>
        <v>1.4544338009390772E-2</v>
      </c>
      <c r="AK1149" s="35">
        <v>179</v>
      </c>
      <c r="AL1149" s="49">
        <f>IFERROR((_xlfn.XLOOKUP($G1149,'Modelling New'!$D:$D,'Modelling New'!$O:$O)*PA[[#This Row],[Lost PoA(Wh/m2)]]*PA[[#This Row],[DC Capacity Affected (kW)]])/1000,"")</f>
        <v>312.09577416172357</v>
      </c>
    </row>
    <row r="1150" spans="1:38" hidden="1">
      <c r="A1150" s="173">
        <f t="shared" si="19"/>
        <v>1149</v>
      </c>
      <c r="B1150" s="30">
        <v>45872</v>
      </c>
      <c r="C1150" s="183">
        <f>YEAR(PA[[#This Row],[Date]])+IF(MONTH(PA[[#This Row],[Date]])&gt;=4,1,0)</f>
        <v>2026</v>
      </c>
      <c r="D1150" s="32">
        <f>YEAR(PA[[#This Row],[Date]])</f>
        <v>2025</v>
      </c>
      <c r="E1150" s="36" t="s">
        <v>362</v>
      </c>
      <c r="F1150" s="36" t="s">
        <v>362</v>
      </c>
      <c r="G1150" s="216">
        <v>45870</v>
      </c>
      <c r="H1150" s="31">
        <f>DAY(EOMONTH(PA[[#This Row],[Month Year]],0))</f>
        <v>31</v>
      </c>
      <c r="I1150" s="33">
        <v>0.27083333333333331</v>
      </c>
      <c r="J1150" s="33">
        <v>0.77152777777777781</v>
      </c>
      <c r="K1150" s="34">
        <f>IFERROR((PA[[#This Row],[Sunset Time (POA&lt;20 W/m2)]]-PA[[#This Row],[Sunrise Time (POA&gt;20 W/m2)]])*24,"")</f>
        <v>12.016666666666669</v>
      </c>
      <c r="L1150" s="32" t="s">
        <v>945</v>
      </c>
      <c r="M1150" s="32" t="s">
        <v>409</v>
      </c>
      <c r="N1150" s="32" t="s">
        <v>411</v>
      </c>
      <c r="O1150" s="35"/>
      <c r="P1150" s="35"/>
      <c r="Q1150" s="32"/>
      <c r="R1150" s="31">
        <f>IF((PA[[#This Row],[String Type(If String BD)]]&amp;PA[[#This Row],[Equipment (If any BD other than PV  array and inv)]])="",1,0)</f>
        <v>1</v>
      </c>
      <c r="S1150" s="31">
        <f>IF(PA[[#This Row],[String Type(If String BD)]]="",1,0)</f>
        <v>1</v>
      </c>
      <c r="T1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IS20Inv2M2</v>
      </c>
      <c r="U1150" s="34">
        <f>IFERROR(_xlfn.XLOOKUP(PA[[#This Row],[Affected Equipment ]],'Basic Data'!N:N,'Basic Data'!Q:Q),"")</f>
        <v>2041.6000000000001</v>
      </c>
      <c r="V1150" s="378">
        <f ca="1">IFERROR(_xlfn.XLOOKUP(PA[[#This Row],[Affected Equipment ]],'Basic Data'!N:N,'Basic Data'!R:R),"")</f>
        <v>1.1834676250652137E-2</v>
      </c>
      <c r="W1150" s="35" t="s">
        <v>412</v>
      </c>
      <c r="X1150" s="38"/>
      <c r="Y1150" s="38" t="s">
        <v>536</v>
      </c>
      <c r="Z1150" s="44">
        <v>0.3263888888888889</v>
      </c>
      <c r="AA1150" s="44">
        <v>0.3263888888888889</v>
      </c>
      <c r="AB1150" s="44">
        <v>0.3263888888888889</v>
      </c>
      <c r="AC1150" s="44">
        <v>0.38124999999999998</v>
      </c>
      <c r="AD1150" s="42">
        <f>IF(PA[[#This Row],[Acknowledgement Time ]]="NA","",(PA[[#This Row],[Acknowledgement Time ]]-PA[[#This Row],[Fault Time]])*24)</f>
        <v>0</v>
      </c>
      <c r="AE1150" s="42">
        <f>IF(PA[[#This Row],[Work Start time on Fault]]="NA","",(PA[[#This Row],[Work Start time on Fault]]-PA[[#This Row],[Fault Time]])*24)</f>
        <v>0</v>
      </c>
      <c r="AF1150" s="43">
        <f>IF(PA[[#This Row],[Status]]="Open","",(PA[[#This Row],[Work Completion time on fault]]-PA[[#This Row],[Fault Time]])*24)</f>
        <v>1.316666666666666</v>
      </c>
      <c r="AG1150" s="42">
        <f>IFERROR((PA[[#This Row],[Work Completion time on fault]]-PA[[#This Row],[Fault Time]])*24,"")</f>
        <v>1.316666666666666</v>
      </c>
      <c r="AH1150" s="35" t="s">
        <v>1933</v>
      </c>
      <c r="AI1150" s="32" t="s">
        <v>366</v>
      </c>
      <c r="AJ1150" s="34">
        <f ca="1">IFERROR(PA[[#This Row],[Breakdown Time]]*PA[[#This Row],[Plant Equivalent Weightage]],"")</f>
        <v>1.5582323730025306E-2</v>
      </c>
      <c r="AK1150" s="35">
        <v>506</v>
      </c>
      <c r="AL1150" s="49">
        <f>IFERROR((_xlfn.XLOOKUP($G1150,'Modelling New'!$D:$D,'Modelling New'!$O:$O)*PA[[#This Row],[Lost PoA(Wh/m2)]]*PA[[#This Row],[DC Capacity Affected (kW)]])/1000,"")</f>
        <v>897.34161714539243</v>
      </c>
    </row>
    <row r="1151" spans="1:38" hidden="1">
      <c r="A1151" s="173">
        <f t="shared" si="19"/>
        <v>1150</v>
      </c>
      <c r="B1151" s="30">
        <v>45872</v>
      </c>
      <c r="C1151" s="183">
        <f>YEAR(PA[[#This Row],[Date]])+IF(MONTH(PA[[#This Row],[Date]])&gt;=4,1,0)</f>
        <v>2026</v>
      </c>
      <c r="D1151" s="32">
        <f>YEAR(PA[[#This Row],[Date]])</f>
        <v>2025</v>
      </c>
      <c r="E1151" s="36" t="s">
        <v>362</v>
      </c>
      <c r="F1151" s="36" t="s">
        <v>362</v>
      </c>
      <c r="G1151" s="216">
        <v>45870</v>
      </c>
      <c r="H1151" s="31">
        <f>DAY(EOMONTH(PA[[#This Row],[Month Year]],0))</f>
        <v>31</v>
      </c>
      <c r="I1151" s="33">
        <v>0.27083333333333331</v>
      </c>
      <c r="J1151" s="33">
        <v>0.77152777777777781</v>
      </c>
      <c r="K1151" s="34">
        <f>IFERROR((PA[[#This Row],[Sunset Time (POA&lt;20 W/m2)]]-PA[[#This Row],[Sunrise Time (POA&gt;20 W/m2)]])*24,"")</f>
        <v>12.016666666666669</v>
      </c>
      <c r="L1151" s="36" t="s">
        <v>509</v>
      </c>
      <c r="M1151" s="32" t="s">
        <v>409</v>
      </c>
      <c r="N1151" s="32" t="s">
        <v>442</v>
      </c>
      <c r="O1151" s="37" t="s">
        <v>457</v>
      </c>
      <c r="P1151" s="37" t="s">
        <v>470</v>
      </c>
      <c r="Q1151" s="32"/>
      <c r="R1151" s="31">
        <f>IF((PA[[#This Row],[String Type(If String BD)]]&amp;PA[[#This Row],[Equipment (If any BD other than PV  array and inv)]])="",1,0)</f>
        <v>0</v>
      </c>
      <c r="S1151" s="31">
        <f>IF(PA[[#This Row],[String Type(If String BD)]]="",1,0)</f>
        <v>0</v>
      </c>
      <c r="T1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1" s="34">
        <f>IFERROR(_xlfn.XLOOKUP(PA[[#This Row],[Affected Equipment ]],'Basic Data'!N:N,'Basic Data'!Q:Q),"")</f>
        <v>31.610000000000003</v>
      </c>
      <c r="V1151" s="378">
        <f ca="1">IFERROR(_xlfn.XLOOKUP(PA[[#This Row],[Affected Equipment ]],'Basic Data'!N:N,'Basic Data'!R:R),"")</f>
        <v>1.8323575444901746E-4</v>
      </c>
      <c r="W1151" s="35" t="s">
        <v>406</v>
      </c>
      <c r="X1151" s="38"/>
      <c r="Y1151" s="38" t="s">
        <v>468</v>
      </c>
      <c r="Z1151" s="44">
        <v>0.27083333333333331</v>
      </c>
      <c r="AA1151" s="44">
        <v>0.27083333333333331</v>
      </c>
      <c r="AB1151" s="44">
        <v>0.27083333333333331</v>
      </c>
      <c r="AC1151" s="44">
        <v>0.70833333333333337</v>
      </c>
      <c r="AD1151" s="42">
        <f>IF(PA[[#This Row],[Acknowledgement Time ]]="NA","",(PA[[#This Row],[Acknowledgement Time ]]-PA[[#This Row],[Fault Time]])*24)</f>
        <v>0</v>
      </c>
      <c r="AE1151" s="42">
        <f>IF(PA[[#This Row],[Work Start time on Fault]]="NA","",(PA[[#This Row],[Work Start time on Fault]]-PA[[#This Row],[Fault Time]])*24)</f>
        <v>0</v>
      </c>
      <c r="AF1151" s="43">
        <f>IF(PA[[#This Row],[Status]]="Open","",(PA[[#This Row],[Work Completion time on fault]]-PA[[#This Row],[Fault Time]])*24)</f>
        <v>10.500000000000002</v>
      </c>
      <c r="AG1151" s="42">
        <f>IFERROR((PA[[#This Row],[Work Completion time on fault]]-PA[[#This Row],[Fault Time]])*24,"")</f>
        <v>10.500000000000002</v>
      </c>
      <c r="AH1151" s="35" t="s">
        <v>459</v>
      </c>
      <c r="AI1151" s="32" t="s">
        <v>366</v>
      </c>
      <c r="AJ1151" s="34">
        <f ca="1">IFERROR(PA[[#This Row],[Breakdown Time]]*PA[[#This Row],[Plant Equivalent Weightage]],"")</f>
        <v>1.9239754217146837E-3</v>
      </c>
      <c r="AK1151" s="35">
        <v>5077</v>
      </c>
      <c r="AL1151" s="49">
        <f>IFERROR((_xlfn.XLOOKUP($G1151,'Modelling New'!$D:$D,'Modelling New'!$O:$O)*PA[[#This Row],[Lost PoA(Wh/m2)]]*PA[[#This Row],[DC Capacity Affected (kW)]])/1000,"")</f>
        <v>139.40177235024595</v>
      </c>
    </row>
    <row r="1152" spans="1:38" hidden="1">
      <c r="A1152" s="173">
        <f t="shared" si="19"/>
        <v>1151</v>
      </c>
      <c r="B1152" s="30">
        <v>45872</v>
      </c>
      <c r="C1152" s="183">
        <f>YEAR(PA[[#This Row],[Date]])+IF(MONTH(PA[[#This Row],[Date]])&gt;=4,1,0)</f>
        <v>2026</v>
      </c>
      <c r="D1152" s="32">
        <f>YEAR(PA[[#This Row],[Date]])</f>
        <v>2025</v>
      </c>
      <c r="E1152" s="36" t="s">
        <v>362</v>
      </c>
      <c r="F1152" s="36" t="s">
        <v>362</v>
      </c>
      <c r="G1152" s="216">
        <v>45870</v>
      </c>
      <c r="H1152" s="31">
        <f>DAY(EOMONTH(PA[[#This Row],[Month Year]],0))</f>
        <v>31</v>
      </c>
      <c r="I1152" s="33">
        <v>0.27083333333333331</v>
      </c>
      <c r="J1152" s="33">
        <v>0.77152777777777781</v>
      </c>
      <c r="K1152" s="34">
        <f>IFERROR((PA[[#This Row],[Sunset Time (POA&lt;20 W/m2)]]-PA[[#This Row],[Sunrise Time (POA&gt;20 W/m2)]])*24,"")</f>
        <v>12.016666666666669</v>
      </c>
      <c r="L1152" s="32" t="s">
        <v>423</v>
      </c>
      <c r="M1152" s="32" t="s">
        <v>482</v>
      </c>
      <c r="N1152" s="32" t="s">
        <v>415</v>
      </c>
      <c r="O1152" s="37" t="s">
        <v>466</v>
      </c>
      <c r="P1152" s="37" t="s">
        <v>470</v>
      </c>
      <c r="Q1152" s="32"/>
      <c r="R1152" s="31">
        <f>IF((PA[[#This Row],[String Type(If String BD)]]&amp;PA[[#This Row],[Equipment (If any BD other than PV  array and inv)]])="",1,0)</f>
        <v>0</v>
      </c>
      <c r="S1152" s="31">
        <f>IF(PA[[#This Row],[String Type(If String BD)]]="",1,0)</f>
        <v>0</v>
      </c>
      <c r="T1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52" s="34">
        <f>IFERROR(_xlfn.XLOOKUP(PA[[#This Row],[Affected Equipment ]],'Basic Data'!N:N,'Basic Data'!Q:Q),"")</f>
        <v>31.610000000000003</v>
      </c>
      <c r="V1152" s="378">
        <f ca="1">IFERROR(_xlfn.XLOOKUP(PA[[#This Row],[Affected Equipment ]],'Basic Data'!N:N,'Basic Data'!R:R),"")</f>
        <v>1.8323575444901746E-4</v>
      </c>
      <c r="W1152" s="35" t="s">
        <v>446</v>
      </c>
      <c r="X1152" s="38"/>
      <c r="Y1152" s="38" t="s">
        <v>468</v>
      </c>
      <c r="Z1152" s="44">
        <v>0.27083333333333331</v>
      </c>
      <c r="AA1152" s="44">
        <v>0.27083333333333331</v>
      </c>
      <c r="AB1152" s="44">
        <v>0.27083333333333331</v>
      </c>
      <c r="AC1152" s="44">
        <v>0.71527777777777779</v>
      </c>
      <c r="AD1152" s="42">
        <f>IF(PA[[#This Row],[Acknowledgement Time ]]="NA","",(PA[[#This Row],[Acknowledgement Time ]]-PA[[#This Row],[Fault Time]])*24)</f>
        <v>0</v>
      </c>
      <c r="AE1152" s="42">
        <f>IF(PA[[#This Row],[Work Start time on Fault]]="NA","",(PA[[#This Row],[Work Start time on Fault]]-PA[[#This Row],[Fault Time]])*24)</f>
        <v>0</v>
      </c>
      <c r="AF1152" s="43">
        <f>IF(PA[[#This Row],[Status]]="Open","",(PA[[#This Row],[Work Completion time on fault]]-PA[[#This Row],[Fault Time]])*24)</f>
        <v>10.666666666666668</v>
      </c>
      <c r="AG1152" s="42">
        <f>IFERROR((PA[[#This Row],[Work Completion time on fault]]-PA[[#This Row],[Fault Time]])*24,"")</f>
        <v>10.666666666666668</v>
      </c>
      <c r="AH1152" s="35" t="s">
        <v>592</v>
      </c>
      <c r="AI1152" s="32" t="s">
        <v>366</v>
      </c>
      <c r="AJ1152" s="34">
        <f ca="1">IFERROR(PA[[#This Row],[Breakdown Time]]*PA[[#This Row],[Plant Equivalent Weightage]],"")</f>
        <v>1.9545147141228534E-3</v>
      </c>
      <c r="AK1152" s="35">
        <v>5114</v>
      </c>
      <c r="AL1152" s="49">
        <f>IFERROR((_xlfn.XLOOKUP($G1152,'Modelling New'!$D:$D,'Modelling New'!$O:$O)*PA[[#This Row],[Lost PoA(Wh/m2)]]*PA[[#This Row],[DC Capacity Affected (kW)]])/1000,"")</f>
        <v>140.41770017710417</v>
      </c>
    </row>
    <row r="1153" spans="1:38" hidden="1">
      <c r="A1153" s="173">
        <f t="shared" si="19"/>
        <v>1152</v>
      </c>
      <c r="B1153" s="134">
        <v>45872</v>
      </c>
      <c r="C1153" s="182">
        <f>YEAR(PA[[#This Row],[Date]])+IF(MONTH(PA[[#This Row],[Date]])&gt;=4,1,0)</f>
        <v>2026</v>
      </c>
      <c r="D1153" s="32">
        <f>YEAR(PA[[#This Row],[Date]])</f>
        <v>2025</v>
      </c>
      <c r="E1153" s="36" t="s">
        <v>362</v>
      </c>
      <c r="F1153" s="36" t="s">
        <v>362</v>
      </c>
      <c r="G1153" s="216">
        <v>45870</v>
      </c>
      <c r="H1153" s="174">
        <f>DAY(EOMONTH(PA[[#This Row],[Month Year]],0))</f>
        <v>31</v>
      </c>
      <c r="I1153" s="33">
        <v>0.27083333333333331</v>
      </c>
      <c r="J1153" s="33">
        <v>0.77152777777777781</v>
      </c>
      <c r="K1153" s="34">
        <f>IFERROR((PA[[#This Row],[Sunset Time (POA&lt;20 W/m2)]]-PA[[#This Row],[Sunrise Time (POA&gt;20 W/m2)]])*24,"")</f>
        <v>12.016666666666669</v>
      </c>
      <c r="L1153" s="36" t="s">
        <v>417</v>
      </c>
      <c r="M1153" s="32" t="s">
        <v>409</v>
      </c>
      <c r="N1153" s="32" t="s">
        <v>442</v>
      </c>
      <c r="O1153" s="37" t="s">
        <v>445</v>
      </c>
      <c r="P1153" s="35" t="s">
        <v>405</v>
      </c>
      <c r="Q1153" s="36"/>
      <c r="R1153" s="174">
        <f>IF((PA[[#This Row],[String Type(If String BD)]]&amp;PA[[#This Row],[Equipment (If any BD other than PV  array and inv)]])="",1,0)</f>
        <v>0</v>
      </c>
      <c r="S1153" s="174">
        <f>IF(PA[[#This Row],[String Type(If String BD)]]="",1,0)</f>
        <v>0</v>
      </c>
      <c r="T1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53" s="175">
        <f>IFERROR(_xlfn.XLOOKUP(PA[[#This Row],[Affected Equipment ]],'Basic Data'!N:N,'Basic Data'!Q:Q),"")</f>
        <v>31.900000000000002</v>
      </c>
      <c r="V1153" s="379">
        <f ca="1">IFERROR(_xlfn.XLOOKUP(PA[[#This Row],[Affected Equipment ]],'Basic Data'!N:N,'Basic Data'!R:R),"")</f>
        <v>1.8491681641643964E-4</v>
      </c>
      <c r="W1153" s="37" t="s">
        <v>480</v>
      </c>
      <c r="X1153" s="39"/>
      <c r="Y1153" s="38" t="s">
        <v>468</v>
      </c>
      <c r="Z1153" s="44">
        <v>0.27083333333333331</v>
      </c>
      <c r="AA1153" s="44">
        <v>0.27083333333333331</v>
      </c>
      <c r="AB1153" s="44">
        <v>0.27083333333333331</v>
      </c>
      <c r="AC1153" s="45">
        <v>0.72222222222222221</v>
      </c>
      <c r="AD1153" s="176">
        <f>IF(PA[[#This Row],[Acknowledgement Time ]]="NA","",(PA[[#This Row],[Acknowledgement Time ]]-PA[[#This Row],[Fault Time]])*24)</f>
        <v>0</v>
      </c>
      <c r="AE1153" s="176">
        <f>IF(PA[[#This Row],[Work Start time on Fault]]="NA","",(PA[[#This Row],[Work Start time on Fault]]-PA[[#This Row],[Fault Time]])*24)</f>
        <v>0</v>
      </c>
      <c r="AF1153" s="177">
        <f>IF(PA[[#This Row],[Status]]="Open","",(PA[[#This Row],[Work Completion time on fault]]-PA[[#This Row],[Fault Time]])*24)</f>
        <v>10.833333333333334</v>
      </c>
      <c r="AG1153" s="176">
        <f>IFERROR((PA[[#This Row],[Work Completion time on fault]]-PA[[#This Row],[Fault Time]])*24,"")</f>
        <v>10.833333333333334</v>
      </c>
      <c r="AH1153" s="37" t="s">
        <v>665</v>
      </c>
      <c r="AI1153" s="32" t="s">
        <v>366</v>
      </c>
      <c r="AJ1153" s="175">
        <f ca="1">IFERROR(PA[[#This Row],[Breakdown Time]]*PA[[#This Row],[Plant Equivalent Weightage]],"")</f>
        <v>2.0032655111780961E-3</v>
      </c>
      <c r="AK1153" s="37">
        <v>5139</v>
      </c>
      <c r="AL1153" s="277">
        <f>IFERROR((_xlfn.XLOOKUP($G1153,'Modelling New'!$D:$D,'Modelling New'!$O:$O)*PA[[#This Row],[Lost PoA(Wh/m2)]]*PA[[#This Row],[DC Capacity Affected (kW)]])/1000,"")</f>
        <v>142.39867127316489</v>
      </c>
    </row>
    <row r="1154" spans="1:38" hidden="1">
      <c r="A1154" s="173">
        <f t="shared" si="19"/>
        <v>1153</v>
      </c>
      <c r="B1154" s="30">
        <v>45872</v>
      </c>
      <c r="C1154" s="183">
        <f>YEAR(PA[[#This Row],[Date]])+IF(MONTH(PA[[#This Row],[Date]])&gt;=4,1,0)</f>
        <v>2026</v>
      </c>
      <c r="D1154" s="32">
        <f>YEAR(PA[[#This Row],[Date]])</f>
        <v>2025</v>
      </c>
      <c r="E1154" s="36" t="s">
        <v>362</v>
      </c>
      <c r="F1154" s="36" t="s">
        <v>362</v>
      </c>
      <c r="G1154" s="216">
        <v>45870</v>
      </c>
      <c r="H1154" s="31">
        <f>DAY(EOMONTH(PA[[#This Row],[Month Year]],0))</f>
        <v>31</v>
      </c>
      <c r="I1154" s="33">
        <v>0.27083333333333331</v>
      </c>
      <c r="J1154" s="33">
        <v>0.77152777777777781</v>
      </c>
      <c r="K1154" s="34">
        <f>IFERROR((PA[[#This Row],[Sunset Time (POA&lt;20 W/m2)]]-PA[[#This Row],[Sunrise Time (POA&gt;20 W/m2)]])*24,"")</f>
        <v>12.016666666666669</v>
      </c>
      <c r="L1154" s="32" t="s">
        <v>509</v>
      </c>
      <c r="M1154" s="32" t="s">
        <v>402</v>
      </c>
      <c r="N1154" s="32" t="s">
        <v>411</v>
      </c>
      <c r="O1154" s="35" t="s">
        <v>471</v>
      </c>
      <c r="P1154" s="35"/>
      <c r="Q1154" s="32"/>
      <c r="R1154" s="31">
        <f>IF((PA[[#This Row],[String Type(If String BD)]]&amp;PA[[#This Row],[Equipment (If any BD other than PV  array and inv)]])="",1,0)</f>
        <v>1</v>
      </c>
      <c r="S1154" s="31">
        <f>IF(PA[[#This Row],[String Type(If String BD)]]="",1,0)</f>
        <v>1</v>
      </c>
      <c r="T1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54" s="34">
        <f>IFERROR(_xlfn.XLOOKUP(PA[[#This Row],[Affected Equipment ]],'Basic Data'!N:N,'Basic Data'!Q:Q),"")</f>
        <v>205.465</v>
      </c>
      <c r="V1154" s="378">
        <f ca="1">IFERROR(_xlfn.XLOOKUP(PA[[#This Row],[Affected Equipment ]],'Basic Data'!N:N,'Basic Data'!R:R),"")</f>
        <v>1.1910324039186135E-3</v>
      </c>
      <c r="W1154" s="35" t="s">
        <v>432</v>
      </c>
      <c r="X1154" s="38"/>
      <c r="Y1154" s="38" t="s">
        <v>1907</v>
      </c>
      <c r="Z1154" s="44">
        <v>0.27083333333333331</v>
      </c>
      <c r="AA1154" s="44">
        <v>0.27083333333333331</v>
      </c>
      <c r="AB1154" s="44">
        <v>0.27083333333333331</v>
      </c>
      <c r="AC1154" s="44">
        <v>0.77152777777777781</v>
      </c>
      <c r="AD1154" s="42">
        <f>IF(PA[[#This Row],[Acknowledgement Time ]]="NA","",(PA[[#This Row],[Acknowledgement Time ]]-PA[[#This Row],[Fault Time]])*24)</f>
        <v>0</v>
      </c>
      <c r="AE1154" s="42">
        <f>IF(PA[[#This Row],[Work Start time on Fault]]="NA","",(PA[[#This Row],[Work Start time on Fault]]-PA[[#This Row],[Fault Time]])*24)</f>
        <v>0</v>
      </c>
      <c r="AF1154" s="43" t="str">
        <f>IF(PA[[#This Row],[Status]]="Open","",(PA[[#This Row],[Work Completion time on fault]]-PA[[#This Row],[Fault Time]])*24)</f>
        <v/>
      </c>
      <c r="AG1154" s="42">
        <f>IFERROR((PA[[#This Row],[Work Completion time on fault]]-PA[[#This Row],[Fault Time]])*24,"")</f>
        <v>12.016666666666669</v>
      </c>
      <c r="AH1154" s="35" t="s">
        <v>1908</v>
      </c>
      <c r="AI1154" s="32" t="s">
        <v>551</v>
      </c>
      <c r="AJ1154" s="34">
        <f ca="1">IFERROR(PA[[#This Row],[Breakdown Time]]*PA[[#This Row],[Plant Equivalent Weightage]],"")</f>
        <v>1.4312239387088675E-2</v>
      </c>
      <c r="AK1154" s="35">
        <v>5261</v>
      </c>
      <c r="AL1154" s="49">
        <f>IFERROR((_xlfn.XLOOKUP($G1154,'Modelling New'!$D:$D,'Modelling New'!$O:$O)*PA[[#This Row],[Lost PoA(Wh/m2)]]*PA[[#This Row],[DC Capacity Affected (kW)]])/1000,"")</f>
        <v>938.95070084206907</v>
      </c>
    </row>
    <row r="1155" spans="1:38" hidden="1">
      <c r="A1155" s="173">
        <f t="shared" si="19"/>
        <v>1154</v>
      </c>
      <c r="B1155" s="134">
        <v>45872</v>
      </c>
      <c r="C1155" s="182">
        <f>YEAR(PA[[#This Row],[Date]])+IF(MONTH(PA[[#This Row],[Date]])&gt;=4,1,0)</f>
        <v>2026</v>
      </c>
      <c r="D1155" s="32">
        <f>YEAR(PA[[#This Row],[Date]])</f>
        <v>2025</v>
      </c>
      <c r="E1155" s="36" t="s">
        <v>362</v>
      </c>
      <c r="F1155" s="36" t="s">
        <v>362</v>
      </c>
      <c r="G1155" s="216">
        <v>45870</v>
      </c>
      <c r="H1155" s="174">
        <f>DAY(EOMONTH(PA[[#This Row],[Month Year]],0))</f>
        <v>31</v>
      </c>
      <c r="I1155" s="33">
        <v>0.27083333333333331</v>
      </c>
      <c r="J1155" s="33">
        <v>0.77152777777777781</v>
      </c>
      <c r="K1155" s="34">
        <f>IFERROR((PA[[#This Row],[Sunset Time (POA&lt;20 W/m2)]]-PA[[#This Row],[Sunrise Time (POA&gt;20 W/m2)]])*24,"")</f>
        <v>12.016666666666669</v>
      </c>
      <c r="L1155" s="36" t="s">
        <v>509</v>
      </c>
      <c r="M1155" s="36" t="s">
        <v>402</v>
      </c>
      <c r="N1155" s="36" t="s">
        <v>411</v>
      </c>
      <c r="O1155" s="37" t="s">
        <v>445</v>
      </c>
      <c r="P1155" s="37"/>
      <c r="Q1155" s="36"/>
      <c r="R1155" s="174">
        <f>IF((PA[[#This Row],[String Type(If String BD)]]&amp;PA[[#This Row],[Equipment (If any BD other than PV  array and inv)]])="",1,0)</f>
        <v>1</v>
      </c>
      <c r="S1155" s="174">
        <f>IF(PA[[#This Row],[String Type(If String BD)]]="",1,0)</f>
        <v>1</v>
      </c>
      <c r="T11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55" s="175">
        <f>IFERROR(_xlfn.XLOOKUP(PA[[#This Row],[Affected Equipment ]],'Basic Data'!N:N,'Basic Data'!Q:Q),"")</f>
        <v>221.27</v>
      </c>
      <c r="V1155" s="379">
        <f ca="1">IFERROR(_xlfn.XLOOKUP(PA[[#This Row],[Affected Equipment ]],'Basic Data'!N:N,'Basic Data'!R:R),"")</f>
        <v>1.2826502811431222E-3</v>
      </c>
      <c r="W1155" s="37" t="s">
        <v>432</v>
      </c>
      <c r="X1155" s="39"/>
      <c r="Y1155" s="39" t="s">
        <v>1907</v>
      </c>
      <c r="Z1155" s="44">
        <v>0.27083333333333331</v>
      </c>
      <c r="AA1155" s="44">
        <v>0.27083333333333331</v>
      </c>
      <c r="AB1155" s="44">
        <v>0.27083333333333331</v>
      </c>
      <c r="AC1155" s="45">
        <v>0.77152777777777781</v>
      </c>
      <c r="AD1155" s="176">
        <f>IF(PA[[#This Row],[Acknowledgement Time ]]="NA","",(PA[[#This Row],[Acknowledgement Time ]]-PA[[#This Row],[Fault Time]])*24)</f>
        <v>0</v>
      </c>
      <c r="AE1155" s="176">
        <f>IF(PA[[#This Row],[Work Start time on Fault]]="NA","",(PA[[#This Row],[Work Start time on Fault]]-PA[[#This Row],[Fault Time]])*24)</f>
        <v>0</v>
      </c>
      <c r="AF1155" s="177" t="str">
        <f>IF(PA[[#This Row],[Status]]="Open","",(PA[[#This Row],[Work Completion time on fault]]-PA[[#This Row],[Fault Time]])*24)</f>
        <v/>
      </c>
      <c r="AG1155" s="176">
        <f>IFERROR((PA[[#This Row],[Work Completion time on fault]]-PA[[#This Row],[Fault Time]])*24,"")</f>
        <v>12.016666666666669</v>
      </c>
      <c r="AH1155" s="37" t="s">
        <v>1908</v>
      </c>
      <c r="AI1155" s="36" t="s">
        <v>551</v>
      </c>
      <c r="AJ1155" s="175">
        <f ca="1">IFERROR(PA[[#This Row],[Breakdown Time]]*PA[[#This Row],[Plant Equivalent Weightage]],"")</f>
        <v>1.5413180878403189E-2</v>
      </c>
      <c r="AK1155" s="35">
        <v>5261</v>
      </c>
      <c r="AL1155" s="277">
        <f>IFERROR((_xlfn.XLOOKUP($G1155,'Modelling New'!$D:$D,'Modelling New'!$O:$O)*PA[[#This Row],[Lost PoA(Wh/m2)]]*PA[[#This Row],[DC Capacity Affected (kW)]])/1000,"")</f>
        <v>1011.1776778299206</v>
      </c>
    </row>
  </sheetData>
  <phoneticPr fontId="49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N1107:N1129 N1131:N1141 N1148:N1153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O1108:O1126 O1128:O1129 O1133:O1141 O1151:O1153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 P1113:P1118 P1121:P1123 P1128:P1129 P1136:P1139 P1151:P1152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Q2:Q1155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W2:W1155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M1100:M1141 M1148:M1153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723</v>
      </c>
      <c r="C1" s="252" t="s">
        <v>724</v>
      </c>
      <c r="D1" s="252" t="s">
        <v>95</v>
      </c>
      <c r="E1" s="252" t="s">
        <v>725</v>
      </c>
      <c r="F1" s="252" t="s">
        <v>726</v>
      </c>
      <c r="G1" s="252" t="s">
        <v>727</v>
      </c>
      <c r="H1" s="252" t="s">
        <v>728</v>
      </c>
      <c r="I1" s="252" t="s">
        <v>729</v>
      </c>
      <c r="J1" s="252" t="s">
        <v>730</v>
      </c>
      <c r="K1" s="252" t="s">
        <v>731</v>
      </c>
      <c r="L1" s="252" t="s">
        <v>732</v>
      </c>
      <c r="M1" s="252" t="s">
        <v>733</v>
      </c>
      <c r="N1" s="252" t="s">
        <v>734</v>
      </c>
      <c r="O1" s="252" t="s">
        <v>735</v>
      </c>
      <c r="P1" s="252" t="s">
        <v>736</v>
      </c>
      <c r="Q1" s="252" t="s">
        <v>737</v>
      </c>
      <c r="R1" s="252" t="s">
        <v>738</v>
      </c>
      <c r="S1" s="252" t="s">
        <v>739</v>
      </c>
      <c r="T1" s="252" t="s">
        <v>740</v>
      </c>
      <c r="U1" s="252" t="s">
        <v>741</v>
      </c>
      <c r="V1" s="252" t="s">
        <v>742</v>
      </c>
      <c r="W1" s="252" t="s">
        <v>743</v>
      </c>
      <c r="X1" s="252" t="s">
        <v>744</v>
      </c>
      <c r="Y1" s="252" t="s">
        <v>745</v>
      </c>
      <c r="Z1" s="252" t="s">
        <v>746</v>
      </c>
      <c r="AA1" s="252" t="s">
        <v>747</v>
      </c>
      <c r="AB1" s="252" t="s">
        <v>748</v>
      </c>
      <c r="AC1" s="252" t="s">
        <v>749</v>
      </c>
      <c r="AD1" s="252" t="s">
        <v>750</v>
      </c>
      <c r="AE1" s="252" t="s">
        <v>751</v>
      </c>
      <c r="AF1" s="252" t="s">
        <v>752</v>
      </c>
      <c r="AG1" s="252" t="s">
        <v>753</v>
      </c>
      <c r="AH1" s="252" t="s">
        <v>754</v>
      </c>
      <c r="AI1" s="252" t="s">
        <v>755</v>
      </c>
      <c r="AJ1" s="252" t="s">
        <v>756</v>
      </c>
      <c r="AK1" s="252" t="s">
        <v>757</v>
      </c>
      <c r="AL1" s="252" t="s">
        <v>758</v>
      </c>
      <c r="AM1" s="271" t="s">
        <v>13</v>
      </c>
      <c r="AN1" s="271" t="s">
        <v>14</v>
      </c>
      <c r="AO1" s="271" t="s">
        <v>759</v>
      </c>
      <c r="AQ1" s="240" t="s">
        <v>760</v>
      </c>
      <c r="AR1" s="253">
        <v>175.77</v>
      </c>
    </row>
    <row r="2" spans="1:44">
      <c r="A2" s="254">
        <v>1</v>
      </c>
      <c r="B2" s="255" t="s">
        <v>761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762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116</v>
      </c>
      <c r="C3" s="254">
        <v>5</v>
      </c>
      <c r="D3" s="256">
        <v>45047</v>
      </c>
      <c r="E3" s="264">
        <f t="shared" si="0"/>
        <v>2023</v>
      </c>
      <c r="F3" s="257" t="s">
        <v>762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763</v>
      </c>
      <c r="C4" s="254">
        <v>6</v>
      </c>
      <c r="D4" s="256">
        <v>45078</v>
      </c>
      <c r="E4" s="257">
        <f>YEAR(D4)</f>
        <v>2023</v>
      </c>
      <c r="F4" s="257" t="s">
        <v>762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764</v>
      </c>
      <c r="C5" s="254">
        <v>7</v>
      </c>
      <c r="D5" s="256">
        <v>45108</v>
      </c>
      <c r="E5" s="264">
        <f>YEAR(D5)</f>
        <v>2023</v>
      </c>
      <c r="F5" s="257" t="s">
        <v>762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765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762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766</v>
      </c>
      <c r="C7" s="254">
        <v>9</v>
      </c>
      <c r="D7" s="256">
        <v>45170</v>
      </c>
      <c r="E7" s="257">
        <f t="shared" si="11"/>
        <v>2023</v>
      </c>
      <c r="F7" s="257" t="s">
        <v>762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767</v>
      </c>
      <c r="C8" s="254">
        <v>10</v>
      </c>
      <c r="D8" s="256">
        <v>45200</v>
      </c>
      <c r="E8" s="264">
        <f t="shared" si="11"/>
        <v>2023</v>
      </c>
      <c r="F8" s="257" t="s">
        <v>762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768</v>
      </c>
      <c r="C9" s="254">
        <v>11</v>
      </c>
      <c r="D9" s="256">
        <v>45231</v>
      </c>
      <c r="E9" s="257">
        <f t="shared" si="11"/>
        <v>2023</v>
      </c>
      <c r="F9" s="257" t="s">
        <v>762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769</v>
      </c>
      <c r="C10" s="254">
        <v>12</v>
      </c>
      <c r="D10" s="256">
        <v>45261</v>
      </c>
      <c r="E10" s="264">
        <f t="shared" si="11"/>
        <v>2023</v>
      </c>
      <c r="F10" s="257" t="s">
        <v>762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770</v>
      </c>
      <c r="C11" s="254">
        <v>1</v>
      </c>
      <c r="D11" s="256">
        <v>45292</v>
      </c>
      <c r="E11" s="257">
        <f t="shared" si="11"/>
        <v>2024</v>
      </c>
      <c r="F11" s="257" t="s">
        <v>762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771</v>
      </c>
      <c r="C12" s="254">
        <v>2</v>
      </c>
      <c r="D12" s="256">
        <v>45323</v>
      </c>
      <c r="E12" s="264">
        <f t="shared" si="11"/>
        <v>2024</v>
      </c>
      <c r="F12" s="257" t="s">
        <v>762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772</v>
      </c>
      <c r="C13" s="254">
        <v>3</v>
      </c>
      <c r="D13" s="256">
        <v>45352</v>
      </c>
      <c r="E13" s="257">
        <f t="shared" si="11"/>
        <v>2024</v>
      </c>
      <c r="F13" s="257" t="s">
        <v>762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773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773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773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773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773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773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773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773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773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773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773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773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774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774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774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774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31</v>
      </c>
      <c r="R29" s="261">
        <f t="shared" si="15"/>
        <v>141.19999999999999</v>
      </c>
      <c r="S29" s="269">
        <f>SUMIF($F$2:F37,F29,$R$2:R37)</f>
        <v>707.94838709677424</v>
      </c>
      <c r="T29" s="260">
        <f t="shared" si="16"/>
        <v>732.91663763834072</v>
      </c>
      <c r="U29" s="261">
        <f t="shared" si="17"/>
        <v>22720.415766788563</v>
      </c>
      <c r="V29" s="269">
        <f>SUMIF($F$2:F37,F29,$U$2:U37)</f>
        <v>106244.85030951191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0.18665539882683704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774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3</v>
      </c>
      <c r="R30" s="261">
        <f t="shared" si="15"/>
        <v>14.448387096774194</v>
      </c>
      <c r="S30" s="269">
        <f>SUMIF($F$2:F30,F30,$R$2:R30)</f>
        <v>707.94838709677424</v>
      </c>
      <c r="T30" s="260">
        <f t="shared" si="16"/>
        <v>813.26299333353995</v>
      </c>
      <c r="U30" s="261">
        <f t="shared" si="17"/>
        <v>2439.7889800006196</v>
      </c>
      <c r="V30" s="269">
        <f>SUMIF($F$2:F30,F30,$U$2:U30)</f>
        <v>106244.85030951191</v>
      </c>
      <c r="W30" s="262">
        <f t="shared" si="18"/>
        <v>0.17431048382491854</v>
      </c>
      <c r="X30" s="262">
        <f t="shared" si="8"/>
        <v>0.17431048382491851</v>
      </c>
      <c r="Y30" s="262">
        <f t="shared" si="9"/>
        <v>0.18217566925499298</v>
      </c>
      <c r="Z30" s="260">
        <f>IFERROR(AVERAGEIF('Daily KPI'!$D:$D,Modelling_New[[#This Row],[Month]],'Daily KPI'!AB:AB),"")</f>
        <v>172.51000000000013</v>
      </c>
      <c r="AA30" s="263">
        <f>IFERROR(AVERAGEIF($F$2:F30,F30,$Z$2:Z30),"")</f>
        <v>162.51073333333335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22372304.364089694</v>
      </c>
      <c r="AN30" s="273">
        <f>SUMIF($F$2:F30,F30,$AM$2:AM30)</f>
        <v>109731863.46416405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774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707.94838709677424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106244.85030951191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0.18217566925499298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162.51073333333335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109731863.46416405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774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707.94838709677424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106244.85030951191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0.14990455070125133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162.51073333333335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109731863.46416405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774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707.94838709677424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106244.85030951191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0.14990455070125133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162.51073333333335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109731863.46416405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774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707.94838709677424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106244.85030951191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0.14990455070125133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162.51073333333335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109731863.46416405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774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707.94838709677424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106244.85030951191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0.14990455070125133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162.51073333333335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109731863.46416405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774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707.94838709677424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106244.85030951191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0.14990455070125133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162.51073333333335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109731863.46416405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774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707.94838709677424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106244.85030951191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0.14990455070125133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162.51073333333335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109731863.46416405</v>
      </c>
      <c r="AO37" s="274">
        <f t="shared" si="26"/>
        <v>169675.49366685937</v>
      </c>
    </row>
  </sheetData>
  <phoneticPr fontId="78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R24" activePane="bottomRight" state="frozen"/>
      <selection pane="topRight" activeCell="Z69" sqref="Z69"/>
      <selection pane="bottomLeft" activeCell="Z69" sqref="Z69"/>
      <selection pane="bottomRight" activeCell="U32" sqref="U3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122</v>
      </c>
      <c r="C1" s="16" t="s">
        <v>123</v>
      </c>
      <c r="D1" s="16" t="s">
        <v>124</v>
      </c>
      <c r="E1" s="16" t="s">
        <v>346</v>
      </c>
      <c r="F1" s="28" t="s">
        <v>125</v>
      </c>
      <c r="G1" s="16" t="s">
        <v>347</v>
      </c>
      <c r="H1" s="16" t="s">
        <v>775</v>
      </c>
      <c r="I1" s="16" t="s">
        <v>776</v>
      </c>
      <c r="J1" s="16" t="s">
        <v>349</v>
      </c>
      <c r="K1" s="116" t="s">
        <v>350</v>
      </c>
      <c r="L1" s="16" t="s">
        <v>777</v>
      </c>
      <c r="M1" s="16" t="s">
        <v>351</v>
      </c>
      <c r="N1" s="16" t="s">
        <v>352</v>
      </c>
      <c r="O1" s="16" t="s">
        <v>353</v>
      </c>
      <c r="P1" s="16" t="s">
        <v>354</v>
      </c>
      <c r="Q1" s="16" t="s">
        <v>355</v>
      </c>
      <c r="R1" s="16" t="s">
        <v>356</v>
      </c>
      <c r="S1" s="16" t="s">
        <v>357</v>
      </c>
      <c r="T1" s="16" t="s">
        <v>358</v>
      </c>
      <c r="U1" s="22" t="s">
        <v>359</v>
      </c>
      <c r="V1" s="22" t="s">
        <v>778</v>
      </c>
      <c r="W1" s="23" t="s">
        <v>361</v>
      </c>
      <c r="X1" s="23" t="s">
        <v>779</v>
      </c>
      <c r="Y1" s="23" t="s">
        <v>780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781</v>
      </c>
      <c r="F2" s="276">
        <f>Grid_BD[[#This Row],[Date]]-DAY(Grid_BD[[#This Row],[Date]])+1</f>
        <v>45689</v>
      </c>
      <c r="G2" s="4" t="s">
        <v>782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783</v>
      </c>
      <c r="L2" t="s">
        <v>784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785</v>
      </c>
      <c r="T2" s="4" t="s">
        <v>366</v>
      </c>
      <c r="U2" s="139">
        <f>IFERROR(Grid_BD[[#This Row],[Breakdown Time]]*Grid_BD[[#This Row],[Plant Equivalent Weightage]],"")</f>
        <v>0.21666666666666723</v>
      </c>
      <c r="V2" s="327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781</v>
      </c>
      <c r="F3" s="276">
        <f>Grid_BD[[#This Row],[Date]]-DAY(Grid_BD[[#This Row],[Date]])+1</f>
        <v>45689</v>
      </c>
      <c r="G3" s="4" t="s">
        <v>782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783</v>
      </c>
      <c r="L3" t="s">
        <v>784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785</v>
      </c>
      <c r="T3" s="4" t="s">
        <v>366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781</v>
      </c>
      <c r="F4" s="276">
        <f>Grid_BD[[#This Row],[Date]]-DAY(Grid_BD[[#This Row],[Date]])+1</f>
        <v>45689</v>
      </c>
      <c r="G4" s="4" t="s">
        <v>782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786</v>
      </c>
      <c r="L4" t="s">
        <v>784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787</v>
      </c>
      <c r="T4" s="4" t="s">
        <v>366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781</v>
      </c>
      <c r="F5" s="276">
        <f>Grid_BD[[#This Row],[Date]]-DAY(Grid_BD[[#This Row],[Date]])+1</f>
        <v>45689</v>
      </c>
      <c r="G5" s="4" t="s">
        <v>782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786</v>
      </c>
      <c r="L5" t="s">
        <v>784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787</v>
      </c>
      <c r="T5" s="4" t="s">
        <v>366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781</v>
      </c>
      <c r="F6" s="276">
        <f>Grid_BD[[#This Row],[Date]]-DAY(Grid_BD[[#This Row],[Date]])+1</f>
        <v>45689</v>
      </c>
      <c r="G6" s="4" t="s">
        <v>782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786</v>
      </c>
      <c r="L6" t="s">
        <v>784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787</v>
      </c>
      <c r="T6" s="4" t="s">
        <v>366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781</v>
      </c>
      <c r="F7" s="276">
        <f>Grid_BD[[#This Row],[Date]]-DAY(Grid_BD[[#This Row],[Date]])+1</f>
        <v>45689</v>
      </c>
      <c r="G7" s="4" t="s">
        <v>782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788</v>
      </c>
      <c r="L7" t="s">
        <v>784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789</v>
      </c>
      <c r="T7" s="4" t="s">
        <v>366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781</v>
      </c>
      <c r="F8" s="276">
        <f>Grid_BD[[#This Row],[Date]]-DAY(Grid_BD[[#This Row],[Date]])+1</f>
        <v>45689</v>
      </c>
      <c r="G8" s="4" t="s">
        <v>782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790</v>
      </c>
      <c r="L8" t="s">
        <v>784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791</v>
      </c>
      <c r="T8" s="4" t="s">
        <v>366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781</v>
      </c>
      <c r="F9" s="276">
        <f>Grid_BD[[#This Row],[Date]]-DAY(Grid_BD[[#This Row],[Date]])+1</f>
        <v>45717</v>
      </c>
      <c r="G9" s="4" t="s">
        <v>782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792</v>
      </c>
      <c r="L9" t="s">
        <v>784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787</v>
      </c>
      <c r="T9" s="4" t="s">
        <v>366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781</v>
      </c>
      <c r="F10" s="276">
        <f>Grid_BD[[#This Row],[Date]]-DAY(Grid_BD[[#This Row],[Date]])+1</f>
        <v>45717</v>
      </c>
      <c r="G10" s="4" t="s">
        <v>782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793</v>
      </c>
      <c r="L10" t="s">
        <v>784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794</v>
      </c>
      <c r="T10" s="4" t="s">
        <v>366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362</v>
      </c>
      <c r="F11" s="276">
        <f>Grid_BD[[#This Row],[Date]]-DAY(Grid_BD[[#This Row],[Date]])+1</f>
        <v>45748</v>
      </c>
      <c r="G11" s="4" t="s">
        <v>782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795</v>
      </c>
      <c r="L11" t="s">
        <v>784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795</v>
      </c>
      <c r="T11" s="4" t="s">
        <v>366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362</v>
      </c>
      <c r="F12" s="276">
        <f>Grid_BD[[#This Row],[Date]]-DAY(Grid_BD[[#This Row],[Date]])+1</f>
        <v>45748</v>
      </c>
      <c r="G12" s="4" t="s">
        <v>782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795</v>
      </c>
      <c r="L12" t="s">
        <v>784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795</v>
      </c>
      <c r="T12" s="4" t="s">
        <v>366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362</v>
      </c>
      <c r="F13" s="276">
        <f>Grid_BD[[#This Row],[Date]]-DAY(Grid_BD[[#This Row],[Date]])+1</f>
        <v>45748</v>
      </c>
      <c r="G13" s="4" t="s">
        <v>782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784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794</v>
      </c>
      <c r="T13" s="4" t="s">
        <v>366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362</v>
      </c>
      <c r="F14" s="276">
        <f>Grid_BD[[#This Row],[Date]]-DAY(Grid_BD[[#This Row],[Date]])+1</f>
        <v>45778</v>
      </c>
      <c r="G14" s="4" t="s">
        <v>782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796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797</v>
      </c>
      <c r="T14" s="4" t="s">
        <v>366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362</v>
      </c>
      <c r="F15" s="276">
        <f>Grid_BD[[#This Row],[Date]]-DAY(Grid_BD[[#This Row],[Date]])+1</f>
        <v>45778</v>
      </c>
      <c r="G15" s="4" t="s">
        <v>782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784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794</v>
      </c>
      <c r="T15" s="4" t="s">
        <v>366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362</v>
      </c>
      <c r="F16" s="276">
        <f>Grid_BD[[#This Row],[Date]]-DAY(Grid_BD[[#This Row],[Date]])+1</f>
        <v>45778</v>
      </c>
      <c r="G16" s="4" t="s">
        <v>782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784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794</v>
      </c>
      <c r="T16" s="4" t="s">
        <v>366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362</v>
      </c>
      <c r="F17" s="276">
        <f>Grid_BD[[#This Row],[Date]]-DAY(Grid_BD[[#This Row],[Date]])+1</f>
        <v>45778</v>
      </c>
      <c r="G17" s="4" t="s">
        <v>782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784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794</v>
      </c>
      <c r="T17" s="4" t="s">
        <v>366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362</v>
      </c>
      <c r="F18" s="276">
        <f>Grid_BD[[#This Row],[Date]]-DAY(Grid_BD[[#This Row],[Date]])+1</f>
        <v>45778</v>
      </c>
      <c r="G18" s="4" t="s">
        <v>782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784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794</v>
      </c>
      <c r="T18" s="4" t="s">
        <v>366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362</v>
      </c>
      <c r="F19" s="276">
        <f>Grid_BD[[#This Row],[Date]]-DAY(Grid_BD[[#This Row],[Date]])+1</f>
        <v>45809</v>
      </c>
      <c r="G19" s="4" t="s">
        <v>782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784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794</v>
      </c>
      <c r="T19" s="4" t="s">
        <v>366</v>
      </c>
      <c r="U19" s="139">
        <f>IFERROR(Grid_BD[[#This Row],[Breakdown Time]]*Grid_BD[[#This Row],[Plant Equivalent Weightage]],"")</f>
        <v>0.54999999999999938</v>
      </c>
      <c r="V19" s="328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362</v>
      </c>
      <c r="F20" s="276">
        <f>Grid_BD[[#This Row],[Date]]-DAY(Grid_BD[[#This Row],[Date]])+1</f>
        <v>45809</v>
      </c>
      <c r="G20" s="4" t="s">
        <v>782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784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794</v>
      </c>
      <c r="T20" s="4" t="s">
        <v>366</v>
      </c>
      <c r="U20" s="139">
        <f>IFERROR(Grid_BD[[#This Row],[Breakdown Time]]*Grid_BD[[#This Row],[Plant Equivalent Weightage]],"")</f>
        <v>0.61666666666666714</v>
      </c>
      <c r="V20" s="328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362</v>
      </c>
      <c r="F21" s="276">
        <f>Grid_BD[[#This Row],[Date]]-DAY(Grid_BD[[#This Row],[Date]])+1</f>
        <v>45809</v>
      </c>
      <c r="G21" s="4" t="s">
        <v>782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784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794</v>
      </c>
      <c r="T21" s="4" t="s">
        <v>366</v>
      </c>
      <c r="U21" s="139">
        <f>IFERROR(Grid_BD[[#This Row],[Breakdown Time]]*Grid_BD[[#This Row],[Plant Equivalent Weightage]],"")</f>
        <v>0.70000000000000018</v>
      </c>
      <c r="V21" s="328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362</v>
      </c>
      <c r="F22" s="276">
        <f>Grid_BD[[#This Row],[Date]]-DAY(Grid_BD[[#This Row],[Date]])+1</f>
        <v>45809</v>
      </c>
      <c r="G22" s="4" t="s">
        <v>782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784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794</v>
      </c>
      <c r="T22" s="4" t="s">
        <v>366</v>
      </c>
      <c r="U22" s="139">
        <f>IFERROR(Grid_BD[[#This Row],[Breakdown Time]]*Grid_BD[[#This Row],[Plant Equivalent Weightage]],"")</f>
        <v>0.75</v>
      </c>
      <c r="V22" s="328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362</v>
      </c>
      <c r="F23" s="276">
        <f>Grid_BD[[#This Row],[Date]]-DAY(Grid_BD[[#This Row],[Date]])+1</f>
        <v>45809</v>
      </c>
      <c r="G23" s="4" t="s">
        <v>782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784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794</v>
      </c>
      <c r="T23" s="4" t="s">
        <v>366</v>
      </c>
      <c r="U23" s="139">
        <f>IFERROR(Grid_BD[[#This Row],[Breakdown Time]]*Grid_BD[[#This Row],[Plant Equivalent Weightage]],"")</f>
        <v>0.66666666666666696</v>
      </c>
      <c r="V23" s="328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362</v>
      </c>
      <c r="F24" s="276">
        <f>Grid_BD[[#This Row],[Date]]-DAY(Grid_BD[[#This Row],[Date]])+1</f>
        <v>45809</v>
      </c>
      <c r="G24" s="4" t="s">
        <v>782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784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794</v>
      </c>
      <c r="T24" s="4" t="s">
        <v>366</v>
      </c>
      <c r="U24" s="139">
        <f>IFERROR(Grid_BD[[#This Row],[Breakdown Time]]*Grid_BD[[#This Row],[Plant Equivalent Weightage]],"")</f>
        <v>0.5333333333333341</v>
      </c>
      <c r="V24" s="328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362</v>
      </c>
      <c r="F25" s="276">
        <f>Grid_BD[[#This Row],[Date]]-DAY(Grid_BD[[#This Row],[Date]])+1</f>
        <v>45809</v>
      </c>
      <c r="G25" s="4" t="s">
        <v>782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784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794</v>
      </c>
      <c r="T25" s="4" t="s">
        <v>366</v>
      </c>
      <c r="U25" s="139">
        <f>IFERROR(Grid_BD[[#This Row],[Breakdown Time]]*Grid_BD[[#This Row],[Plant Equivalent Weightage]],"")</f>
        <v>0.49999999999999822</v>
      </c>
      <c r="V25" s="328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362</v>
      </c>
      <c r="F26" s="276">
        <f>Grid_BD[[#This Row],[Date]]-DAY(Grid_BD[[#This Row],[Date]])+1</f>
        <v>45809</v>
      </c>
      <c r="G26" s="4" t="s">
        <v>782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784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794</v>
      </c>
      <c r="T26" s="4" t="s">
        <v>366</v>
      </c>
      <c r="U26" s="139">
        <f>IFERROR(Grid_BD[[#This Row],[Breakdown Time]]*Grid_BD[[#This Row],[Plant Equivalent Weightage]],"")</f>
        <v>0.40000000000000124</v>
      </c>
      <c r="V26" s="329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362</v>
      </c>
      <c r="F27" s="276">
        <f>Grid_BD[[#This Row],[Date]]-DAY(Grid_BD[[#This Row],[Date]])+1</f>
        <v>45809</v>
      </c>
      <c r="G27" s="4" t="s">
        <v>782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784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794</v>
      </c>
      <c r="T27" s="4" t="s">
        <v>366</v>
      </c>
      <c r="U27" s="139">
        <f>IFERROR(Grid_BD[[#This Row],[Breakdown Time]]*Grid_BD[[#This Row],[Plant Equivalent Weightage]],"")</f>
        <v>0.5333333333333341</v>
      </c>
      <c r="V27" s="328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362</v>
      </c>
      <c r="F28" s="276">
        <f>Grid_BD[[#This Row],[Date]]-DAY(Grid_BD[[#This Row],[Date]])+1</f>
        <v>45809</v>
      </c>
      <c r="G28" s="4" t="s">
        <v>782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784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794</v>
      </c>
      <c r="T28" s="4" t="s">
        <v>366</v>
      </c>
      <c r="U28" s="139">
        <f>IFERROR(Grid_BD[[#This Row],[Breakdown Time]]*Grid_BD[[#This Row],[Plant Equivalent Weightage]],"")</f>
        <v>0.39999999999999991</v>
      </c>
      <c r="V28" s="328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362</v>
      </c>
      <c r="F29" s="276">
        <f>Grid_BD[[#This Row],[Date]]-DAY(Grid_BD[[#This Row],[Date]])+1</f>
        <v>45809</v>
      </c>
      <c r="G29" s="4" t="s">
        <v>782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784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794</v>
      </c>
      <c r="T29" s="4" t="s">
        <v>366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362</v>
      </c>
      <c r="F30" s="276">
        <f>Grid_BD[[#This Row],[Date]]-DAY(Grid_BD[[#This Row],[Date]])+1</f>
        <v>45809</v>
      </c>
      <c r="G30" s="4" t="s">
        <v>782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784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794</v>
      </c>
      <c r="T30" s="4" t="s">
        <v>366</v>
      </c>
      <c r="U30" s="139">
        <f>IFERROR(Grid_BD[[#This Row],[Breakdown Time]]*Grid_BD[[#This Row],[Plant Equivalent Weightage]],"")</f>
        <v>0.73333333333333339</v>
      </c>
      <c r="V30" s="328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362</v>
      </c>
      <c r="F31" s="276">
        <f>Grid_BD[[#This Row],[Date]]-DAY(Grid_BD[[#This Row],[Date]])+1</f>
        <v>45839</v>
      </c>
      <c r="G31" s="4" t="s">
        <v>782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1951</v>
      </c>
      <c r="L31" t="s">
        <v>784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1952</v>
      </c>
      <c r="T31" s="4" t="s">
        <v>366</v>
      </c>
      <c r="U31" s="139">
        <f>IFERROR(Grid_BD[[#This Row],[Breakdown Time]]*Grid_BD[[#This Row],[Plant Equivalent Weightage]],"")</f>
        <v>0.31666666666666687</v>
      </c>
      <c r="V31" s="377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798</v>
      </c>
    </row>
    <row r="584" spans="8:8">
      <c r="H584" s="4" t="s">
        <v>799</v>
      </c>
    </row>
  </sheetData>
  <phoneticPr fontId="71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14"/>
  <sheetViews>
    <sheetView workbookViewId="0">
      <pane xSplit="4" ySplit="1" topLeftCell="S2" activePane="bottomRight" state="frozen"/>
      <selection pane="topRight" activeCell="E1" sqref="E1"/>
      <selection pane="bottomLeft" activeCell="A2" sqref="A2"/>
      <selection pane="bottomRight" activeCell="U14" sqref="U14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4" t="s">
        <v>1808</v>
      </c>
      <c r="B1" s="335" t="s">
        <v>95</v>
      </c>
      <c r="C1" s="335" t="s">
        <v>122</v>
      </c>
      <c r="D1" s="335" t="s">
        <v>1809</v>
      </c>
      <c r="E1" s="335" t="s">
        <v>1810</v>
      </c>
      <c r="F1" s="335" t="s">
        <v>1811</v>
      </c>
      <c r="G1" s="335" t="s">
        <v>1812</v>
      </c>
      <c r="H1" s="335" t="s">
        <v>72</v>
      </c>
      <c r="I1" s="335" t="s">
        <v>73</v>
      </c>
      <c r="J1" s="335" t="s">
        <v>1813</v>
      </c>
      <c r="K1" s="335" t="s">
        <v>1814</v>
      </c>
      <c r="L1" s="335" t="s">
        <v>1815</v>
      </c>
      <c r="M1" s="335" t="s">
        <v>1816</v>
      </c>
      <c r="N1" s="335" t="s">
        <v>1817</v>
      </c>
      <c r="O1" s="335" t="s">
        <v>1818</v>
      </c>
      <c r="P1" s="335" t="s">
        <v>1819</v>
      </c>
      <c r="Q1" s="335" t="s">
        <v>1820</v>
      </c>
      <c r="R1" s="335" t="s">
        <v>1821</v>
      </c>
      <c r="S1" s="335" t="s">
        <v>1822</v>
      </c>
      <c r="T1" s="335" t="s">
        <v>1950</v>
      </c>
      <c r="U1" s="336" t="s">
        <v>1823</v>
      </c>
    </row>
    <row r="2" spans="1:21">
      <c r="A2" s="337">
        <v>1</v>
      </c>
      <c r="B2" s="338">
        <f>Table7[[#This Row],[Date]]-DAY(Table7[[#This Row],[Date]])+1</f>
        <v>45809</v>
      </c>
      <c r="C2" s="339">
        <v>45828</v>
      </c>
      <c r="D2" s="1" t="s">
        <v>1824</v>
      </c>
      <c r="E2" s="382" t="s">
        <v>1957</v>
      </c>
      <c r="F2" s="382" t="s">
        <v>1958</v>
      </c>
      <c r="G2" s="1"/>
      <c r="H2" s="340">
        <v>0.4861111111111111</v>
      </c>
      <c r="I2" s="340">
        <v>0.625</v>
      </c>
      <c r="J2" s="340">
        <f>I2-H2</f>
        <v>0.1388888888888889</v>
      </c>
      <c r="K2" s="340">
        <f t="shared" ref="K2:K6" si="0">(J2*(24/60))</f>
        <v>5.5555555555555559E-2</v>
      </c>
      <c r="L2" s="1">
        <v>527.39</v>
      </c>
      <c r="M2" s="1">
        <v>1.77</v>
      </c>
      <c r="N2" s="341">
        <v>4.5816948540245575</v>
      </c>
      <c r="O2" s="341">
        <f t="shared" ref="O2:O6" si="1">(N2-M2)</f>
        <v>2.8116948540245574</v>
      </c>
      <c r="P2" s="341">
        <f t="shared" ref="P2:P6" si="2">(179-120)*1000</f>
        <v>59000</v>
      </c>
      <c r="Q2" s="1">
        <f>IFERROR(_xlfn.XLOOKUP(Table7[[#This Row],[Month]],'Modelling New'!$D:$D,'Modelling New'!$O:$O),"")</f>
        <v>0.81096601898565079</v>
      </c>
      <c r="R2" s="342">
        <f>IFERROR(Table7[[#This Row],[Loss of Capacity in KWp]]*Table7[[#This Row],[Lost POA]]*Table7[[#This Row],[Estimated PR % (Pvsyst)]],"")</f>
        <v>84689.181362671516</v>
      </c>
      <c r="S2" s="382" t="s">
        <v>1959</v>
      </c>
      <c r="T2" s="1">
        <v>140</v>
      </c>
      <c r="U2" s="343">
        <v>120</v>
      </c>
    </row>
    <row r="3" spans="1:21">
      <c r="A3" s="337">
        <v>2</v>
      </c>
      <c r="B3" s="338">
        <f>Table7[[#This Row],[Date]]-DAY(Table7[[#This Row],[Date]])+1</f>
        <v>45809</v>
      </c>
      <c r="C3" s="339">
        <v>45829</v>
      </c>
      <c r="D3" s="1" t="s">
        <v>1824</v>
      </c>
      <c r="E3" s="382" t="s">
        <v>1957</v>
      </c>
      <c r="F3" s="382" t="s">
        <v>1958</v>
      </c>
      <c r="G3" s="1"/>
      <c r="H3" s="340">
        <v>0.4201388888888889</v>
      </c>
      <c r="I3" s="340">
        <v>0.45694444444444443</v>
      </c>
      <c r="J3" s="340">
        <f>I3-H3</f>
        <v>3.6805555555555536E-2</v>
      </c>
      <c r="K3" s="340">
        <f t="shared" si="0"/>
        <v>1.4722222222222215E-2</v>
      </c>
      <c r="L3" s="1">
        <v>525.77</v>
      </c>
      <c r="M3" s="1">
        <v>0.47</v>
      </c>
      <c r="N3" s="341">
        <v>5.3577850783771321</v>
      </c>
      <c r="O3" s="341">
        <f t="shared" si="1"/>
        <v>4.8877850783771324</v>
      </c>
      <c r="P3" s="341">
        <f t="shared" si="2"/>
        <v>59000</v>
      </c>
      <c r="Q3" s="1">
        <f>IFERROR(_xlfn.XLOOKUP(Table7[[#This Row],[Month]],'Modelling New'!$D:$D,'Modelling New'!$O:$O),"")</f>
        <v>0.81096601898565079</v>
      </c>
      <c r="R3" s="342">
        <f>IFERROR(Table7[[#This Row],[Loss of Capacity in KWp]]*Table7[[#This Row],[Lost POA]]*Table7[[#This Row],[Estimated PR % (Pvsyst)]],"")</f>
        <v>22488.087706472095</v>
      </c>
      <c r="S3" s="382" t="s">
        <v>1959</v>
      </c>
      <c r="T3" s="1">
        <v>140</v>
      </c>
      <c r="U3" s="343">
        <v>110</v>
      </c>
    </row>
    <row r="4" spans="1:21">
      <c r="A4" s="337">
        <v>3</v>
      </c>
      <c r="B4" s="338">
        <f>Table7[[#This Row],[Date]]-DAY(Table7[[#This Row],[Date]])+1</f>
        <v>45809</v>
      </c>
      <c r="C4" s="339">
        <v>45829</v>
      </c>
      <c r="D4" s="1" t="s">
        <v>1824</v>
      </c>
      <c r="E4" s="382" t="s">
        <v>1957</v>
      </c>
      <c r="F4" s="382" t="s">
        <v>1958</v>
      </c>
      <c r="G4" s="1"/>
      <c r="H4" s="340">
        <v>0.45763888888888887</v>
      </c>
      <c r="I4" s="340">
        <v>0.47986111111111113</v>
      </c>
      <c r="J4" s="340">
        <f t="shared" ref="J4:J6" si="3">I4-H4</f>
        <v>2.2222222222222254E-2</v>
      </c>
      <c r="K4" s="340">
        <f t="shared" si="0"/>
        <v>8.8888888888889028E-3</v>
      </c>
      <c r="L4" s="1">
        <v>884.9</v>
      </c>
      <c r="M4" s="1">
        <v>0.49</v>
      </c>
      <c r="N4" s="341">
        <v>5.3577850783771321</v>
      </c>
      <c r="O4" s="341">
        <f t="shared" si="1"/>
        <v>4.8677850783771319</v>
      </c>
      <c r="P4" s="341">
        <f t="shared" si="2"/>
        <v>59000</v>
      </c>
      <c r="Q4" s="1">
        <f>IFERROR(_xlfn.XLOOKUP(Table7[[#This Row],[Month]],'Modelling New'!$D:$D,'Modelling New'!$O:$O),"")</f>
        <v>0.81096601898565079</v>
      </c>
      <c r="R4" s="342">
        <f>IFERROR(Table7[[#This Row],[Loss of Capacity in KWp]]*Table7[[#This Row],[Lost POA]]*Table7[[#This Row],[Estimated PR % (Pvsyst)]],"")</f>
        <v>23445.027608875163</v>
      </c>
      <c r="S4" s="382" t="s">
        <v>1959</v>
      </c>
      <c r="T4" s="1">
        <v>150</v>
      </c>
      <c r="U4" s="343">
        <v>120</v>
      </c>
    </row>
    <row r="5" spans="1:21">
      <c r="A5" s="337">
        <v>4</v>
      </c>
      <c r="B5" s="338">
        <f>Table7[[#This Row],[Date]]-DAY(Table7[[#This Row],[Date]])+1</f>
        <v>45809</v>
      </c>
      <c r="C5" s="339">
        <v>45829</v>
      </c>
      <c r="D5" s="1" t="s">
        <v>1824</v>
      </c>
      <c r="E5" s="382" t="s">
        <v>1957</v>
      </c>
      <c r="F5" s="382" t="s">
        <v>1958</v>
      </c>
      <c r="G5" s="1"/>
      <c r="H5" s="340">
        <v>0.48055555555555557</v>
      </c>
      <c r="I5" s="340">
        <v>0.57152777777777775</v>
      </c>
      <c r="J5" s="340">
        <f t="shared" si="3"/>
        <v>9.0972222222222177E-2</v>
      </c>
      <c r="K5" s="340">
        <f t="shared" si="0"/>
        <v>3.6388888888888873E-2</v>
      </c>
      <c r="L5" s="1">
        <v>664.82</v>
      </c>
      <c r="M5" s="1">
        <v>1.46</v>
      </c>
      <c r="N5" s="341">
        <v>5.3577850783771321</v>
      </c>
      <c r="O5" s="341">
        <f t="shared" si="1"/>
        <v>3.8977850783771322</v>
      </c>
      <c r="P5" s="341">
        <f t="shared" si="2"/>
        <v>59000</v>
      </c>
      <c r="Q5" s="1">
        <f>IFERROR(_xlfn.XLOOKUP(Table7[[#This Row],[Month]],'Modelling New'!$D:$D,'Modelling New'!$O:$O),"")</f>
        <v>0.81096601898565079</v>
      </c>
      <c r="R5" s="342">
        <f>IFERROR(Table7[[#This Row],[Loss of Capacity in KWp]]*Table7[[#This Row],[Lost POA]]*Table7[[#This Row],[Estimated PR % (Pvsyst)]],"")</f>
        <v>69856.612875423962</v>
      </c>
      <c r="S5" s="382" t="s">
        <v>1959</v>
      </c>
      <c r="T5" s="1">
        <v>150</v>
      </c>
      <c r="U5" s="343">
        <v>110</v>
      </c>
    </row>
    <row r="6" spans="1:21">
      <c r="A6" s="337">
        <v>5</v>
      </c>
      <c r="B6" s="338">
        <f>Table7[[#This Row],[Date]]-DAY(Table7[[#This Row],[Date]])+1</f>
        <v>45809</v>
      </c>
      <c r="C6" s="339">
        <v>45829</v>
      </c>
      <c r="D6" s="1" t="s">
        <v>1824</v>
      </c>
      <c r="E6" s="382" t="s">
        <v>1957</v>
      </c>
      <c r="F6" s="382" t="s">
        <v>1958</v>
      </c>
      <c r="G6" s="1"/>
      <c r="H6" s="340">
        <v>0.57222222222222219</v>
      </c>
      <c r="I6" s="340">
        <v>0.61111111111111116</v>
      </c>
      <c r="J6" s="340">
        <f t="shared" si="3"/>
        <v>3.8888888888888973E-2</v>
      </c>
      <c r="K6" s="340">
        <f t="shared" si="0"/>
        <v>1.555555555555559E-2</v>
      </c>
      <c r="L6" s="1">
        <v>541.12</v>
      </c>
      <c r="M6" s="1">
        <v>0.51</v>
      </c>
      <c r="N6" s="341">
        <v>5.3577850783771321</v>
      </c>
      <c r="O6" s="341">
        <f t="shared" si="1"/>
        <v>4.8477850783771324</v>
      </c>
      <c r="P6" s="341">
        <f t="shared" si="2"/>
        <v>59000</v>
      </c>
      <c r="Q6" s="1">
        <f>IFERROR(_xlfn.XLOOKUP(Table7[[#This Row],[Month]],'Modelling New'!$D:$D,'Modelling New'!$O:$O),"")</f>
        <v>0.81096601898565079</v>
      </c>
      <c r="R6" s="342">
        <f>IFERROR(Table7[[#This Row],[Loss of Capacity in KWp]]*Table7[[#This Row],[Lost POA]]*Table7[[#This Row],[Estimated PR % (Pvsyst)]],"")</f>
        <v>24401.967511278232</v>
      </c>
      <c r="S6" s="382" t="s">
        <v>1959</v>
      </c>
      <c r="T6" s="1">
        <v>150</v>
      </c>
      <c r="U6" s="343">
        <v>125</v>
      </c>
    </row>
    <row r="7" spans="1:21">
      <c r="A7" s="337">
        <v>6</v>
      </c>
      <c r="B7" s="338">
        <f>Table7[[#This Row],[Date]]-DAY(Table7[[#This Row],[Date]])+1</f>
        <v>45809</v>
      </c>
      <c r="C7" s="339">
        <v>45829</v>
      </c>
      <c r="D7" s="1" t="s">
        <v>1824</v>
      </c>
      <c r="E7" s="382" t="s">
        <v>1957</v>
      </c>
      <c r="F7" s="382" t="s">
        <v>1958</v>
      </c>
      <c r="G7" s="1"/>
      <c r="H7" s="340">
        <v>0.6118055555555556</v>
      </c>
      <c r="I7" s="340">
        <v>0.63055555555555554</v>
      </c>
      <c r="J7" s="340">
        <f t="shared" ref="J7:J8" si="4">I7-H7</f>
        <v>1.8749999999999933E-2</v>
      </c>
      <c r="K7" s="340">
        <f t="shared" ref="K7:K8" si="5">(J7*(24/60))</f>
        <v>7.4999999999999737E-3</v>
      </c>
      <c r="L7" s="1">
        <v>709.48</v>
      </c>
      <c r="M7" s="1">
        <v>0.33</v>
      </c>
      <c r="N7" s="341">
        <v>5.3577850783771321</v>
      </c>
      <c r="O7" s="341">
        <f t="shared" ref="O7:O8" si="6">(N7-M7)</f>
        <v>5.0277850783771321</v>
      </c>
      <c r="P7" s="341">
        <f t="shared" ref="P7:P8" si="7">(179-120)*1000</f>
        <v>59000</v>
      </c>
      <c r="Q7" s="1">
        <f>IFERROR(_xlfn.XLOOKUP(Table7[[#This Row],[Month]],'Modelling New'!$D:$D,'Modelling New'!$O:$O),"")</f>
        <v>0.81096601898565079</v>
      </c>
      <c r="R7" s="385">
        <f>IFERROR(Table7[[#This Row],[Loss of Capacity in KWp]]*Table7[[#This Row],[Lost POA]]*Table7[[#This Row],[Estimated PR % (Pvsyst)]],"")</f>
        <v>15789.50838965062</v>
      </c>
      <c r="S7" s="382" t="s">
        <v>1959</v>
      </c>
      <c r="T7" s="1">
        <v>145</v>
      </c>
      <c r="U7" s="343">
        <v>115</v>
      </c>
    </row>
    <row r="8" spans="1:21">
      <c r="A8" s="337">
        <v>7</v>
      </c>
      <c r="B8" s="338">
        <f>Table7[[#This Row],[Date]]-DAY(Table7[[#This Row],[Date]])+1</f>
        <v>45809</v>
      </c>
      <c r="C8" s="339">
        <v>45829</v>
      </c>
      <c r="D8" s="1" t="s">
        <v>1824</v>
      </c>
      <c r="E8" s="382" t="s">
        <v>1957</v>
      </c>
      <c r="F8" s="382" t="s">
        <v>1958</v>
      </c>
      <c r="G8" s="1"/>
      <c r="H8" s="340">
        <v>0.63124999999999998</v>
      </c>
      <c r="I8" s="340">
        <v>0.63402777777777775</v>
      </c>
      <c r="J8" s="340">
        <f t="shared" si="4"/>
        <v>2.7777777777777679E-3</v>
      </c>
      <c r="K8" s="340">
        <f t="shared" si="5"/>
        <v>1.1111111111111072E-3</v>
      </c>
      <c r="L8" s="1">
        <v>272.14999999999998</v>
      </c>
      <c r="M8" s="1">
        <v>2.3E-2</v>
      </c>
      <c r="N8" s="341">
        <v>5.3577850783771321</v>
      </c>
      <c r="O8" s="341">
        <f t="shared" si="6"/>
        <v>5.3347850783771325</v>
      </c>
      <c r="P8" s="341">
        <f t="shared" si="7"/>
        <v>59000</v>
      </c>
      <c r="Q8" s="1">
        <f>IFERROR(_xlfn.XLOOKUP(Table7[[#This Row],[Month]],'Modelling New'!$D:$D,'Modelling New'!$O:$O),"")</f>
        <v>0.81096601898565079</v>
      </c>
      <c r="R8" s="385">
        <f>IFERROR(Table7[[#This Row],[Loss of Capacity in KWp]]*Table7[[#This Row],[Lost POA]]*Table7[[#This Row],[Estimated PR % (Pvsyst)]],"")</f>
        <v>1100.480887763528</v>
      </c>
      <c r="S8" s="382" t="s">
        <v>1959</v>
      </c>
      <c r="T8" s="1">
        <v>125</v>
      </c>
      <c r="U8" s="343">
        <v>120</v>
      </c>
    </row>
    <row r="9" spans="1:21">
      <c r="A9" s="337">
        <v>8</v>
      </c>
      <c r="B9" s="338">
        <f>Table7[[#This Row],[Date]]-DAY(Table7[[#This Row],[Date]])+1</f>
        <v>45809</v>
      </c>
      <c r="C9" s="339">
        <v>45835</v>
      </c>
      <c r="D9" s="1" t="s">
        <v>1824</v>
      </c>
      <c r="E9" s="382" t="s">
        <v>1957</v>
      </c>
      <c r="F9" s="382" t="s">
        <v>1958</v>
      </c>
      <c r="G9" s="1"/>
      <c r="H9" s="340">
        <v>0.50208333333333333</v>
      </c>
      <c r="I9" s="340">
        <v>0.56111111111111112</v>
      </c>
      <c r="J9" s="340">
        <f>I9-H9</f>
        <v>5.902777777777779E-2</v>
      </c>
      <c r="K9" s="340">
        <f>(J9*(24/60))</f>
        <v>2.3611111111111117E-2</v>
      </c>
      <c r="L9" s="1">
        <v>757.55</v>
      </c>
      <c r="M9" s="1">
        <v>1.0900000000000001</v>
      </c>
      <c r="N9" s="341">
        <v>5.209805309878214</v>
      </c>
      <c r="O9" s="341">
        <f>(N9-M9)</f>
        <v>4.1198053098782141</v>
      </c>
      <c r="P9" s="341">
        <f>(179-120)*1000</f>
        <v>59000</v>
      </c>
      <c r="Q9" s="1">
        <f>IFERROR(_xlfn.XLOOKUP(Table7[[#This Row],[Month]],'Modelling New'!$D:$D,'Modelling New'!$O:$O),"")</f>
        <v>0.81096601898565079</v>
      </c>
      <c r="R9" s="385">
        <f>IFERROR(Table7[[#This Row],[Loss of Capacity in KWp]]*Table7[[#This Row],[Lost POA]]*Table7[[#This Row],[Estimated PR % (Pvsyst)]],"")</f>
        <v>52153.224680967207</v>
      </c>
      <c r="S9" s="382" t="s">
        <v>1959</v>
      </c>
      <c r="T9" s="1">
        <v>156</v>
      </c>
      <c r="U9" s="343">
        <v>130</v>
      </c>
    </row>
    <row r="10" spans="1:21">
      <c r="A10" s="386">
        <v>9</v>
      </c>
      <c r="B10" s="338">
        <f>Table7[[#This Row],[Date]]-DAY(Table7[[#This Row],[Date]])+1</f>
        <v>45839</v>
      </c>
      <c r="C10" s="388">
        <v>45866</v>
      </c>
      <c r="D10" s="1" t="s">
        <v>1824</v>
      </c>
      <c r="E10" s="382" t="s">
        <v>1957</v>
      </c>
      <c r="F10" s="382" t="s">
        <v>1958</v>
      </c>
      <c r="G10" s="387"/>
      <c r="H10" s="389">
        <v>0.47499999999999998</v>
      </c>
      <c r="I10" s="389">
        <v>0.4861111111111111</v>
      </c>
      <c r="J10" s="389">
        <f>I10-H10</f>
        <v>1.1111111111111127E-2</v>
      </c>
      <c r="K10" s="389">
        <f>(J10*(24/60))</f>
        <v>4.4444444444444514E-3</v>
      </c>
      <c r="L10" s="387">
        <v>591.37</v>
      </c>
      <c r="M10" s="387">
        <v>0.17</v>
      </c>
      <c r="N10" s="390">
        <v>5.1544202959609962</v>
      </c>
      <c r="O10" s="390">
        <f>(N10-M10)</f>
        <v>4.9844202959609962</v>
      </c>
      <c r="P10" s="390">
        <f>(179-120)*1000</f>
        <v>59000</v>
      </c>
      <c r="Q10" s="387">
        <f>IFERROR(_xlfn.XLOOKUP(Table7[[#This Row],[Month]],'Modelling New'!$D:$D,'Modelling New'!$O:$O),"")</f>
        <v>0.82772356020954152</v>
      </c>
      <c r="R10" s="391">
        <f>IFERROR(Table7[[#This Row],[Loss of Capacity in KWp]]*Table7[[#This Row],[Lost POA]]*Table7[[#This Row],[Estimated PR % (Pvsyst)]],"")</f>
        <v>8302.0673089017018</v>
      </c>
      <c r="S10" s="382" t="s">
        <v>1959</v>
      </c>
      <c r="T10" s="387">
        <v>153</v>
      </c>
      <c r="U10" s="392">
        <v>125</v>
      </c>
    </row>
    <row r="11" spans="1:21">
      <c r="A11" s="337">
        <v>10</v>
      </c>
      <c r="B11" s="338">
        <f>Table7[[#This Row],[Date]]-DAY(Table7[[#This Row],[Date]])+1</f>
        <v>45839</v>
      </c>
      <c r="C11" s="339">
        <v>45866</v>
      </c>
      <c r="D11" s="1" t="s">
        <v>1824</v>
      </c>
      <c r="E11" s="382" t="s">
        <v>1957</v>
      </c>
      <c r="F11" s="382" t="s">
        <v>1958</v>
      </c>
      <c r="G11" s="1"/>
      <c r="H11" s="340">
        <v>0.48680555555555555</v>
      </c>
      <c r="I11" s="340">
        <v>0.5444444444444444</v>
      </c>
      <c r="J11" s="340">
        <f t="shared" ref="J11:J14" si="8">I11-H11</f>
        <v>5.7638888888888851E-2</v>
      </c>
      <c r="K11" s="340">
        <f t="shared" ref="K11:K14" si="9">(J11*(24/60))</f>
        <v>2.3055555555555541E-2</v>
      </c>
      <c r="L11" s="1">
        <v>640.24</v>
      </c>
      <c r="M11" s="1">
        <v>0.9</v>
      </c>
      <c r="N11" s="341">
        <v>5.1544202959609962</v>
      </c>
      <c r="O11" s="341">
        <f t="shared" ref="O11:O14" si="10">(N11-M11)</f>
        <v>4.2544202959609958</v>
      </c>
      <c r="P11" s="341">
        <f t="shared" ref="P11:P14" si="11">(179-120)*1000</f>
        <v>59000</v>
      </c>
      <c r="Q11" s="1">
        <f>IFERROR(_xlfn.XLOOKUP(Table7[[#This Row],[Month]],'Modelling New'!$D:$D,'Modelling New'!$O:$O),"")</f>
        <v>0.82772356020954152</v>
      </c>
      <c r="R11" s="385">
        <f>IFERROR(Table7[[#This Row],[Loss of Capacity in KWp]]*Table7[[#This Row],[Lost POA]]*Table7[[#This Row],[Estimated PR % (Pvsyst)]],"")</f>
        <v>43952.121047126653</v>
      </c>
      <c r="S11" s="382" t="s">
        <v>1959</v>
      </c>
      <c r="T11" s="1">
        <v>125</v>
      </c>
      <c r="U11" s="343">
        <v>100</v>
      </c>
    </row>
    <row r="12" spans="1:21">
      <c r="A12" s="337">
        <v>11</v>
      </c>
      <c r="B12" s="338">
        <f>Table7[[#This Row],[Date]]-DAY(Table7[[#This Row],[Date]])+1</f>
        <v>45839</v>
      </c>
      <c r="C12" s="339">
        <v>45866</v>
      </c>
      <c r="D12" s="1" t="s">
        <v>1824</v>
      </c>
      <c r="E12" s="382" t="s">
        <v>1957</v>
      </c>
      <c r="F12" s="382" t="s">
        <v>1958</v>
      </c>
      <c r="G12" s="1"/>
      <c r="H12" s="340">
        <v>0.54513888888888884</v>
      </c>
      <c r="I12" s="340">
        <v>0.59791666666666665</v>
      </c>
      <c r="J12" s="340">
        <f t="shared" si="8"/>
        <v>5.2777777777777812E-2</v>
      </c>
      <c r="K12" s="340">
        <f t="shared" si="9"/>
        <v>2.1111111111111126E-2</v>
      </c>
      <c r="L12" s="1">
        <v>721.3</v>
      </c>
      <c r="M12" s="1">
        <v>0.93</v>
      </c>
      <c r="N12" s="341">
        <v>5.1544202959609962</v>
      </c>
      <c r="O12" s="341">
        <f t="shared" si="10"/>
        <v>4.2244202959609964</v>
      </c>
      <c r="P12" s="341">
        <f t="shared" si="11"/>
        <v>59000</v>
      </c>
      <c r="Q12" s="1">
        <f>IFERROR(_xlfn.XLOOKUP(Table7[[#This Row],[Month]],'Modelling New'!$D:$D,'Modelling New'!$O:$O),"")</f>
        <v>0.82772356020954152</v>
      </c>
      <c r="R12" s="385">
        <f>IFERROR(Table7[[#This Row],[Loss of Capacity in KWp]]*Table7[[#This Row],[Lost POA]]*Table7[[#This Row],[Estimated PR % (Pvsyst)]],"")</f>
        <v>45417.191748697544</v>
      </c>
      <c r="S12" s="382" t="s">
        <v>1959</v>
      </c>
      <c r="T12" s="1">
        <v>110</v>
      </c>
      <c r="U12" s="343">
        <v>110</v>
      </c>
    </row>
    <row r="13" spans="1:21">
      <c r="A13" s="337">
        <v>12</v>
      </c>
      <c r="B13" s="338">
        <f>Table7[[#This Row],[Date]]-DAY(Table7[[#This Row],[Date]])+1</f>
        <v>45839</v>
      </c>
      <c r="C13" s="339">
        <v>45866</v>
      </c>
      <c r="D13" s="1" t="s">
        <v>1824</v>
      </c>
      <c r="E13" s="382" t="s">
        <v>1957</v>
      </c>
      <c r="F13" s="382" t="s">
        <v>1958</v>
      </c>
      <c r="G13" s="1"/>
      <c r="H13" s="340">
        <v>0.59861111111111109</v>
      </c>
      <c r="I13" s="340">
        <v>0.63611111111111107</v>
      </c>
      <c r="J13" s="340">
        <f t="shared" si="8"/>
        <v>3.7499999999999978E-2</v>
      </c>
      <c r="K13" s="340">
        <f t="shared" si="9"/>
        <v>1.4999999999999993E-2</v>
      </c>
      <c r="L13" s="1">
        <v>675.73</v>
      </c>
      <c r="M13" s="1">
        <v>0.62</v>
      </c>
      <c r="N13" s="341">
        <v>5.1544202959609962</v>
      </c>
      <c r="O13" s="341">
        <f t="shared" si="10"/>
        <v>4.5344202959609961</v>
      </c>
      <c r="P13" s="341">
        <f t="shared" si="11"/>
        <v>59000</v>
      </c>
      <c r="Q13" s="1">
        <f>IFERROR(_xlfn.XLOOKUP(Table7[[#This Row],[Month]],'Modelling New'!$D:$D,'Modelling New'!$O:$O),"")</f>
        <v>0.82772356020954152</v>
      </c>
      <c r="R13" s="385">
        <f>IFERROR(Table7[[#This Row],[Loss of Capacity in KWp]]*Table7[[#This Row],[Lost POA]]*Table7[[#This Row],[Estimated PR % (Pvsyst)]],"")</f>
        <v>30278.12783246503</v>
      </c>
      <c r="S13" s="382" t="s">
        <v>1959</v>
      </c>
      <c r="T13" s="1">
        <v>125</v>
      </c>
      <c r="U13" s="343">
        <v>125</v>
      </c>
    </row>
    <row r="14" spans="1:21">
      <c r="A14" s="386">
        <v>13</v>
      </c>
      <c r="B14" s="338">
        <f>Table7[[#This Row],[Date]]-DAY(Table7[[#This Row],[Date]])+1</f>
        <v>45839</v>
      </c>
      <c r="C14" s="388">
        <v>45868</v>
      </c>
      <c r="D14" s="1" t="s">
        <v>1824</v>
      </c>
      <c r="E14" s="382" t="s">
        <v>1957</v>
      </c>
      <c r="F14" s="382" t="s">
        <v>1958</v>
      </c>
      <c r="G14" s="387"/>
      <c r="H14" s="389">
        <v>0.51527777777777772</v>
      </c>
      <c r="I14" s="389">
        <v>0.59236111111111112</v>
      </c>
      <c r="J14" s="389">
        <f t="shared" si="8"/>
        <v>7.7083333333333393E-2</v>
      </c>
      <c r="K14" s="389">
        <f t="shared" si="9"/>
        <v>3.0833333333333358E-2</v>
      </c>
      <c r="L14" s="387">
        <v>625.41</v>
      </c>
      <c r="M14" s="387">
        <v>1.17</v>
      </c>
      <c r="N14" s="390">
        <v>3.9980002566943691</v>
      </c>
      <c r="O14" s="390">
        <f t="shared" si="10"/>
        <v>2.8280002566943692</v>
      </c>
      <c r="P14" s="390">
        <f t="shared" si="11"/>
        <v>59000</v>
      </c>
      <c r="Q14" s="387">
        <f>IFERROR(_xlfn.XLOOKUP(Table7[[#This Row],[Month]],'Modelling New'!$D:$D,'Modelling New'!$O:$O),"")</f>
        <v>0.82772356020954152</v>
      </c>
      <c r="R14" s="391">
        <f>IFERROR(Table7[[#This Row],[Loss of Capacity in KWp]]*Table7[[#This Row],[Lost POA]]*Table7[[#This Row],[Estimated PR % (Pvsyst)]],"")</f>
        <v>57137.757361264652</v>
      </c>
      <c r="S14" s="382" t="s">
        <v>1959</v>
      </c>
      <c r="T14" s="387">
        <v>155</v>
      </c>
      <c r="U14" s="392">
        <v>120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N65" activePane="bottomRight" state="frozen"/>
      <selection pane="topRight" activeCell="Z69" sqref="Z69"/>
      <selection pane="bottomLeft" activeCell="Z69" sqref="Z69"/>
      <selection pane="bottomRight" activeCell="U73" sqref="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122</v>
      </c>
      <c r="C2" s="108" t="s">
        <v>123</v>
      </c>
      <c r="D2" s="108" t="s">
        <v>304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822</v>
      </c>
      <c r="AE2" s="108" t="s">
        <v>823</v>
      </c>
      <c r="AF2" s="108" t="s">
        <v>824</v>
      </c>
      <c r="AG2" s="108" t="s">
        <v>825</v>
      </c>
      <c r="AH2" s="108" t="s">
        <v>826</v>
      </c>
      <c r="AI2" s="108" t="s">
        <v>827</v>
      </c>
      <c r="AJ2" s="108" t="s">
        <v>828</v>
      </c>
      <c r="AK2" s="108" t="s">
        <v>829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0" t="s">
        <v>781</v>
      </c>
      <c r="F3" s="330" t="s">
        <v>781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830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1" t="s">
        <v>830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0" t="s">
        <v>781</v>
      </c>
      <c r="F4" s="330" t="s">
        <v>781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0" t="s">
        <v>781</v>
      </c>
      <c r="F5" s="330" t="s">
        <v>781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0" t="s">
        <v>362</v>
      </c>
      <c r="F6" s="330" t="s">
        <v>362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830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1" t="s">
        <v>830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0" t="s">
        <v>362</v>
      </c>
      <c r="F7" s="330" t="s">
        <v>362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0" t="s">
        <v>362</v>
      </c>
      <c r="F8" s="330" t="s">
        <v>362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0" t="s">
        <v>362</v>
      </c>
      <c r="F9" s="330" t="s">
        <v>362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0" t="s">
        <v>362</v>
      </c>
      <c r="F10" s="330" t="s">
        <v>362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830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1" t="s">
        <v>830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0" t="s">
        <v>362</v>
      </c>
      <c r="F11" s="330" t="s">
        <v>362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0" t="s">
        <v>362</v>
      </c>
      <c r="F12" s="330" t="s">
        <v>362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0" t="s">
        <v>362</v>
      </c>
      <c r="F13" s="330" t="s">
        <v>362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830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1" t="s">
        <v>830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0" t="s">
        <v>362</v>
      </c>
      <c r="F14" s="330" t="s">
        <v>362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830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1" t="s">
        <v>830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0" t="s">
        <v>362</v>
      </c>
      <c r="F15" s="330" t="s">
        <v>362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830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1" t="s">
        <v>830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0" t="s">
        <v>362</v>
      </c>
      <c r="F16" s="330" t="s">
        <v>362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830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1" t="s">
        <v>830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0" t="s">
        <v>362</v>
      </c>
      <c r="F17" s="330" t="s">
        <v>362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830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1" t="s">
        <v>830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0" t="s">
        <v>362</v>
      </c>
      <c r="F18" s="330" t="s">
        <v>362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1" t="s">
        <v>830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0" t="s">
        <v>362</v>
      </c>
      <c r="F19" s="330" t="s">
        <v>362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830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1" t="s">
        <v>830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0" t="s">
        <v>362</v>
      </c>
      <c r="F20" s="330" t="s">
        <v>362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830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1" t="s">
        <v>830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0" t="s">
        <v>362</v>
      </c>
      <c r="F21" s="330" t="s">
        <v>362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830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1" t="s">
        <v>830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0" t="s">
        <v>362</v>
      </c>
      <c r="F22" s="330" t="s">
        <v>362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830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1" t="s">
        <v>830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0" t="s">
        <v>362</v>
      </c>
      <c r="F23" s="330" t="s">
        <v>362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1" t="s">
        <v>830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0" t="s">
        <v>362</v>
      </c>
      <c r="F24" s="330" t="s">
        <v>362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830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1" t="s">
        <v>830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0" t="s">
        <v>362</v>
      </c>
      <c r="F25" s="330" t="s">
        <v>362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1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0" t="s">
        <v>362</v>
      </c>
      <c r="F26" s="330" t="s">
        <v>362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830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1" t="s">
        <v>830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0" t="s">
        <v>362</v>
      </c>
      <c r="F27" s="330" t="s">
        <v>362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830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1" t="s">
        <v>830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0" t="s">
        <v>362</v>
      </c>
      <c r="F28" s="330" t="s">
        <v>362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830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1" t="s">
        <v>830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0" t="s">
        <v>362</v>
      </c>
      <c r="F29" s="330" t="s">
        <v>362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830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1" t="s">
        <v>830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0" t="s">
        <v>362</v>
      </c>
      <c r="F30" s="330" t="s">
        <v>362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1" t="s">
        <v>830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0" t="s">
        <v>362</v>
      </c>
      <c r="F31" s="330" t="s">
        <v>362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1" t="s">
        <v>830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0" t="s">
        <v>362</v>
      </c>
      <c r="F32" s="330" t="s">
        <v>362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1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0" t="s">
        <v>362</v>
      </c>
      <c r="F33" s="330" t="s">
        <v>362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830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1" t="s">
        <v>830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0" t="s">
        <v>362</v>
      </c>
      <c r="F34" s="330" t="s">
        <v>362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830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1" t="s">
        <v>830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0" t="s">
        <v>362</v>
      </c>
      <c r="F35" s="330" t="s">
        <v>362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830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1" t="s">
        <v>830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0" t="s">
        <v>362</v>
      </c>
      <c r="F36" s="330" t="s">
        <v>362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0" t="s">
        <v>362</v>
      </c>
      <c r="F37" s="330" t="s">
        <v>362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1" t="s">
        <v>830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0" t="s">
        <v>362</v>
      </c>
      <c r="F38" s="330" t="s">
        <v>362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0" t="s">
        <v>362</v>
      </c>
      <c r="F39" s="330" t="s">
        <v>362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1" t="s">
        <v>830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0" t="s">
        <v>362</v>
      </c>
      <c r="F40" s="330" t="s">
        <v>362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830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1" t="s">
        <v>830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0" t="s">
        <v>362</v>
      </c>
      <c r="F41" s="330" t="s">
        <v>362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830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1" t="s">
        <v>830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0" t="s">
        <v>362</v>
      </c>
      <c r="F42" s="330" t="s">
        <v>362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830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1" t="s">
        <v>830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0" t="s">
        <v>362</v>
      </c>
      <c r="F43" s="330" t="s">
        <v>362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830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1" t="s">
        <v>830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0" t="s">
        <v>362</v>
      </c>
      <c r="F44" s="330" t="s">
        <v>362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830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1" t="s">
        <v>830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0" t="s">
        <v>362</v>
      </c>
      <c r="F45" s="330" t="s">
        <v>362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830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1" t="s">
        <v>830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0" t="s">
        <v>362</v>
      </c>
      <c r="F46" s="330" t="s">
        <v>362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830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1" t="s">
        <v>830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0" t="s">
        <v>362</v>
      </c>
      <c r="F47" s="330" t="s">
        <v>362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830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1" t="s">
        <v>830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0" t="s">
        <v>362</v>
      </c>
      <c r="F48" s="330" t="s">
        <v>362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1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0" t="s">
        <v>362</v>
      </c>
      <c r="F49" s="330" t="s">
        <v>362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830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1" t="s">
        <v>830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0" t="s">
        <v>362</v>
      </c>
      <c r="F50" s="330" t="s">
        <v>362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830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1" t="s">
        <v>830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0" t="s">
        <v>362</v>
      </c>
      <c r="F51" s="330" t="s">
        <v>362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830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1" t="s">
        <v>830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0" t="s">
        <v>362</v>
      </c>
      <c r="F52" s="330" t="s">
        <v>362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830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1" t="s">
        <v>830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0" t="s">
        <v>362</v>
      </c>
      <c r="F53" s="330" t="s">
        <v>362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0" t="s">
        <v>362</v>
      </c>
      <c r="F54" s="330" t="s">
        <v>362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0" t="s">
        <v>362</v>
      </c>
      <c r="F55" s="330" t="s">
        <v>362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0" t="s">
        <v>362</v>
      </c>
      <c r="F56" s="330" t="s">
        <v>362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0" t="s">
        <v>362</v>
      </c>
      <c r="F57" s="330" t="s">
        <v>362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0" t="s">
        <v>362</v>
      </c>
      <c r="F58" s="330" t="s">
        <v>362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0" t="s">
        <v>362</v>
      </c>
      <c r="F59" s="330" t="s">
        <v>362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0" t="s">
        <v>362</v>
      </c>
      <c r="F60" s="330" t="s">
        <v>362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0" t="s">
        <v>362</v>
      </c>
      <c r="F61" s="330" t="s">
        <v>362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0" t="s">
        <v>362</v>
      </c>
      <c r="F62" s="330" t="s">
        <v>362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0" t="s">
        <v>362</v>
      </c>
      <c r="F63" s="330" t="s">
        <v>362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0" t="s">
        <v>362</v>
      </c>
      <c r="F64" s="330" t="s">
        <v>362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0" t="s">
        <v>362</v>
      </c>
      <c r="F65" s="330" t="s">
        <v>362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830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830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0" t="s">
        <v>362</v>
      </c>
      <c r="F66" s="330" t="s">
        <v>362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830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1" t="s">
        <v>830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0" t="s">
        <v>362</v>
      </c>
      <c r="F67" s="330" t="s">
        <v>362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1" t="s">
        <v>830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0" t="s">
        <v>362</v>
      </c>
      <c r="F68" s="330" t="s">
        <v>362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830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1" t="s">
        <v>830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0" t="s">
        <v>362</v>
      </c>
      <c r="F69" s="330" t="s">
        <v>362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830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1" t="s">
        <v>830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0" t="s">
        <v>362</v>
      </c>
      <c r="F70" s="330" t="s">
        <v>362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830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1" t="s">
        <v>830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0" t="s">
        <v>362</v>
      </c>
      <c r="F71" s="330" t="s">
        <v>362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830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1" t="s">
        <v>830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0" t="s">
        <v>362</v>
      </c>
      <c r="F72" s="330" t="s">
        <v>362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830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1" t="s">
        <v>830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0" t="s">
        <v>362</v>
      </c>
      <c r="F73" s="330" t="s">
        <v>362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1" t="s">
        <v>830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0" t="s">
        <v>362</v>
      </c>
      <c r="F74" s="330" t="s">
        <v>362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830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1" t="s">
        <v>830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0" t="s">
        <v>362</v>
      </c>
      <c r="F75" s="330" t="s">
        <v>362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0" t="s">
        <v>362</v>
      </c>
      <c r="F76" s="330" t="s">
        <v>362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0" t="s">
        <v>362</v>
      </c>
      <c r="F77" s="330" t="s">
        <v>362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0" t="s">
        <v>362</v>
      </c>
      <c r="F78" s="330" t="s">
        <v>362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0" t="s">
        <v>362</v>
      </c>
      <c r="F79" s="330" t="s">
        <v>362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0" t="s">
        <v>362</v>
      </c>
      <c r="F80" s="330" t="s">
        <v>362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0" t="s">
        <v>362</v>
      </c>
      <c r="F81" s="330" t="s">
        <v>362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0" t="s">
        <v>362</v>
      </c>
      <c r="F82" s="330" t="s">
        <v>362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0" t="s">
        <v>362</v>
      </c>
      <c r="F83" s="330" t="s">
        <v>362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0" t="s">
        <v>362</v>
      </c>
      <c r="F84" s="330" t="s">
        <v>362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0" t="s">
        <v>362</v>
      </c>
      <c r="F85" s="330" t="s">
        <v>362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0" t="s">
        <v>362</v>
      </c>
      <c r="F86" s="330" t="s">
        <v>362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0" t="s">
        <v>362</v>
      </c>
      <c r="F87" s="330" t="s">
        <v>362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122</v>
      </c>
      <c r="C2" s="108" t="s">
        <v>123</v>
      </c>
      <c r="D2" s="108" t="s">
        <v>124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822</v>
      </c>
      <c r="AE2" s="108" t="s">
        <v>823</v>
      </c>
      <c r="AF2" s="108" t="s">
        <v>824</v>
      </c>
      <c r="AG2" s="108" t="s">
        <v>825</v>
      </c>
      <c r="AH2" s="108" t="s">
        <v>826</v>
      </c>
      <c r="AI2" s="108" t="s">
        <v>827</v>
      </c>
      <c r="AJ2" s="108" t="s">
        <v>828</v>
      </c>
      <c r="AK2" s="108" t="s">
        <v>829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362</v>
      </c>
      <c r="F3" s="110" t="s">
        <v>362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362</v>
      </c>
      <c r="F4" s="110" t="s">
        <v>362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362</v>
      </c>
      <c r="F5" s="110" t="s">
        <v>362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362</v>
      </c>
      <c r="F6" s="110" t="s">
        <v>362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362</v>
      </c>
      <c r="F7" s="110" t="s">
        <v>362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831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362</v>
      </c>
      <c r="F8" s="110" t="s">
        <v>362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362</v>
      </c>
      <c r="F9" s="110" t="s">
        <v>362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831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362</v>
      </c>
      <c r="F10" s="110" t="s">
        <v>362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362</v>
      </c>
      <c r="F11" s="110" t="s">
        <v>362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362</v>
      </c>
      <c r="F12" s="110" t="s">
        <v>362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362</v>
      </c>
      <c r="F13" s="110" t="s">
        <v>362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362</v>
      </c>
      <c r="F14" s="110" t="s">
        <v>362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362</v>
      </c>
      <c r="F15" s="110" t="s">
        <v>362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362</v>
      </c>
      <c r="F16" s="110" t="s">
        <v>362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362</v>
      </c>
      <c r="F17" s="110" t="s">
        <v>362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362</v>
      </c>
      <c r="F18" s="110" t="s">
        <v>362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362</v>
      </c>
      <c r="F19" s="110" t="s">
        <v>362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362</v>
      </c>
      <c r="F20" s="110" t="s">
        <v>362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362</v>
      </c>
      <c r="F21" s="110" t="s">
        <v>362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362</v>
      </c>
      <c r="F22" s="110" t="s">
        <v>362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362</v>
      </c>
      <c r="F23" s="110" t="s">
        <v>362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362</v>
      </c>
      <c r="F24" s="110" t="s">
        <v>362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362</v>
      </c>
      <c r="F25" s="110" t="s">
        <v>362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831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362</v>
      </c>
      <c r="F26" s="110" t="s">
        <v>362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362</v>
      </c>
      <c r="F27" s="110" t="s">
        <v>362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362</v>
      </c>
      <c r="F28" s="110" t="s">
        <v>362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362</v>
      </c>
      <c r="F29" s="110" t="s">
        <v>362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362</v>
      </c>
      <c r="F30" s="110" t="s">
        <v>362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362</v>
      </c>
      <c r="F31" s="110" t="s">
        <v>362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362</v>
      </c>
      <c r="F32" s="110" t="s">
        <v>362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362</v>
      </c>
      <c r="F33" s="110" t="s">
        <v>362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362</v>
      </c>
      <c r="F34" s="110" t="s">
        <v>362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362</v>
      </c>
      <c r="F35" s="110" t="s">
        <v>362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6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T106" activePane="bottomRight" state="frozen"/>
      <selection pane="topRight" activeCell="Z69" sqref="Z69"/>
      <selection pane="bottomLeft" activeCell="Z69" sqref="Z69"/>
      <selection pane="bottomRight" activeCell="AE123" sqref="AE12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122</v>
      </c>
      <c r="C2" s="108" t="s">
        <v>123</v>
      </c>
      <c r="D2" s="108" t="s">
        <v>124</v>
      </c>
      <c r="E2" s="108" t="s">
        <v>800</v>
      </c>
      <c r="F2" s="108" t="s">
        <v>346</v>
      </c>
      <c r="G2" s="108" t="s">
        <v>125</v>
      </c>
      <c r="H2" s="108" t="s">
        <v>81</v>
      </c>
      <c r="I2" s="108" t="s">
        <v>801</v>
      </c>
      <c r="J2" s="108" t="s">
        <v>802</v>
      </c>
      <c r="K2" s="108" t="s">
        <v>803</v>
      </c>
      <c r="L2" s="108" t="s">
        <v>804</v>
      </c>
      <c r="M2" s="108" t="s">
        <v>805</v>
      </c>
      <c r="N2" s="108" t="s">
        <v>806</v>
      </c>
      <c r="O2" s="108" t="s">
        <v>807</v>
      </c>
      <c r="P2" s="108" t="s">
        <v>808</v>
      </c>
      <c r="Q2" s="108" t="s">
        <v>809</v>
      </c>
      <c r="R2" s="108" t="s">
        <v>810</v>
      </c>
      <c r="S2" s="108" t="s">
        <v>811</v>
      </c>
      <c r="T2" s="108" t="s">
        <v>812</v>
      </c>
      <c r="U2" s="108" t="s">
        <v>813</v>
      </c>
      <c r="V2" s="108" t="s">
        <v>814</v>
      </c>
      <c r="W2" s="108" t="s">
        <v>815</v>
      </c>
      <c r="X2" s="108" t="s">
        <v>816</v>
      </c>
      <c r="Y2" s="108" t="s">
        <v>817</v>
      </c>
      <c r="Z2" s="108" t="s">
        <v>818</v>
      </c>
      <c r="AA2" s="108" t="s">
        <v>819</v>
      </c>
      <c r="AB2" s="108" t="s">
        <v>820</v>
      </c>
      <c r="AC2" s="108" t="s">
        <v>821</v>
      </c>
      <c r="AD2" s="108" t="s">
        <v>832</v>
      </c>
      <c r="AE2" s="108" t="s">
        <v>833</v>
      </c>
      <c r="AF2" s="108" t="s">
        <v>829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781</v>
      </c>
      <c r="F3" s="110" t="s">
        <v>781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834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834</v>
      </c>
      <c r="AF3" s="113" t="s">
        <v>835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781</v>
      </c>
      <c r="F4" s="110" t="s">
        <v>781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781</v>
      </c>
      <c r="F5" s="110" t="s">
        <v>781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362</v>
      </c>
      <c r="F6" s="110" t="s">
        <v>362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362</v>
      </c>
      <c r="F7" s="110" t="s">
        <v>362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362</v>
      </c>
      <c r="F8" s="110" t="s">
        <v>362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362</v>
      </c>
      <c r="F9" s="110" t="s">
        <v>362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362</v>
      </c>
      <c r="F10" s="110" t="s">
        <v>362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836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837</v>
      </c>
      <c r="AF10" s="113" t="s">
        <v>838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362</v>
      </c>
      <c r="F11" s="110" t="s">
        <v>362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362</v>
      </c>
      <c r="F12" s="110" t="s">
        <v>362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836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837</v>
      </c>
      <c r="AF12" s="113" t="s">
        <v>839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362</v>
      </c>
      <c r="F13" s="110" t="s">
        <v>362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836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837</v>
      </c>
      <c r="AF13" s="113" t="s">
        <v>840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362</v>
      </c>
      <c r="F14" s="110" t="s">
        <v>362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362</v>
      </c>
      <c r="F15" s="110" t="s">
        <v>362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836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837</v>
      </c>
      <c r="AF15" s="113" t="s">
        <v>838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362</v>
      </c>
      <c r="F16" s="110" t="s">
        <v>362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836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837</v>
      </c>
      <c r="AF16" s="113" t="s">
        <v>841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362</v>
      </c>
      <c r="F17" s="110" t="s">
        <v>362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362</v>
      </c>
      <c r="F18" s="110" t="s">
        <v>362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362</v>
      </c>
      <c r="F19" s="110" t="s">
        <v>362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362</v>
      </c>
      <c r="F20" s="110" t="s">
        <v>362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836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837</v>
      </c>
      <c r="AF20" s="113" t="s">
        <v>842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362</v>
      </c>
      <c r="F21" s="110" t="s">
        <v>362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837</v>
      </c>
      <c r="AF21" s="113" t="s">
        <v>843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362</v>
      </c>
      <c r="F22" s="110" t="s">
        <v>362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837</v>
      </c>
      <c r="AF22" s="113" t="s">
        <v>844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362</v>
      </c>
      <c r="F23" s="110" t="s">
        <v>362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837</v>
      </c>
      <c r="AF23" s="113" t="s">
        <v>845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362</v>
      </c>
      <c r="F24" s="110" t="s">
        <v>362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836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837</v>
      </c>
      <c r="AF24" s="113" t="s">
        <v>846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362</v>
      </c>
      <c r="F25" s="110" t="s">
        <v>362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836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837</v>
      </c>
      <c r="AF25" s="113" t="s">
        <v>847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362</v>
      </c>
      <c r="F26" s="110" t="s">
        <v>362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836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837</v>
      </c>
      <c r="AF26" s="113" t="s">
        <v>848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362</v>
      </c>
      <c r="F27" s="110" t="s">
        <v>362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836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837</v>
      </c>
      <c r="AF27" s="113" t="s">
        <v>849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362</v>
      </c>
      <c r="F28" s="110" t="s">
        <v>362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836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837</v>
      </c>
      <c r="AF28" s="113" t="s">
        <v>850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362</v>
      </c>
      <c r="F29" s="110" t="s">
        <v>362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836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837</v>
      </c>
      <c r="AF29" s="113" t="s">
        <v>851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362</v>
      </c>
      <c r="F30" s="110" t="s">
        <v>362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836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837</v>
      </c>
      <c r="AF30" s="113" t="s">
        <v>852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362</v>
      </c>
      <c r="F31" s="110" t="s">
        <v>362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362</v>
      </c>
      <c r="F32" s="110" t="s">
        <v>362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362</v>
      </c>
      <c r="F33" s="110" t="s">
        <v>362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362</v>
      </c>
      <c r="F34" s="110" t="s">
        <v>362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362</v>
      </c>
      <c r="F35" s="110" t="s">
        <v>362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362</v>
      </c>
      <c r="F36" s="110" t="s">
        <v>362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834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834</v>
      </c>
      <c r="AF36" s="331" t="s">
        <v>853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362</v>
      </c>
      <c r="F37" s="110" t="s">
        <v>362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834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834</v>
      </c>
      <c r="AF37" s="331" t="s">
        <v>854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362</v>
      </c>
      <c r="F38" s="110" t="s">
        <v>362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362</v>
      </c>
      <c r="F39" s="110" t="s">
        <v>362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362</v>
      </c>
      <c r="F40" s="110" t="s">
        <v>362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834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834</v>
      </c>
      <c r="AF40" s="331" t="s">
        <v>855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362</v>
      </c>
      <c r="F41" s="110" t="s">
        <v>362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362</v>
      </c>
      <c r="F42" s="110" t="s">
        <v>362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362</v>
      </c>
      <c r="F43" s="110" t="s">
        <v>362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362</v>
      </c>
      <c r="F44" s="110" t="s">
        <v>362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362</v>
      </c>
      <c r="F45" s="110" t="s">
        <v>362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362</v>
      </c>
      <c r="F46" s="110" t="s">
        <v>362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362</v>
      </c>
      <c r="F47" s="110" t="s">
        <v>362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362</v>
      </c>
      <c r="F48" s="110" t="s">
        <v>362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362</v>
      </c>
      <c r="F49" s="110" t="s">
        <v>362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362</v>
      </c>
      <c r="F50" s="110" t="s">
        <v>362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362</v>
      </c>
      <c r="F51" s="110" t="s">
        <v>362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362</v>
      </c>
      <c r="F52" s="110" t="s">
        <v>362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362</v>
      </c>
      <c r="F53" s="110" t="s">
        <v>362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362</v>
      </c>
      <c r="F54" s="110" t="s">
        <v>362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362</v>
      </c>
      <c r="F55" s="110" t="s">
        <v>362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362</v>
      </c>
      <c r="F56" s="110" t="s">
        <v>362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362</v>
      </c>
      <c r="F57" s="110" t="s">
        <v>362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362</v>
      </c>
      <c r="F58" s="110" t="s">
        <v>362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362</v>
      </c>
      <c r="F59" s="110" t="s">
        <v>362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362</v>
      </c>
      <c r="F60" s="110" t="s">
        <v>362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362</v>
      </c>
      <c r="F61" s="110" t="s">
        <v>362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362</v>
      </c>
      <c r="F62" s="110" t="s">
        <v>362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362</v>
      </c>
      <c r="F63" s="110" t="s">
        <v>362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362</v>
      </c>
      <c r="F64" s="110" t="s">
        <v>362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362</v>
      </c>
      <c r="F65" s="110" t="s">
        <v>362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362</v>
      </c>
      <c r="F66" s="110" t="s">
        <v>362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362</v>
      </c>
      <c r="F67" s="110" t="s">
        <v>362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362</v>
      </c>
      <c r="F68" s="110" t="s">
        <v>362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362</v>
      </c>
      <c r="F69" s="110" t="s">
        <v>362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362</v>
      </c>
      <c r="F70" s="110" t="s">
        <v>362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362</v>
      </c>
      <c r="F71" s="110" t="s">
        <v>362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362</v>
      </c>
      <c r="F72" s="110" t="s">
        <v>362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362</v>
      </c>
      <c r="F73" s="110" t="s">
        <v>362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362</v>
      </c>
      <c r="F74" s="110" t="s">
        <v>362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362</v>
      </c>
      <c r="F75" s="110" t="s">
        <v>362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362</v>
      </c>
      <c r="F76" s="110" t="s">
        <v>362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362</v>
      </c>
      <c r="F77" s="110" t="s">
        <v>362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362</v>
      </c>
      <c r="F78" s="110" t="s">
        <v>362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362</v>
      </c>
      <c r="F79" s="110" t="s">
        <v>362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362</v>
      </c>
      <c r="F80" s="110" t="s">
        <v>362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362</v>
      </c>
      <c r="F81" s="110" t="s">
        <v>362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362</v>
      </c>
      <c r="F82" s="110" t="s">
        <v>362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362</v>
      </c>
      <c r="F83" s="110" t="s">
        <v>362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362</v>
      </c>
      <c r="F84" s="110" t="s">
        <v>362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362</v>
      </c>
      <c r="F85" s="110" t="s">
        <v>362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362</v>
      </c>
      <c r="F86" s="110" t="s">
        <v>362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362</v>
      </c>
      <c r="F87" s="110" t="s">
        <v>362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834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834</v>
      </c>
      <c r="AF87" s="376" t="s">
        <v>1937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362</v>
      </c>
      <c r="F88" s="110" t="s">
        <v>362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834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834</v>
      </c>
      <c r="AF88" s="376" t="s">
        <v>1946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362</v>
      </c>
      <c r="F89" s="110" t="s">
        <v>362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834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834</v>
      </c>
      <c r="AF89" s="376" t="s">
        <v>1947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362</v>
      </c>
      <c r="F90" s="110" t="s">
        <v>362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834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834</v>
      </c>
      <c r="AF90" s="376" t="s">
        <v>1948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362</v>
      </c>
      <c r="F91" s="110" t="s">
        <v>362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834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834</v>
      </c>
      <c r="AF91" s="376" t="s">
        <v>1949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362</v>
      </c>
      <c r="F92" s="110" t="s">
        <v>362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362</v>
      </c>
      <c r="F93" s="110" t="s">
        <v>362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362</v>
      </c>
      <c r="F94" s="110" t="s">
        <v>362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362</v>
      </c>
      <c r="F95" s="110" t="s">
        <v>362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362</v>
      </c>
      <c r="F96" s="110" t="s">
        <v>362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362</v>
      </c>
      <c r="F97" s="110" t="s">
        <v>362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362</v>
      </c>
      <c r="F98" s="110" t="s">
        <v>362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834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834</v>
      </c>
      <c r="AF98" s="376" t="s">
        <v>1945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362</v>
      </c>
      <c r="F99" s="110" t="s">
        <v>362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834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834</v>
      </c>
      <c r="AF99" s="376" t="s">
        <v>1942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362</v>
      </c>
      <c r="F100" s="110" t="s">
        <v>362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834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834</v>
      </c>
      <c r="AF100" s="376" t="s">
        <v>841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362</v>
      </c>
      <c r="F101" s="110" t="s">
        <v>362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362</v>
      </c>
      <c r="F102" s="110" t="s">
        <v>362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362</v>
      </c>
      <c r="F103" s="110" t="s">
        <v>362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834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834</v>
      </c>
      <c r="AF103" s="376" t="s">
        <v>1944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362</v>
      </c>
      <c r="F104" s="110" t="s">
        <v>362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834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834</v>
      </c>
      <c r="AF104" s="376" t="s">
        <v>1943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362</v>
      </c>
      <c r="F105" s="110" t="s">
        <v>362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362</v>
      </c>
      <c r="F106" s="110" t="s">
        <v>362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362</v>
      </c>
      <c r="F107" s="110" t="s">
        <v>362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834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834</v>
      </c>
      <c r="AF107" s="376" t="s">
        <v>1942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362</v>
      </c>
      <c r="F108" s="110" t="s">
        <v>362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362</v>
      </c>
      <c r="F109" s="110" t="s">
        <v>362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362</v>
      </c>
      <c r="F110" s="110" t="s">
        <v>362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362</v>
      </c>
      <c r="F111" s="110" t="s">
        <v>362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834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834</v>
      </c>
      <c r="AF111" s="376" t="s">
        <v>1939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362</v>
      </c>
      <c r="F112" s="110" t="s">
        <v>362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834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834</v>
      </c>
      <c r="AF112" s="376" t="s">
        <v>1940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362</v>
      </c>
      <c r="F113" s="110" t="s">
        <v>362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834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834</v>
      </c>
      <c r="AF113" s="376" t="s">
        <v>1941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362</v>
      </c>
      <c r="F114" s="110" t="s">
        <v>362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362</v>
      </c>
      <c r="F115" s="110" t="s">
        <v>362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362</v>
      </c>
      <c r="F116" s="110" t="s">
        <v>362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362</v>
      </c>
      <c r="F117" s="110" t="s">
        <v>362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834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834</v>
      </c>
      <c r="AF117" s="376" t="s">
        <v>1938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362</v>
      </c>
      <c r="F118" s="110" t="s">
        <v>362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834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834</v>
      </c>
      <c r="AF118" s="369" t="s">
        <v>1929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362</v>
      </c>
      <c r="F119" s="110" t="s">
        <v>362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4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362</v>
      </c>
      <c r="F120" s="110" t="s">
        <v>362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362</v>
      </c>
      <c r="F121" s="110" t="s">
        <v>362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362</v>
      </c>
      <c r="F122" s="110" t="s">
        <v>362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834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834</v>
      </c>
      <c r="AF122" s="376" t="s">
        <v>1937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362</v>
      </c>
      <c r="F123" s="110" t="s">
        <v>362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376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362</v>
      </c>
      <c r="F124" s="110" t="s">
        <v>362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834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14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25</v>
      </c>
      <c r="AE124" s="113" t="s">
        <v>834</v>
      </c>
      <c r="AF124" s="381" t="s">
        <v>1956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362</v>
      </c>
      <c r="F125" s="110" t="s">
        <v>362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362</v>
      </c>
      <c r="F126" s="110" t="s">
        <v>362</v>
      </c>
      <c r="G126" s="4" t="str">
        <f>TEXT(GC[[#This Row],[Date]],"mmm-yy")</f>
        <v>Jul-25</v>
      </c>
      <c r="H126" s="4">
        <f>DAY(EOMONTH(GC[[#This Row],[Month Year]],0))</f>
        <v>31</v>
      </c>
      <c r="I126" s="113">
        <v>1</v>
      </c>
      <c r="J126" s="113" t="s">
        <v>834</v>
      </c>
      <c r="K126" s="113">
        <v>0</v>
      </c>
      <c r="L126" s="113">
        <v>0</v>
      </c>
      <c r="M126" s="113">
        <v>0</v>
      </c>
      <c r="N126" s="113">
        <v>0</v>
      </c>
      <c r="O126" s="113">
        <v>19.5</v>
      </c>
      <c r="P126" s="113">
        <v>0</v>
      </c>
      <c r="Q126" s="113">
        <v>0</v>
      </c>
      <c r="R126" s="113">
        <v>0</v>
      </c>
      <c r="S126" s="113">
        <v>0</v>
      </c>
      <c r="T126" s="113">
        <v>17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4">
        <f>SUM(GC[[#This Row],[ICR1]:[ICR19]])</f>
        <v>36.5</v>
      </c>
      <c r="AE126" s="113" t="s">
        <v>834</v>
      </c>
      <c r="AF126" s="381" t="s">
        <v>1948</v>
      </c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362</v>
      </c>
      <c r="F127" s="110" t="s">
        <v>362</v>
      </c>
      <c r="G127" s="4" t="str">
        <f>TEXT(GC[[#This Row],[Date]],"mmm-yy")</f>
        <v>Jul-25</v>
      </c>
      <c r="H127" s="4">
        <f>DAY(EOMONTH(GC[[#This Row],[Month Year]],0))</f>
        <v>31</v>
      </c>
      <c r="I127" s="113">
        <v>1</v>
      </c>
      <c r="J127" s="113" t="s">
        <v>834</v>
      </c>
      <c r="K127" s="113">
        <v>0</v>
      </c>
      <c r="L127" s="113">
        <v>0</v>
      </c>
      <c r="M127" s="113">
        <v>0</v>
      </c>
      <c r="N127" s="113">
        <v>0</v>
      </c>
      <c r="O127" s="113">
        <v>0</v>
      </c>
      <c r="P127" s="113">
        <v>0</v>
      </c>
      <c r="Q127" s="113">
        <v>0</v>
      </c>
      <c r="R127" s="113">
        <v>37</v>
      </c>
      <c r="S127" s="113">
        <v>0</v>
      </c>
      <c r="T127" s="113">
        <v>0</v>
      </c>
      <c r="U127" s="113">
        <v>0</v>
      </c>
      <c r="V127" s="113">
        <v>0</v>
      </c>
      <c r="W127" s="113">
        <v>0</v>
      </c>
      <c r="X127" s="113">
        <v>0</v>
      </c>
      <c r="Y127" s="113">
        <v>0</v>
      </c>
      <c r="Z127" s="113">
        <v>0</v>
      </c>
      <c r="AA127" s="113">
        <v>0</v>
      </c>
      <c r="AB127" s="113">
        <v>0</v>
      </c>
      <c r="AC127" s="113">
        <v>0</v>
      </c>
      <c r="AD127" s="4">
        <f>SUM(GC[[#This Row],[ICR1]:[ICR19]])</f>
        <v>37</v>
      </c>
      <c r="AE127" s="113" t="s">
        <v>834</v>
      </c>
      <c r="AF127" s="401" t="s">
        <v>1968</v>
      </c>
    </row>
    <row r="128" spans="1:32">
      <c r="A128" s="113">
        <f t="shared" si="3"/>
        <v>126</v>
      </c>
      <c r="B128" s="111">
        <f t="shared" si="19"/>
        <v>45870</v>
      </c>
      <c r="C128" s="180">
        <f>YEAR(GC[[#This Row],[Date]])+IF(MONTH(GC[[#This Row],[Date]])&gt;=4,1,0)</f>
        <v>2026</v>
      </c>
      <c r="D128" s="112">
        <f>YEAR(GC[[#This Row],[Date]])</f>
        <v>2025</v>
      </c>
      <c r="E128" s="110" t="s">
        <v>362</v>
      </c>
      <c r="F128" s="110" t="s">
        <v>362</v>
      </c>
      <c r="G128" s="4" t="str">
        <f>TEXT(GC[[#This Row],[Date]],"mmm-yy")</f>
        <v>Aug-25</v>
      </c>
      <c r="H128" s="4">
        <f>DAY(EOMONTH(GC[[#This Row],[Month Year]],0))</f>
        <v>31</v>
      </c>
      <c r="I128" s="113">
        <v>1</v>
      </c>
      <c r="J128" s="113" t="s">
        <v>1969</v>
      </c>
      <c r="K128" s="113">
        <v>0</v>
      </c>
      <c r="L128" s="113">
        <v>0</v>
      </c>
      <c r="M128" s="113">
        <v>0</v>
      </c>
      <c r="N128" s="113">
        <v>0</v>
      </c>
      <c r="O128" s="113">
        <v>0</v>
      </c>
      <c r="P128" s="113">
        <v>0</v>
      </c>
      <c r="Q128" s="113">
        <v>0</v>
      </c>
      <c r="R128" s="113">
        <v>18.5</v>
      </c>
      <c r="S128" s="113">
        <v>0</v>
      </c>
      <c r="T128" s="113">
        <v>0</v>
      </c>
      <c r="U128" s="113">
        <v>36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4">
        <f>SUM(GC[[#This Row],[ICR1]:[ICR19]])</f>
        <v>54.5</v>
      </c>
      <c r="AE128" s="113" t="s">
        <v>1969</v>
      </c>
      <c r="AF128" s="401" t="s">
        <v>1970</v>
      </c>
    </row>
    <row r="129" spans="1:32">
      <c r="A129" s="113">
        <f t="shared" si="3"/>
        <v>127</v>
      </c>
      <c r="B129" s="111">
        <f t="shared" si="19"/>
        <v>45871</v>
      </c>
      <c r="C129" s="180">
        <f>YEAR(GC[[#This Row],[Date]])+IF(MONTH(GC[[#This Row],[Date]])&gt;=4,1,0)</f>
        <v>2026</v>
      </c>
      <c r="D129" s="112">
        <f>YEAR(GC[[#This Row],[Date]])</f>
        <v>2025</v>
      </c>
      <c r="E129" s="110" t="s">
        <v>362</v>
      </c>
      <c r="F129" s="110" t="s">
        <v>362</v>
      </c>
      <c r="G129" s="4" t="str">
        <f>TEXT(GC[[#This Row],[Date]],"mmm-yy")</f>
        <v>Aug-25</v>
      </c>
      <c r="H129" s="4">
        <f>DAY(EOMONTH(GC[[#This Row],[Month Year]],0))</f>
        <v>31</v>
      </c>
      <c r="I129" s="113">
        <v>1</v>
      </c>
      <c r="J129" s="113" t="s">
        <v>1969</v>
      </c>
      <c r="K129" s="113">
        <v>0</v>
      </c>
      <c r="L129" s="113">
        <v>28</v>
      </c>
      <c r="M129" s="113">
        <v>0</v>
      </c>
      <c r="N129" s="113">
        <v>20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43</v>
      </c>
      <c r="Z129" s="113">
        <v>0</v>
      </c>
      <c r="AA129" s="113">
        <v>0</v>
      </c>
      <c r="AB129" s="113">
        <v>0</v>
      </c>
      <c r="AC129" s="113">
        <v>0</v>
      </c>
      <c r="AD129" s="4">
        <f>SUM(GC[[#This Row],[ICR1]:[ICR19]])</f>
        <v>91</v>
      </c>
      <c r="AE129" s="113" t="s">
        <v>1969</v>
      </c>
      <c r="AF129" s="113" t="s">
        <v>845</v>
      </c>
    </row>
    <row r="130" spans="1:32">
      <c r="A130" s="113">
        <f t="shared" si="3"/>
        <v>128</v>
      </c>
      <c r="B130" s="111">
        <f t="shared" si="19"/>
        <v>45872</v>
      </c>
      <c r="C130" s="180">
        <f>YEAR(GC[[#This Row],[Date]])+IF(MONTH(GC[[#This Row],[Date]])&gt;=4,1,0)</f>
        <v>2026</v>
      </c>
      <c r="D130" s="112">
        <f>YEAR(GC[[#This Row],[Date]])</f>
        <v>2025</v>
      </c>
      <c r="E130" s="110" t="s">
        <v>362</v>
      </c>
      <c r="F130" s="110" t="s">
        <v>362</v>
      </c>
      <c r="G130" s="4" t="str">
        <f>TEXT(GC[[#This Row],[Date]],"mmm-yy")</f>
        <v>Aug-25</v>
      </c>
      <c r="H130" s="4">
        <f>DAY(EOMONTH(GC[[#This Row],[Month Year]],0))</f>
        <v>31</v>
      </c>
      <c r="I130" s="113">
        <v>1</v>
      </c>
      <c r="J130" s="113" t="s">
        <v>1969</v>
      </c>
      <c r="K130" s="113">
        <v>0</v>
      </c>
      <c r="L130" s="113">
        <v>40</v>
      </c>
      <c r="M130" s="113">
        <v>0</v>
      </c>
      <c r="N130" s="113">
        <v>35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84</v>
      </c>
      <c r="AB130" s="113">
        <v>0</v>
      </c>
      <c r="AC130" s="113">
        <v>0</v>
      </c>
      <c r="AD130" s="4">
        <f>SUM(GC[[#This Row],[ICR1]:[ICR19]])</f>
        <v>159</v>
      </c>
      <c r="AE130" s="113" t="s">
        <v>1969</v>
      </c>
      <c r="AF130" s="113" t="s">
        <v>1974</v>
      </c>
    </row>
    <row r="131" spans="1:32">
      <c r="A131" s="113">
        <f t="shared" si="3"/>
        <v>129</v>
      </c>
      <c r="B131" s="111">
        <f t="shared" si="19"/>
        <v>45873</v>
      </c>
      <c r="C131" s="180">
        <f>YEAR(GC[[#This Row],[Date]])+IF(MONTH(GC[[#This Row],[Date]])&gt;=4,1,0)</f>
        <v>2026</v>
      </c>
      <c r="D131" s="112">
        <f>YEAR(GC[[#This Row],[Date]])</f>
        <v>2025</v>
      </c>
      <c r="E131" s="232"/>
      <c r="F131" s="113"/>
      <c r="G131" s="4" t="str">
        <f>TEXT(GC[[#This Row],[Date]],"mmm-yy")</f>
        <v>Aug-25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111">
        <f t="shared" si="19"/>
        <v>45874</v>
      </c>
      <c r="C132" s="180">
        <f>YEAR(GC[[#This Row],[Date]])+IF(MONTH(GC[[#This Row],[Date]])&gt;=4,1,0)</f>
        <v>2026</v>
      </c>
      <c r="D132" s="112">
        <f>YEAR(GC[[#This Row],[Date]])</f>
        <v>2025</v>
      </c>
      <c r="E132" s="232"/>
      <c r="F132" s="113"/>
      <c r="G132" s="4" t="str">
        <f>TEXT(GC[[#This Row],[Date]],"mmm-yy")</f>
        <v>Aug-25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111">
        <f t="shared" si="19"/>
        <v>45875</v>
      </c>
      <c r="C133" s="180">
        <f>YEAR(GC[[#This Row],[Date]])+IF(MONTH(GC[[#This Row],[Date]])&gt;=4,1,0)</f>
        <v>2026</v>
      </c>
      <c r="D133" s="112">
        <f>YEAR(GC[[#This Row],[Date]])</f>
        <v>2025</v>
      </c>
      <c r="E133" s="232"/>
      <c r="F133" s="113"/>
      <c r="G133" s="4" t="str">
        <f>TEXT(GC[[#This Row],[Date]],"mmm-yy")</f>
        <v>Aug-25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111">
        <f t="shared" si="19"/>
        <v>45876</v>
      </c>
      <c r="C134" s="180">
        <f>YEAR(GC[[#This Row],[Date]])+IF(MONTH(GC[[#This Row],[Date]])&gt;=4,1,0)</f>
        <v>2026</v>
      </c>
      <c r="D134" s="112">
        <f>YEAR(GC[[#This Row],[Date]])</f>
        <v>2025</v>
      </c>
      <c r="E134" s="232"/>
      <c r="F134" s="113"/>
      <c r="G134" s="4" t="str">
        <f>TEXT(GC[[#This Row],[Date]],"mmm-yy")</f>
        <v>Aug-25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111">
        <f t="shared" si="19"/>
        <v>45877</v>
      </c>
      <c r="C135" s="180">
        <f>YEAR(GC[[#This Row],[Date]])+IF(MONTH(GC[[#This Row],[Date]])&gt;=4,1,0)</f>
        <v>2026</v>
      </c>
      <c r="D135" s="112">
        <f>YEAR(GC[[#This Row],[Date]])</f>
        <v>2025</v>
      </c>
      <c r="E135" s="232"/>
      <c r="F135" s="113"/>
      <c r="G135" s="4" t="str">
        <f>TEXT(GC[[#This Row],[Date]],"mmm-yy")</f>
        <v>Aug-25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111">
        <f t="shared" si="19"/>
        <v>45878</v>
      </c>
      <c r="C136" s="180">
        <f>YEAR(GC[[#This Row],[Date]])+IF(MONTH(GC[[#This Row],[Date]])&gt;=4,1,0)</f>
        <v>2026</v>
      </c>
      <c r="D136" s="112">
        <f>YEAR(GC[[#This Row],[Date]])</f>
        <v>2025</v>
      </c>
      <c r="E136" s="232"/>
      <c r="F136" s="113"/>
      <c r="G136" s="4" t="str">
        <f>TEXT(GC[[#This Row],[Date]],"mmm-yy")</f>
        <v>Aug-25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111">
        <f t="shared" si="19"/>
        <v>45879</v>
      </c>
      <c r="C137" s="180">
        <f>YEAR(GC[[#This Row],[Date]])+IF(MONTH(GC[[#This Row],[Date]])&gt;=4,1,0)</f>
        <v>2026</v>
      </c>
      <c r="D137" s="112">
        <f>YEAR(GC[[#This Row],[Date]])</f>
        <v>2025</v>
      </c>
      <c r="E137" s="232"/>
      <c r="F137" s="113"/>
      <c r="G137" s="4" t="str">
        <f>TEXT(GC[[#This Row],[Date]],"mmm-yy")</f>
        <v>Aug-25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111">
        <f t="shared" si="19"/>
        <v>45880</v>
      </c>
      <c r="C138" s="180">
        <f>YEAR(GC[[#This Row],[Date]])+IF(MONTH(GC[[#This Row],[Date]])&gt;=4,1,0)</f>
        <v>2026</v>
      </c>
      <c r="D138" s="112">
        <f>YEAR(GC[[#This Row],[Date]])</f>
        <v>2025</v>
      </c>
      <c r="E138" s="232"/>
      <c r="F138" s="113"/>
      <c r="G138" s="4" t="str">
        <f>TEXT(GC[[#This Row],[Date]],"mmm-yy")</f>
        <v>Aug-25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111">
        <f t="shared" si="19"/>
        <v>45881</v>
      </c>
      <c r="C139" s="180">
        <f>YEAR(GC[[#This Row],[Date]])+IF(MONTH(GC[[#This Row],[Date]])&gt;=4,1,0)</f>
        <v>2026</v>
      </c>
      <c r="D139" s="112">
        <f>YEAR(GC[[#This Row],[Date]])</f>
        <v>2025</v>
      </c>
      <c r="E139" s="232"/>
      <c r="F139" s="113"/>
      <c r="G139" s="4" t="str">
        <f>TEXT(GC[[#This Row],[Date]],"mmm-yy")</f>
        <v>Aug-25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111">
        <f t="shared" si="19"/>
        <v>45882</v>
      </c>
      <c r="C140" s="180">
        <f>YEAR(GC[[#This Row],[Date]])+IF(MONTH(GC[[#This Row],[Date]])&gt;=4,1,0)</f>
        <v>2026</v>
      </c>
      <c r="D140" s="112">
        <f>YEAR(GC[[#This Row],[Date]])</f>
        <v>2025</v>
      </c>
      <c r="E140" s="232"/>
      <c r="F140" s="113"/>
      <c r="G140" s="4" t="str">
        <f>TEXT(GC[[#This Row],[Date]],"mmm-yy")</f>
        <v>Aug-25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111">
        <f t="shared" si="19"/>
        <v>45883</v>
      </c>
      <c r="C141" s="180">
        <f>YEAR(GC[[#This Row],[Date]])+IF(MONTH(GC[[#This Row],[Date]])&gt;=4,1,0)</f>
        <v>2026</v>
      </c>
      <c r="D141" s="112">
        <f>YEAR(GC[[#This Row],[Date]])</f>
        <v>2025</v>
      </c>
      <c r="E141" s="232"/>
      <c r="F141" s="113"/>
      <c r="G141" s="4" t="str">
        <f>TEXT(GC[[#This Row],[Date]],"mmm-yy")</f>
        <v>Aug-25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111">
        <f t="shared" si="19"/>
        <v>45884</v>
      </c>
      <c r="C142" s="180">
        <f>YEAR(GC[[#This Row],[Date]])+IF(MONTH(GC[[#This Row],[Date]])&gt;=4,1,0)</f>
        <v>2026</v>
      </c>
      <c r="D142" s="112">
        <f>YEAR(GC[[#This Row],[Date]])</f>
        <v>2025</v>
      </c>
      <c r="E142" s="232"/>
      <c r="F142" s="113"/>
      <c r="G142" s="4" t="str">
        <f>TEXT(GC[[#This Row],[Date]],"mmm-yy")</f>
        <v>Aug-25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111">
        <f t="shared" si="19"/>
        <v>45885</v>
      </c>
      <c r="C143" s="180">
        <f>YEAR(GC[[#This Row],[Date]])+IF(MONTH(GC[[#This Row],[Date]])&gt;=4,1,0)</f>
        <v>2026</v>
      </c>
      <c r="D143" s="112">
        <f>YEAR(GC[[#This Row],[Date]])</f>
        <v>2025</v>
      </c>
      <c r="E143" s="232"/>
      <c r="F143" s="113"/>
      <c r="G143" s="4" t="str">
        <f>TEXT(GC[[#This Row],[Date]],"mmm-yy")</f>
        <v>Aug-25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111">
        <f t="shared" si="19"/>
        <v>45886</v>
      </c>
      <c r="C144" s="180">
        <f>YEAR(GC[[#This Row],[Date]])+IF(MONTH(GC[[#This Row],[Date]])&gt;=4,1,0)</f>
        <v>2026</v>
      </c>
      <c r="D144" s="112">
        <f>YEAR(GC[[#This Row],[Date]])</f>
        <v>2025</v>
      </c>
      <c r="E144" s="232"/>
      <c r="F144" s="113"/>
      <c r="G144" s="4" t="str">
        <f>TEXT(GC[[#This Row],[Date]],"mmm-yy")</f>
        <v>Aug-25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111">
        <f t="shared" si="19"/>
        <v>45887</v>
      </c>
      <c r="C145" s="180">
        <f>YEAR(GC[[#This Row],[Date]])+IF(MONTH(GC[[#This Row],[Date]])&gt;=4,1,0)</f>
        <v>2026</v>
      </c>
      <c r="D145" s="112">
        <f>YEAR(GC[[#This Row],[Date]])</f>
        <v>2025</v>
      </c>
      <c r="E145" s="232"/>
      <c r="F145" s="113"/>
      <c r="G145" s="4" t="str">
        <f>TEXT(GC[[#This Row],[Date]],"mmm-yy")</f>
        <v>Aug-25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111">
        <f t="shared" si="19"/>
        <v>45888</v>
      </c>
      <c r="C146" s="180">
        <f>YEAR(GC[[#This Row],[Date]])+IF(MONTH(GC[[#This Row],[Date]])&gt;=4,1,0)</f>
        <v>2026</v>
      </c>
      <c r="D146" s="112">
        <f>YEAR(GC[[#This Row],[Date]])</f>
        <v>2025</v>
      </c>
      <c r="E146" s="232"/>
      <c r="F146" s="113"/>
      <c r="G146" s="4" t="str">
        <f>TEXT(GC[[#This Row],[Date]],"mmm-yy")</f>
        <v>Aug-25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834</v>
      </c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74" zoomScale="85" zoomScaleNormal="85" workbookViewId="0">
      <selection activeCell="Q78" sqref="Q78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856</v>
      </c>
      <c r="D1" s="13" t="s">
        <v>473</v>
      </c>
      <c r="F1" s="13" t="s">
        <v>412</v>
      </c>
      <c r="H1" s="13" t="s">
        <v>432</v>
      </c>
      <c r="J1" s="13" t="s">
        <v>857</v>
      </c>
      <c r="L1" s="13" t="s">
        <v>858</v>
      </c>
      <c r="N1" s="14" t="s">
        <v>858</v>
      </c>
      <c r="O1" s="14" t="s">
        <v>859</v>
      </c>
      <c r="P1" s="14" t="s">
        <v>348</v>
      </c>
      <c r="Q1" s="115" t="s">
        <v>860</v>
      </c>
      <c r="R1" s="14" t="s">
        <v>861</v>
      </c>
      <c r="S1" s="14" t="s">
        <v>862</v>
      </c>
      <c r="T1" s="14" t="s">
        <v>863</v>
      </c>
      <c r="U1" s="115" t="s">
        <v>864</v>
      </c>
      <c r="V1" s="115" t="s">
        <v>865</v>
      </c>
      <c r="X1" s="14" t="s">
        <v>866</v>
      </c>
      <c r="Z1" s="14" t="s">
        <v>358</v>
      </c>
      <c r="AB1" s="14" t="s">
        <v>867</v>
      </c>
      <c r="AE1" s="332" t="s">
        <v>859</v>
      </c>
      <c r="AF1" s="332" t="s">
        <v>868</v>
      </c>
      <c r="AG1" s="332" t="s">
        <v>869</v>
      </c>
      <c r="AH1" s="332" t="s">
        <v>870</v>
      </c>
      <c r="AI1" s="332" t="s">
        <v>871</v>
      </c>
      <c r="AJ1" s="332" t="s">
        <v>872</v>
      </c>
      <c r="AM1" s="332" t="s">
        <v>873</v>
      </c>
      <c r="AN1" s="332" t="s">
        <v>874</v>
      </c>
      <c r="AO1" s="332" t="s">
        <v>348</v>
      </c>
      <c r="AP1" s="332" t="s">
        <v>860</v>
      </c>
      <c r="AQ1" s="332" t="s">
        <v>861</v>
      </c>
    </row>
    <row r="2" spans="2:47">
      <c r="B2" t="s">
        <v>875</v>
      </c>
      <c r="D2" t="s">
        <v>402</v>
      </c>
      <c r="F2" t="s">
        <v>415</v>
      </c>
      <c r="H2" t="s">
        <v>457</v>
      </c>
      <c r="J2" t="s">
        <v>876</v>
      </c>
      <c r="L2" t="s">
        <v>519</v>
      </c>
      <c r="N2" s="2" t="s">
        <v>877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878</v>
      </c>
      <c r="U2" s="5" t="s">
        <v>782</v>
      </c>
      <c r="V2" s="1" t="s">
        <v>879</v>
      </c>
      <c r="X2" s="2" t="s">
        <v>412</v>
      </c>
      <c r="Z2" t="s">
        <v>551</v>
      </c>
      <c r="AM2" t="s">
        <v>878</v>
      </c>
      <c r="AP2" s="4">
        <v>0</v>
      </c>
      <c r="AQ2" s="181">
        <f>AP2/$AU$2</f>
        <v>0</v>
      </c>
      <c r="AT2" t="s">
        <v>880</v>
      </c>
      <c r="AU2">
        <v>100</v>
      </c>
    </row>
    <row r="3" spans="2:47">
      <c r="B3" t="s">
        <v>513</v>
      </c>
      <c r="D3" t="s">
        <v>409</v>
      </c>
      <c r="F3" t="s">
        <v>411</v>
      </c>
      <c r="H3" t="s">
        <v>404</v>
      </c>
      <c r="J3" t="s">
        <v>479</v>
      </c>
      <c r="L3" t="s">
        <v>418</v>
      </c>
      <c r="N3" s="2" t="s">
        <v>881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878</v>
      </c>
      <c r="U3" s="5" t="s">
        <v>782</v>
      </c>
      <c r="V3" s="1" t="s">
        <v>879</v>
      </c>
      <c r="X3" s="2" t="s">
        <v>446</v>
      </c>
      <c r="Z3" t="s">
        <v>366</v>
      </c>
      <c r="AB3" t="s">
        <v>882</v>
      </c>
      <c r="AC3" s="4">
        <v>162500</v>
      </c>
      <c r="AE3" t="s">
        <v>34</v>
      </c>
      <c r="AF3" s="333" t="s">
        <v>883</v>
      </c>
      <c r="AG3" t="s">
        <v>884</v>
      </c>
      <c r="AH3">
        <v>3.125</v>
      </c>
      <c r="AI3" s="117">
        <v>4.1855700000000002</v>
      </c>
      <c r="AM3" t="s">
        <v>885</v>
      </c>
      <c r="AP3" s="4">
        <v>0</v>
      </c>
      <c r="AQ3" s="181">
        <f t="shared" ref="AQ3:AQ11" si="3">AP3/$AU$2</f>
        <v>0</v>
      </c>
    </row>
    <row r="4" spans="2:47">
      <c r="B4" t="s">
        <v>477</v>
      </c>
      <c r="D4" t="s">
        <v>435</v>
      </c>
      <c r="F4" t="s">
        <v>442</v>
      </c>
      <c r="H4" t="s">
        <v>455</v>
      </c>
      <c r="J4" t="s">
        <v>460</v>
      </c>
      <c r="L4" t="s">
        <v>886</v>
      </c>
      <c r="N4" s="2" t="s">
        <v>887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885</v>
      </c>
      <c r="U4" s="5" t="s">
        <v>782</v>
      </c>
      <c r="V4" s="1" t="s">
        <v>879</v>
      </c>
      <c r="X4" s="2" t="s">
        <v>480</v>
      </c>
      <c r="AB4" t="s">
        <v>888</v>
      </c>
      <c r="AC4" s="4">
        <f ca="1">_xlfn.XLOOKUP(TODAY(),RD[Date],RD[Connected DC Capcity (MWp)])*1000</f>
        <v>172510</v>
      </c>
      <c r="AE4" t="s">
        <v>35</v>
      </c>
      <c r="AF4" s="333" t="s">
        <v>889</v>
      </c>
      <c r="AG4" t="s">
        <v>890</v>
      </c>
      <c r="AH4">
        <v>23.15</v>
      </c>
      <c r="AI4" s="117">
        <v>31.035655000000006</v>
      </c>
      <c r="AM4" t="s">
        <v>891</v>
      </c>
      <c r="AP4" s="4">
        <v>0</v>
      </c>
      <c r="AQ4" s="181">
        <f t="shared" si="3"/>
        <v>0</v>
      </c>
    </row>
    <row r="5" spans="2:47">
      <c r="B5" t="s">
        <v>523</v>
      </c>
      <c r="D5" t="s">
        <v>482</v>
      </c>
      <c r="F5" t="s">
        <v>403</v>
      </c>
      <c r="H5" t="s">
        <v>471</v>
      </c>
      <c r="J5" t="s">
        <v>892</v>
      </c>
      <c r="L5" t="s">
        <v>369</v>
      </c>
      <c r="N5" s="2" t="s">
        <v>893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885</v>
      </c>
      <c r="U5" s="5" t="s">
        <v>782</v>
      </c>
      <c r="V5" s="1" t="s">
        <v>879</v>
      </c>
      <c r="X5" s="2" t="s">
        <v>432</v>
      </c>
      <c r="AE5" t="s">
        <v>36</v>
      </c>
      <c r="AF5" s="333" t="s">
        <v>894</v>
      </c>
      <c r="AG5" t="s">
        <v>895</v>
      </c>
      <c r="AH5">
        <v>18.25</v>
      </c>
      <c r="AI5" s="117">
        <v>23.516969999999997</v>
      </c>
      <c r="AM5" t="s">
        <v>896</v>
      </c>
      <c r="AP5" s="4">
        <v>0</v>
      </c>
      <c r="AQ5" s="181">
        <f t="shared" si="3"/>
        <v>0</v>
      </c>
    </row>
    <row r="6" spans="2:47">
      <c r="B6" t="s">
        <v>607</v>
      </c>
      <c r="H6" t="s">
        <v>439</v>
      </c>
      <c r="J6" t="s">
        <v>470</v>
      </c>
      <c r="L6" t="s">
        <v>371</v>
      </c>
      <c r="N6" s="2" t="s">
        <v>897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885</v>
      </c>
      <c r="U6" s="5" t="s">
        <v>782</v>
      </c>
      <c r="V6" s="1" t="s">
        <v>879</v>
      </c>
      <c r="X6" s="2" t="s">
        <v>473</v>
      </c>
      <c r="AE6" t="s">
        <v>37</v>
      </c>
      <c r="AF6" s="333" t="s">
        <v>898</v>
      </c>
      <c r="AG6" t="s">
        <v>899</v>
      </c>
      <c r="AH6">
        <v>3.125</v>
      </c>
      <c r="AI6" s="117">
        <v>4.242700000000001</v>
      </c>
      <c r="AM6" t="s">
        <v>900</v>
      </c>
      <c r="AP6" s="4">
        <v>0</v>
      </c>
      <c r="AQ6" s="181">
        <f t="shared" si="3"/>
        <v>0</v>
      </c>
    </row>
    <row r="7" spans="2:47">
      <c r="B7" t="s">
        <v>426</v>
      </c>
      <c r="H7" t="s">
        <v>445</v>
      </c>
      <c r="J7" t="s">
        <v>405</v>
      </c>
      <c r="L7" t="s">
        <v>363</v>
      </c>
      <c r="N7" s="2" t="s">
        <v>901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885</v>
      </c>
      <c r="U7" s="5" t="s">
        <v>782</v>
      </c>
      <c r="V7" s="1" t="s">
        <v>879</v>
      </c>
      <c r="X7" s="2" t="s">
        <v>427</v>
      </c>
      <c r="AE7" t="s">
        <v>40</v>
      </c>
      <c r="AF7" s="333" t="s">
        <v>902</v>
      </c>
      <c r="AG7" t="s">
        <v>903</v>
      </c>
      <c r="AH7">
        <f>7.56-AH6-AH3</f>
        <v>1.3099999999999996</v>
      </c>
      <c r="AI7" s="117">
        <v>1.7685</v>
      </c>
      <c r="AM7" t="s">
        <v>904</v>
      </c>
      <c r="AP7" s="4">
        <v>100</v>
      </c>
      <c r="AQ7" s="181">
        <f t="shared" si="3"/>
        <v>1</v>
      </c>
    </row>
    <row r="8" spans="2:47">
      <c r="B8" t="s">
        <v>464</v>
      </c>
      <c r="H8" t="s">
        <v>466</v>
      </c>
      <c r="L8" t="s">
        <v>373</v>
      </c>
      <c r="N8" s="2" t="s">
        <v>905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885</v>
      </c>
      <c r="U8" s="5" t="s">
        <v>782</v>
      </c>
      <c r="V8" s="1" t="s">
        <v>879</v>
      </c>
      <c r="X8" s="2" t="s">
        <v>906</v>
      </c>
      <c r="AE8" t="s">
        <v>38</v>
      </c>
      <c r="AF8" t="s">
        <v>907</v>
      </c>
      <c r="AG8" t="s">
        <v>908</v>
      </c>
      <c r="AH8">
        <v>35.200000000000003</v>
      </c>
      <c r="AI8">
        <v>47.52</v>
      </c>
      <c r="AM8" t="s">
        <v>909</v>
      </c>
      <c r="AP8" s="4">
        <v>100</v>
      </c>
      <c r="AQ8" s="181">
        <f t="shared" si="3"/>
        <v>1</v>
      </c>
    </row>
    <row r="9" spans="2:47">
      <c r="B9" t="s">
        <v>410</v>
      </c>
      <c r="H9" t="s">
        <v>525</v>
      </c>
      <c r="L9" t="s">
        <v>910</v>
      </c>
      <c r="N9" s="2" t="s">
        <v>911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885</v>
      </c>
      <c r="U9" s="5" t="s">
        <v>782</v>
      </c>
      <c r="V9" s="1" t="s">
        <v>879</v>
      </c>
      <c r="X9" s="2" t="s">
        <v>419</v>
      </c>
      <c r="AE9" t="s">
        <v>39</v>
      </c>
      <c r="AF9" t="s">
        <v>912</v>
      </c>
      <c r="AG9" t="s">
        <v>913</v>
      </c>
      <c r="AH9">
        <v>16.899999999999999</v>
      </c>
      <c r="AI9">
        <v>22.82</v>
      </c>
      <c r="AM9" t="s">
        <v>879</v>
      </c>
      <c r="AP9" s="4">
        <v>100</v>
      </c>
      <c r="AQ9" s="181">
        <f t="shared" si="3"/>
        <v>1</v>
      </c>
    </row>
    <row r="10" spans="2:47">
      <c r="B10" t="s">
        <v>449</v>
      </c>
      <c r="H10" t="s">
        <v>469</v>
      </c>
      <c r="L10" t="s">
        <v>914</v>
      </c>
      <c r="N10" s="2" t="s">
        <v>915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885</v>
      </c>
      <c r="U10" s="5" t="s">
        <v>782</v>
      </c>
      <c r="V10" s="1" t="s">
        <v>879</v>
      </c>
      <c r="X10" s="2" t="s">
        <v>916</v>
      </c>
      <c r="AE10" t="s">
        <v>41</v>
      </c>
      <c r="AF10" t="s">
        <v>917</v>
      </c>
      <c r="AG10" t="s">
        <v>918</v>
      </c>
      <c r="AH10">
        <v>9.375</v>
      </c>
      <c r="AI10" s="117">
        <v>12.656000000000001</v>
      </c>
      <c r="AM10" t="s">
        <v>919</v>
      </c>
      <c r="AP10" s="4">
        <v>100</v>
      </c>
      <c r="AQ10" s="181">
        <f t="shared" si="3"/>
        <v>1</v>
      </c>
    </row>
    <row r="11" spans="2:47">
      <c r="B11" t="s">
        <v>401</v>
      </c>
      <c r="H11" t="s">
        <v>920</v>
      </c>
      <c r="L11" t="s">
        <v>921</v>
      </c>
      <c r="N11" s="2" t="s">
        <v>922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885</v>
      </c>
      <c r="U11" s="5" t="s">
        <v>782</v>
      </c>
      <c r="V11" s="1" t="s">
        <v>879</v>
      </c>
      <c r="X11" s="2" t="s">
        <v>923</v>
      </c>
      <c r="AE11" t="s">
        <v>42</v>
      </c>
      <c r="AF11" t="s">
        <v>924</v>
      </c>
      <c r="AG11" t="s">
        <v>925</v>
      </c>
      <c r="AH11">
        <v>13.75</v>
      </c>
      <c r="AI11" s="117">
        <v>18.5625</v>
      </c>
      <c r="AM11" t="s">
        <v>782</v>
      </c>
      <c r="AP11" s="4">
        <v>100</v>
      </c>
      <c r="AQ11" s="181">
        <f t="shared" si="3"/>
        <v>1</v>
      </c>
    </row>
    <row r="12" spans="2:47">
      <c r="B12" t="s">
        <v>417</v>
      </c>
      <c r="N12" s="2" t="s">
        <v>926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885</v>
      </c>
      <c r="U12" s="5" t="s">
        <v>782</v>
      </c>
      <c r="V12" s="1" t="s">
        <v>879</v>
      </c>
      <c r="X12" s="2" t="s">
        <v>927</v>
      </c>
      <c r="AE12" t="s">
        <v>119</v>
      </c>
      <c r="AF12" t="s">
        <v>928</v>
      </c>
      <c r="AG12" t="s">
        <v>929</v>
      </c>
      <c r="AH12">
        <v>6.25</v>
      </c>
      <c r="AI12" s="117">
        <v>8.43</v>
      </c>
    </row>
    <row r="13" spans="2:47">
      <c r="B13" t="s">
        <v>422</v>
      </c>
      <c r="N13" s="2" t="s">
        <v>930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885</v>
      </c>
      <c r="U13" s="5" t="s">
        <v>782</v>
      </c>
      <c r="V13" s="1" t="s">
        <v>879</v>
      </c>
      <c r="X13" s="2" t="s">
        <v>931</v>
      </c>
    </row>
    <row r="14" spans="2:47">
      <c r="B14" t="s">
        <v>423</v>
      </c>
      <c r="N14" s="2" t="s">
        <v>932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885</v>
      </c>
      <c r="U14" s="5" t="s">
        <v>782</v>
      </c>
      <c r="V14" s="1" t="s">
        <v>879</v>
      </c>
      <c r="X14" s="2" t="s">
        <v>933</v>
      </c>
    </row>
    <row r="15" spans="2:47">
      <c r="B15" t="s">
        <v>425</v>
      </c>
      <c r="N15" s="2" t="s">
        <v>934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885</v>
      </c>
      <c r="U15" s="5" t="s">
        <v>782</v>
      </c>
      <c r="V15" s="1" t="s">
        <v>879</v>
      </c>
      <c r="X15" s="2" t="s">
        <v>935</v>
      </c>
    </row>
    <row r="16" spans="2:47">
      <c r="B16" t="s">
        <v>581</v>
      </c>
      <c r="N16" s="2" t="s">
        <v>936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885</v>
      </c>
      <c r="U16" s="5" t="s">
        <v>782</v>
      </c>
      <c r="V16" s="1" t="s">
        <v>879</v>
      </c>
      <c r="X16" s="2" t="s">
        <v>937</v>
      </c>
    </row>
    <row r="17" spans="2:24">
      <c r="B17" t="s">
        <v>504</v>
      </c>
      <c r="N17" s="2" t="s">
        <v>938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885</v>
      </c>
      <c r="U17" s="5" t="s">
        <v>782</v>
      </c>
      <c r="V17" s="1" t="s">
        <v>879</v>
      </c>
      <c r="X17" s="2" t="s">
        <v>939</v>
      </c>
    </row>
    <row r="18" spans="2:24">
      <c r="B18" t="s">
        <v>472</v>
      </c>
      <c r="N18" s="2" t="s">
        <v>940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885</v>
      </c>
      <c r="U18" s="5" t="s">
        <v>782</v>
      </c>
      <c r="V18" s="1" t="s">
        <v>879</v>
      </c>
      <c r="X18" s="2" t="s">
        <v>941</v>
      </c>
    </row>
    <row r="19" spans="2:24">
      <c r="B19" t="s">
        <v>673</v>
      </c>
      <c r="N19" s="2" t="s">
        <v>942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885</v>
      </c>
      <c r="U19" s="5" t="s">
        <v>782</v>
      </c>
      <c r="V19" s="1" t="s">
        <v>879</v>
      </c>
      <c r="X19" s="2" t="s">
        <v>943</v>
      </c>
    </row>
    <row r="20" spans="2:24">
      <c r="B20" t="s">
        <v>509</v>
      </c>
      <c r="N20" s="2" t="s">
        <v>944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878</v>
      </c>
      <c r="U20" s="5" t="s">
        <v>782</v>
      </c>
      <c r="V20" s="1" t="s">
        <v>879</v>
      </c>
      <c r="X20" s="2" t="s">
        <v>406</v>
      </c>
    </row>
    <row r="21" spans="2:24">
      <c r="B21" t="s">
        <v>945</v>
      </c>
      <c r="N21" s="2" t="s">
        <v>946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878</v>
      </c>
      <c r="U21" s="5" t="s">
        <v>782</v>
      </c>
      <c r="V21" s="1" t="s">
        <v>879</v>
      </c>
      <c r="X21" s="2" t="s">
        <v>947</v>
      </c>
    </row>
    <row r="22" spans="2:24">
      <c r="N22" s="2" t="s">
        <v>948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878</v>
      </c>
      <c r="U22" s="5" t="s">
        <v>782</v>
      </c>
      <c r="V22" s="1" t="s">
        <v>879</v>
      </c>
    </row>
    <row r="23" spans="2:24">
      <c r="N23" s="2" t="s">
        <v>949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878</v>
      </c>
      <c r="U23" s="5" t="s">
        <v>782</v>
      </c>
      <c r="V23" s="1" t="s">
        <v>879</v>
      </c>
    </row>
    <row r="24" spans="2:24">
      <c r="N24" s="2" t="s">
        <v>950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885</v>
      </c>
      <c r="U24" s="5" t="s">
        <v>782</v>
      </c>
      <c r="V24" s="1" t="s">
        <v>879</v>
      </c>
    </row>
    <row r="25" spans="2:24">
      <c r="N25" s="2" t="s">
        <v>951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885</v>
      </c>
      <c r="U25" s="5" t="s">
        <v>782</v>
      </c>
      <c r="V25" s="1" t="s">
        <v>879</v>
      </c>
    </row>
    <row r="26" spans="2:24">
      <c r="N26" s="2" t="s">
        <v>952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878</v>
      </c>
      <c r="U26" s="5" t="s">
        <v>782</v>
      </c>
      <c r="V26" s="1" t="s">
        <v>879</v>
      </c>
    </row>
    <row r="27" spans="2:24">
      <c r="N27" s="2" t="s">
        <v>953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878</v>
      </c>
      <c r="U27" s="5" t="s">
        <v>782</v>
      </c>
      <c r="V27" s="1" t="s">
        <v>879</v>
      </c>
    </row>
    <row r="28" spans="2:24">
      <c r="N28" s="2" t="s">
        <v>954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878</v>
      </c>
      <c r="U28" s="5" t="s">
        <v>782</v>
      </c>
      <c r="V28" s="1" t="s">
        <v>879</v>
      </c>
    </row>
    <row r="29" spans="2:24">
      <c r="N29" s="2" t="s">
        <v>955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878</v>
      </c>
      <c r="U29" s="5" t="s">
        <v>782</v>
      </c>
      <c r="V29" s="1" t="s">
        <v>879</v>
      </c>
    </row>
    <row r="30" spans="2:24">
      <c r="N30" s="2" t="s">
        <v>956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878</v>
      </c>
      <c r="U30" s="5" t="s">
        <v>782</v>
      </c>
      <c r="V30" s="1" t="s">
        <v>879</v>
      </c>
    </row>
    <row r="31" spans="2:24">
      <c r="N31" s="2" t="s">
        <v>957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878</v>
      </c>
      <c r="U31" s="5" t="s">
        <v>782</v>
      </c>
      <c r="V31" s="1" t="s">
        <v>879</v>
      </c>
    </row>
    <row r="32" spans="2:24">
      <c r="N32" s="2" t="s">
        <v>958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878</v>
      </c>
      <c r="U32" s="5" t="s">
        <v>782</v>
      </c>
      <c r="V32" s="1" t="s">
        <v>879</v>
      </c>
    </row>
    <row r="33" spans="14:22">
      <c r="N33" s="2" t="s">
        <v>959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878</v>
      </c>
      <c r="U33" s="5" t="s">
        <v>782</v>
      </c>
      <c r="V33" s="1" t="s">
        <v>879</v>
      </c>
    </row>
    <row r="34" spans="14:22">
      <c r="N34" s="2" t="s">
        <v>960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891</v>
      </c>
      <c r="U34" s="5" t="s">
        <v>782</v>
      </c>
      <c r="V34" s="1" t="s">
        <v>879</v>
      </c>
    </row>
    <row r="35" spans="14:22">
      <c r="N35" s="2" t="s">
        <v>961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891</v>
      </c>
      <c r="U35" s="5" t="s">
        <v>782</v>
      </c>
      <c r="V35" s="1" t="s">
        <v>879</v>
      </c>
    </row>
    <row r="36" spans="14:22">
      <c r="N36" s="2" t="s">
        <v>962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891</v>
      </c>
      <c r="U36" s="5" t="s">
        <v>782</v>
      </c>
      <c r="V36" s="1" t="s">
        <v>879</v>
      </c>
    </row>
    <row r="37" spans="14:22">
      <c r="N37" s="2" t="s">
        <v>963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891</v>
      </c>
      <c r="U37" s="5" t="s">
        <v>782</v>
      </c>
      <c r="V37" s="1" t="s">
        <v>879</v>
      </c>
    </row>
    <row r="38" spans="14:22">
      <c r="N38" s="2" t="s">
        <v>964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891</v>
      </c>
      <c r="U38" s="5" t="s">
        <v>782</v>
      </c>
      <c r="V38" s="1" t="s">
        <v>879</v>
      </c>
    </row>
    <row r="39" spans="14:22">
      <c r="N39" s="2" t="s">
        <v>965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891</v>
      </c>
      <c r="U39" s="5" t="s">
        <v>782</v>
      </c>
      <c r="V39" s="1" t="s">
        <v>879</v>
      </c>
    </row>
    <row r="40" spans="14:22">
      <c r="N40" s="2" t="s">
        <v>966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891</v>
      </c>
      <c r="U40" s="5" t="s">
        <v>782</v>
      </c>
      <c r="V40" s="1" t="s">
        <v>879</v>
      </c>
    </row>
    <row r="41" spans="14:22">
      <c r="N41" s="2" t="s">
        <v>967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891</v>
      </c>
      <c r="U41" s="5" t="s">
        <v>782</v>
      </c>
      <c r="V41" s="1" t="s">
        <v>879</v>
      </c>
    </row>
    <row r="42" spans="14:22">
      <c r="N42" s="2" t="s">
        <v>968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891</v>
      </c>
      <c r="U42" s="5" t="s">
        <v>782</v>
      </c>
      <c r="V42" s="1" t="s">
        <v>879</v>
      </c>
    </row>
    <row r="43" spans="14:22">
      <c r="N43" s="2" t="s">
        <v>969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891</v>
      </c>
      <c r="U43" s="5" t="s">
        <v>782</v>
      </c>
      <c r="V43" s="1" t="s">
        <v>879</v>
      </c>
    </row>
    <row r="44" spans="14:22">
      <c r="N44" s="2" t="s">
        <v>970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891</v>
      </c>
      <c r="U44" s="5" t="s">
        <v>782</v>
      </c>
      <c r="V44" s="1" t="s">
        <v>879</v>
      </c>
    </row>
    <row r="45" spans="14:22">
      <c r="N45" s="2" t="s">
        <v>971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891</v>
      </c>
      <c r="U45" s="5" t="s">
        <v>782</v>
      </c>
      <c r="V45" s="1" t="s">
        <v>879</v>
      </c>
    </row>
    <row r="46" spans="14:22">
      <c r="N46" s="2" t="s">
        <v>972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891</v>
      </c>
      <c r="U46" s="5" t="s">
        <v>782</v>
      </c>
      <c r="V46" s="1" t="s">
        <v>879</v>
      </c>
    </row>
    <row r="47" spans="14:22">
      <c r="N47" s="2" t="s">
        <v>973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891</v>
      </c>
      <c r="U47" s="5" t="s">
        <v>782</v>
      </c>
      <c r="V47" s="1" t="s">
        <v>879</v>
      </c>
    </row>
    <row r="48" spans="14:22">
      <c r="N48" s="2" t="s">
        <v>974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891</v>
      </c>
      <c r="U48" s="5" t="s">
        <v>782</v>
      </c>
      <c r="V48" s="1" t="s">
        <v>879</v>
      </c>
    </row>
    <row r="49" spans="14:22">
      <c r="N49" s="2" t="s">
        <v>975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891</v>
      </c>
      <c r="U49" s="5" t="s">
        <v>782</v>
      </c>
      <c r="V49" s="1" t="s">
        <v>879</v>
      </c>
    </row>
    <row r="50" spans="14:22">
      <c r="N50" s="2" t="s">
        <v>976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891</v>
      </c>
      <c r="U50" s="5" t="s">
        <v>782</v>
      </c>
      <c r="V50" s="1" t="s">
        <v>879</v>
      </c>
    </row>
    <row r="51" spans="14:22">
      <c r="N51" s="2" t="s">
        <v>977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891</v>
      </c>
      <c r="U51" s="5" t="s">
        <v>782</v>
      </c>
      <c r="V51" s="1" t="s">
        <v>879</v>
      </c>
    </row>
    <row r="52" spans="14:22">
      <c r="N52" s="2" t="s">
        <v>978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891</v>
      </c>
      <c r="U52" s="5" t="s">
        <v>782</v>
      </c>
      <c r="V52" s="1" t="s">
        <v>879</v>
      </c>
    </row>
    <row r="53" spans="14:22">
      <c r="N53" s="2" t="s">
        <v>979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891</v>
      </c>
      <c r="U53" s="5" t="s">
        <v>782</v>
      </c>
      <c r="V53" s="1" t="s">
        <v>879</v>
      </c>
    </row>
    <row r="54" spans="14:22">
      <c r="N54" s="2" t="s">
        <v>980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891</v>
      </c>
      <c r="U54" s="5" t="s">
        <v>782</v>
      </c>
      <c r="V54" s="1" t="s">
        <v>879</v>
      </c>
    </row>
    <row r="55" spans="14:22">
      <c r="N55" s="2" t="s">
        <v>981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891</v>
      </c>
      <c r="U55" s="5" t="s">
        <v>782</v>
      </c>
      <c r="V55" s="1" t="s">
        <v>879</v>
      </c>
    </row>
    <row r="56" spans="14:22">
      <c r="N56" s="2" t="s">
        <v>982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891</v>
      </c>
      <c r="U56" s="5" t="s">
        <v>782</v>
      </c>
      <c r="V56" s="1" t="s">
        <v>879</v>
      </c>
    </row>
    <row r="57" spans="14:22">
      <c r="N57" s="2" t="s">
        <v>983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891</v>
      </c>
      <c r="U57" s="5" t="s">
        <v>782</v>
      </c>
      <c r="V57" s="1" t="s">
        <v>879</v>
      </c>
    </row>
    <row r="58" spans="14:22">
      <c r="N58" s="2" t="s">
        <v>984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891</v>
      </c>
      <c r="U58" s="5" t="s">
        <v>782</v>
      </c>
      <c r="V58" s="1" t="s">
        <v>879</v>
      </c>
    </row>
    <row r="59" spans="14:22">
      <c r="N59" s="2" t="s">
        <v>985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891</v>
      </c>
      <c r="U59" s="5" t="s">
        <v>782</v>
      </c>
      <c r="V59" s="1" t="s">
        <v>879</v>
      </c>
    </row>
    <row r="60" spans="14:22">
      <c r="N60" s="2" t="s">
        <v>986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891</v>
      </c>
      <c r="U60" s="5" t="s">
        <v>782</v>
      </c>
      <c r="V60" s="1" t="s">
        <v>879</v>
      </c>
    </row>
    <row r="61" spans="14:22">
      <c r="N61" s="2" t="s">
        <v>987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891</v>
      </c>
      <c r="U61" s="5" t="s">
        <v>782</v>
      </c>
      <c r="V61" s="1" t="s">
        <v>879</v>
      </c>
    </row>
    <row r="62" spans="14:22">
      <c r="N62" s="2" t="s">
        <v>988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891</v>
      </c>
      <c r="U62" s="5" t="s">
        <v>782</v>
      </c>
      <c r="V62" s="1" t="s">
        <v>879</v>
      </c>
    </row>
    <row r="63" spans="14:22">
      <c r="N63" s="2" t="s">
        <v>989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891</v>
      </c>
      <c r="U63" s="5" t="s">
        <v>782</v>
      </c>
      <c r="V63" s="1" t="s">
        <v>879</v>
      </c>
    </row>
    <row r="64" spans="14:22">
      <c r="N64" s="2" t="s">
        <v>990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891</v>
      </c>
      <c r="U64" s="5" t="s">
        <v>782</v>
      </c>
      <c r="V64" s="1" t="s">
        <v>879</v>
      </c>
    </row>
    <row r="65" spans="14:22">
      <c r="N65" s="2" t="s">
        <v>991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891</v>
      </c>
      <c r="U65" s="5" t="s">
        <v>782</v>
      </c>
      <c r="V65" s="1" t="s">
        <v>879</v>
      </c>
    </row>
    <row r="66" spans="14:22">
      <c r="N66" s="2" t="s">
        <v>992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896</v>
      </c>
      <c r="U66" s="5" t="s">
        <v>782</v>
      </c>
      <c r="V66" s="1" t="s">
        <v>879</v>
      </c>
    </row>
    <row r="67" spans="14:22">
      <c r="N67" s="2" t="s">
        <v>993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896</v>
      </c>
      <c r="U67" s="5" t="s">
        <v>782</v>
      </c>
      <c r="V67" s="1" t="s">
        <v>879</v>
      </c>
    </row>
    <row r="68" spans="14:22">
      <c r="N68" s="2" t="s">
        <v>994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896</v>
      </c>
      <c r="U68" s="5" t="s">
        <v>782</v>
      </c>
      <c r="V68" s="1" t="s">
        <v>879</v>
      </c>
    </row>
    <row r="69" spans="14:22">
      <c r="N69" s="2" t="s">
        <v>995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896</v>
      </c>
      <c r="U69" s="5" t="s">
        <v>782</v>
      </c>
      <c r="V69" s="1" t="s">
        <v>879</v>
      </c>
    </row>
    <row r="70" spans="14:22">
      <c r="N70" s="2" t="s">
        <v>996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896</v>
      </c>
      <c r="U70" s="5" t="s">
        <v>782</v>
      </c>
      <c r="V70" s="1" t="s">
        <v>879</v>
      </c>
    </row>
    <row r="71" spans="14:22">
      <c r="N71" s="2" t="s">
        <v>997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896</v>
      </c>
      <c r="U71" s="5" t="s">
        <v>782</v>
      </c>
      <c r="V71" s="1" t="s">
        <v>879</v>
      </c>
    </row>
    <row r="72" spans="14:22">
      <c r="N72" s="2" t="s">
        <v>998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896</v>
      </c>
      <c r="U72" s="5" t="s">
        <v>782</v>
      </c>
      <c r="V72" s="1" t="s">
        <v>879</v>
      </c>
    </row>
    <row r="73" spans="14:22">
      <c r="N73" s="2" t="s">
        <v>999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896</v>
      </c>
      <c r="U73" s="5" t="s">
        <v>782</v>
      </c>
      <c r="V73" s="1" t="s">
        <v>879</v>
      </c>
    </row>
    <row r="74" spans="14:22">
      <c r="N74" s="2" t="s">
        <v>1000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896</v>
      </c>
      <c r="U74" s="5" t="s">
        <v>782</v>
      </c>
      <c r="V74" s="1" t="s">
        <v>879</v>
      </c>
    </row>
    <row r="75" spans="14:22">
      <c r="N75" s="2" t="s">
        <v>1001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896</v>
      </c>
      <c r="U75" s="5" t="s">
        <v>782</v>
      </c>
      <c r="V75" s="1" t="s">
        <v>879</v>
      </c>
    </row>
    <row r="76" spans="14:22">
      <c r="N76" s="2" t="s">
        <v>1002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896</v>
      </c>
      <c r="U76" s="5" t="s">
        <v>782</v>
      </c>
      <c r="V76" s="1" t="s">
        <v>879</v>
      </c>
    </row>
    <row r="77" spans="14:22">
      <c r="N77" s="2" t="s">
        <v>1003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896</v>
      </c>
      <c r="U77" s="5" t="s">
        <v>782</v>
      </c>
      <c r="V77" s="1" t="s">
        <v>879</v>
      </c>
    </row>
    <row r="78" spans="14:22">
      <c r="N78" s="2" t="s">
        <v>1004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896</v>
      </c>
      <c r="U78" s="5" t="s">
        <v>782</v>
      </c>
      <c r="V78" s="1" t="s">
        <v>879</v>
      </c>
    </row>
    <row r="79" spans="14:22">
      <c r="N79" s="2" t="s">
        <v>1005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896</v>
      </c>
      <c r="U79" s="5" t="s">
        <v>782</v>
      </c>
      <c r="V79" s="1" t="s">
        <v>879</v>
      </c>
    </row>
    <row r="80" spans="14:22">
      <c r="N80" s="2" t="s">
        <v>1006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896</v>
      </c>
      <c r="U80" s="5" t="s">
        <v>782</v>
      </c>
      <c r="V80" s="1" t="s">
        <v>879</v>
      </c>
    </row>
    <row r="81" spans="14:22">
      <c r="N81" s="2" t="s">
        <v>1007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896</v>
      </c>
      <c r="U81" s="5" t="s">
        <v>782</v>
      </c>
      <c r="V81" s="1" t="s">
        <v>879</v>
      </c>
    </row>
    <row r="82" spans="14:22">
      <c r="N82" s="2" t="s">
        <v>1008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896</v>
      </c>
      <c r="U82" s="5" t="s">
        <v>782</v>
      </c>
      <c r="V82" s="1" t="s">
        <v>879</v>
      </c>
    </row>
    <row r="83" spans="14:22">
      <c r="N83" s="2" t="s">
        <v>1009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896</v>
      </c>
      <c r="U83" s="5" t="s">
        <v>782</v>
      </c>
      <c r="V83" s="1" t="s">
        <v>879</v>
      </c>
    </row>
    <row r="84" spans="14:22">
      <c r="N84" s="2" t="s">
        <v>1010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896</v>
      </c>
      <c r="U84" s="5" t="s">
        <v>782</v>
      </c>
      <c r="V84" s="1" t="s">
        <v>879</v>
      </c>
    </row>
    <row r="85" spans="14:22">
      <c r="N85" s="2" t="s">
        <v>1011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896</v>
      </c>
      <c r="U85" s="5" t="s">
        <v>782</v>
      </c>
      <c r="V85" s="1" t="s">
        <v>879</v>
      </c>
    </row>
    <row r="86" spans="14:22">
      <c r="N86" s="2" t="s">
        <v>1012</v>
      </c>
      <c r="O86" s="2" t="s">
        <v>42</v>
      </c>
      <c r="P86" s="2" t="s">
        <v>924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878</v>
      </c>
      <c r="U86" s="5" t="s">
        <v>782</v>
      </c>
      <c r="V86" s="1" t="s">
        <v>879</v>
      </c>
    </row>
    <row r="87" spans="14:22">
      <c r="N87" s="2" t="s">
        <v>1013</v>
      </c>
      <c r="O87" s="2" t="s">
        <v>42</v>
      </c>
      <c r="P87" s="2" t="s">
        <v>924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878</v>
      </c>
      <c r="U87" s="5" t="s">
        <v>782</v>
      </c>
      <c r="V87" s="1" t="s">
        <v>879</v>
      </c>
    </row>
    <row r="88" spans="14:22">
      <c r="N88" s="2" t="s">
        <v>1014</v>
      </c>
      <c r="O88" s="2" t="s">
        <v>42</v>
      </c>
      <c r="P88" s="2" t="s">
        <v>924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878</v>
      </c>
      <c r="U88" s="5" t="s">
        <v>782</v>
      </c>
      <c r="V88" s="1" t="s">
        <v>879</v>
      </c>
    </row>
    <row r="89" spans="14:22">
      <c r="N89" s="2" t="s">
        <v>1015</v>
      </c>
      <c r="O89" s="2" t="s">
        <v>42</v>
      </c>
      <c r="P89" s="2" t="s">
        <v>924</v>
      </c>
      <c r="Q89" s="1">
        <v>1228.1499999999999</v>
      </c>
      <c r="R89" s="11">
        <f t="shared" ca="1" si="7"/>
        <v>7.1192974320329252E-3</v>
      </c>
      <c r="S89" s="5" t="str">
        <f t="shared" si="6"/>
        <v>MY9_Solar</v>
      </c>
      <c r="T89" s="1" t="s">
        <v>878</v>
      </c>
      <c r="U89" s="5" t="s">
        <v>782</v>
      </c>
      <c r="V89" s="1" t="s">
        <v>879</v>
      </c>
    </row>
    <row r="90" spans="14:22">
      <c r="N90" s="2" t="s">
        <v>1016</v>
      </c>
      <c r="O90" s="2" t="s">
        <v>42</v>
      </c>
      <c r="P90" s="2" t="s">
        <v>924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878</v>
      </c>
      <c r="U90" s="5" t="s">
        <v>782</v>
      </c>
      <c r="V90" s="1" t="s">
        <v>879</v>
      </c>
    </row>
    <row r="91" spans="14:22">
      <c r="N91" s="2" t="s">
        <v>1017</v>
      </c>
      <c r="O91" s="2" t="s">
        <v>42</v>
      </c>
      <c r="P91" s="2" t="s">
        <v>924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878</v>
      </c>
      <c r="U91" s="5" t="s">
        <v>782</v>
      </c>
      <c r="V91" s="1" t="s">
        <v>879</v>
      </c>
    </row>
    <row r="92" spans="14:22">
      <c r="N92" s="2" t="s">
        <v>1018</v>
      </c>
      <c r="O92" s="2" t="s">
        <v>42</v>
      </c>
      <c r="P92" s="2" t="s">
        <v>924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878</v>
      </c>
      <c r="U92" s="5" t="s">
        <v>782</v>
      </c>
      <c r="V92" s="1" t="s">
        <v>879</v>
      </c>
    </row>
    <row r="93" spans="14:22">
      <c r="N93" s="2" t="s">
        <v>1019</v>
      </c>
      <c r="O93" s="2" t="s">
        <v>42</v>
      </c>
      <c r="P93" s="2" t="s">
        <v>924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878</v>
      </c>
      <c r="U93" s="5" t="s">
        <v>782</v>
      </c>
      <c r="V93" s="1" t="s">
        <v>879</v>
      </c>
    </row>
    <row r="94" spans="14:22">
      <c r="N94" s="2" t="s">
        <v>1020</v>
      </c>
      <c r="O94" s="2" t="s">
        <v>42</v>
      </c>
      <c r="P94" s="2" t="s">
        <v>924</v>
      </c>
      <c r="Q94" s="1">
        <v>1517.28</v>
      </c>
      <c r="R94" s="11">
        <f t="shared" ca="1" si="7"/>
        <v>8.7953162135528378E-3</v>
      </c>
      <c r="S94" s="5" t="str">
        <f t="shared" si="6"/>
        <v>MY9_Solar</v>
      </c>
      <c r="T94" s="1" t="s">
        <v>878</v>
      </c>
      <c r="U94" s="5" t="s">
        <v>782</v>
      </c>
      <c r="V94" s="1" t="s">
        <v>879</v>
      </c>
    </row>
    <row r="95" spans="14:22">
      <c r="N95" s="2" t="s">
        <v>1021</v>
      </c>
      <c r="O95" s="2" t="s">
        <v>42</v>
      </c>
      <c r="P95" s="2" t="s">
        <v>924</v>
      </c>
      <c r="Q95" s="1">
        <v>1390.8400000000001</v>
      </c>
      <c r="R95" s="11">
        <f t="shared" ca="1" si="7"/>
        <v>8.0623731957567678E-3</v>
      </c>
      <c r="S95" s="5" t="str">
        <f t="shared" si="6"/>
        <v>MY9_Solar</v>
      </c>
      <c r="T95" s="1" t="s">
        <v>878</v>
      </c>
      <c r="U95" s="5" t="s">
        <v>782</v>
      </c>
      <c r="V95" s="1" t="s">
        <v>879</v>
      </c>
    </row>
    <row r="96" spans="14:22">
      <c r="N96" s="2" t="s">
        <v>1905</v>
      </c>
      <c r="O96" s="2" t="s">
        <v>42</v>
      </c>
      <c r="P96" s="2" t="s">
        <v>924</v>
      </c>
      <c r="Q96" s="1">
        <v>1422.4499999999998</v>
      </c>
      <c r="R96" s="11"/>
      <c r="S96" s="5" t="str">
        <f t="shared" si="6"/>
        <v>MY9_Solar</v>
      </c>
      <c r="T96" s="1" t="s">
        <v>878</v>
      </c>
      <c r="U96" s="5" t="s">
        <v>782</v>
      </c>
      <c r="V96" s="1" t="s">
        <v>879</v>
      </c>
    </row>
    <row r="97" spans="14:22">
      <c r="N97" s="2" t="s">
        <v>1022</v>
      </c>
      <c r="O97" s="2" t="s">
        <v>42</v>
      </c>
      <c r="P97" s="2" t="s">
        <v>924</v>
      </c>
      <c r="Q97" s="1">
        <v>1264.4000000000001</v>
      </c>
      <c r="R97" s="11">
        <f t="shared" ca="1" si="7"/>
        <v>7.3294301779606988E-3</v>
      </c>
      <c r="S97" s="5" t="str">
        <f t="shared" si="6"/>
        <v>MY9_Solar</v>
      </c>
      <c r="T97" s="1" t="s">
        <v>878</v>
      </c>
      <c r="U97" s="5" t="s">
        <v>782</v>
      </c>
      <c r="V97" s="1" t="s">
        <v>879</v>
      </c>
    </row>
    <row r="98" spans="14:22">
      <c r="N98" s="2" t="s">
        <v>1023</v>
      </c>
      <c r="O98" s="2" t="s">
        <v>42</v>
      </c>
      <c r="P98" s="2" t="s">
        <v>924</v>
      </c>
      <c r="Q98" s="1">
        <v>1296.01</v>
      </c>
      <c r="R98" s="11">
        <f t="shared" ca="1" si="7"/>
        <v>7.5126659324097154E-3</v>
      </c>
      <c r="S98" s="5" t="str">
        <f t="shared" si="6"/>
        <v>MY9_Solar</v>
      </c>
      <c r="T98" s="1" t="s">
        <v>878</v>
      </c>
      <c r="U98" s="5" t="s">
        <v>782</v>
      </c>
      <c r="V98" s="1" t="s">
        <v>879</v>
      </c>
    </row>
    <row r="99" spans="14:22">
      <c r="N99" s="2" t="s">
        <v>1906</v>
      </c>
      <c r="O99" s="2" t="s">
        <v>42</v>
      </c>
      <c r="P99" s="2" t="s">
        <v>924</v>
      </c>
      <c r="Q99" s="1">
        <v>1580.5</v>
      </c>
      <c r="R99" s="11"/>
      <c r="S99" s="5" t="str">
        <f t="shared" si="6"/>
        <v>MY9_Solar</v>
      </c>
      <c r="T99" s="1" t="s">
        <v>878</v>
      </c>
      <c r="U99" s="5" t="s">
        <v>782</v>
      </c>
      <c r="V99" s="1" t="s">
        <v>879</v>
      </c>
    </row>
    <row r="100" spans="14:22">
      <c r="N100" s="2" t="s">
        <v>1838</v>
      </c>
      <c r="O100" s="2" t="s">
        <v>119</v>
      </c>
      <c r="P100" s="2" t="s">
        <v>928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896</v>
      </c>
      <c r="U100" s="5" t="s">
        <v>782</v>
      </c>
      <c r="V100" s="1" t="s">
        <v>879</v>
      </c>
    </row>
    <row r="101" spans="14:22">
      <c r="N101" s="2" t="s">
        <v>1839</v>
      </c>
      <c r="O101" s="2" t="s">
        <v>119</v>
      </c>
      <c r="P101" s="2" t="s">
        <v>928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896</v>
      </c>
      <c r="U101" s="5" t="s">
        <v>782</v>
      </c>
      <c r="V101" s="1" t="s">
        <v>879</v>
      </c>
    </row>
    <row r="102" spans="14:22">
      <c r="N102" s="2" t="s">
        <v>1840</v>
      </c>
      <c r="O102" s="2" t="s">
        <v>119</v>
      </c>
      <c r="P102" s="2" t="s">
        <v>928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896</v>
      </c>
      <c r="U102" s="5" t="s">
        <v>782</v>
      </c>
      <c r="V102" s="1" t="s">
        <v>879</v>
      </c>
    </row>
    <row r="103" spans="14:22">
      <c r="N103" s="2" t="s">
        <v>1841</v>
      </c>
      <c r="O103" s="2" t="s">
        <v>119</v>
      </c>
      <c r="P103" s="2" t="s">
        <v>928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896</v>
      </c>
      <c r="U103" s="5" t="s">
        <v>782</v>
      </c>
      <c r="V103" s="1" t="s">
        <v>879</v>
      </c>
    </row>
    <row r="104" spans="14:22">
      <c r="N104" s="2" t="s">
        <v>1024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878</v>
      </c>
      <c r="U104" s="5" t="s">
        <v>782</v>
      </c>
      <c r="V104" s="1" t="s">
        <v>879</v>
      </c>
    </row>
    <row r="105" spans="14:22">
      <c r="N105" s="2" t="s">
        <v>1025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885</v>
      </c>
      <c r="U105" s="5" t="s">
        <v>782</v>
      </c>
      <c r="V105" s="1" t="s">
        <v>879</v>
      </c>
    </row>
    <row r="106" spans="14:22">
      <c r="N106" s="2" t="s">
        <v>1026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885</v>
      </c>
      <c r="U106" s="5" t="s">
        <v>782</v>
      </c>
      <c r="V106" s="1" t="s">
        <v>879</v>
      </c>
    </row>
    <row r="107" spans="14:22">
      <c r="N107" s="2" t="s">
        <v>1027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885</v>
      </c>
      <c r="U107" s="5" t="s">
        <v>782</v>
      </c>
      <c r="V107" s="1" t="s">
        <v>879</v>
      </c>
    </row>
    <row r="108" spans="14:22">
      <c r="N108" s="2" t="s">
        <v>1028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885</v>
      </c>
      <c r="U108" s="5" t="s">
        <v>782</v>
      </c>
      <c r="V108" s="1" t="s">
        <v>879</v>
      </c>
    </row>
    <row r="109" spans="14:22">
      <c r="N109" s="2" t="s">
        <v>1029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885</v>
      </c>
      <c r="U109" s="5" t="s">
        <v>782</v>
      </c>
      <c r="V109" s="1" t="s">
        <v>879</v>
      </c>
    </row>
    <row r="110" spans="14:22">
      <c r="N110" s="2" t="s">
        <v>1030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885</v>
      </c>
      <c r="U110" s="5" t="s">
        <v>782</v>
      </c>
      <c r="V110" s="1" t="s">
        <v>879</v>
      </c>
    </row>
    <row r="111" spans="14:22">
      <c r="N111" s="2" t="s">
        <v>1031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885</v>
      </c>
      <c r="U111" s="5" t="s">
        <v>782</v>
      </c>
      <c r="V111" s="1" t="s">
        <v>879</v>
      </c>
    </row>
    <row r="112" spans="14:22">
      <c r="N112" s="2" t="s">
        <v>1032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878</v>
      </c>
      <c r="U112" s="5" t="s">
        <v>782</v>
      </c>
      <c r="V112" s="1" t="s">
        <v>879</v>
      </c>
    </row>
    <row r="113" spans="14:22">
      <c r="N113" s="2" t="s">
        <v>1033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878</v>
      </c>
      <c r="U113" s="5" t="s">
        <v>782</v>
      </c>
      <c r="V113" s="1" t="s">
        <v>879</v>
      </c>
    </row>
    <row r="114" spans="14:22">
      <c r="N114" s="2" t="s">
        <v>1034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885</v>
      </c>
      <c r="U114" s="5" t="s">
        <v>782</v>
      </c>
      <c r="V114" s="1" t="s">
        <v>879</v>
      </c>
    </row>
    <row r="115" spans="14:22">
      <c r="N115" s="2" t="s">
        <v>1035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878</v>
      </c>
      <c r="U115" s="5" t="s">
        <v>782</v>
      </c>
      <c r="V115" s="1" t="s">
        <v>879</v>
      </c>
    </row>
    <row r="116" spans="14:22">
      <c r="N116" s="2" t="s">
        <v>1036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878</v>
      </c>
      <c r="U116" s="5" t="s">
        <v>782</v>
      </c>
      <c r="V116" s="1" t="s">
        <v>879</v>
      </c>
    </row>
    <row r="117" spans="14:22">
      <c r="N117" s="2" t="s">
        <v>1037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878</v>
      </c>
      <c r="U117" s="5" t="s">
        <v>782</v>
      </c>
      <c r="V117" s="1" t="s">
        <v>879</v>
      </c>
    </row>
    <row r="118" spans="14:22">
      <c r="N118" s="2" t="s">
        <v>1038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878</v>
      </c>
      <c r="U118" s="5" t="s">
        <v>782</v>
      </c>
      <c r="V118" s="1" t="s">
        <v>879</v>
      </c>
    </row>
    <row r="119" spans="14:22">
      <c r="N119" s="2" t="s">
        <v>1039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891</v>
      </c>
      <c r="U119" s="5" t="s">
        <v>782</v>
      </c>
      <c r="V119" s="1" t="s">
        <v>879</v>
      </c>
    </row>
    <row r="120" spans="14:22">
      <c r="N120" s="2" t="s">
        <v>1040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891</v>
      </c>
      <c r="U120" s="5" t="s">
        <v>782</v>
      </c>
      <c r="V120" s="1" t="s">
        <v>879</v>
      </c>
    </row>
    <row r="121" spans="14:22">
      <c r="N121" s="2" t="s">
        <v>1041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891</v>
      </c>
      <c r="U121" s="5" t="s">
        <v>782</v>
      </c>
      <c r="V121" s="1" t="s">
        <v>879</v>
      </c>
    </row>
    <row r="122" spans="14:22">
      <c r="N122" s="2" t="s">
        <v>1042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891</v>
      </c>
      <c r="U122" s="5" t="s">
        <v>782</v>
      </c>
      <c r="V122" s="1" t="s">
        <v>879</v>
      </c>
    </row>
    <row r="123" spans="14:22">
      <c r="N123" s="2" t="s">
        <v>1043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891</v>
      </c>
      <c r="U123" s="5" t="s">
        <v>782</v>
      </c>
      <c r="V123" s="1" t="s">
        <v>879</v>
      </c>
    </row>
    <row r="124" spans="14:22">
      <c r="N124" s="2" t="s">
        <v>1044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891</v>
      </c>
      <c r="U124" s="5" t="s">
        <v>782</v>
      </c>
      <c r="V124" s="1" t="s">
        <v>879</v>
      </c>
    </row>
    <row r="125" spans="14:22">
      <c r="N125" s="2" t="s">
        <v>1045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891</v>
      </c>
      <c r="U125" s="5" t="s">
        <v>782</v>
      </c>
      <c r="V125" s="1" t="s">
        <v>879</v>
      </c>
    </row>
    <row r="126" spans="14:22">
      <c r="N126" s="2" t="s">
        <v>1046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891</v>
      </c>
      <c r="U126" s="5" t="s">
        <v>782</v>
      </c>
      <c r="V126" s="1" t="s">
        <v>879</v>
      </c>
    </row>
    <row r="127" spans="14:22">
      <c r="N127" s="2" t="s">
        <v>1047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896</v>
      </c>
      <c r="U127" s="5" t="s">
        <v>782</v>
      </c>
      <c r="V127" s="1" t="s">
        <v>879</v>
      </c>
    </row>
    <row r="128" spans="14:22">
      <c r="N128" s="2" t="s">
        <v>1048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896</v>
      </c>
      <c r="U128" s="5" t="s">
        <v>782</v>
      </c>
      <c r="V128" s="1" t="s">
        <v>879</v>
      </c>
    </row>
    <row r="129" spans="14:22">
      <c r="N129" s="2" t="s">
        <v>1049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896</v>
      </c>
      <c r="U129" s="5" t="s">
        <v>782</v>
      </c>
      <c r="V129" s="1" t="s">
        <v>879</v>
      </c>
    </row>
    <row r="130" spans="14:22">
      <c r="N130" s="2" t="s">
        <v>1050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896</v>
      </c>
      <c r="U130" s="5" t="s">
        <v>782</v>
      </c>
      <c r="V130" s="1" t="s">
        <v>879</v>
      </c>
    </row>
    <row r="131" spans="14:22">
      <c r="N131" s="2" t="s">
        <v>1051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896</v>
      </c>
      <c r="U131" s="5" t="s">
        <v>782</v>
      </c>
      <c r="V131" s="1" t="s">
        <v>879</v>
      </c>
    </row>
    <row r="132" spans="14:22">
      <c r="N132" s="2" t="s">
        <v>1052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896</v>
      </c>
      <c r="U132" s="5" t="s">
        <v>782</v>
      </c>
      <c r="V132" s="1" t="s">
        <v>879</v>
      </c>
    </row>
    <row r="133" spans="14:22">
      <c r="N133" s="2" t="s">
        <v>1053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896</v>
      </c>
      <c r="U133" s="5" t="s">
        <v>782</v>
      </c>
      <c r="V133" s="1" t="s">
        <v>879</v>
      </c>
    </row>
    <row r="134" spans="14:22">
      <c r="N134" s="2" t="s">
        <v>1054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896</v>
      </c>
      <c r="U134" s="5" t="s">
        <v>782</v>
      </c>
      <c r="V134" s="1" t="s">
        <v>879</v>
      </c>
    </row>
    <row r="135" spans="14:22">
      <c r="N135" s="2" t="s">
        <v>1055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896</v>
      </c>
      <c r="U135" s="5" t="s">
        <v>782</v>
      </c>
      <c r="V135" s="1" t="s">
        <v>879</v>
      </c>
    </row>
    <row r="136" spans="14:22">
      <c r="N136" s="2" t="s">
        <v>1056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896</v>
      </c>
      <c r="U136" s="5" t="s">
        <v>782</v>
      </c>
      <c r="V136" s="1" t="s">
        <v>879</v>
      </c>
    </row>
    <row r="137" spans="14:22">
      <c r="N137" s="2" t="s">
        <v>1057</v>
      </c>
      <c r="O137" s="2" t="s">
        <v>42</v>
      </c>
      <c r="P137" s="2" t="s">
        <v>924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878</v>
      </c>
      <c r="U137" s="5" t="s">
        <v>782</v>
      </c>
      <c r="V137" s="1" t="s">
        <v>879</v>
      </c>
    </row>
    <row r="138" spans="14:22">
      <c r="N138" s="2" t="s">
        <v>1058</v>
      </c>
      <c r="O138" s="2" t="s">
        <v>42</v>
      </c>
      <c r="P138" s="2" t="s">
        <v>924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878</v>
      </c>
      <c r="U138" s="5" t="s">
        <v>782</v>
      </c>
      <c r="V138" s="1" t="s">
        <v>879</v>
      </c>
    </row>
    <row r="139" spans="14:22">
      <c r="N139" s="2" t="s">
        <v>1059</v>
      </c>
      <c r="O139" s="2" t="s">
        <v>42</v>
      </c>
      <c r="P139" s="2" t="s">
        <v>924</v>
      </c>
      <c r="Q139" s="1">
        <v>4330.5700000000006</v>
      </c>
      <c r="R139" s="11">
        <f t="shared" ca="1" si="7"/>
        <v>2.5103298359515393E-2</v>
      </c>
      <c r="S139" s="5" t="str">
        <f t="shared" si="9"/>
        <v>MY9_Solar</v>
      </c>
      <c r="T139" s="1" t="s">
        <v>878</v>
      </c>
      <c r="U139" s="5" t="s">
        <v>782</v>
      </c>
      <c r="V139" s="1" t="s">
        <v>879</v>
      </c>
    </row>
    <row r="140" spans="14:22">
      <c r="N140" s="2" t="s">
        <v>1060</v>
      </c>
      <c r="O140" s="2" t="s">
        <v>42</v>
      </c>
      <c r="P140" s="2" t="s">
        <v>924</v>
      </c>
      <c r="Q140" s="1">
        <v>4140.91</v>
      </c>
      <c r="R140" s="11">
        <f t="shared" ca="1" si="7"/>
        <v>2.4003883832821284E-2</v>
      </c>
      <c r="S140" s="5" t="str">
        <f t="shared" si="9"/>
        <v>MY9_Solar</v>
      </c>
      <c r="T140" s="1" t="s">
        <v>878</v>
      </c>
      <c r="U140" s="5" t="s">
        <v>782</v>
      </c>
      <c r="V140" s="1" t="s">
        <v>879</v>
      </c>
    </row>
    <row r="141" spans="14:22">
      <c r="N141" s="2" t="s">
        <v>1061</v>
      </c>
      <c r="O141" s="2" t="s">
        <v>119</v>
      </c>
      <c r="P141" s="2" t="s">
        <v>928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896</v>
      </c>
      <c r="U141" s="5" t="s">
        <v>782</v>
      </c>
      <c r="V141" s="1" t="s">
        <v>879</v>
      </c>
    </row>
    <row r="142" spans="14:22">
      <c r="N142" s="2" t="s">
        <v>1062</v>
      </c>
      <c r="O142" s="2" t="s">
        <v>119</v>
      </c>
      <c r="P142" s="2" t="s">
        <v>928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896</v>
      </c>
      <c r="U142" s="5" t="s">
        <v>782</v>
      </c>
      <c r="V142" s="1" t="s">
        <v>879</v>
      </c>
    </row>
    <row r="143" spans="14:22">
      <c r="N143" s="2" t="s">
        <v>1063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878</v>
      </c>
      <c r="U143" s="5" t="s">
        <v>782</v>
      </c>
      <c r="V143" s="1" t="s">
        <v>879</v>
      </c>
    </row>
    <row r="144" spans="14:22">
      <c r="N144" s="2" t="s">
        <v>1064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878</v>
      </c>
      <c r="U144" s="5" t="s">
        <v>782</v>
      </c>
      <c r="V144" s="1" t="s">
        <v>879</v>
      </c>
    </row>
    <row r="145" spans="14:22">
      <c r="N145" s="2" t="s">
        <v>1065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878</v>
      </c>
      <c r="U145" s="5" t="s">
        <v>782</v>
      </c>
      <c r="V145" s="1" t="s">
        <v>879</v>
      </c>
    </row>
    <row r="146" spans="14:22">
      <c r="N146" s="2" t="s">
        <v>1066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878</v>
      </c>
      <c r="U146" s="5" t="s">
        <v>782</v>
      </c>
      <c r="V146" s="1" t="s">
        <v>879</v>
      </c>
    </row>
    <row r="147" spans="14:22">
      <c r="N147" s="2" t="s">
        <v>1067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878</v>
      </c>
      <c r="U147" s="5" t="s">
        <v>782</v>
      </c>
      <c r="V147" s="1" t="s">
        <v>879</v>
      </c>
    </row>
    <row r="148" spans="14:22">
      <c r="N148" s="2" t="s">
        <v>1068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878</v>
      </c>
      <c r="U148" s="5" t="s">
        <v>782</v>
      </c>
      <c r="V148" s="1" t="s">
        <v>879</v>
      </c>
    </row>
    <row r="149" spans="14:22">
      <c r="N149" s="2" t="s">
        <v>1069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878</v>
      </c>
      <c r="U149" s="5" t="s">
        <v>782</v>
      </c>
      <c r="V149" s="1" t="s">
        <v>879</v>
      </c>
    </row>
    <row r="150" spans="14:22">
      <c r="N150" s="2" t="s">
        <v>1070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878</v>
      </c>
      <c r="U150" s="5" t="s">
        <v>782</v>
      </c>
      <c r="V150" s="1" t="s">
        <v>879</v>
      </c>
    </row>
    <row r="151" spans="14:22">
      <c r="N151" s="2" t="s">
        <v>1071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878</v>
      </c>
      <c r="U151" s="5" t="s">
        <v>782</v>
      </c>
      <c r="V151" s="1" t="s">
        <v>879</v>
      </c>
    </row>
    <row r="152" spans="14:22">
      <c r="N152" s="2" t="s">
        <v>1072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878</v>
      </c>
      <c r="U152" s="5" t="s">
        <v>782</v>
      </c>
      <c r="V152" s="1" t="s">
        <v>879</v>
      </c>
    </row>
    <row r="153" spans="14:22">
      <c r="N153" s="2" t="s">
        <v>1073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878</v>
      </c>
      <c r="U153" s="5" t="s">
        <v>782</v>
      </c>
      <c r="V153" s="1" t="s">
        <v>879</v>
      </c>
    </row>
    <row r="154" spans="14:22">
      <c r="N154" s="2" t="s">
        <v>1074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878</v>
      </c>
      <c r="U154" s="5" t="s">
        <v>782</v>
      </c>
      <c r="V154" s="1" t="s">
        <v>879</v>
      </c>
    </row>
    <row r="155" spans="14:22">
      <c r="N155" s="2" t="s">
        <v>1075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878</v>
      </c>
      <c r="U155" s="5" t="s">
        <v>782</v>
      </c>
      <c r="V155" s="1" t="s">
        <v>879</v>
      </c>
    </row>
    <row r="156" spans="14:22">
      <c r="N156" s="2" t="s">
        <v>1076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878</v>
      </c>
      <c r="U156" s="5" t="s">
        <v>782</v>
      </c>
      <c r="V156" s="1" t="s">
        <v>879</v>
      </c>
    </row>
    <row r="157" spans="14:22">
      <c r="N157" s="2" t="s">
        <v>1077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878</v>
      </c>
      <c r="U157" s="5" t="s">
        <v>782</v>
      </c>
      <c r="V157" s="1" t="s">
        <v>879</v>
      </c>
    </row>
    <row r="158" spans="14:22">
      <c r="N158" s="2" t="s">
        <v>1078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878</v>
      </c>
      <c r="U158" s="5" t="s">
        <v>782</v>
      </c>
      <c r="V158" s="1" t="s">
        <v>879</v>
      </c>
    </row>
    <row r="159" spans="14:22">
      <c r="N159" s="2" t="s">
        <v>1079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878</v>
      </c>
      <c r="U159" s="5" t="s">
        <v>782</v>
      </c>
      <c r="V159" s="1" t="s">
        <v>879</v>
      </c>
    </row>
    <row r="160" spans="14:22">
      <c r="N160" s="2" t="s">
        <v>1080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878</v>
      </c>
      <c r="U160" s="5" t="s">
        <v>782</v>
      </c>
      <c r="V160" s="1" t="s">
        <v>879</v>
      </c>
    </row>
    <row r="161" spans="14:22">
      <c r="N161" s="2" t="s">
        <v>1081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885</v>
      </c>
      <c r="U161" s="5" t="s">
        <v>782</v>
      </c>
      <c r="V161" s="1" t="s">
        <v>879</v>
      </c>
    </row>
    <row r="162" spans="14:22">
      <c r="N162" s="2" t="s">
        <v>1082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885</v>
      </c>
      <c r="U162" s="5" t="s">
        <v>782</v>
      </c>
      <c r="V162" s="1" t="s">
        <v>879</v>
      </c>
    </row>
    <row r="163" spans="14:22">
      <c r="N163" s="2" t="s">
        <v>1083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885</v>
      </c>
      <c r="U163" s="5" t="s">
        <v>782</v>
      </c>
      <c r="V163" s="1" t="s">
        <v>879</v>
      </c>
    </row>
    <row r="164" spans="14:22">
      <c r="N164" s="2" t="s">
        <v>1084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885</v>
      </c>
      <c r="U164" s="5" t="s">
        <v>782</v>
      </c>
      <c r="V164" s="1" t="s">
        <v>879</v>
      </c>
    </row>
    <row r="165" spans="14:22">
      <c r="N165" s="2" t="s">
        <v>1085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885</v>
      </c>
      <c r="U165" s="5" t="s">
        <v>782</v>
      </c>
      <c r="V165" s="1" t="s">
        <v>879</v>
      </c>
    </row>
    <row r="166" spans="14:22">
      <c r="N166" s="2" t="s">
        <v>1086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885</v>
      </c>
      <c r="U166" s="5" t="s">
        <v>782</v>
      </c>
      <c r="V166" s="1" t="s">
        <v>879</v>
      </c>
    </row>
    <row r="167" spans="14:22">
      <c r="N167" s="2" t="s">
        <v>1087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885</v>
      </c>
      <c r="U167" s="5" t="s">
        <v>782</v>
      </c>
      <c r="V167" s="1" t="s">
        <v>879</v>
      </c>
    </row>
    <row r="168" spans="14:22">
      <c r="N168" s="2" t="s">
        <v>1088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885</v>
      </c>
      <c r="U168" s="5" t="s">
        <v>782</v>
      </c>
      <c r="V168" s="1" t="s">
        <v>879</v>
      </c>
    </row>
    <row r="169" spans="14:22">
      <c r="N169" s="2" t="s">
        <v>1089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885</v>
      </c>
      <c r="U169" s="5" t="s">
        <v>782</v>
      </c>
      <c r="V169" s="1" t="s">
        <v>879</v>
      </c>
    </row>
    <row r="170" spans="14:22">
      <c r="N170" s="2" t="s">
        <v>1090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885</v>
      </c>
      <c r="U170" s="5" t="s">
        <v>782</v>
      </c>
      <c r="V170" s="1" t="s">
        <v>879</v>
      </c>
    </row>
    <row r="171" spans="14:22">
      <c r="N171" s="2" t="s">
        <v>1091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885</v>
      </c>
      <c r="U171" s="5" t="s">
        <v>782</v>
      </c>
      <c r="V171" s="1" t="s">
        <v>879</v>
      </c>
    </row>
    <row r="172" spans="14:22">
      <c r="N172" s="2" t="s">
        <v>1092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885</v>
      </c>
      <c r="U172" s="5" t="s">
        <v>782</v>
      </c>
      <c r="V172" s="1" t="s">
        <v>879</v>
      </c>
    </row>
    <row r="173" spans="14:22">
      <c r="N173" s="2" t="s">
        <v>1093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885</v>
      </c>
      <c r="U173" s="5" t="s">
        <v>782</v>
      </c>
      <c r="V173" s="1" t="s">
        <v>879</v>
      </c>
    </row>
    <row r="174" spans="14:22">
      <c r="N174" s="2" t="s">
        <v>1094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885</v>
      </c>
      <c r="U174" s="5" t="s">
        <v>782</v>
      </c>
      <c r="V174" s="1" t="s">
        <v>879</v>
      </c>
    </row>
    <row r="175" spans="14:22">
      <c r="N175" s="2" t="s">
        <v>1095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885</v>
      </c>
      <c r="U175" s="5" t="s">
        <v>782</v>
      </c>
      <c r="V175" s="1" t="s">
        <v>879</v>
      </c>
    </row>
    <row r="176" spans="14:22">
      <c r="N176" s="2" t="s">
        <v>1096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885</v>
      </c>
      <c r="U176" s="5" t="s">
        <v>782</v>
      </c>
      <c r="V176" s="1" t="s">
        <v>879</v>
      </c>
    </row>
    <row r="177" spans="14:22">
      <c r="N177" s="2" t="s">
        <v>1097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885</v>
      </c>
      <c r="U177" s="5" t="s">
        <v>782</v>
      </c>
      <c r="V177" s="1" t="s">
        <v>879</v>
      </c>
    </row>
    <row r="178" spans="14:22">
      <c r="N178" s="2" t="s">
        <v>1098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885</v>
      </c>
      <c r="U178" s="5" t="s">
        <v>782</v>
      </c>
      <c r="V178" s="1" t="s">
        <v>879</v>
      </c>
    </row>
    <row r="179" spans="14:22">
      <c r="N179" s="2" t="s">
        <v>1099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885</v>
      </c>
      <c r="U179" s="5" t="s">
        <v>782</v>
      </c>
      <c r="V179" s="1" t="s">
        <v>879</v>
      </c>
    </row>
    <row r="180" spans="14:22">
      <c r="N180" s="2" t="s">
        <v>1100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885</v>
      </c>
      <c r="U180" s="5" t="s">
        <v>782</v>
      </c>
      <c r="V180" s="1" t="s">
        <v>879</v>
      </c>
    </row>
    <row r="181" spans="14:22">
      <c r="N181" s="2" t="s">
        <v>1101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885</v>
      </c>
      <c r="U181" s="5" t="s">
        <v>782</v>
      </c>
      <c r="V181" s="1" t="s">
        <v>879</v>
      </c>
    </row>
    <row r="182" spans="14:22">
      <c r="N182" s="2" t="s">
        <v>1102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885</v>
      </c>
      <c r="U182" s="5" t="s">
        <v>782</v>
      </c>
      <c r="V182" s="1" t="s">
        <v>879</v>
      </c>
    </row>
    <row r="183" spans="14:22">
      <c r="N183" s="2" t="s">
        <v>1103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885</v>
      </c>
      <c r="U183" s="5" t="s">
        <v>782</v>
      </c>
      <c r="V183" s="1" t="s">
        <v>879</v>
      </c>
    </row>
    <row r="184" spans="14:22">
      <c r="N184" s="2" t="s">
        <v>1104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885</v>
      </c>
      <c r="U184" s="5" t="s">
        <v>782</v>
      </c>
      <c r="V184" s="1" t="s">
        <v>879</v>
      </c>
    </row>
    <row r="185" spans="14:22">
      <c r="N185" s="2" t="s">
        <v>1105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885</v>
      </c>
      <c r="U185" s="5" t="s">
        <v>782</v>
      </c>
      <c r="V185" s="1" t="s">
        <v>879</v>
      </c>
    </row>
    <row r="186" spans="14:22">
      <c r="N186" s="2" t="s">
        <v>1106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885</v>
      </c>
      <c r="U186" s="5" t="s">
        <v>782</v>
      </c>
      <c r="V186" s="1" t="s">
        <v>879</v>
      </c>
    </row>
    <row r="187" spans="14:22">
      <c r="N187" s="2" t="s">
        <v>1107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885</v>
      </c>
      <c r="U187" s="5" t="s">
        <v>782</v>
      </c>
      <c r="V187" s="1" t="s">
        <v>879</v>
      </c>
    </row>
    <row r="188" spans="14:22">
      <c r="N188" s="2" t="s">
        <v>1108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885</v>
      </c>
      <c r="U188" s="5" t="s">
        <v>782</v>
      </c>
      <c r="V188" s="1" t="s">
        <v>879</v>
      </c>
    </row>
    <row r="189" spans="14:22">
      <c r="N189" s="2" t="s">
        <v>1109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885</v>
      </c>
      <c r="U189" s="5" t="s">
        <v>782</v>
      </c>
      <c r="V189" s="1" t="s">
        <v>879</v>
      </c>
    </row>
    <row r="190" spans="14:22">
      <c r="N190" s="2" t="s">
        <v>1110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885</v>
      </c>
      <c r="U190" s="5" t="s">
        <v>782</v>
      </c>
      <c r="V190" s="1" t="s">
        <v>879</v>
      </c>
    </row>
    <row r="191" spans="14:22">
      <c r="N191" s="2" t="s">
        <v>1111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885</v>
      </c>
      <c r="U191" s="5" t="s">
        <v>782</v>
      </c>
      <c r="V191" s="1" t="s">
        <v>879</v>
      </c>
    </row>
    <row r="192" spans="14:22">
      <c r="N192" s="2" t="s">
        <v>1112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885</v>
      </c>
      <c r="U192" s="5" t="s">
        <v>782</v>
      </c>
      <c r="V192" s="1" t="s">
        <v>879</v>
      </c>
    </row>
    <row r="193" spans="14:22">
      <c r="N193" s="2" t="s">
        <v>1113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885</v>
      </c>
      <c r="U193" s="5" t="s">
        <v>782</v>
      </c>
      <c r="V193" s="1" t="s">
        <v>879</v>
      </c>
    </row>
    <row r="194" spans="14:22">
      <c r="N194" s="2" t="s">
        <v>1114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885</v>
      </c>
      <c r="U194" s="5" t="s">
        <v>782</v>
      </c>
      <c r="V194" s="1" t="s">
        <v>879</v>
      </c>
    </row>
    <row r="195" spans="14:22">
      <c r="N195" s="2" t="s">
        <v>1115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885</v>
      </c>
      <c r="U195" s="5" t="s">
        <v>782</v>
      </c>
      <c r="V195" s="1" t="s">
        <v>879</v>
      </c>
    </row>
    <row r="196" spans="14:22">
      <c r="N196" s="2" t="s">
        <v>1116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885</v>
      </c>
      <c r="U196" s="5" t="s">
        <v>782</v>
      </c>
      <c r="V196" s="1" t="s">
        <v>879</v>
      </c>
    </row>
    <row r="197" spans="14:22">
      <c r="N197" s="2" t="s">
        <v>1117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885</v>
      </c>
      <c r="U197" s="5" t="s">
        <v>782</v>
      </c>
      <c r="V197" s="1" t="s">
        <v>879</v>
      </c>
    </row>
    <row r="198" spans="14:22">
      <c r="N198" s="2" t="s">
        <v>1118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885</v>
      </c>
      <c r="U198" s="5" t="s">
        <v>782</v>
      </c>
      <c r="V198" s="1" t="s">
        <v>879</v>
      </c>
    </row>
    <row r="199" spans="14:22">
      <c r="N199" s="2" t="s">
        <v>1119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885</v>
      </c>
      <c r="U199" s="5" t="s">
        <v>782</v>
      </c>
      <c r="V199" s="1" t="s">
        <v>879</v>
      </c>
    </row>
    <row r="200" spans="14:22">
      <c r="N200" s="2" t="s">
        <v>1120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885</v>
      </c>
      <c r="U200" s="5" t="s">
        <v>782</v>
      </c>
      <c r="V200" s="1" t="s">
        <v>879</v>
      </c>
    </row>
    <row r="201" spans="14:22">
      <c r="N201" s="2" t="s">
        <v>1121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885</v>
      </c>
      <c r="U201" s="5" t="s">
        <v>782</v>
      </c>
      <c r="V201" s="1" t="s">
        <v>879</v>
      </c>
    </row>
    <row r="202" spans="14:22">
      <c r="N202" s="2" t="s">
        <v>1122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885</v>
      </c>
      <c r="U202" s="5" t="s">
        <v>782</v>
      </c>
      <c r="V202" s="1" t="s">
        <v>879</v>
      </c>
    </row>
    <row r="203" spans="14:22">
      <c r="N203" s="2" t="s">
        <v>1123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885</v>
      </c>
      <c r="U203" s="5" t="s">
        <v>782</v>
      </c>
      <c r="V203" s="1" t="s">
        <v>879</v>
      </c>
    </row>
    <row r="204" spans="14:22">
      <c r="N204" s="2" t="s">
        <v>1124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885</v>
      </c>
      <c r="U204" s="5" t="s">
        <v>782</v>
      </c>
      <c r="V204" s="1" t="s">
        <v>879</v>
      </c>
    </row>
    <row r="205" spans="14:22">
      <c r="N205" s="2" t="s">
        <v>1125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885</v>
      </c>
      <c r="U205" s="5" t="s">
        <v>782</v>
      </c>
      <c r="V205" s="1" t="s">
        <v>879</v>
      </c>
    </row>
    <row r="206" spans="14:22">
      <c r="N206" s="2" t="s">
        <v>1126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885</v>
      </c>
      <c r="U206" s="5" t="s">
        <v>782</v>
      </c>
      <c r="V206" s="1" t="s">
        <v>879</v>
      </c>
    </row>
    <row r="207" spans="14:22">
      <c r="N207" s="2" t="s">
        <v>1127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885</v>
      </c>
      <c r="U207" s="5" t="s">
        <v>782</v>
      </c>
      <c r="V207" s="1" t="s">
        <v>879</v>
      </c>
    </row>
    <row r="208" spans="14:22">
      <c r="N208" s="2" t="s">
        <v>1128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885</v>
      </c>
      <c r="U208" s="5" t="s">
        <v>782</v>
      </c>
      <c r="V208" s="1" t="s">
        <v>879</v>
      </c>
    </row>
    <row r="209" spans="14:22">
      <c r="N209" s="2" t="s">
        <v>1129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885</v>
      </c>
      <c r="U209" s="5" t="s">
        <v>782</v>
      </c>
      <c r="V209" s="1" t="s">
        <v>879</v>
      </c>
    </row>
    <row r="210" spans="14:22">
      <c r="N210" s="2" t="s">
        <v>1130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885</v>
      </c>
      <c r="U210" s="5" t="s">
        <v>782</v>
      </c>
      <c r="V210" s="1" t="s">
        <v>879</v>
      </c>
    </row>
    <row r="211" spans="14:22">
      <c r="N211" s="2" t="s">
        <v>1131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885</v>
      </c>
      <c r="U211" s="5" t="s">
        <v>782</v>
      </c>
      <c r="V211" s="1" t="s">
        <v>879</v>
      </c>
    </row>
    <row r="212" spans="14:22">
      <c r="N212" s="2" t="s">
        <v>1132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885</v>
      </c>
      <c r="U212" s="5" t="s">
        <v>782</v>
      </c>
      <c r="V212" s="1" t="s">
        <v>879</v>
      </c>
    </row>
    <row r="213" spans="14:22">
      <c r="N213" s="2" t="s">
        <v>1133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885</v>
      </c>
      <c r="U213" s="5" t="s">
        <v>782</v>
      </c>
      <c r="V213" s="1" t="s">
        <v>879</v>
      </c>
    </row>
    <row r="214" spans="14:22">
      <c r="N214" s="2" t="s">
        <v>1134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885</v>
      </c>
      <c r="U214" s="5" t="s">
        <v>782</v>
      </c>
      <c r="V214" s="1" t="s">
        <v>879</v>
      </c>
    </row>
    <row r="215" spans="14:22">
      <c r="N215" s="2" t="s">
        <v>1135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885</v>
      </c>
      <c r="U215" s="5" t="s">
        <v>782</v>
      </c>
      <c r="V215" s="1" t="s">
        <v>879</v>
      </c>
    </row>
    <row r="216" spans="14:22">
      <c r="N216" s="2" t="s">
        <v>1136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885</v>
      </c>
      <c r="U216" s="5" t="s">
        <v>782</v>
      </c>
      <c r="V216" s="1" t="s">
        <v>879</v>
      </c>
    </row>
    <row r="217" spans="14:22">
      <c r="N217" s="2" t="s">
        <v>1137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885</v>
      </c>
      <c r="U217" s="5" t="s">
        <v>782</v>
      </c>
      <c r="V217" s="1" t="s">
        <v>879</v>
      </c>
    </row>
    <row r="218" spans="14:22">
      <c r="N218" s="2" t="s">
        <v>1138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885</v>
      </c>
      <c r="U218" s="5" t="s">
        <v>782</v>
      </c>
      <c r="V218" s="1" t="s">
        <v>879</v>
      </c>
    </row>
    <row r="219" spans="14:22">
      <c r="N219" s="2" t="s">
        <v>1139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885</v>
      </c>
      <c r="U219" s="5" t="s">
        <v>782</v>
      </c>
      <c r="V219" s="1" t="s">
        <v>879</v>
      </c>
    </row>
    <row r="220" spans="14:22">
      <c r="N220" s="2" t="s">
        <v>1140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885</v>
      </c>
      <c r="U220" s="5" t="s">
        <v>782</v>
      </c>
      <c r="V220" s="1" t="s">
        <v>879</v>
      </c>
    </row>
    <row r="221" spans="14:22">
      <c r="N221" s="2" t="s">
        <v>1141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885</v>
      </c>
      <c r="U221" s="5" t="s">
        <v>782</v>
      </c>
      <c r="V221" s="1" t="s">
        <v>879</v>
      </c>
    </row>
    <row r="222" spans="14:22">
      <c r="N222" s="2" t="s">
        <v>1142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885</v>
      </c>
      <c r="U222" s="5" t="s">
        <v>782</v>
      </c>
      <c r="V222" s="1" t="s">
        <v>879</v>
      </c>
    </row>
    <row r="223" spans="14:22">
      <c r="N223" s="2" t="s">
        <v>1143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885</v>
      </c>
      <c r="U223" s="5" t="s">
        <v>782</v>
      </c>
      <c r="V223" s="1" t="s">
        <v>879</v>
      </c>
    </row>
    <row r="224" spans="14:22">
      <c r="N224" s="2" t="s">
        <v>1144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885</v>
      </c>
      <c r="U224" s="5" t="s">
        <v>782</v>
      </c>
      <c r="V224" s="1" t="s">
        <v>879</v>
      </c>
    </row>
    <row r="225" spans="14:22">
      <c r="N225" s="2" t="s">
        <v>1145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885</v>
      </c>
      <c r="U225" s="5" t="s">
        <v>782</v>
      </c>
      <c r="V225" s="1" t="s">
        <v>879</v>
      </c>
    </row>
    <row r="226" spans="14:22">
      <c r="N226" s="2" t="s">
        <v>1146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885</v>
      </c>
      <c r="U226" s="5" t="s">
        <v>782</v>
      </c>
      <c r="V226" s="1" t="s">
        <v>879</v>
      </c>
    </row>
    <row r="227" spans="14:22">
      <c r="N227" s="2" t="s">
        <v>1147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885</v>
      </c>
      <c r="U227" s="5" t="s">
        <v>782</v>
      </c>
      <c r="V227" s="1" t="s">
        <v>879</v>
      </c>
    </row>
    <row r="228" spans="14:22">
      <c r="N228" s="2" t="s">
        <v>1148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885</v>
      </c>
      <c r="U228" s="5" t="s">
        <v>782</v>
      </c>
      <c r="V228" s="1" t="s">
        <v>879</v>
      </c>
    </row>
    <row r="229" spans="14:22">
      <c r="N229" s="2" t="s">
        <v>1149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885</v>
      </c>
      <c r="U229" s="5" t="s">
        <v>782</v>
      </c>
      <c r="V229" s="1" t="s">
        <v>879</v>
      </c>
    </row>
    <row r="230" spans="14:22">
      <c r="N230" s="2" t="s">
        <v>1150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885</v>
      </c>
      <c r="U230" s="5" t="s">
        <v>782</v>
      </c>
      <c r="V230" s="1" t="s">
        <v>879</v>
      </c>
    </row>
    <row r="231" spans="14:22">
      <c r="N231" s="2" t="s">
        <v>1151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885</v>
      </c>
      <c r="U231" s="5" t="s">
        <v>782</v>
      </c>
      <c r="V231" s="1" t="s">
        <v>879</v>
      </c>
    </row>
    <row r="232" spans="14:22">
      <c r="N232" s="2" t="s">
        <v>1152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885</v>
      </c>
      <c r="U232" s="5" t="s">
        <v>782</v>
      </c>
      <c r="V232" s="1" t="s">
        <v>879</v>
      </c>
    </row>
    <row r="233" spans="14:22">
      <c r="N233" s="2" t="s">
        <v>1153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885</v>
      </c>
      <c r="U233" s="5" t="s">
        <v>782</v>
      </c>
      <c r="V233" s="1" t="s">
        <v>879</v>
      </c>
    </row>
    <row r="234" spans="14:22">
      <c r="N234" s="2" t="s">
        <v>1154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885</v>
      </c>
      <c r="U234" s="5" t="s">
        <v>782</v>
      </c>
      <c r="V234" s="1" t="s">
        <v>879</v>
      </c>
    </row>
    <row r="235" spans="14:22">
      <c r="N235" s="2" t="s">
        <v>1155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885</v>
      </c>
      <c r="U235" s="5" t="s">
        <v>782</v>
      </c>
      <c r="V235" s="1" t="s">
        <v>879</v>
      </c>
    </row>
    <row r="236" spans="14:22">
      <c r="N236" s="2" t="s">
        <v>1156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885</v>
      </c>
      <c r="U236" s="5" t="s">
        <v>782</v>
      </c>
      <c r="V236" s="1" t="s">
        <v>879</v>
      </c>
    </row>
    <row r="237" spans="14:22">
      <c r="N237" s="2" t="s">
        <v>1157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885</v>
      </c>
      <c r="U237" s="5" t="s">
        <v>782</v>
      </c>
      <c r="V237" s="1" t="s">
        <v>879</v>
      </c>
    </row>
    <row r="238" spans="14:22">
      <c r="N238" s="2" t="s">
        <v>1158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885</v>
      </c>
      <c r="U238" s="5" t="s">
        <v>782</v>
      </c>
      <c r="V238" s="1" t="s">
        <v>879</v>
      </c>
    </row>
    <row r="239" spans="14:22">
      <c r="N239" s="2" t="s">
        <v>1159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885</v>
      </c>
      <c r="U239" s="5" t="s">
        <v>782</v>
      </c>
      <c r="V239" s="1" t="s">
        <v>879</v>
      </c>
    </row>
    <row r="240" spans="14:22">
      <c r="N240" s="2" t="s">
        <v>1160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885</v>
      </c>
      <c r="U240" s="5" t="s">
        <v>782</v>
      </c>
      <c r="V240" s="1" t="s">
        <v>879</v>
      </c>
    </row>
    <row r="241" spans="14:22">
      <c r="N241" s="2" t="s">
        <v>1161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885</v>
      </c>
      <c r="U241" s="5" t="s">
        <v>782</v>
      </c>
      <c r="V241" s="1" t="s">
        <v>879</v>
      </c>
    </row>
    <row r="242" spans="14:22">
      <c r="N242" s="2" t="s">
        <v>1162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885</v>
      </c>
      <c r="U242" s="5" t="s">
        <v>782</v>
      </c>
      <c r="V242" s="1" t="s">
        <v>879</v>
      </c>
    </row>
    <row r="243" spans="14:22">
      <c r="N243" s="2" t="s">
        <v>1163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885</v>
      </c>
      <c r="U243" s="5" t="s">
        <v>782</v>
      </c>
      <c r="V243" s="1" t="s">
        <v>879</v>
      </c>
    </row>
    <row r="244" spans="14:22">
      <c r="N244" s="2" t="s">
        <v>1164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885</v>
      </c>
      <c r="U244" s="5" t="s">
        <v>782</v>
      </c>
      <c r="V244" s="1" t="s">
        <v>879</v>
      </c>
    </row>
    <row r="245" spans="14:22">
      <c r="N245" s="2" t="s">
        <v>1165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885</v>
      </c>
      <c r="U245" s="5" t="s">
        <v>782</v>
      </c>
      <c r="V245" s="1" t="s">
        <v>879</v>
      </c>
    </row>
    <row r="246" spans="14:22">
      <c r="N246" s="2" t="s">
        <v>1166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885</v>
      </c>
      <c r="U246" s="5" t="s">
        <v>782</v>
      </c>
      <c r="V246" s="1" t="s">
        <v>879</v>
      </c>
    </row>
    <row r="247" spans="14:22">
      <c r="N247" s="2" t="s">
        <v>1167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885</v>
      </c>
      <c r="U247" s="5" t="s">
        <v>782</v>
      </c>
      <c r="V247" s="1" t="s">
        <v>879</v>
      </c>
    </row>
    <row r="248" spans="14:22">
      <c r="N248" s="2" t="s">
        <v>1168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885</v>
      </c>
      <c r="U248" s="5" t="s">
        <v>782</v>
      </c>
      <c r="V248" s="1" t="s">
        <v>879</v>
      </c>
    </row>
    <row r="249" spans="14:22">
      <c r="N249" s="2" t="s">
        <v>1169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885</v>
      </c>
      <c r="U249" s="5" t="s">
        <v>782</v>
      </c>
      <c r="V249" s="1" t="s">
        <v>879</v>
      </c>
    </row>
    <row r="250" spans="14:22">
      <c r="N250" s="2" t="s">
        <v>1170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885</v>
      </c>
      <c r="U250" s="5" t="s">
        <v>782</v>
      </c>
      <c r="V250" s="1" t="s">
        <v>879</v>
      </c>
    </row>
    <row r="251" spans="14:22">
      <c r="N251" s="2" t="s">
        <v>1171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885</v>
      </c>
      <c r="U251" s="5" t="s">
        <v>782</v>
      </c>
      <c r="V251" s="1" t="s">
        <v>879</v>
      </c>
    </row>
    <row r="252" spans="14:22">
      <c r="N252" s="2" t="s">
        <v>1172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885</v>
      </c>
      <c r="U252" s="5" t="s">
        <v>782</v>
      </c>
      <c r="V252" s="1" t="s">
        <v>879</v>
      </c>
    </row>
    <row r="253" spans="14:22">
      <c r="N253" s="2" t="s">
        <v>1173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885</v>
      </c>
      <c r="U253" s="5" t="s">
        <v>782</v>
      </c>
      <c r="V253" s="1" t="s">
        <v>879</v>
      </c>
    </row>
    <row r="254" spans="14:22">
      <c r="N254" s="2" t="s">
        <v>1174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885</v>
      </c>
      <c r="U254" s="5" t="s">
        <v>782</v>
      </c>
      <c r="V254" s="1" t="s">
        <v>879</v>
      </c>
    </row>
    <row r="255" spans="14:22">
      <c r="N255" s="2" t="s">
        <v>1175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885</v>
      </c>
      <c r="U255" s="5" t="s">
        <v>782</v>
      </c>
      <c r="V255" s="1" t="s">
        <v>879</v>
      </c>
    </row>
    <row r="256" spans="14:22">
      <c r="N256" s="2" t="s">
        <v>1176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885</v>
      </c>
      <c r="U256" s="5" t="s">
        <v>782</v>
      </c>
      <c r="V256" s="1" t="s">
        <v>879</v>
      </c>
    </row>
    <row r="257" spans="14:22">
      <c r="N257" s="2" t="s">
        <v>1177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885</v>
      </c>
      <c r="U257" s="5" t="s">
        <v>782</v>
      </c>
      <c r="V257" s="1" t="s">
        <v>879</v>
      </c>
    </row>
    <row r="258" spans="14:22">
      <c r="N258" s="2" t="s">
        <v>1178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885</v>
      </c>
      <c r="U258" s="5" t="s">
        <v>782</v>
      </c>
      <c r="V258" s="1" t="s">
        <v>879</v>
      </c>
    </row>
    <row r="259" spans="14:22">
      <c r="N259" s="2" t="s">
        <v>1179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885</v>
      </c>
      <c r="U259" s="5" t="s">
        <v>782</v>
      </c>
      <c r="V259" s="1" t="s">
        <v>879</v>
      </c>
    </row>
    <row r="260" spans="14:22">
      <c r="N260" s="2" t="s">
        <v>1180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885</v>
      </c>
      <c r="U260" s="5" t="s">
        <v>782</v>
      </c>
      <c r="V260" s="1" t="s">
        <v>879</v>
      </c>
    </row>
    <row r="261" spans="14:22">
      <c r="N261" s="2" t="s">
        <v>1181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885</v>
      </c>
      <c r="U261" s="5" t="s">
        <v>782</v>
      </c>
      <c r="V261" s="1" t="s">
        <v>879</v>
      </c>
    </row>
    <row r="262" spans="14:22">
      <c r="N262" s="2" t="s">
        <v>1182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885</v>
      </c>
      <c r="U262" s="5" t="s">
        <v>782</v>
      </c>
      <c r="V262" s="1" t="s">
        <v>879</v>
      </c>
    </row>
    <row r="263" spans="14:22">
      <c r="N263" s="2" t="s">
        <v>1183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885</v>
      </c>
      <c r="U263" s="5" t="s">
        <v>782</v>
      </c>
      <c r="V263" s="1" t="s">
        <v>879</v>
      </c>
    </row>
    <row r="264" spans="14:22">
      <c r="N264" s="2" t="s">
        <v>1184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885</v>
      </c>
      <c r="U264" s="5" t="s">
        <v>782</v>
      </c>
      <c r="V264" s="1" t="s">
        <v>879</v>
      </c>
    </row>
    <row r="265" spans="14:22">
      <c r="N265" s="2" t="s">
        <v>1185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885</v>
      </c>
      <c r="U265" s="5" t="s">
        <v>782</v>
      </c>
      <c r="V265" s="1" t="s">
        <v>879</v>
      </c>
    </row>
    <row r="266" spans="14:22">
      <c r="N266" s="2" t="s">
        <v>1186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885</v>
      </c>
      <c r="U266" s="5" t="s">
        <v>782</v>
      </c>
      <c r="V266" s="1" t="s">
        <v>879</v>
      </c>
    </row>
    <row r="267" spans="14:22">
      <c r="N267" s="2" t="s">
        <v>1187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885</v>
      </c>
      <c r="U267" s="5" t="s">
        <v>782</v>
      </c>
      <c r="V267" s="1" t="s">
        <v>879</v>
      </c>
    </row>
    <row r="268" spans="14:22">
      <c r="N268" s="2" t="s">
        <v>1188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885</v>
      </c>
      <c r="U268" s="5" t="s">
        <v>782</v>
      </c>
      <c r="V268" s="1" t="s">
        <v>879</v>
      </c>
    </row>
    <row r="269" spans="14:22">
      <c r="N269" s="2" t="s">
        <v>1189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885</v>
      </c>
      <c r="U269" s="5" t="s">
        <v>782</v>
      </c>
      <c r="V269" s="1" t="s">
        <v>879</v>
      </c>
    </row>
    <row r="270" spans="14:22">
      <c r="N270" s="2" t="s">
        <v>1190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885</v>
      </c>
      <c r="U270" s="5" t="s">
        <v>782</v>
      </c>
      <c r="V270" s="1" t="s">
        <v>879</v>
      </c>
    </row>
    <row r="271" spans="14:22">
      <c r="N271" s="2" t="s">
        <v>1191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885</v>
      </c>
      <c r="U271" s="5" t="s">
        <v>782</v>
      </c>
      <c r="V271" s="1" t="s">
        <v>879</v>
      </c>
    </row>
    <row r="272" spans="14:22">
      <c r="N272" s="2" t="s">
        <v>1192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885</v>
      </c>
      <c r="U272" s="5" t="s">
        <v>782</v>
      </c>
      <c r="V272" s="1" t="s">
        <v>879</v>
      </c>
    </row>
    <row r="273" spans="14:22">
      <c r="N273" s="2" t="s">
        <v>1193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885</v>
      </c>
      <c r="U273" s="5" t="s">
        <v>782</v>
      </c>
      <c r="V273" s="1" t="s">
        <v>879</v>
      </c>
    </row>
    <row r="274" spans="14:22">
      <c r="N274" s="2" t="s">
        <v>1194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885</v>
      </c>
      <c r="U274" s="5" t="s">
        <v>782</v>
      </c>
      <c r="V274" s="1" t="s">
        <v>879</v>
      </c>
    </row>
    <row r="275" spans="14:22">
      <c r="N275" s="2" t="s">
        <v>1195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885</v>
      </c>
      <c r="U275" s="5" t="s">
        <v>782</v>
      </c>
      <c r="V275" s="1" t="s">
        <v>879</v>
      </c>
    </row>
    <row r="276" spans="14:22">
      <c r="N276" s="2" t="s">
        <v>1196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885</v>
      </c>
      <c r="U276" s="5" t="s">
        <v>782</v>
      </c>
      <c r="V276" s="1" t="s">
        <v>879</v>
      </c>
    </row>
    <row r="277" spans="14:22">
      <c r="N277" s="2" t="s">
        <v>1197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885</v>
      </c>
      <c r="U277" s="5" t="s">
        <v>782</v>
      </c>
      <c r="V277" s="1" t="s">
        <v>879</v>
      </c>
    </row>
    <row r="278" spans="14:22">
      <c r="N278" s="2" t="s">
        <v>1198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885</v>
      </c>
      <c r="U278" s="5" t="s">
        <v>782</v>
      </c>
      <c r="V278" s="1" t="s">
        <v>879</v>
      </c>
    </row>
    <row r="279" spans="14:22">
      <c r="N279" s="2" t="s">
        <v>1199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885</v>
      </c>
      <c r="U279" s="5" t="s">
        <v>782</v>
      </c>
      <c r="V279" s="1" t="s">
        <v>879</v>
      </c>
    </row>
    <row r="280" spans="14:22">
      <c r="N280" s="2" t="s">
        <v>1200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885</v>
      </c>
      <c r="U280" s="5" t="s">
        <v>782</v>
      </c>
      <c r="V280" s="1" t="s">
        <v>879</v>
      </c>
    </row>
    <row r="281" spans="14:22">
      <c r="N281" s="2" t="s">
        <v>1201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885</v>
      </c>
      <c r="U281" s="5" t="s">
        <v>782</v>
      </c>
      <c r="V281" s="1" t="s">
        <v>879</v>
      </c>
    </row>
    <row r="282" spans="14:22">
      <c r="N282" s="2" t="s">
        <v>1202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885</v>
      </c>
      <c r="U282" s="5" t="s">
        <v>782</v>
      </c>
      <c r="V282" s="1" t="s">
        <v>879</v>
      </c>
    </row>
    <row r="283" spans="14:22">
      <c r="N283" s="2" t="s">
        <v>1203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885</v>
      </c>
      <c r="U283" s="5" t="s">
        <v>782</v>
      </c>
      <c r="V283" s="1" t="s">
        <v>879</v>
      </c>
    </row>
    <row r="284" spans="14:22">
      <c r="N284" s="2" t="s">
        <v>1204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885</v>
      </c>
      <c r="U284" s="5" t="s">
        <v>782</v>
      </c>
      <c r="V284" s="1" t="s">
        <v>879</v>
      </c>
    </row>
    <row r="285" spans="14:22">
      <c r="N285" s="2" t="s">
        <v>1205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885</v>
      </c>
      <c r="U285" s="5" t="s">
        <v>782</v>
      </c>
      <c r="V285" s="1" t="s">
        <v>879</v>
      </c>
    </row>
    <row r="286" spans="14:22">
      <c r="N286" s="2" t="s">
        <v>1206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885</v>
      </c>
      <c r="U286" s="5" t="s">
        <v>782</v>
      </c>
      <c r="V286" s="1" t="s">
        <v>879</v>
      </c>
    </row>
    <row r="287" spans="14:22">
      <c r="N287" s="2" t="s">
        <v>1207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885</v>
      </c>
      <c r="U287" s="5" t="s">
        <v>782</v>
      </c>
      <c r="V287" s="1" t="s">
        <v>879</v>
      </c>
    </row>
    <row r="288" spans="14:22">
      <c r="N288" s="2" t="s">
        <v>1208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885</v>
      </c>
      <c r="U288" s="5" t="s">
        <v>782</v>
      </c>
      <c r="V288" s="1" t="s">
        <v>879</v>
      </c>
    </row>
    <row r="289" spans="14:22">
      <c r="N289" s="2" t="s">
        <v>1209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885</v>
      </c>
      <c r="U289" s="5" t="s">
        <v>782</v>
      </c>
      <c r="V289" s="1" t="s">
        <v>879</v>
      </c>
    </row>
    <row r="290" spans="14:22">
      <c r="N290" s="2" t="s">
        <v>1210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885</v>
      </c>
      <c r="U290" s="5" t="s">
        <v>782</v>
      </c>
      <c r="V290" s="1" t="s">
        <v>879</v>
      </c>
    </row>
    <row r="291" spans="14:22">
      <c r="N291" s="2" t="s">
        <v>1211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885</v>
      </c>
      <c r="U291" s="5" t="s">
        <v>782</v>
      </c>
      <c r="V291" s="1" t="s">
        <v>879</v>
      </c>
    </row>
    <row r="292" spans="14:22">
      <c r="N292" s="2" t="s">
        <v>1212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885</v>
      </c>
      <c r="U292" s="5" t="s">
        <v>782</v>
      </c>
      <c r="V292" s="1" t="s">
        <v>879</v>
      </c>
    </row>
    <row r="293" spans="14:22">
      <c r="N293" s="2" t="s">
        <v>1213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878</v>
      </c>
      <c r="U293" s="5" t="s">
        <v>782</v>
      </c>
      <c r="V293" s="1" t="s">
        <v>879</v>
      </c>
    </row>
    <row r="294" spans="14:22">
      <c r="N294" s="2" t="s">
        <v>1214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878</v>
      </c>
      <c r="U294" s="5" t="s">
        <v>782</v>
      </c>
      <c r="V294" s="1" t="s">
        <v>879</v>
      </c>
    </row>
    <row r="295" spans="14:22">
      <c r="N295" s="2" t="s">
        <v>1215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878</v>
      </c>
      <c r="U295" s="5" t="s">
        <v>782</v>
      </c>
      <c r="V295" s="1" t="s">
        <v>879</v>
      </c>
    </row>
    <row r="296" spans="14:22">
      <c r="N296" s="2" t="s">
        <v>1216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878</v>
      </c>
      <c r="U296" s="5" t="s">
        <v>782</v>
      </c>
      <c r="V296" s="1" t="s">
        <v>879</v>
      </c>
    </row>
    <row r="297" spans="14:22">
      <c r="N297" s="2" t="s">
        <v>1217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878</v>
      </c>
      <c r="U297" s="5" t="s">
        <v>782</v>
      </c>
      <c r="V297" s="1" t="s">
        <v>879</v>
      </c>
    </row>
    <row r="298" spans="14:22">
      <c r="N298" s="2" t="s">
        <v>1218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878</v>
      </c>
      <c r="U298" s="5" t="s">
        <v>782</v>
      </c>
      <c r="V298" s="1" t="s">
        <v>879</v>
      </c>
    </row>
    <row r="299" spans="14:22">
      <c r="N299" s="2" t="s">
        <v>1219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878</v>
      </c>
      <c r="U299" s="5" t="s">
        <v>782</v>
      </c>
      <c r="V299" s="1" t="s">
        <v>879</v>
      </c>
    </row>
    <row r="300" spans="14:22">
      <c r="N300" s="2" t="s">
        <v>1220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878</v>
      </c>
      <c r="U300" s="5" t="s">
        <v>782</v>
      </c>
      <c r="V300" s="1" t="s">
        <v>879</v>
      </c>
    </row>
    <row r="301" spans="14:22">
      <c r="N301" s="2" t="s">
        <v>1221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878</v>
      </c>
      <c r="U301" s="5" t="s">
        <v>782</v>
      </c>
      <c r="V301" s="1" t="s">
        <v>879</v>
      </c>
    </row>
    <row r="302" spans="14:22">
      <c r="N302" s="2" t="s">
        <v>1222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878</v>
      </c>
      <c r="U302" s="5" t="s">
        <v>782</v>
      </c>
      <c r="V302" s="1" t="s">
        <v>879</v>
      </c>
    </row>
    <row r="303" spans="14:22">
      <c r="N303" s="2" t="s">
        <v>1223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878</v>
      </c>
      <c r="U303" s="5" t="s">
        <v>782</v>
      </c>
      <c r="V303" s="1" t="s">
        <v>879</v>
      </c>
    </row>
    <row r="304" spans="14:22">
      <c r="N304" s="2" t="s">
        <v>1224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878</v>
      </c>
      <c r="U304" s="5" t="s">
        <v>782</v>
      </c>
      <c r="V304" s="1" t="s">
        <v>879</v>
      </c>
    </row>
    <row r="305" spans="14:22">
      <c r="N305" s="2" t="s">
        <v>1225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878</v>
      </c>
      <c r="U305" s="5" t="s">
        <v>782</v>
      </c>
      <c r="V305" s="1" t="s">
        <v>879</v>
      </c>
    </row>
    <row r="306" spans="14:22">
      <c r="N306" s="2" t="s">
        <v>1226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878</v>
      </c>
      <c r="U306" s="5" t="s">
        <v>782</v>
      </c>
      <c r="V306" s="1" t="s">
        <v>879</v>
      </c>
    </row>
    <row r="307" spans="14:22">
      <c r="N307" s="2" t="s">
        <v>1227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878</v>
      </c>
      <c r="U307" s="5" t="s">
        <v>782</v>
      </c>
      <c r="V307" s="1" t="s">
        <v>879</v>
      </c>
    </row>
    <row r="308" spans="14:22">
      <c r="N308" s="2" t="s">
        <v>1228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878</v>
      </c>
      <c r="U308" s="5" t="s">
        <v>782</v>
      </c>
      <c r="V308" s="1" t="s">
        <v>879</v>
      </c>
    </row>
    <row r="309" spans="14:22">
      <c r="N309" s="2" t="s">
        <v>1229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878</v>
      </c>
      <c r="U309" s="5" t="s">
        <v>782</v>
      </c>
      <c r="V309" s="1" t="s">
        <v>879</v>
      </c>
    </row>
    <row r="310" spans="14:22">
      <c r="N310" s="2" t="s">
        <v>1230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878</v>
      </c>
      <c r="U310" s="5" t="s">
        <v>782</v>
      </c>
      <c r="V310" s="1" t="s">
        <v>879</v>
      </c>
    </row>
    <row r="311" spans="14:22">
      <c r="N311" s="2" t="s">
        <v>1231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878</v>
      </c>
      <c r="U311" s="5" t="s">
        <v>782</v>
      </c>
      <c r="V311" s="1" t="s">
        <v>879</v>
      </c>
    </row>
    <row r="312" spans="14:22">
      <c r="N312" s="2" t="s">
        <v>1232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878</v>
      </c>
      <c r="U312" s="5" t="s">
        <v>782</v>
      </c>
      <c r="V312" s="1" t="s">
        <v>879</v>
      </c>
    </row>
    <row r="313" spans="14:22">
      <c r="N313" s="2" t="s">
        <v>1233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878</v>
      </c>
      <c r="U313" s="5" t="s">
        <v>782</v>
      </c>
      <c r="V313" s="1" t="s">
        <v>879</v>
      </c>
    </row>
    <row r="314" spans="14:22">
      <c r="N314" s="2" t="s">
        <v>1234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878</v>
      </c>
      <c r="U314" s="5" t="s">
        <v>782</v>
      </c>
      <c r="V314" s="1" t="s">
        <v>879</v>
      </c>
    </row>
    <row r="315" spans="14:22">
      <c r="N315" s="2" t="s">
        <v>1235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878</v>
      </c>
      <c r="U315" s="5" t="s">
        <v>782</v>
      </c>
      <c r="V315" s="1" t="s">
        <v>879</v>
      </c>
    </row>
    <row r="316" spans="14:22">
      <c r="N316" s="2" t="s">
        <v>1236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878</v>
      </c>
      <c r="U316" s="5" t="s">
        <v>782</v>
      </c>
      <c r="V316" s="1" t="s">
        <v>879</v>
      </c>
    </row>
    <row r="317" spans="14:22">
      <c r="N317" s="2" t="s">
        <v>1237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878</v>
      </c>
      <c r="U317" s="5" t="s">
        <v>782</v>
      </c>
      <c r="V317" s="1" t="s">
        <v>879</v>
      </c>
    </row>
    <row r="318" spans="14:22">
      <c r="N318" s="2" t="s">
        <v>1238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878</v>
      </c>
      <c r="U318" s="5" t="s">
        <v>782</v>
      </c>
      <c r="V318" s="1" t="s">
        <v>879</v>
      </c>
    </row>
    <row r="319" spans="14:22">
      <c r="N319" s="2" t="s">
        <v>1239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878</v>
      </c>
      <c r="U319" s="5" t="s">
        <v>782</v>
      </c>
      <c r="V319" s="1" t="s">
        <v>879</v>
      </c>
    </row>
    <row r="320" spans="14:22">
      <c r="N320" s="2" t="s">
        <v>1240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878</v>
      </c>
      <c r="U320" s="5" t="s">
        <v>782</v>
      </c>
      <c r="V320" s="1" t="s">
        <v>879</v>
      </c>
    </row>
    <row r="321" spans="14:22">
      <c r="N321" s="2" t="s">
        <v>1241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878</v>
      </c>
      <c r="U321" s="5" t="s">
        <v>782</v>
      </c>
      <c r="V321" s="1" t="s">
        <v>879</v>
      </c>
    </row>
    <row r="322" spans="14:22">
      <c r="N322" s="2" t="s">
        <v>1242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878</v>
      </c>
      <c r="U322" s="5" t="s">
        <v>782</v>
      </c>
      <c r="V322" s="1" t="s">
        <v>879</v>
      </c>
    </row>
    <row r="323" spans="14:22">
      <c r="N323" s="2" t="s">
        <v>1243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878</v>
      </c>
      <c r="U323" s="5" t="s">
        <v>782</v>
      </c>
      <c r="V323" s="1" t="s">
        <v>879</v>
      </c>
    </row>
    <row r="324" spans="14:22">
      <c r="N324" s="2" t="s">
        <v>1244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878</v>
      </c>
      <c r="U324" s="5" t="s">
        <v>782</v>
      </c>
      <c r="V324" s="1" t="s">
        <v>879</v>
      </c>
    </row>
    <row r="325" spans="14:22">
      <c r="N325" s="2" t="s">
        <v>1245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885</v>
      </c>
      <c r="U325" s="5" t="s">
        <v>782</v>
      </c>
      <c r="V325" s="1" t="s">
        <v>879</v>
      </c>
    </row>
    <row r="326" spans="14:22">
      <c r="N326" s="2" t="s">
        <v>1246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885</v>
      </c>
      <c r="U326" s="5" t="s">
        <v>782</v>
      </c>
      <c r="V326" s="1" t="s">
        <v>879</v>
      </c>
    </row>
    <row r="327" spans="14:22">
      <c r="N327" s="2" t="s">
        <v>1247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885</v>
      </c>
      <c r="U327" s="5" t="s">
        <v>782</v>
      </c>
      <c r="V327" s="1" t="s">
        <v>879</v>
      </c>
    </row>
    <row r="328" spans="14:22">
      <c r="N328" s="2" t="s">
        <v>1248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885</v>
      </c>
      <c r="U328" s="5" t="s">
        <v>782</v>
      </c>
      <c r="V328" s="1" t="s">
        <v>879</v>
      </c>
    </row>
    <row r="329" spans="14:22">
      <c r="N329" s="2" t="s">
        <v>1249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885</v>
      </c>
      <c r="U329" s="5" t="s">
        <v>782</v>
      </c>
      <c r="V329" s="1" t="s">
        <v>879</v>
      </c>
    </row>
    <row r="330" spans="14:22">
      <c r="N330" s="2" t="s">
        <v>1250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885</v>
      </c>
      <c r="U330" s="5" t="s">
        <v>782</v>
      </c>
      <c r="V330" s="1" t="s">
        <v>879</v>
      </c>
    </row>
    <row r="331" spans="14:22">
      <c r="N331" s="2" t="s">
        <v>1251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885</v>
      </c>
      <c r="U331" s="5" t="s">
        <v>782</v>
      </c>
      <c r="V331" s="1" t="s">
        <v>879</v>
      </c>
    </row>
    <row r="332" spans="14:22">
      <c r="N332" s="2" t="s">
        <v>1252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885</v>
      </c>
      <c r="U332" s="5" t="s">
        <v>782</v>
      </c>
      <c r="V332" s="1" t="s">
        <v>879</v>
      </c>
    </row>
    <row r="333" spans="14:22">
      <c r="N333" s="2" t="s">
        <v>1253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885</v>
      </c>
      <c r="U333" s="5" t="s">
        <v>782</v>
      </c>
      <c r="V333" s="1" t="s">
        <v>879</v>
      </c>
    </row>
    <row r="334" spans="14:22">
      <c r="N334" s="2" t="s">
        <v>1254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885</v>
      </c>
      <c r="U334" s="5" t="s">
        <v>782</v>
      </c>
      <c r="V334" s="1" t="s">
        <v>879</v>
      </c>
    </row>
    <row r="335" spans="14:22">
      <c r="N335" s="2" t="s">
        <v>1255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885</v>
      </c>
      <c r="U335" s="5" t="s">
        <v>782</v>
      </c>
      <c r="V335" s="1" t="s">
        <v>879</v>
      </c>
    </row>
    <row r="336" spans="14:22">
      <c r="N336" s="2" t="s">
        <v>1256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885</v>
      </c>
      <c r="U336" s="5" t="s">
        <v>782</v>
      </c>
      <c r="V336" s="1" t="s">
        <v>879</v>
      </c>
    </row>
    <row r="337" spans="14:22">
      <c r="N337" s="2" t="s">
        <v>1257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885</v>
      </c>
      <c r="U337" s="5" t="s">
        <v>782</v>
      </c>
      <c r="V337" s="1" t="s">
        <v>879</v>
      </c>
    </row>
    <row r="338" spans="14:22">
      <c r="N338" s="2" t="s">
        <v>1258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885</v>
      </c>
      <c r="U338" s="5" t="s">
        <v>782</v>
      </c>
      <c r="V338" s="1" t="s">
        <v>879</v>
      </c>
    </row>
    <row r="339" spans="14:22">
      <c r="N339" s="2" t="s">
        <v>1259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885</v>
      </c>
      <c r="U339" s="5" t="s">
        <v>782</v>
      </c>
      <c r="V339" s="1" t="s">
        <v>879</v>
      </c>
    </row>
    <row r="340" spans="14:22">
      <c r="N340" s="2" t="s">
        <v>1260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885</v>
      </c>
      <c r="U340" s="5" t="s">
        <v>782</v>
      </c>
      <c r="V340" s="1" t="s">
        <v>879</v>
      </c>
    </row>
    <row r="341" spans="14:22">
      <c r="N341" s="2" t="s">
        <v>1261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885</v>
      </c>
      <c r="U341" s="5" t="s">
        <v>782</v>
      </c>
      <c r="V341" s="1" t="s">
        <v>879</v>
      </c>
    </row>
    <row r="342" spans="14:22">
      <c r="N342" s="2" t="s">
        <v>1262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885</v>
      </c>
      <c r="U342" s="5" t="s">
        <v>782</v>
      </c>
      <c r="V342" s="1" t="s">
        <v>879</v>
      </c>
    </row>
    <row r="343" spans="14:22">
      <c r="N343" s="2" t="s">
        <v>1263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878</v>
      </c>
      <c r="U343" s="5" t="s">
        <v>782</v>
      </c>
      <c r="V343" s="1" t="s">
        <v>879</v>
      </c>
    </row>
    <row r="344" spans="14:22">
      <c r="N344" s="2" t="s">
        <v>1264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878</v>
      </c>
      <c r="U344" s="5" t="s">
        <v>782</v>
      </c>
      <c r="V344" s="1" t="s">
        <v>879</v>
      </c>
    </row>
    <row r="345" spans="14:22">
      <c r="N345" s="2" t="s">
        <v>1265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878</v>
      </c>
      <c r="U345" s="5" t="s">
        <v>782</v>
      </c>
      <c r="V345" s="1" t="s">
        <v>879</v>
      </c>
    </row>
    <row r="346" spans="14:22">
      <c r="N346" s="2" t="s">
        <v>1266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878</v>
      </c>
      <c r="U346" s="5" t="s">
        <v>782</v>
      </c>
      <c r="V346" s="1" t="s">
        <v>879</v>
      </c>
    </row>
    <row r="347" spans="14:22">
      <c r="N347" s="2" t="s">
        <v>1267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878</v>
      </c>
      <c r="U347" s="5" t="s">
        <v>782</v>
      </c>
      <c r="V347" s="1" t="s">
        <v>879</v>
      </c>
    </row>
    <row r="348" spans="14:22">
      <c r="N348" s="2" t="s">
        <v>1268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878</v>
      </c>
      <c r="U348" s="5" t="s">
        <v>782</v>
      </c>
      <c r="V348" s="1" t="s">
        <v>879</v>
      </c>
    </row>
    <row r="349" spans="14:22">
      <c r="N349" s="2" t="s">
        <v>1269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878</v>
      </c>
      <c r="U349" s="5" t="s">
        <v>782</v>
      </c>
      <c r="V349" s="1" t="s">
        <v>879</v>
      </c>
    </row>
    <row r="350" spans="14:22">
      <c r="N350" s="2" t="s">
        <v>1270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878</v>
      </c>
      <c r="U350" s="5" t="s">
        <v>782</v>
      </c>
      <c r="V350" s="1" t="s">
        <v>879</v>
      </c>
    </row>
    <row r="351" spans="14:22">
      <c r="N351" s="2" t="s">
        <v>1271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878</v>
      </c>
      <c r="U351" s="5" t="s">
        <v>782</v>
      </c>
      <c r="V351" s="1" t="s">
        <v>879</v>
      </c>
    </row>
    <row r="352" spans="14:22">
      <c r="N352" s="2" t="s">
        <v>1272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878</v>
      </c>
      <c r="U352" s="5" t="s">
        <v>782</v>
      </c>
      <c r="V352" s="1" t="s">
        <v>879</v>
      </c>
    </row>
    <row r="353" spans="14:22">
      <c r="N353" s="2" t="s">
        <v>1273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878</v>
      </c>
      <c r="U353" s="5" t="s">
        <v>782</v>
      </c>
      <c r="V353" s="1" t="s">
        <v>879</v>
      </c>
    </row>
    <row r="354" spans="14:22">
      <c r="N354" s="2" t="s">
        <v>1274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878</v>
      </c>
      <c r="U354" s="5" t="s">
        <v>782</v>
      </c>
      <c r="V354" s="1" t="s">
        <v>879</v>
      </c>
    </row>
    <row r="355" spans="14:22">
      <c r="N355" s="2" t="s">
        <v>1275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878</v>
      </c>
      <c r="U355" s="5" t="s">
        <v>782</v>
      </c>
      <c r="V355" s="1" t="s">
        <v>879</v>
      </c>
    </row>
    <row r="356" spans="14:22">
      <c r="N356" s="2" t="s">
        <v>1276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878</v>
      </c>
      <c r="U356" s="5" t="s">
        <v>782</v>
      </c>
      <c r="V356" s="1" t="s">
        <v>879</v>
      </c>
    </row>
    <row r="357" spans="14:22">
      <c r="N357" s="2" t="s">
        <v>1277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878</v>
      </c>
      <c r="U357" s="5" t="s">
        <v>782</v>
      </c>
      <c r="V357" s="1" t="s">
        <v>879</v>
      </c>
    </row>
    <row r="358" spans="14:22">
      <c r="N358" s="2" t="s">
        <v>1278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878</v>
      </c>
      <c r="U358" s="5" t="s">
        <v>782</v>
      </c>
      <c r="V358" s="1" t="s">
        <v>879</v>
      </c>
    </row>
    <row r="359" spans="14:22">
      <c r="N359" s="2" t="s">
        <v>1279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878</v>
      </c>
      <c r="U359" s="5" t="s">
        <v>782</v>
      </c>
      <c r="V359" s="1" t="s">
        <v>879</v>
      </c>
    </row>
    <row r="360" spans="14:22">
      <c r="N360" s="2" t="s">
        <v>1280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878</v>
      </c>
      <c r="U360" s="5" t="s">
        <v>782</v>
      </c>
      <c r="V360" s="1" t="s">
        <v>879</v>
      </c>
    </row>
    <row r="361" spans="14:22">
      <c r="N361" s="2" t="s">
        <v>1281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878</v>
      </c>
      <c r="U361" s="5" t="s">
        <v>782</v>
      </c>
      <c r="V361" s="1" t="s">
        <v>879</v>
      </c>
    </row>
    <row r="362" spans="14:22">
      <c r="N362" s="2" t="s">
        <v>1282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878</v>
      </c>
      <c r="U362" s="5" t="s">
        <v>782</v>
      </c>
      <c r="V362" s="1" t="s">
        <v>879</v>
      </c>
    </row>
    <row r="363" spans="14:22">
      <c r="N363" s="2" t="s">
        <v>1283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878</v>
      </c>
      <c r="U363" s="5" t="s">
        <v>782</v>
      </c>
      <c r="V363" s="1" t="s">
        <v>879</v>
      </c>
    </row>
    <row r="364" spans="14:22">
      <c r="N364" s="2" t="s">
        <v>1284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878</v>
      </c>
      <c r="U364" s="5" t="s">
        <v>782</v>
      </c>
      <c r="V364" s="1" t="s">
        <v>879</v>
      </c>
    </row>
    <row r="365" spans="14:22">
      <c r="N365" s="2" t="s">
        <v>1285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878</v>
      </c>
      <c r="U365" s="5" t="s">
        <v>782</v>
      </c>
      <c r="V365" s="1" t="s">
        <v>879</v>
      </c>
    </row>
    <row r="366" spans="14:22">
      <c r="N366" s="2" t="s">
        <v>1286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878</v>
      </c>
      <c r="U366" s="5" t="s">
        <v>782</v>
      </c>
      <c r="V366" s="1" t="s">
        <v>879</v>
      </c>
    </row>
    <row r="367" spans="14:22">
      <c r="N367" s="2" t="s">
        <v>1287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878</v>
      </c>
      <c r="U367" s="5" t="s">
        <v>782</v>
      </c>
      <c r="V367" s="1" t="s">
        <v>879</v>
      </c>
    </row>
    <row r="368" spans="14:22">
      <c r="N368" s="2" t="s">
        <v>1288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878</v>
      </c>
      <c r="U368" s="5" t="s">
        <v>782</v>
      </c>
      <c r="V368" s="1" t="s">
        <v>879</v>
      </c>
    </row>
    <row r="369" spans="14:22">
      <c r="N369" s="2" t="s">
        <v>1289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878</v>
      </c>
      <c r="U369" s="5" t="s">
        <v>782</v>
      </c>
      <c r="V369" s="1" t="s">
        <v>879</v>
      </c>
    </row>
    <row r="370" spans="14:22">
      <c r="N370" s="2" t="s">
        <v>1290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878</v>
      </c>
      <c r="U370" s="5" t="s">
        <v>782</v>
      </c>
      <c r="V370" s="1" t="s">
        <v>879</v>
      </c>
    </row>
    <row r="371" spans="14:22">
      <c r="N371" s="2" t="s">
        <v>1291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878</v>
      </c>
      <c r="U371" s="5" t="s">
        <v>782</v>
      </c>
      <c r="V371" s="1" t="s">
        <v>879</v>
      </c>
    </row>
    <row r="372" spans="14:22">
      <c r="N372" s="2" t="s">
        <v>1292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878</v>
      </c>
      <c r="U372" s="5" t="s">
        <v>782</v>
      </c>
      <c r="V372" s="1" t="s">
        <v>879</v>
      </c>
    </row>
    <row r="373" spans="14:22">
      <c r="N373" s="2" t="s">
        <v>1293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878</v>
      </c>
      <c r="U373" s="5" t="s">
        <v>782</v>
      </c>
      <c r="V373" s="1" t="s">
        <v>879</v>
      </c>
    </row>
    <row r="374" spans="14:22">
      <c r="N374" s="2" t="s">
        <v>1294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878</v>
      </c>
      <c r="U374" s="5" t="s">
        <v>782</v>
      </c>
      <c r="V374" s="1" t="s">
        <v>879</v>
      </c>
    </row>
    <row r="375" spans="14:22">
      <c r="N375" s="2" t="s">
        <v>1295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878</v>
      </c>
      <c r="U375" s="5" t="s">
        <v>782</v>
      </c>
      <c r="V375" s="1" t="s">
        <v>879</v>
      </c>
    </row>
    <row r="376" spans="14:22">
      <c r="N376" s="2" t="s">
        <v>1296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878</v>
      </c>
      <c r="U376" s="5" t="s">
        <v>782</v>
      </c>
      <c r="V376" s="1" t="s">
        <v>879</v>
      </c>
    </row>
    <row r="377" spans="14:22">
      <c r="N377" s="2" t="s">
        <v>1297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878</v>
      </c>
      <c r="U377" s="5" t="s">
        <v>782</v>
      </c>
      <c r="V377" s="1" t="s">
        <v>879</v>
      </c>
    </row>
    <row r="378" spans="14:22">
      <c r="N378" s="2" t="s">
        <v>1298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878</v>
      </c>
      <c r="U378" s="5" t="s">
        <v>782</v>
      </c>
      <c r="V378" s="1" t="s">
        <v>879</v>
      </c>
    </row>
    <row r="379" spans="14:22">
      <c r="N379" s="2" t="s">
        <v>1299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878</v>
      </c>
      <c r="U379" s="5" t="s">
        <v>782</v>
      </c>
      <c r="V379" s="1" t="s">
        <v>879</v>
      </c>
    </row>
    <row r="380" spans="14:22">
      <c r="N380" s="2" t="s">
        <v>1300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878</v>
      </c>
      <c r="U380" s="5" t="s">
        <v>782</v>
      </c>
      <c r="V380" s="1" t="s">
        <v>879</v>
      </c>
    </row>
    <row r="381" spans="14:22">
      <c r="N381" s="2" t="s">
        <v>1301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878</v>
      </c>
      <c r="U381" s="5" t="s">
        <v>782</v>
      </c>
      <c r="V381" s="1" t="s">
        <v>879</v>
      </c>
    </row>
    <row r="382" spans="14:22">
      <c r="N382" s="2" t="s">
        <v>1302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878</v>
      </c>
      <c r="U382" s="5" t="s">
        <v>782</v>
      </c>
      <c r="V382" s="1" t="s">
        <v>879</v>
      </c>
    </row>
    <row r="383" spans="14:22">
      <c r="N383" s="2" t="s">
        <v>1303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878</v>
      </c>
      <c r="U383" s="5" t="s">
        <v>782</v>
      </c>
      <c r="V383" s="1" t="s">
        <v>879</v>
      </c>
    </row>
    <row r="384" spans="14:22">
      <c r="N384" s="2" t="s">
        <v>1304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878</v>
      </c>
      <c r="U384" s="5" t="s">
        <v>782</v>
      </c>
      <c r="V384" s="1" t="s">
        <v>879</v>
      </c>
    </row>
    <row r="385" spans="14:22">
      <c r="N385" s="2" t="s">
        <v>1305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878</v>
      </c>
      <c r="U385" s="5" t="s">
        <v>782</v>
      </c>
      <c r="V385" s="1" t="s">
        <v>879</v>
      </c>
    </row>
    <row r="386" spans="14:22">
      <c r="N386" s="2" t="s">
        <v>1306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878</v>
      </c>
      <c r="U386" s="5" t="s">
        <v>782</v>
      </c>
      <c r="V386" s="1" t="s">
        <v>879</v>
      </c>
    </row>
    <row r="387" spans="14:22">
      <c r="N387" s="2" t="s">
        <v>1307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878</v>
      </c>
      <c r="U387" s="5" t="s">
        <v>782</v>
      </c>
      <c r="V387" s="1" t="s">
        <v>879</v>
      </c>
    </row>
    <row r="388" spans="14:22">
      <c r="N388" s="2" t="s">
        <v>1308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878</v>
      </c>
      <c r="U388" s="5" t="s">
        <v>782</v>
      </c>
      <c r="V388" s="1" t="s">
        <v>879</v>
      </c>
    </row>
    <row r="389" spans="14:22">
      <c r="N389" s="2" t="s">
        <v>1309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878</v>
      </c>
      <c r="U389" s="5" t="s">
        <v>782</v>
      </c>
      <c r="V389" s="1" t="s">
        <v>879</v>
      </c>
    </row>
    <row r="390" spans="14:22">
      <c r="N390" s="2" t="s">
        <v>1310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878</v>
      </c>
      <c r="U390" s="5" t="s">
        <v>782</v>
      </c>
      <c r="V390" s="1" t="s">
        <v>879</v>
      </c>
    </row>
    <row r="391" spans="14:22">
      <c r="N391" s="2" t="s">
        <v>1311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878</v>
      </c>
      <c r="U391" s="5" t="s">
        <v>782</v>
      </c>
      <c r="V391" s="1" t="s">
        <v>879</v>
      </c>
    </row>
    <row r="392" spans="14:22">
      <c r="N392" s="2" t="s">
        <v>1312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878</v>
      </c>
      <c r="U392" s="5" t="s">
        <v>782</v>
      </c>
      <c r="V392" s="1" t="s">
        <v>879</v>
      </c>
    </row>
    <row r="393" spans="14:22">
      <c r="N393" s="2" t="s">
        <v>1313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878</v>
      </c>
      <c r="U393" s="5" t="s">
        <v>782</v>
      </c>
      <c r="V393" s="1" t="s">
        <v>879</v>
      </c>
    </row>
    <row r="394" spans="14:22">
      <c r="N394" s="2" t="s">
        <v>1314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878</v>
      </c>
      <c r="U394" s="5" t="s">
        <v>782</v>
      </c>
      <c r="V394" s="1" t="s">
        <v>879</v>
      </c>
    </row>
    <row r="395" spans="14:22">
      <c r="N395" s="2" t="s">
        <v>1315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878</v>
      </c>
      <c r="U395" s="5" t="s">
        <v>782</v>
      </c>
      <c r="V395" s="1" t="s">
        <v>879</v>
      </c>
    </row>
    <row r="396" spans="14:22">
      <c r="N396" s="2" t="s">
        <v>1316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878</v>
      </c>
      <c r="U396" s="5" t="s">
        <v>782</v>
      </c>
      <c r="V396" s="1" t="s">
        <v>879</v>
      </c>
    </row>
    <row r="397" spans="14:22">
      <c r="N397" s="2" t="s">
        <v>1317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878</v>
      </c>
      <c r="U397" s="5" t="s">
        <v>782</v>
      </c>
      <c r="V397" s="1" t="s">
        <v>879</v>
      </c>
    </row>
    <row r="398" spans="14:22">
      <c r="N398" s="2" t="s">
        <v>1318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878</v>
      </c>
      <c r="U398" s="5" t="s">
        <v>782</v>
      </c>
      <c r="V398" s="1" t="s">
        <v>879</v>
      </c>
    </row>
    <row r="399" spans="14:22">
      <c r="N399" s="2" t="s">
        <v>1319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878</v>
      </c>
      <c r="U399" s="5" t="s">
        <v>782</v>
      </c>
      <c r="V399" s="1" t="s">
        <v>879</v>
      </c>
    </row>
    <row r="400" spans="14:22">
      <c r="N400" s="2" t="s">
        <v>1320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878</v>
      </c>
      <c r="U400" s="5" t="s">
        <v>782</v>
      </c>
      <c r="V400" s="1" t="s">
        <v>879</v>
      </c>
    </row>
    <row r="401" spans="14:22">
      <c r="N401" s="2" t="s">
        <v>1321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878</v>
      </c>
      <c r="U401" s="5" t="s">
        <v>782</v>
      </c>
      <c r="V401" s="1" t="s">
        <v>879</v>
      </c>
    </row>
    <row r="402" spans="14:22">
      <c r="N402" s="2" t="s">
        <v>1322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878</v>
      </c>
      <c r="U402" s="5" t="s">
        <v>782</v>
      </c>
      <c r="V402" s="1" t="s">
        <v>879</v>
      </c>
    </row>
    <row r="403" spans="14:22">
      <c r="N403" s="2" t="s">
        <v>1323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878</v>
      </c>
      <c r="U403" s="5" t="s">
        <v>782</v>
      </c>
      <c r="V403" s="1" t="s">
        <v>879</v>
      </c>
    </row>
    <row r="404" spans="14:22">
      <c r="N404" s="2" t="s">
        <v>1324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878</v>
      </c>
      <c r="U404" s="5" t="s">
        <v>782</v>
      </c>
      <c r="V404" s="1" t="s">
        <v>879</v>
      </c>
    </row>
    <row r="405" spans="14:22">
      <c r="N405" s="2" t="s">
        <v>1325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878</v>
      </c>
      <c r="U405" s="5" t="s">
        <v>782</v>
      </c>
      <c r="V405" s="1" t="s">
        <v>879</v>
      </c>
    </row>
    <row r="406" spans="14:22">
      <c r="N406" s="2" t="s">
        <v>1326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878</v>
      </c>
      <c r="U406" s="5" t="s">
        <v>782</v>
      </c>
      <c r="V406" s="1" t="s">
        <v>879</v>
      </c>
    </row>
    <row r="407" spans="14:22">
      <c r="N407" s="2" t="s">
        <v>1327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878</v>
      </c>
      <c r="U407" s="5" t="s">
        <v>782</v>
      </c>
      <c r="V407" s="1" t="s">
        <v>879</v>
      </c>
    </row>
    <row r="408" spans="14:22">
      <c r="N408" s="2" t="s">
        <v>1328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878</v>
      </c>
      <c r="U408" s="5" t="s">
        <v>782</v>
      </c>
      <c r="V408" s="1" t="s">
        <v>879</v>
      </c>
    </row>
    <row r="409" spans="14:22">
      <c r="N409" s="2" t="s">
        <v>1329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891</v>
      </c>
      <c r="U409" s="5" t="s">
        <v>782</v>
      </c>
      <c r="V409" s="1" t="s">
        <v>879</v>
      </c>
    </row>
    <row r="410" spans="14:22">
      <c r="N410" s="2" t="s">
        <v>1330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891</v>
      </c>
      <c r="U410" s="5" t="s">
        <v>782</v>
      </c>
      <c r="V410" s="1" t="s">
        <v>879</v>
      </c>
    </row>
    <row r="411" spans="14:22">
      <c r="N411" s="2" t="s">
        <v>1331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891</v>
      </c>
      <c r="U411" s="5" t="s">
        <v>782</v>
      </c>
      <c r="V411" s="1" t="s">
        <v>879</v>
      </c>
    </row>
    <row r="412" spans="14:22">
      <c r="N412" s="2" t="s">
        <v>1332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891</v>
      </c>
      <c r="U412" s="5" t="s">
        <v>782</v>
      </c>
      <c r="V412" s="1" t="s">
        <v>879</v>
      </c>
    </row>
    <row r="413" spans="14:22">
      <c r="N413" s="2" t="s">
        <v>1333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891</v>
      </c>
      <c r="U413" s="5" t="s">
        <v>782</v>
      </c>
      <c r="V413" s="1" t="s">
        <v>879</v>
      </c>
    </row>
    <row r="414" spans="14:22">
      <c r="N414" s="2" t="s">
        <v>1334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891</v>
      </c>
      <c r="U414" s="5" t="s">
        <v>782</v>
      </c>
      <c r="V414" s="1" t="s">
        <v>879</v>
      </c>
    </row>
    <row r="415" spans="14:22">
      <c r="N415" s="2" t="s">
        <v>1335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891</v>
      </c>
      <c r="U415" s="5" t="s">
        <v>782</v>
      </c>
      <c r="V415" s="1" t="s">
        <v>879</v>
      </c>
    </row>
    <row r="416" spans="14:22">
      <c r="N416" s="2" t="s">
        <v>1336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891</v>
      </c>
      <c r="U416" s="5" t="s">
        <v>782</v>
      </c>
      <c r="V416" s="1" t="s">
        <v>879</v>
      </c>
    </row>
    <row r="417" spans="14:22">
      <c r="N417" s="2" t="s">
        <v>1337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891</v>
      </c>
      <c r="U417" s="5" t="s">
        <v>782</v>
      </c>
      <c r="V417" s="1" t="s">
        <v>879</v>
      </c>
    </row>
    <row r="418" spans="14:22">
      <c r="N418" s="2" t="s">
        <v>1338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891</v>
      </c>
      <c r="U418" s="5" t="s">
        <v>782</v>
      </c>
      <c r="V418" s="1" t="s">
        <v>879</v>
      </c>
    </row>
    <row r="419" spans="14:22">
      <c r="N419" s="2" t="s">
        <v>1339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891</v>
      </c>
      <c r="U419" s="5" t="s">
        <v>782</v>
      </c>
      <c r="V419" s="1" t="s">
        <v>879</v>
      </c>
    </row>
    <row r="420" spans="14:22">
      <c r="N420" s="2" t="s">
        <v>1340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891</v>
      </c>
      <c r="U420" s="5" t="s">
        <v>782</v>
      </c>
      <c r="V420" s="1" t="s">
        <v>879</v>
      </c>
    </row>
    <row r="421" spans="14:22">
      <c r="N421" s="2" t="s">
        <v>1341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891</v>
      </c>
      <c r="U421" s="5" t="s">
        <v>782</v>
      </c>
      <c r="V421" s="1" t="s">
        <v>879</v>
      </c>
    </row>
    <row r="422" spans="14:22">
      <c r="N422" s="2" t="s">
        <v>1342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891</v>
      </c>
      <c r="U422" s="5" t="s">
        <v>782</v>
      </c>
      <c r="V422" s="1" t="s">
        <v>879</v>
      </c>
    </row>
    <row r="423" spans="14:22">
      <c r="N423" s="2" t="s">
        <v>1343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891</v>
      </c>
      <c r="U423" s="5" t="s">
        <v>782</v>
      </c>
      <c r="V423" s="1" t="s">
        <v>879</v>
      </c>
    </row>
    <row r="424" spans="14:22">
      <c r="N424" s="2" t="s">
        <v>1344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891</v>
      </c>
      <c r="U424" s="5" t="s">
        <v>782</v>
      </c>
      <c r="V424" s="1" t="s">
        <v>879</v>
      </c>
    </row>
    <row r="425" spans="14:22">
      <c r="N425" s="2" t="s">
        <v>1345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891</v>
      </c>
      <c r="U425" s="5" t="s">
        <v>782</v>
      </c>
      <c r="V425" s="1" t="s">
        <v>879</v>
      </c>
    </row>
    <row r="426" spans="14:22">
      <c r="N426" s="2" t="s">
        <v>1346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891</v>
      </c>
      <c r="U426" s="5" t="s">
        <v>782</v>
      </c>
      <c r="V426" s="1" t="s">
        <v>879</v>
      </c>
    </row>
    <row r="427" spans="14:22">
      <c r="N427" s="2" t="s">
        <v>1347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891</v>
      </c>
      <c r="U427" s="5" t="s">
        <v>782</v>
      </c>
      <c r="V427" s="1" t="s">
        <v>879</v>
      </c>
    </row>
    <row r="428" spans="14:22">
      <c r="N428" s="2" t="s">
        <v>1348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891</v>
      </c>
      <c r="U428" s="5" t="s">
        <v>782</v>
      </c>
      <c r="V428" s="1" t="s">
        <v>879</v>
      </c>
    </row>
    <row r="429" spans="14:22">
      <c r="N429" s="2" t="s">
        <v>1349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891</v>
      </c>
      <c r="U429" s="5" t="s">
        <v>782</v>
      </c>
      <c r="V429" s="1" t="s">
        <v>879</v>
      </c>
    </row>
    <row r="430" spans="14:22">
      <c r="N430" s="2" t="s">
        <v>1350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891</v>
      </c>
      <c r="U430" s="5" t="s">
        <v>782</v>
      </c>
      <c r="V430" s="1" t="s">
        <v>879</v>
      </c>
    </row>
    <row r="431" spans="14:22">
      <c r="N431" s="2" t="s">
        <v>1351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891</v>
      </c>
      <c r="U431" s="5" t="s">
        <v>782</v>
      </c>
      <c r="V431" s="1" t="s">
        <v>879</v>
      </c>
    </row>
    <row r="432" spans="14:22">
      <c r="N432" s="2" t="s">
        <v>1352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891</v>
      </c>
      <c r="U432" s="5" t="s">
        <v>782</v>
      </c>
      <c r="V432" s="1" t="s">
        <v>879</v>
      </c>
    </row>
    <row r="433" spans="14:22">
      <c r="N433" s="2" t="s">
        <v>1353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891</v>
      </c>
      <c r="U433" s="5" t="s">
        <v>782</v>
      </c>
      <c r="V433" s="1" t="s">
        <v>879</v>
      </c>
    </row>
    <row r="434" spans="14:22">
      <c r="N434" s="2" t="s">
        <v>1354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891</v>
      </c>
      <c r="U434" s="5" t="s">
        <v>782</v>
      </c>
      <c r="V434" s="1" t="s">
        <v>879</v>
      </c>
    </row>
    <row r="435" spans="14:22">
      <c r="N435" s="2" t="s">
        <v>1355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891</v>
      </c>
      <c r="U435" s="5" t="s">
        <v>782</v>
      </c>
      <c r="V435" s="1" t="s">
        <v>879</v>
      </c>
    </row>
    <row r="436" spans="14:22">
      <c r="N436" s="2" t="s">
        <v>1356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891</v>
      </c>
      <c r="U436" s="5" t="s">
        <v>782</v>
      </c>
      <c r="V436" s="1" t="s">
        <v>879</v>
      </c>
    </row>
    <row r="437" spans="14:22">
      <c r="N437" s="2" t="s">
        <v>1357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891</v>
      </c>
      <c r="U437" s="5" t="s">
        <v>782</v>
      </c>
      <c r="V437" s="1" t="s">
        <v>879</v>
      </c>
    </row>
    <row r="438" spans="14:22">
      <c r="N438" s="2" t="s">
        <v>1358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891</v>
      </c>
      <c r="U438" s="5" t="s">
        <v>782</v>
      </c>
      <c r="V438" s="1" t="s">
        <v>879</v>
      </c>
    </row>
    <row r="439" spans="14:22">
      <c r="N439" s="2" t="s">
        <v>1359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891</v>
      </c>
      <c r="U439" s="5" t="s">
        <v>782</v>
      </c>
      <c r="V439" s="1" t="s">
        <v>879</v>
      </c>
    </row>
    <row r="440" spans="14:22">
      <c r="N440" s="2" t="s">
        <v>1360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891</v>
      </c>
      <c r="U440" s="5" t="s">
        <v>782</v>
      </c>
      <c r="V440" s="1" t="s">
        <v>879</v>
      </c>
    </row>
    <row r="441" spans="14:22">
      <c r="N441" s="2" t="s">
        <v>1361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891</v>
      </c>
      <c r="U441" s="5" t="s">
        <v>782</v>
      </c>
      <c r="V441" s="1" t="s">
        <v>879</v>
      </c>
    </row>
    <row r="442" spans="14:22">
      <c r="N442" s="2" t="s">
        <v>1362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891</v>
      </c>
      <c r="U442" s="5" t="s">
        <v>782</v>
      </c>
      <c r="V442" s="1" t="s">
        <v>879</v>
      </c>
    </row>
    <row r="443" spans="14:22">
      <c r="N443" s="2" t="s">
        <v>1363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891</v>
      </c>
      <c r="U443" s="5" t="s">
        <v>782</v>
      </c>
      <c r="V443" s="1" t="s">
        <v>879</v>
      </c>
    </row>
    <row r="444" spans="14:22">
      <c r="N444" s="2" t="s">
        <v>1364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891</v>
      </c>
      <c r="U444" s="5" t="s">
        <v>782</v>
      </c>
      <c r="V444" s="1" t="s">
        <v>879</v>
      </c>
    </row>
    <row r="445" spans="14:22">
      <c r="N445" s="2" t="s">
        <v>1365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891</v>
      </c>
      <c r="U445" s="5" t="s">
        <v>782</v>
      </c>
      <c r="V445" s="1" t="s">
        <v>879</v>
      </c>
    </row>
    <row r="446" spans="14:22">
      <c r="N446" s="2" t="s">
        <v>1366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891</v>
      </c>
      <c r="U446" s="5" t="s">
        <v>782</v>
      </c>
      <c r="V446" s="1" t="s">
        <v>879</v>
      </c>
    </row>
    <row r="447" spans="14:22">
      <c r="N447" s="2" t="s">
        <v>1367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891</v>
      </c>
      <c r="U447" s="5" t="s">
        <v>782</v>
      </c>
      <c r="V447" s="1" t="s">
        <v>879</v>
      </c>
    </row>
    <row r="448" spans="14:22">
      <c r="N448" s="2" t="s">
        <v>1368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891</v>
      </c>
      <c r="U448" s="5" t="s">
        <v>782</v>
      </c>
      <c r="V448" s="1" t="s">
        <v>879</v>
      </c>
    </row>
    <row r="449" spans="14:22">
      <c r="N449" s="2" t="s">
        <v>1369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891</v>
      </c>
      <c r="U449" s="5" t="s">
        <v>782</v>
      </c>
      <c r="V449" s="1" t="s">
        <v>879</v>
      </c>
    </row>
    <row r="450" spans="14:22">
      <c r="N450" s="2" t="s">
        <v>1370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891</v>
      </c>
      <c r="U450" s="5" t="s">
        <v>782</v>
      </c>
      <c r="V450" s="1" t="s">
        <v>879</v>
      </c>
    </row>
    <row r="451" spans="14:22">
      <c r="N451" s="2" t="s">
        <v>1371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891</v>
      </c>
      <c r="U451" s="5" t="s">
        <v>782</v>
      </c>
      <c r="V451" s="1" t="s">
        <v>879</v>
      </c>
    </row>
    <row r="452" spans="14:22">
      <c r="N452" s="2" t="s">
        <v>1372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891</v>
      </c>
      <c r="U452" s="5" t="s">
        <v>782</v>
      </c>
      <c r="V452" s="1" t="s">
        <v>879</v>
      </c>
    </row>
    <row r="453" spans="14:22">
      <c r="N453" s="2" t="s">
        <v>1373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891</v>
      </c>
      <c r="U453" s="5" t="s">
        <v>782</v>
      </c>
      <c r="V453" s="1" t="s">
        <v>879</v>
      </c>
    </row>
    <row r="454" spans="14:22">
      <c r="N454" s="2" t="s">
        <v>1374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891</v>
      </c>
      <c r="U454" s="5" t="s">
        <v>782</v>
      </c>
      <c r="V454" s="1" t="s">
        <v>879</v>
      </c>
    </row>
    <row r="455" spans="14:22">
      <c r="N455" s="2" t="s">
        <v>1375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891</v>
      </c>
      <c r="U455" s="5" t="s">
        <v>782</v>
      </c>
      <c r="V455" s="1" t="s">
        <v>879</v>
      </c>
    </row>
    <row r="456" spans="14:22">
      <c r="N456" s="2" t="s">
        <v>1376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891</v>
      </c>
      <c r="U456" s="5" t="s">
        <v>782</v>
      </c>
      <c r="V456" s="1" t="s">
        <v>879</v>
      </c>
    </row>
    <row r="457" spans="14:22">
      <c r="N457" s="2" t="s">
        <v>1377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891</v>
      </c>
      <c r="U457" s="5" t="s">
        <v>782</v>
      </c>
      <c r="V457" s="1" t="s">
        <v>879</v>
      </c>
    </row>
    <row r="458" spans="14:22">
      <c r="N458" s="2" t="s">
        <v>1378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891</v>
      </c>
      <c r="U458" s="5" t="s">
        <v>782</v>
      </c>
      <c r="V458" s="1" t="s">
        <v>879</v>
      </c>
    </row>
    <row r="459" spans="14:22">
      <c r="N459" s="2" t="s">
        <v>1379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891</v>
      </c>
      <c r="U459" s="5" t="s">
        <v>782</v>
      </c>
      <c r="V459" s="1" t="s">
        <v>879</v>
      </c>
    </row>
    <row r="460" spans="14:22">
      <c r="N460" s="2" t="s">
        <v>1380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891</v>
      </c>
      <c r="U460" s="5" t="s">
        <v>782</v>
      </c>
      <c r="V460" s="1" t="s">
        <v>879</v>
      </c>
    </row>
    <row r="461" spans="14:22">
      <c r="N461" s="2" t="s">
        <v>1381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891</v>
      </c>
      <c r="U461" s="5" t="s">
        <v>782</v>
      </c>
      <c r="V461" s="1" t="s">
        <v>879</v>
      </c>
    </row>
    <row r="462" spans="14:22">
      <c r="N462" s="2" t="s">
        <v>1382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891</v>
      </c>
      <c r="U462" s="5" t="s">
        <v>782</v>
      </c>
      <c r="V462" s="1" t="s">
        <v>879</v>
      </c>
    </row>
    <row r="463" spans="14:22">
      <c r="N463" s="2" t="s">
        <v>1383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891</v>
      </c>
      <c r="U463" s="5" t="s">
        <v>782</v>
      </c>
      <c r="V463" s="1" t="s">
        <v>879</v>
      </c>
    </row>
    <row r="464" spans="14:22">
      <c r="N464" s="2" t="s">
        <v>1384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891</v>
      </c>
      <c r="U464" s="5" t="s">
        <v>782</v>
      </c>
      <c r="V464" s="1" t="s">
        <v>879</v>
      </c>
    </row>
    <row r="465" spans="14:22">
      <c r="N465" s="2" t="s">
        <v>1385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891</v>
      </c>
      <c r="U465" s="5" t="s">
        <v>782</v>
      </c>
      <c r="V465" s="1" t="s">
        <v>879</v>
      </c>
    </row>
    <row r="466" spans="14:22">
      <c r="N466" s="2" t="s">
        <v>1386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891</v>
      </c>
      <c r="U466" s="5" t="s">
        <v>782</v>
      </c>
      <c r="V466" s="1" t="s">
        <v>879</v>
      </c>
    </row>
    <row r="467" spans="14:22">
      <c r="N467" s="2" t="s">
        <v>1387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891</v>
      </c>
      <c r="U467" s="5" t="s">
        <v>782</v>
      </c>
      <c r="V467" s="1" t="s">
        <v>879</v>
      </c>
    </row>
    <row r="468" spans="14:22">
      <c r="N468" s="2" t="s">
        <v>1388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891</v>
      </c>
      <c r="U468" s="5" t="s">
        <v>782</v>
      </c>
      <c r="V468" s="1" t="s">
        <v>879</v>
      </c>
    </row>
    <row r="469" spans="14:22">
      <c r="N469" s="2" t="s">
        <v>1389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891</v>
      </c>
      <c r="U469" s="5" t="s">
        <v>782</v>
      </c>
      <c r="V469" s="1" t="s">
        <v>879</v>
      </c>
    </row>
    <row r="470" spans="14:22">
      <c r="N470" s="2" t="s">
        <v>1390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891</v>
      </c>
      <c r="U470" s="5" t="s">
        <v>782</v>
      </c>
      <c r="V470" s="1" t="s">
        <v>879</v>
      </c>
    </row>
    <row r="471" spans="14:22">
      <c r="N471" s="2" t="s">
        <v>1391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891</v>
      </c>
      <c r="U471" s="5" t="s">
        <v>782</v>
      </c>
      <c r="V471" s="1" t="s">
        <v>879</v>
      </c>
    </row>
    <row r="472" spans="14:22">
      <c r="N472" s="2" t="s">
        <v>1392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891</v>
      </c>
      <c r="U472" s="5" t="s">
        <v>782</v>
      </c>
      <c r="V472" s="1" t="s">
        <v>879</v>
      </c>
    </row>
    <row r="473" spans="14:22">
      <c r="N473" s="2" t="s">
        <v>1393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891</v>
      </c>
      <c r="U473" s="5" t="s">
        <v>782</v>
      </c>
      <c r="V473" s="1" t="s">
        <v>879</v>
      </c>
    </row>
    <row r="474" spans="14:22">
      <c r="N474" s="2" t="s">
        <v>1394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891</v>
      </c>
      <c r="U474" s="5" t="s">
        <v>782</v>
      </c>
      <c r="V474" s="1" t="s">
        <v>879</v>
      </c>
    </row>
    <row r="475" spans="14:22">
      <c r="N475" s="2" t="s">
        <v>1395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891</v>
      </c>
      <c r="U475" s="5" t="s">
        <v>782</v>
      </c>
      <c r="V475" s="1" t="s">
        <v>879</v>
      </c>
    </row>
    <row r="476" spans="14:22">
      <c r="N476" s="2" t="s">
        <v>1396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891</v>
      </c>
      <c r="U476" s="5" t="s">
        <v>782</v>
      </c>
      <c r="V476" s="1" t="s">
        <v>879</v>
      </c>
    </row>
    <row r="477" spans="14:22">
      <c r="N477" s="2" t="s">
        <v>1397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891</v>
      </c>
      <c r="U477" s="5" t="s">
        <v>782</v>
      </c>
      <c r="V477" s="1" t="s">
        <v>879</v>
      </c>
    </row>
    <row r="478" spans="14:22">
      <c r="N478" s="2" t="s">
        <v>1398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891</v>
      </c>
      <c r="U478" s="5" t="s">
        <v>782</v>
      </c>
      <c r="V478" s="1" t="s">
        <v>879</v>
      </c>
    </row>
    <row r="479" spans="14:22">
      <c r="N479" s="2" t="s">
        <v>1399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891</v>
      </c>
      <c r="U479" s="5" t="s">
        <v>782</v>
      </c>
      <c r="V479" s="1" t="s">
        <v>879</v>
      </c>
    </row>
    <row r="480" spans="14:22">
      <c r="N480" s="2" t="s">
        <v>1400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891</v>
      </c>
      <c r="U480" s="5" t="s">
        <v>782</v>
      </c>
      <c r="V480" s="1" t="s">
        <v>879</v>
      </c>
    </row>
    <row r="481" spans="14:22">
      <c r="N481" s="2" t="s">
        <v>1401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891</v>
      </c>
      <c r="U481" s="5" t="s">
        <v>782</v>
      </c>
      <c r="V481" s="1" t="s">
        <v>879</v>
      </c>
    </row>
    <row r="482" spans="14:22">
      <c r="N482" s="2" t="s">
        <v>1402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891</v>
      </c>
      <c r="U482" s="5" t="s">
        <v>782</v>
      </c>
      <c r="V482" s="1" t="s">
        <v>879</v>
      </c>
    </row>
    <row r="483" spans="14:22">
      <c r="N483" s="2" t="s">
        <v>1403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891</v>
      </c>
      <c r="U483" s="5" t="s">
        <v>782</v>
      </c>
      <c r="V483" s="1" t="s">
        <v>879</v>
      </c>
    </row>
    <row r="484" spans="14:22">
      <c r="N484" s="2" t="s">
        <v>1404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891</v>
      </c>
      <c r="U484" s="5" t="s">
        <v>782</v>
      </c>
      <c r="V484" s="1" t="s">
        <v>879</v>
      </c>
    </row>
    <row r="485" spans="14:22">
      <c r="N485" s="2" t="s">
        <v>1405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891</v>
      </c>
      <c r="U485" s="5" t="s">
        <v>782</v>
      </c>
      <c r="V485" s="1" t="s">
        <v>879</v>
      </c>
    </row>
    <row r="486" spans="14:22">
      <c r="N486" s="2" t="s">
        <v>1406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891</v>
      </c>
      <c r="U486" s="5" t="s">
        <v>782</v>
      </c>
      <c r="V486" s="1" t="s">
        <v>879</v>
      </c>
    </row>
    <row r="487" spans="14:22">
      <c r="N487" s="2" t="s">
        <v>1407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891</v>
      </c>
      <c r="U487" s="5" t="s">
        <v>782</v>
      </c>
      <c r="V487" s="1" t="s">
        <v>879</v>
      </c>
    </row>
    <row r="488" spans="14:22">
      <c r="N488" s="2" t="s">
        <v>1408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891</v>
      </c>
      <c r="U488" s="5" t="s">
        <v>782</v>
      </c>
      <c r="V488" s="1" t="s">
        <v>879</v>
      </c>
    </row>
    <row r="489" spans="14:22">
      <c r="N489" s="2" t="s">
        <v>1409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891</v>
      </c>
      <c r="U489" s="5" t="s">
        <v>782</v>
      </c>
      <c r="V489" s="1" t="s">
        <v>879</v>
      </c>
    </row>
    <row r="490" spans="14:22">
      <c r="N490" s="2" t="s">
        <v>1410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891</v>
      </c>
      <c r="U490" s="5" t="s">
        <v>782</v>
      </c>
      <c r="V490" s="1" t="s">
        <v>879</v>
      </c>
    </row>
    <row r="491" spans="14:22">
      <c r="N491" s="2" t="s">
        <v>1411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891</v>
      </c>
      <c r="U491" s="5" t="s">
        <v>782</v>
      </c>
      <c r="V491" s="1" t="s">
        <v>879</v>
      </c>
    </row>
    <row r="492" spans="14:22">
      <c r="N492" s="2" t="s">
        <v>1412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891</v>
      </c>
      <c r="U492" s="5" t="s">
        <v>782</v>
      </c>
      <c r="V492" s="1" t="s">
        <v>879</v>
      </c>
    </row>
    <row r="493" spans="14:22">
      <c r="N493" s="2" t="s">
        <v>1413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891</v>
      </c>
      <c r="U493" s="5" t="s">
        <v>782</v>
      </c>
      <c r="V493" s="1" t="s">
        <v>879</v>
      </c>
    </row>
    <row r="494" spans="14:22">
      <c r="N494" s="2" t="s">
        <v>1414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891</v>
      </c>
      <c r="U494" s="5" t="s">
        <v>782</v>
      </c>
      <c r="V494" s="1" t="s">
        <v>879</v>
      </c>
    </row>
    <row r="495" spans="14:22">
      <c r="N495" s="2" t="s">
        <v>1415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891</v>
      </c>
      <c r="U495" s="5" t="s">
        <v>782</v>
      </c>
      <c r="V495" s="1" t="s">
        <v>879</v>
      </c>
    </row>
    <row r="496" spans="14:22">
      <c r="N496" s="2" t="s">
        <v>1416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891</v>
      </c>
      <c r="U496" s="5" t="s">
        <v>782</v>
      </c>
      <c r="V496" s="1" t="s">
        <v>879</v>
      </c>
    </row>
    <row r="497" spans="14:22">
      <c r="N497" s="2" t="s">
        <v>1417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891</v>
      </c>
      <c r="U497" s="5" t="s">
        <v>782</v>
      </c>
      <c r="V497" s="1" t="s">
        <v>879</v>
      </c>
    </row>
    <row r="498" spans="14:22">
      <c r="N498" s="2" t="s">
        <v>1418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891</v>
      </c>
      <c r="U498" s="5" t="s">
        <v>782</v>
      </c>
      <c r="V498" s="1" t="s">
        <v>879</v>
      </c>
    </row>
    <row r="499" spans="14:22">
      <c r="N499" s="2" t="s">
        <v>1419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891</v>
      </c>
      <c r="U499" s="5" t="s">
        <v>782</v>
      </c>
      <c r="V499" s="1" t="s">
        <v>879</v>
      </c>
    </row>
    <row r="500" spans="14:22">
      <c r="N500" s="2" t="s">
        <v>1420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891</v>
      </c>
      <c r="U500" s="5" t="s">
        <v>782</v>
      </c>
      <c r="V500" s="1" t="s">
        <v>879</v>
      </c>
    </row>
    <row r="501" spans="14:22">
      <c r="N501" s="2" t="s">
        <v>1421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891</v>
      </c>
      <c r="U501" s="5" t="s">
        <v>782</v>
      </c>
      <c r="V501" s="1" t="s">
        <v>879</v>
      </c>
    </row>
    <row r="502" spans="14:22">
      <c r="N502" s="2" t="s">
        <v>1422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891</v>
      </c>
      <c r="U502" s="5" t="s">
        <v>782</v>
      </c>
      <c r="V502" s="1" t="s">
        <v>879</v>
      </c>
    </row>
    <row r="503" spans="14:22">
      <c r="N503" s="2" t="s">
        <v>1423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891</v>
      </c>
      <c r="U503" s="5" t="s">
        <v>782</v>
      </c>
      <c r="V503" s="1" t="s">
        <v>879</v>
      </c>
    </row>
    <row r="504" spans="14:22">
      <c r="N504" s="2" t="s">
        <v>1424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891</v>
      </c>
      <c r="U504" s="5" t="s">
        <v>782</v>
      </c>
      <c r="V504" s="1" t="s">
        <v>879</v>
      </c>
    </row>
    <row r="505" spans="14:22">
      <c r="N505" s="2" t="s">
        <v>1425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891</v>
      </c>
      <c r="U505" s="5" t="s">
        <v>782</v>
      </c>
      <c r="V505" s="1" t="s">
        <v>879</v>
      </c>
    </row>
    <row r="506" spans="14:22">
      <c r="N506" s="2" t="s">
        <v>1426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891</v>
      </c>
      <c r="U506" s="5" t="s">
        <v>782</v>
      </c>
      <c r="V506" s="1" t="s">
        <v>879</v>
      </c>
    </row>
    <row r="507" spans="14:22">
      <c r="N507" s="2" t="s">
        <v>1427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891</v>
      </c>
      <c r="U507" s="5" t="s">
        <v>782</v>
      </c>
      <c r="V507" s="1" t="s">
        <v>879</v>
      </c>
    </row>
    <row r="508" spans="14:22">
      <c r="N508" s="2" t="s">
        <v>1428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891</v>
      </c>
      <c r="U508" s="5" t="s">
        <v>782</v>
      </c>
      <c r="V508" s="1" t="s">
        <v>879</v>
      </c>
    </row>
    <row r="509" spans="14:22">
      <c r="N509" s="2" t="s">
        <v>1429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891</v>
      </c>
      <c r="U509" s="5" t="s">
        <v>782</v>
      </c>
      <c r="V509" s="1" t="s">
        <v>879</v>
      </c>
    </row>
    <row r="510" spans="14:22">
      <c r="N510" s="2" t="s">
        <v>1430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891</v>
      </c>
      <c r="U510" s="5" t="s">
        <v>782</v>
      </c>
      <c r="V510" s="1" t="s">
        <v>879</v>
      </c>
    </row>
    <row r="511" spans="14:22">
      <c r="N511" s="2" t="s">
        <v>1431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891</v>
      </c>
      <c r="U511" s="5" t="s">
        <v>782</v>
      </c>
      <c r="V511" s="1" t="s">
        <v>879</v>
      </c>
    </row>
    <row r="512" spans="14:22">
      <c r="N512" s="2" t="s">
        <v>1432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891</v>
      </c>
      <c r="U512" s="5" t="s">
        <v>782</v>
      </c>
      <c r="V512" s="1" t="s">
        <v>879</v>
      </c>
    </row>
    <row r="513" spans="14:22">
      <c r="N513" s="2" t="s">
        <v>1433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891</v>
      </c>
      <c r="U513" s="5" t="s">
        <v>782</v>
      </c>
      <c r="V513" s="1" t="s">
        <v>879</v>
      </c>
    </row>
    <row r="514" spans="14:22">
      <c r="N514" s="2" t="s">
        <v>1434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891</v>
      </c>
      <c r="U514" s="5" t="s">
        <v>782</v>
      </c>
      <c r="V514" s="1" t="s">
        <v>879</v>
      </c>
    </row>
    <row r="515" spans="14:22">
      <c r="N515" s="2" t="s">
        <v>1435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891</v>
      </c>
      <c r="U515" s="5" t="s">
        <v>782</v>
      </c>
      <c r="V515" s="1" t="s">
        <v>879</v>
      </c>
    </row>
    <row r="516" spans="14:22">
      <c r="N516" s="2" t="s">
        <v>1436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891</v>
      </c>
      <c r="U516" s="5" t="s">
        <v>782</v>
      </c>
      <c r="V516" s="1" t="s">
        <v>879</v>
      </c>
    </row>
    <row r="517" spans="14:22">
      <c r="N517" s="2" t="s">
        <v>1437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891</v>
      </c>
      <c r="U517" s="5" t="s">
        <v>782</v>
      </c>
      <c r="V517" s="1" t="s">
        <v>879</v>
      </c>
    </row>
    <row r="518" spans="14:22">
      <c r="N518" s="2" t="s">
        <v>1438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891</v>
      </c>
      <c r="U518" s="5" t="s">
        <v>782</v>
      </c>
      <c r="V518" s="1" t="s">
        <v>879</v>
      </c>
    </row>
    <row r="519" spans="14:22">
      <c r="N519" s="2" t="s">
        <v>1439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891</v>
      </c>
      <c r="U519" s="5" t="s">
        <v>782</v>
      </c>
      <c r="V519" s="1" t="s">
        <v>879</v>
      </c>
    </row>
    <row r="520" spans="14:22">
      <c r="N520" s="2" t="s">
        <v>1440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891</v>
      </c>
      <c r="U520" s="5" t="s">
        <v>782</v>
      </c>
      <c r="V520" s="1" t="s">
        <v>879</v>
      </c>
    </row>
    <row r="521" spans="14:22">
      <c r="N521" s="2" t="s">
        <v>1441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891</v>
      </c>
      <c r="U521" s="5" t="s">
        <v>782</v>
      </c>
      <c r="V521" s="1" t="s">
        <v>879</v>
      </c>
    </row>
    <row r="522" spans="14:22">
      <c r="N522" s="2" t="s">
        <v>1442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891</v>
      </c>
      <c r="U522" s="5" t="s">
        <v>782</v>
      </c>
      <c r="V522" s="1" t="s">
        <v>879</v>
      </c>
    </row>
    <row r="523" spans="14:22">
      <c r="N523" s="2" t="s">
        <v>1443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891</v>
      </c>
      <c r="U523" s="5" t="s">
        <v>782</v>
      </c>
      <c r="V523" s="1" t="s">
        <v>879</v>
      </c>
    </row>
    <row r="524" spans="14:22">
      <c r="N524" s="2" t="s">
        <v>1444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891</v>
      </c>
      <c r="U524" s="5" t="s">
        <v>782</v>
      </c>
      <c r="V524" s="1" t="s">
        <v>879</v>
      </c>
    </row>
    <row r="525" spans="14:22">
      <c r="N525" s="2" t="s">
        <v>1445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891</v>
      </c>
      <c r="U525" s="5" t="s">
        <v>782</v>
      </c>
      <c r="V525" s="1" t="s">
        <v>879</v>
      </c>
    </row>
    <row r="526" spans="14:22">
      <c r="N526" s="2" t="s">
        <v>1446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891</v>
      </c>
      <c r="U526" s="5" t="s">
        <v>782</v>
      </c>
      <c r="V526" s="1" t="s">
        <v>879</v>
      </c>
    </row>
    <row r="527" spans="14:22">
      <c r="N527" s="2" t="s">
        <v>1447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891</v>
      </c>
      <c r="U527" s="5" t="s">
        <v>782</v>
      </c>
      <c r="V527" s="1" t="s">
        <v>879</v>
      </c>
    </row>
    <row r="528" spans="14:22">
      <c r="N528" s="2" t="s">
        <v>1448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891</v>
      </c>
      <c r="U528" s="5" t="s">
        <v>782</v>
      </c>
      <c r="V528" s="1" t="s">
        <v>879</v>
      </c>
    </row>
    <row r="529" spans="14:22">
      <c r="N529" s="2" t="s">
        <v>1449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891</v>
      </c>
      <c r="U529" s="5" t="s">
        <v>782</v>
      </c>
      <c r="V529" s="1" t="s">
        <v>879</v>
      </c>
    </row>
    <row r="530" spans="14:22">
      <c r="N530" s="2" t="s">
        <v>1450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891</v>
      </c>
      <c r="U530" s="5" t="s">
        <v>782</v>
      </c>
      <c r="V530" s="1" t="s">
        <v>879</v>
      </c>
    </row>
    <row r="531" spans="14:22">
      <c r="N531" s="2" t="s">
        <v>1451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891</v>
      </c>
      <c r="U531" s="5" t="s">
        <v>782</v>
      </c>
      <c r="V531" s="1" t="s">
        <v>879</v>
      </c>
    </row>
    <row r="532" spans="14:22">
      <c r="N532" s="2" t="s">
        <v>1452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891</v>
      </c>
      <c r="U532" s="5" t="s">
        <v>782</v>
      </c>
      <c r="V532" s="1" t="s">
        <v>879</v>
      </c>
    </row>
    <row r="533" spans="14:22">
      <c r="N533" s="2" t="s">
        <v>1453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891</v>
      </c>
      <c r="U533" s="5" t="s">
        <v>782</v>
      </c>
      <c r="V533" s="1" t="s">
        <v>879</v>
      </c>
    </row>
    <row r="534" spans="14:22">
      <c r="N534" s="2" t="s">
        <v>1454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891</v>
      </c>
      <c r="U534" s="5" t="s">
        <v>782</v>
      </c>
      <c r="V534" s="1" t="s">
        <v>879</v>
      </c>
    </row>
    <row r="535" spans="14:22">
      <c r="N535" s="2" t="s">
        <v>1455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891</v>
      </c>
      <c r="U535" s="5" t="s">
        <v>782</v>
      </c>
      <c r="V535" s="1" t="s">
        <v>879</v>
      </c>
    </row>
    <row r="536" spans="14:22">
      <c r="N536" s="2" t="s">
        <v>1456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891</v>
      </c>
      <c r="U536" s="5" t="s">
        <v>782</v>
      </c>
      <c r="V536" s="1" t="s">
        <v>879</v>
      </c>
    </row>
    <row r="537" spans="14:22">
      <c r="N537" s="2" t="s">
        <v>1457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891</v>
      </c>
      <c r="U537" s="5" t="s">
        <v>782</v>
      </c>
      <c r="V537" s="1" t="s">
        <v>879</v>
      </c>
    </row>
    <row r="538" spans="14:22">
      <c r="N538" s="2" t="s">
        <v>1458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891</v>
      </c>
      <c r="U538" s="5" t="s">
        <v>782</v>
      </c>
      <c r="V538" s="1" t="s">
        <v>879</v>
      </c>
    </row>
    <row r="539" spans="14:22">
      <c r="N539" s="2" t="s">
        <v>1459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891</v>
      </c>
      <c r="U539" s="5" t="s">
        <v>782</v>
      </c>
      <c r="V539" s="1" t="s">
        <v>879</v>
      </c>
    </row>
    <row r="540" spans="14:22">
      <c r="N540" s="2" t="s">
        <v>1460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891</v>
      </c>
      <c r="U540" s="5" t="s">
        <v>782</v>
      </c>
      <c r="V540" s="1" t="s">
        <v>879</v>
      </c>
    </row>
    <row r="541" spans="14:22">
      <c r="N541" s="2" t="s">
        <v>1461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891</v>
      </c>
      <c r="U541" s="5" t="s">
        <v>782</v>
      </c>
      <c r="V541" s="1" t="s">
        <v>879</v>
      </c>
    </row>
    <row r="542" spans="14:22">
      <c r="N542" s="2" t="s">
        <v>1462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891</v>
      </c>
      <c r="U542" s="5" t="s">
        <v>782</v>
      </c>
      <c r="V542" s="1" t="s">
        <v>879</v>
      </c>
    </row>
    <row r="543" spans="14:22">
      <c r="N543" s="2" t="s">
        <v>1463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891</v>
      </c>
      <c r="U543" s="5" t="s">
        <v>782</v>
      </c>
      <c r="V543" s="1" t="s">
        <v>879</v>
      </c>
    </row>
    <row r="544" spans="14:22">
      <c r="N544" s="2" t="s">
        <v>1464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891</v>
      </c>
      <c r="U544" s="5" t="s">
        <v>782</v>
      </c>
      <c r="V544" s="1" t="s">
        <v>879</v>
      </c>
    </row>
    <row r="545" spans="14:22">
      <c r="N545" s="2" t="s">
        <v>1465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891</v>
      </c>
      <c r="U545" s="5" t="s">
        <v>782</v>
      </c>
      <c r="V545" s="1" t="s">
        <v>879</v>
      </c>
    </row>
    <row r="546" spans="14:22">
      <c r="N546" s="2" t="s">
        <v>1466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891</v>
      </c>
      <c r="U546" s="5" t="s">
        <v>782</v>
      </c>
      <c r="V546" s="1" t="s">
        <v>879</v>
      </c>
    </row>
    <row r="547" spans="14:22">
      <c r="N547" s="2" t="s">
        <v>1467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891</v>
      </c>
      <c r="U547" s="5" t="s">
        <v>782</v>
      </c>
      <c r="V547" s="1" t="s">
        <v>879</v>
      </c>
    </row>
    <row r="548" spans="14:22">
      <c r="N548" s="2" t="s">
        <v>1468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891</v>
      </c>
      <c r="U548" s="5" t="s">
        <v>782</v>
      </c>
      <c r="V548" s="1" t="s">
        <v>879</v>
      </c>
    </row>
    <row r="549" spans="14:22">
      <c r="N549" s="2" t="s">
        <v>1469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891</v>
      </c>
      <c r="U549" s="5" t="s">
        <v>782</v>
      </c>
      <c r="V549" s="1" t="s">
        <v>879</v>
      </c>
    </row>
    <row r="550" spans="14:22">
      <c r="N550" s="2" t="s">
        <v>1470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891</v>
      </c>
      <c r="U550" s="5" t="s">
        <v>782</v>
      </c>
      <c r="V550" s="1" t="s">
        <v>879</v>
      </c>
    </row>
    <row r="551" spans="14:22">
      <c r="N551" s="2" t="s">
        <v>1471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891</v>
      </c>
      <c r="U551" s="5" t="s">
        <v>782</v>
      </c>
      <c r="V551" s="1" t="s">
        <v>879</v>
      </c>
    </row>
    <row r="552" spans="14:22">
      <c r="N552" s="2" t="s">
        <v>1472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891</v>
      </c>
      <c r="U552" s="5" t="s">
        <v>782</v>
      </c>
      <c r="V552" s="1" t="s">
        <v>879</v>
      </c>
    </row>
    <row r="553" spans="14:22">
      <c r="N553" s="2" t="s">
        <v>1473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891</v>
      </c>
      <c r="U553" s="5" t="s">
        <v>782</v>
      </c>
      <c r="V553" s="1" t="s">
        <v>879</v>
      </c>
    </row>
    <row r="554" spans="14:22">
      <c r="N554" s="2" t="s">
        <v>1474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891</v>
      </c>
      <c r="U554" s="5" t="s">
        <v>782</v>
      </c>
      <c r="V554" s="1" t="s">
        <v>879</v>
      </c>
    </row>
    <row r="555" spans="14:22">
      <c r="N555" s="2" t="s">
        <v>1475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891</v>
      </c>
      <c r="U555" s="5" t="s">
        <v>782</v>
      </c>
      <c r="V555" s="1" t="s">
        <v>879</v>
      </c>
    </row>
    <row r="556" spans="14:22">
      <c r="N556" s="2" t="s">
        <v>1476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891</v>
      </c>
      <c r="U556" s="5" t="s">
        <v>782</v>
      </c>
      <c r="V556" s="1" t="s">
        <v>879</v>
      </c>
    </row>
    <row r="557" spans="14:22">
      <c r="N557" s="2" t="s">
        <v>1477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891</v>
      </c>
      <c r="U557" s="5" t="s">
        <v>782</v>
      </c>
      <c r="V557" s="1" t="s">
        <v>879</v>
      </c>
    </row>
    <row r="558" spans="14:22">
      <c r="N558" s="2" t="s">
        <v>1478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891</v>
      </c>
      <c r="U558" s="5" t="s">
        <v>782</v>
      </c>
      <c r="V558" s="1" t="s">
        <v>879</v>
      </c>
    </row>
    <row r="559" spans="14:22">
      <c r="N559" s="2" t="s">
        <v>1479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891</v>
      </c>
      <c r="U559" s="5" t="s">
        <v>782</v>
      </c>
      <c r="V559" s="1" t="s">
        <v>879</v>
      </c>
    </row>
    <row r="560" spans="14:22">
      <c r="N560" s="2" t="s">
        <v>1480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891</v>
      </c>
      <c r="U560" s="5" t="s">
        <v>782</v>
      </c>
      <c r="V560" s="1" t="s">
        <v>879</v>
      </c>
    </row>
    <row r="561" spans="14:22">
      <c r="N561" s="2" t="s">
        <v>1481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891</v>
      </c>
      <c r="U561" s="5" t="s">
        <v>782</v>
      </c>
      <c r="V561" s="1" t="s">
        <v>879</v>
      </c>
    </row>
    <row r="562" spans="14:22">
      <c r="N562" s="2" t="s">
        <v>1482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891</v>
      </c>
      <c r="U562" s="5" t="s">
        <v>782</v>
      </c>
      <c r="V562" s="1" t="s">
        <v>879</v>
      </c>
    </row>
    <row r="563" spans="14:22">
      <c r="N563" s="2" t="s">
        <v>1483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891</v>
      </c>
      <c r="U563" s="5" t="s">
        <v>782</v>
      </c>
      <c r="V563" s="1" t="s">
        <v>879</v>
      </c>
    </row>
    <row r="564" spans="14:22">
      <c r="N564" s="2" t="s">
        <v>1484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891</v>
      </c>
      <c r="U564" s="5" t="s">
        <v>782</v>
      </c>
      <c r="V564" s="1" t="s">
        <v>879</v>
      </c>
    </row>
    <row r="565" spans="14:22">
      <c r="N565" s="2" t="s">
        <v>1485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891</v>
      </c>
      <c r="U565" s="5" t="s">
        <v>782</v>
      </c>
      <c r="V565" s="1" t="s">
        <v>879</v>
      </c>
    </row>
    <row r="566" spans="14:22">
      <c r="N566" s="2" t="s">
        <v>1486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891</v>
      </c>
      <c r="U566" s="5" t="s">
        <v>782</v>
      </c>
      <c r="V566" s="1" t="s">
        <v>879</v>
      </c>
    </row>
    <row r="567" spans="14:22">
      <c r="N567" s="2" t="s">
        <v>1487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891</v>
      </c>
      <c r="U567" s="5" t="s">
        <v>782</v>
      </c>
      <c r="V567" s="1" t="s">
        <v>879</v>
      </c>
    </row>
    <row r="568" spans="14:22">
      <c r="N568" s="2" t="s">
        <v>1488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891</v>
      </c>
      <c r="U568" s="5" t="s">
        <v>782</v>
      </c>
      <c r="V568" s="1" t="s">
        <v>879</v>
      </c>
    </row>
    <row r="569" spans="14:22">
      <c r="N569" s="2" t="s">
        <v>1489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891</v>
      </c>
      <c r="U569" s="5" t="s">
        <v>782</v>
      </c>
      <c r="V569" s="1" t="s">
        <v>879</v>
      </c>
    </row>
    <row r="570" spans="14:22">
      <c r="N570" s="2" t="s">
        <v>1490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891</v>
      </c>
      <c r="U570" s="5" t="s">
        <v>782</v>
      </c>
      <c r="V570" s="1" t="s">
        <v>879</v>
      </c>
    </row>
    <row r="571" spans="14:22">
      <c r="N571" s="2" t="s">
        <v>1491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891</v>
      </c>
      <c r="U571" s="5" t="s">
        <v>782</v>
      </c>
      <c r="V571" s="1" t="s">
        <v>879</v>
      </c>
    </row>
    <row r="572" spans="14:22">
      <c r="N572" s="2" t="s">
        <v>1492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891</v>
      </c>
      <c r="U572" s="5" t="s">
        <v>782</v>
      </c>
      <c r="V572" s="1" t="s">
        <v>879</v>
      </c>
    </row>
    <row r="573" spans="14:22">
      <c r="N573" s="2" t="s">
        <v>1493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891</v>
      </c>
      <c r="U573" s="5" t="s">
        <v>782</v>
      </c>
      <c r="V573" s="1" t="s">
        <v>879</v>
      </c>
    </row>
    <row r="574" spans="14:22">
      <c r="N574" s="2" t="s">
        <v>1494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891</v>
      </c>
      <c r="U574" s="5" t="s">
        <v>782</v>
      </c>
      <c r="V574" s="1" t="s">
        <v>879</v>
      </c>
    </row>
    <row r="575" spans="14:22">
      <c r="N575" s="2" t="s">
        <v>1495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891</v>
      </c>
      <c r="U575" s="5" t="s">
        <v>782</v>
      </c>
      <c r="V575" s="1" t="s">
        <v>879</v>
      </c>
    </row>
    <row r="576" spans="14:22">
      <c r="N576" s="2" t="s">
        <v>1496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891</v>
      </c>
      <c r="U576" s="5" t="s">
        <v>782</v>
      </c>
      <c r="V576" s="1" t="s">
        <v>879</v>
      </c>
    </row>
    <row r="577" spans="14:22">
      <c r="N577" s="2" t="s">
        <v>1497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891</v>
      </c>
      <c r="U577" s="5" t="s">
        <v>782</v>
      </c>
      <c r="V577" s="1" t="s">
        <v>879</v>
      </c>
    </row>
    <row r="578" spans="14:22">
      <c r="N578" s="2" t="s">
        <v>1498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891</v>
      </c>
      <c r="U578" s="5" t="s">
        <v>782</v>
      </c>
      <c r="V578" s="1" t="s">
        <v>879</v>
      </c>
    </row>
    <row r="579" spans="14:22">
      <c r="N579" s="2" t="s">
        <v>1499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891</v>
      </c>
      <c r="U579" s="5" t="s">
        <v>782</v>
      </c>
      <c r="V579" s="1" t="s">
        <v>879</v>
      </c>
    </row>
    <row r="580" spans="14:22">
      <c r="N580" s="2" t="s">
        <v>1500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891</v>
      </c>
      <c r="U580" s="5" t="s">
        <v>782</v>
      </c>
      <c r="V580" s="1" t="s">
        <v>879</v>
      </c>
    </row>
    <row r="581" spans="14:22">
      <c r="N581" s="2" t="s">
        <v>1501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891</v>
      </c>
      <c r="U581" s="5" t="s">
        <v>782</v>
      </c>
      <c r="V581" s="1" t="s">
        <v>879</v>
      </c>
    </row>
    <row r="582" spans="14:22">
      <c r="N582" s="2" t="s">
        <v>1502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891</v>
      </c>
      <c r="U582" s="5" t="s">
        <v>782</v>
      </c>
      <c r="V582" s="1" t="s">
        <v>879</v>
      </c>
    </row>
    <row r="583" spans="14:22">
      <c r="N583" s="2" t="s">
        <v>1503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891</v>
      </c>
      <c r="U583" s="5" t="s">
        <v>782</v>
      </c>
      <c r="V583" s="1" t="s">
        <v>879</v>
      </c>
    </row>
    <row r="584" spans="14:22">
      <c r="N584" s="2" t="s">
        <v>1504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891</v>
      </c>
      <c r="U584" s="5" t="s">
        <v>782</v>
      </c>
      <c r="V584" s="1" t="s">
        <v>879</v>
      </c>
    </row>
    <row r="585" spans="14:22">
      <c r="N585" s="2" t="s">
        <v>1505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891</v>
      </c>
      <c r="U585" s="5" t="s">
        <v>782</v>
      </c>
      <c r="V585" s="1" t="s">
        <v>879</v>
      </c>
    </row>
    <row r="586" spans="14:22">
      <c r="N586" s="2" t="s">
        <v>1506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891</v>
      </c>
      <c r="U586" s="5" t="s">
        <v>782</v>
      </c>
      <c r="V586" s="1" t="s">
        <v>879</v>
      </c>
    </row>
    <row r="587" spans="14:22">
      <c r="N587" s="2" t="s">
        <v>1507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891</v>
      </c>
      <c r="U587" s="5" t="s">
        <v>782</v>
      </c>
      <c r="V587" s="1" t="s">
        <v>879</v>
      </c>
    </row>
    <row r="588" spans="14:22">
      <c r="N588" s="2" t="s">
        <v>1508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891</v>
      </c>
      <c r="U588" s="5" t="s">
        <v>782</v>
      </c>
      <c r="V588" s="1" t="s">
        <v>879</v>
      </c>
    </row>
    <row r="589" spans="14:22">
      <c r="N589" s="2" t="s">
        <v>1509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891</v>
      </c>
      <c r="U589" s="5" t="s">
        <v>782</v>
      </c>
      <c r="V589" s="1" t="s">
        <v>879</v>
      </c>
    </row>
    <row r="590" spans="14:22">
      <c r="N590" s="2" t="s">
        <v>1510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891</v>
      </c>
      <c r="U590" s="5" t="s">
        <v>782</v>
      </c>
      <c r="V590" s="1" t="s">
        <v>879</v>
      </c>
    </row>
    <row r="591" spans="14:22">
      <c r="N591" s="2" t="s">
        <v>1511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891</v>
      </c>
      <c r="U591" s="5" t="s">
        <v>782</v>
      </c>
      <c r="V591" s="1" t="s">
        <v>879</v>
      </c>
    </row>
    <row r="592" spans="14:22">
      <c r="N592" s="2" t="s">
        <v>1512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891</v>
      </c>
      <c r="U592" s="5" t="s">
        <v>782</v>
      </c>
      <c r="V592" s="1" t="s">
        <v>879</v>
      </c>
    </row>
    <row r="593" spans="14:22">
      <c r="N593" s="2" t="s">
        <v>1513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891</v>
      </c>
      <c r="U593" s="5" t="s">
        <v>782</v>
      </c>
      <c r="V593" s="1" t="s">
        <v>879</v>
      </c>
    </row>
    <row r="594" spans="14:22">
      <c r="N594" s="2" t="s">
        <v>1514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891</v>
      </c>
      <c r="U594" s="5" t="s">
        <v>782</v>
      </c>
      <c r="V594" s="1" t="s">
        <v>879</v>
      </c>
    </row>
    <row r="595" spans="14:22">
      <c r="N595" s="2" t="s">
        <v>1515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891</v>
      </c>
      <c r="U595" s="5" t="s">
        <v>782</v>
      </c>
      <c r="V595" s="1" t="s">
        <v>879</v>
      </c>
    </row>
    <row r="596" spans="14:22">
      <c r="N596" s="2" t="s">
        <v>1516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891</v>
      </c>
      <c r="U596" s="5" t="s">
        <v>782</v>
      </c>
      <c r="V596" s="1" t="s">
        <v>879</v>
      </c>
    </row>
    <row r="597" spans="14:22">
      <c r="N597" s="2" t="s">
        <v>1517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891</v>
      </c>
      <c r="U597" s="5" t="s">
        <v>782</v>
      </c>
      <c r="V597" s="1" t="s">
        <v>879</v>
      </c>
    </row>
    <row r="598" spans="14:22">
      <c r="N598" s="2" t="s">
        <v>1518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891</v>
      </c>
      <c r="U598" s="5" t="s">
        <v>782</v>
      </c>
      <c r="V598" s="1" t="s">
        <v>879</v>
      </c>
    </row>
    <row r="599" spans="14:22">
      <c r="N599" s="2" t="s">
        <v>1519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891</v>
      </c>
      <c r="U599" s="5" t="s">
        <v>782</v>
      </c>
      <c r="V599" s="1" t="s">
        <v>879</v>
      </c>
    </row>
    <row r="600" spans="14:22">
      <c r="N600" s="2" t="s">
        <v>1520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891</v>
      </c>
      <c r="U600" s="5" t="s">
        <v>782</v>
      </c>
      <c r="V600" s="1" t="s">
        <v>879</v>
      </c>
    </row>
    <row r="601" spans="14:22">
      <c r="N601" s="2" t="s">
        <v>1521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896</v>
      </c>
      <c r="U601" s="5" t="s">
        <v>782</v>
      </c>
      <c r="V601" s="1" t="s">
        <v>879</v>
      </c>
    </row>
    <row r="602" spans="14:22">
      <c r="N602" s="2" t="s">
        <v>1522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896</v>
      </c>
      <c r="U602" s="5" t="s">
        <v>782</v>
      </c>
      <c r="V602" s="1" t="s">
        <v>879</v>
      </c>
    </row>
    <row r="603" spans="14:22">
      <c r="N603" s="2" t="s">
        <v>1523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896</v>
      </c>
      <c r="U603" s="5" t="s">
        <v>782</v>
      </c>
      <c r="V603" s="1" t="s">
        <v>879</v>
      </c>
    </row>
    <row r="604" spans="14:22">
      <c r="N604" s="2" t="s">
        <v>1524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896</v>
      </c>
      <c r="U604" s="5" t="s">
        <v>782</v>
      </c>
      <c r="V604" s="1" t="s">
        <v>879</v>
      </c>
    </row>
    <row r="605" spans="14:22">
      <c r="N605" s="2" t="s">
        <v>1525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896</v>
      </c>
      <c r="U605" s="5" t="s">
        <v>782</v>
      </c>
      <c r="V605" s="1" t="s">
        <v>879</v>
      </c>
    </row>
    <row r="606" spans="14:22">
      <c r="N606" s="2" t="s">
        <v>1526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896</v>
      </c>
      <c r="U606" s="5" t="s">
        <v>782</v>
      </c>
      <c r="V606" s="1" t="s">
        <v>879</v>
      </c>
    </row>
    <row r="607" spans="14:22">
      <c r="N607" s="2" t="s">
        <v>1527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896</v>
      </c>
      <c r="U607" s="5" t="s">
        <v>782</v>
      </c>
      <c r="V607" s="1" t="s">
        <v>879</v>
      </c>
    </row>
    <row r="608" spans="14:22">
      <c r="N608" s="2" t="s">
        <v>1528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896</v>
      </c>
      <c r="U608" s="5" t="s">
        <v>782</v>
      </c>
      <c r="V608" s="1" t="s">
        <v>879</v>
      </c>
    </row>
    <row r="609" spans="14:22">
      <c r="N609" s="2" t="s">
        <v>1529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896</v>
      </c>
      <c r="U609" s="5" t="s">
        <v>782</v>
      </c>
      <c r="V609" s="1" t="s">
        <v>879</v>
      </c>
    </row>
    <row r="610" spans="14:22">
      <c r="N610" s="2" t="s">
        <v>1530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896</v>
      </c>
      <c r="U610" s="5" t="s">
        <v>782</v>
      </c>
      <c r="V610" s="1" t="s">
        <v>879</v>
      </c>
    </row>
    <row r="611" spans="14:22">
      <c r="N611" s="2" t="s">
        <v>1531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896</v>
      </c>
      <c r="U611" s="5" t="s">
        <v>782</v>
      </c>
      <c r="V611" s="1" t="s">
        <v>879</v>
      </c>
    </row>
    <row r="612" spans="14:22">
      <c r="N612" s="2" t="s">
        <v>1532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896</v>
      </c>
      <c r="U612" s="5" t="s">
        <v>782</v>
      </c>
      <c r="V612" s="1" t="s">
        <v>879</v>
      </c>
    </row>
    <row r="613" spans="14:22">
      <c r="N613" s="2" t="s">
        <v>1533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896</v>
      </c>
      <c r="U613" s="5" t="s">
        <v>782</v>
      </c>
      <c r="V613" s="1" t="s">
        <v>879</v>
      </c>
    </row>
    <row r="614" spans="14:22">
      <c r="N614" s="2" t="s">
        <v>1534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896</v>
      </c>
      <c r="U614" s="5" t="s">
        <v>782</v>
      </c>
      <c r="V614" s="1" t="s">
        <v>879</v>
      </c>
    </row>
    <row r="615" spans="14:22">
      <c r="N615" s="2" t="s">
        <v>1535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896</v>
      </c>
      <c r="U615" s="5" t="s">
        <v>782</v>
      </c>
      <c r="V615" s="1" t="s">
        <v>879</v>
      </c>
    </row>
    <row r="616" spans="14:22">
      <c r="N616" s="2" t="s">
        <v>1536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896</v>
      </c>
      <c r="U616" s="5" t="s">
        <v>782</v>
      </c>
      <c r="V616" s="1" t="s">
        <v>879</v>
      </c>
    </row>
    <row r="617" spans="14:22">
      <c r="N617" s="2" t="s">
        <v>1537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896</v>
      </c>
      <c r="U617" s="5" t="s">
        <v>782</v>
      </c>
      <c r="V617" s="1" t="s">
        <v>879</v>
      </c>
    </row>
    <row r="618" spans="14:22">
      <c r="N618" s="2" t="s">
        <v>1538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896</v>
      </c>
      <c r="U618" s="5" t="s">
        <v>782</v>
      </c>
      <c r="V618" s="1" t="s">
        <v>879</v>
      </c>
    </row>
    <row r="619" spans="14:22">
      <c r="N619" s="2" t="s">
        <v>1539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896</v>
      </c>
      <c r="U619" s="5" t="s">
        <v>782</v>
      </c>
      <c r="V619" s="1" t="s">
        <v>879</v>
      </c>
    </row>
    <row r="620" spans="14:22">
      <c r="N620" s="2" t="s">
        <v>1540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896</v>
      </c>
      <c r="U620" s="5" t="s">
        <v>782</v>
      </c>
      <c r="V620" s="1" t="s">
        <v>879</v>
      </c>
    </row>
    <row r="621" spans="14:22">
      <c r="N621" s="2" t="s">
        <v>1541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896</v>
      </c>
      <c r="U621" s="5" t="s">
        <v>782</v>
      </c>
      <c r="V621" s="1" t="s">
        <v>879</v>
      </c>
    </row>
    <row r="622" spans="14:22">
      <c r="N622" s="2" t="s">
        <v>1542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896</v>
      </c>
      <c r="U622" s="5" t="s">
        <v>782</v>
      </c>
      <c r="V622" s="1" t="s">
        <v>879</v>
      </c>
    </row>
    <row r="623" spans="14:22">
      <c r="N623" s="2" t="s">
        <v>1543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896</v>
      </c>
      <c r="U623" s="5" t="s">
        <v>782</v>
      </c>
      <c r="V623" s="1" t="s">
        <v>879</v>
      </c>
    </row>
    <row r="624" spans="14:22">
      <c r="N624" s="2" t="s">
        <v>1544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896</v>
      </c>
      <c r="U624" s="5" t="s">
        <v>782</v>
      </c>
      <c r="V624" s="1" t="s">
        <v>879</v>
      </c>
    </row>
    <row r="625" spans="14:22">
      <c r="N625" s="2" t="s">
        <v>1545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896</v>
      </c>
      <c r="U625" s="5" t="s">
        <v>782</v>
      </c>
      <c r="V625" s="1" t="s">
        <v>879</v>
      </c>
    </row>
    <row r="626" spans="14:22">
      <c r="N626" s="2" t="s">
        <v>1546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896</v>
      </c>
      <c r="U626" s="5" t="s">
        <v>782</v>
      </c>
      <c r="V626" s="1" t="s">
        <v>879</v>
      </c>
    </row>
    <row r="627" spans="14:22">
      <c r="N627" s="2" t="s">
        <v>1547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896</v>
      </c>
      <c r="U627" s="5" t="s">
        <v>782</v>
      </c>
      <c r="V627" s="1" t="s">
        <v>879</v>
      </c>
    </row>
    <row r="628" spans="14:22">
      <c r="N628" s="2" t="s">
        <v>1548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896</v>
      </c>
      <c r="U628" s="5" t="s">
        <v>782</v>
      </c>
      <c r="V628" s="1" t="s">
        <v>879</v>
      </c>
    </row>
    <row r="629" spans="14:22">
      <c r="N629" s="2" t="s">
        <v>1549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896</v>
      </c>
      <c r="U629" s="5" t="s">
        <v>782</v>
      </c>
      <c r="V629" s="1" t="s">
        <v>879</v>
      </c>
    </row>
    <row r="630" spans="14:22">
      <c r="N630" s="2" t="s">
        <v>1550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896</v>
      </c>
      <c r="U630" s="5" t="s">
        <v>782</v>
      </c>
      <c r="V630" s="1" t="s">
        <v>879</v>
      </c>
    </row>
    <row r="631" spans="14:22">
      <c r="N631" s="2" t="s">
        <v>1551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896</v>
      </c>
      <c r="U631" s="5" t="s">
        <v>782</v>
      </c>
      <c r="V631" s="1" t="s">
        <v>879</v>
      </c>
    </row>
    <row r="632" spans="14:22">
      <c r="N632" s="2" t="s">
        <v>1552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896</v>
      </c>
      <c r="U632" s="5" t="s">
        <v>782</v>
      </c>
      <c r="V632" s="1" t="s">
        <v>879</v>
      </c>
    </row>
    <row r="633" spans="14:22">
      <c r="N633" s="2" t="s">
        <v>1553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896</v>
      </c>
      <c r="U633" s="5" t="s">
        <v>782</v>
      </c>
      <c r="V633" s="1" t="s">
        <v>879</v>
      </c>
    </row>
    <row r="634" spans="14:22">
      <c r="N634" s="2" t="s">
        <v>1554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896</v>
      </c>
      <c r="U634" s="5" t="s">
        <v>782</v>
      </c>
      <c r="V634" s="1" t="s">
        <v>879</v>
      </c>
    </row>
    <row r="635" spans="14:22">
      <c r="N635" s="2" t="s">
        <v>1555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896</v>
      </c>
      <c r="U635" s="5" t="s">
        <v>782</v>
      </c>
      <c r="V635" s="1" t="s">
        <v>879</v>
      </c>
    </row>
    <row r="636" spans="14:22">
      <c r="N636" s="2" t="s">
        <v>1556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896</v>
      </c>
      <c r="U636" s="5" t="s">
        <v>782</v>
      </c>
      <c r="V636" s="1" t="s">
        <v>879</v>
      </c>
    </row>
    <row r="637" spans="14:22">
      <c r="N637" s="2" t="s">
        <v>1557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896</v>
      </c>
      <c r="U637" s="5" t="s">
        <v>782</v>
      </c>
      <c r="V637" s="1" t="s">
        <v>879</v>
      </c>
    </row>
    <row r="638" spans="14:22">
      <c r="N638" s="2" t="s">
        <v>1558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896</v>
      </c>
      <c r="U638" s="5" t="s">
        <v>782</v>
      </c>
      <c r="V638" s="1" t="s">
        <v>879</v>
      </c>
    </row>
    <row r="639" spans="14:22">
      <c r="N639" s="2" t="s">
        <v>1559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896</v>
      </c>
      <c r="U639" s="5" t="s">
        <v>782</v>
      </c>
      <c r="V639" s="1" t="s">
        <v>879</v>
      </c>
    </row>
    <row r="640" spans="14:22">
      <c r="N640" s="2" t="s">
        <v>1560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896</v>
      </c>
      <c r="U640" s="5" t="s">
        <v>782</v>
      </c>
      <c r="V640" s="1" t="s">
        <v>879</v>
      </c>
    </row>
    <row r="641" spans="14:22">
      <c r="N641" s="2" t="s">
        <v>1561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896</v>
      </c>
      <c r="U641" s="5" t="s">
        <v>782</v>
      </c>
      <c r="V641" s="1" t="s">
        <v>879</v>
      </c>
    </row>
    <row r="642" spans="14:22">
      <c r="N642" s="2" t="s">
        <v>1562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896</v>
      </c>
      <c r="U642" s="5" t="s">
        <v>782</v>
      </c>
      <c r="V642" s="1" t="s">
        <v>879</v>
      </c>
    </row>
    <row r="643" spans="14:22">
      <c r="N643" s="2" t="s">
        <v>1563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896</v>
      </c>
      <c r="U643" s="5" t="s">
        <v>782</v>
      </c>
      <c r="V643" s="1" t="s">
        <v>879</v>
      </c>
    </row>
    <row r="644" spans="14:22">
      <c r="N644" s="2" t="s">
        <v>1564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896</v>
      </c>
      <c r="U644" s="5" t="s">
        <v>782</v>
      </c>
      <c r="V644" s="1" t="s">
        <v>879</v>
      </c>
    </row>
    <row r="645" spans="14:22">
      <c r="N645" s="2" t="s">
        <v>1565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896</v>
      </c>
      <c r="U645" s="5" t="s">
        <v>782</v>
      </c>
      <c r="V645" s="1" t="s">
        <v>879</v>
      </c>
    </row>
    <row r="646" spans="14:22">
      <c r="N646" s="2" t="s">
        <v>1566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896</v>
      </c>
      <c r="U646" s="5" t="s">
        <v>782</v>
      </c>
      <c r="V646" s="1" t="s">
        <v>879</v>
      </c>
    </row>
    <row r="647" spans="14:22">
      <c r="N647" s="2" t="s">
        <v>1567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896</v>
      </c>
      <c r="U647" s="5" t="s">
        <v>782</v>
      </c>
      <c r="V647" s="1" t="s">
        <v>879</v>
      </c>
    </row>
    <row r="648" spans="14:22">
      <c r="N648" s="2" t="s">
        <v>1568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896</v>
      </c>
      <c r="U648" s="5" t="s">
        <v>782</v>
      </c>
      <c r="V648" s="1" t="s">
        <v>879</v>
      </c>
    </row>
    <row r="649" spans="14:22">
      <c r="N649" s="2" t="s">
        <v>1569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896</v>
      </c>
      <c r="U649" s="5" t="s">
        <v>782</v>
      </c>
      <c r="V649" s="1" t="s">
        <v>879</v>
      </c>
    </row>
    <row r="650" spans="14:22">
      <c r="N650" s="2" t="s">
        <v>1570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896</v>
      </c>
      <c r="U650" s="5" t="s">
        <v>782</v>
      </c>
      <c r="V650" s="1" t="s">
        <v>879</v>
      </c>
    </row>
    <row r="651" spans="14:22">
      <c r="N651" s="2" t="s">
        <v>1571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896</v>
      </c>
      <c r="U651" s="5" t="s">
        <v>782</v>
      </c>
      <c r="V651" s="1" t="s">
        <v>879</v>
      </c>
    </row>
    <row r="652" spans="14:22">
      <c r="N652" s="2" t="s">
        <v>1572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896</v>
      </c>
      <c r="U652" s="5" t="s">
        <v>782</v>
      </c>
      <c r="V652" s="1" t="s">
        <v>879</v>
      </c>
    </row>
    <row r="653" spans="14:22">
      <c r="N653" s="2" t="s">
        <v>1573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896</v>
      </c>
      <c r="U653" s="5" t="s">
        <v>782</v>
      </c>
      <c r="V653" s="1" t="s">
        <v>879</v>
      </c>
    </row>
    <row r="654" spans="14:22">
      <c r="N654" s="2" t="s">
        <v>1574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896</v>
      </c>
      <c r="U654" s="5" t="s">
        <v>782</v>
      </c>
      <c r="V654" s="1" t="s">
        <v>879</v>
      </c>
    </row>
    <row r="655" spans="14:22">
      <c r="N655" s="2" t="s">
        <v>1575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896</v>
      </c>
      <c r="U655" s="5" t="s">
        <v>782</v>
      </c>
      <c r="V655" s="1" t="s">
        <v>879</v>
      </c>
    </row>
    <row r="656" spans="14:22">
      <c r="N656" s="2" t="s">
        <v>1576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896</v>
      </c>
      <c r="U656" s="5" t="s">
        <v>782</v>
      </c>
      <c r="V656" s="1" t="s">
        <v>879</v>
      </c>
    </row>
    <row r="657" spans="14:22">
      <c r="N657" s="2" t="s">
        <v>1577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896</v>
      </c>
      <c r="U657" s="5" t="s">
        <v>782</v>
      </c>
      <c r="V657" s="1" t="s">
        <v>879</v>
      </c>
    </row>
    <row r="658" spans="14:22">
      <c r="N658" s="2" t="s">
        <v>1578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896</v>
      </c>
      <c r="U658" s="5" t="s">
        <v>782</v>
      </c>
      <c r="V658" s="1" t="s">
        <v>879</v>
      </c>
    </row>
    <row r="659" spans="14:22">
      <c r="N659" s="2" t="s">
        <v>1579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896</v>
      </c>
      <c r="U659" s="5" t="s">
        <v>782</v>
      </c>
      <c r="V659" s="1" t="s">
        <v>879</v>
      </c>
    </row>
    <row r="660" spans="14:22">
      <c r="N660" s="2" t="s">
        <v>1580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896</v>
      </c>
      <c r="U660" s="5" t="s">
        <v>782</v>
      </c>
      <c r="V660" s="1" t="s">
        <v>879</v>
      </c>
    </row>
    <row r="661" spans="14:22">
      <c r="N661" s="2" t="s">
        <v>1581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896</v>
      </c>
      <c r="U661" s="5" t="s">
        <v>782</v>
      </c>
      <c r="V661" s="1" t="s">
        <v>879</v>
      </c>
    </row>
    <row r="662" spans="14:22">
      <c r="N662" s="2" t="s">
        <v>1582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896</v>
      </c>
      <c r="U662" s="5" t="s">
        <v>782</v>
      </c>
      <c r="V662" s="1" t="s">
        <v>879</v>
      </c>
    </row>
    <row r="663" spans="14:22">
      <c r="N663" s="2" t="s">
        <v>1583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896</v>
      </c>
      <c r="U663" s="5" t="s">
        <v>782</v>
      </c>
      <c r="V663" s="1" t="s">
        <v>879</v>
      </c>
    </row>
    <row r="664" spans="14:22">
      <c r="N664" s="2" t="s">
        <v>1584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896</v>
      </c>
      <c r="U664" s="5" t="s">
        <v>782</v>
      </c>
      <c r="V664" s="1" t="s">
        <v>879</v>
      </c>
    </row>
    <row r="665" spans="14:22">
      <c r="N665" s="2" t="s">
        <v>1585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896</v>
      </c>
      <c r="U665" s="5" t="s">
        <v>782</v>
      </c>
      <c r="V665" s="1" t="s">
        <v>879</v>
      </c>
    </row>
    <row r="666" spans="14:22">
      <c r="N666" s="2" t="s">
        <v>1586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896</v>
      </c>
      <c r="U666" s="5" t="s">
        <v>782</v>
      </c>
      <c r="V666" s="1" t="s">
        <v>879</v>
      </c>
    </row>
    <row r="667" spans="14:22">
      <c r="N667" s="2" t="s">
        <v>1587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896</v>
      </c>
      <c r="U667" s="5" t="s">
        <v>782</v>
      </c>
      <c r="V667" s="1" t="s">
        <v>879</v>
      </c>
    </row>
    <row r="668" spans="14:22">
      <c r="N668" s="2" t="s">
        <v>1588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896</v>
      </c>
      <c r="U668" s="5" t="s">
        <v>782</v>
      </c>
      <c r="V668" s="1" t="s">
        <v>879</v>
      </c>
    </row>
    <row r="669" spans="14:22">
      <c r="N669" s="2" t="s">
        <v>1589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896</v>
      </c>
      <c r="U669" s="5" t="s">
        <v>782</v>
      </c>
      <c r="V669" s="1" t="s">
        <v>879</v>
      </c>
    </row>
    <row r="670" spans="14:22">
      <c r="N670" s="2" t="s">
        <v>1590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896</v>
      </c>
      <c r="U670" s="5" t="s">
        <v>782</v>
      </c>
      <c r="V670" s="1" t="s">
        <v>879</v>
      </c>
    </row>
    <row r="671" spans="14:22">
      <c r="N671" s="2" t="s">
        <v>1591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896</v>
      </c>
      <c r="U671" s="5" t="s">
        <v>782</v>
      </c>
      <c r="V671" s="1" t="s">
        <v>879</v>
      </c>
    </row>
    <row r="672" spans="14:22">
      <c r="N672" s="2" t="s">
        <v>1592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896</v>
      </c>
      <c r="U672" s="5" t="s">
        <v>782</v>
      </c>
      <c r="V672" s="1" t="s">
        <v>879</v>
      </c>
    </row>
    <row r="673" spans="14:22">
      <c r="N673" s="2" t="s">
        <v>1593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896</v>
      </c>
      <c r="U673" s="5" t="s">
        <v>782</v>
      </c>
      <c r="V673" s="1" t="s">
        <v>879</v>
      </c>
    </row>
    <row r="674" spans="14:22">
      <c r="N674" s="2" t="s">
        <v>1594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896</v>
      </c>
      <c r="U674" s="5" t="s">
        <v>782</v>
      </c>
      <c r="V674" s="1" t="s">
        <v>879</v>
      </c>
    </row>
    <row r="675" spans="14:22">
      <c r="N675" s="2" t="s">
        <v>1595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896</v>
      </c>
      <c r="U675" s="5" t="s">
        <v>782</v>
      </c>
      <c r="V675" s="1" t="s">
        <v>879</v>
      </c>
    </row>
    <row r="676" spans="14:22">
      <c r="N676" s="2" t="s">
        <v>1596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896</v>
      </c>
      <c r="U676" s="5" t="s">
        <v>782</v>
      </c>
      <c r="V676" s="1" t="s">
        <v>879</v>
      </c>
    </row>
    <row r="677" spans="14:22">
      <c r="N677" s="2" t="s">
        <v>1597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896</v>
      </c>
      <c r="U677" s="5" t="s">
        <v>782</v>
      </c>
      <c r="V677" s="1" t="s">
        <v>879</v>
      </c>
    </row>
    <row r="678" spans="14:22">
      <c r="N678" s="2" t="s">
        <v>1598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896</v>
      </c>
      <c r="U678" s="5" t="s">
        <v>782</v>
      </c>
      <c r="V678" s="1" t="s">
        <v>879</v>
      </c>
    </row>
    <row r="679" spans="14:22">
      <c r="N679" s="2" t="s">
        <v>1599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896</v>
      </c>
      <c r="U679" s="5" t="s">
        <v>782</v>
      </c>
      <c r="V679" s="1" t="s">
        <v>879</v>
      </c>
    </row>
    <row r="680" spans="14:22">
      <c r="N680" s="2" t="s">
        <v>1600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896</v>
      </c>
      <c r="U680" s="5" t="s">
        <v>782</v>
      </c>
      <c r="V680" s="1" t="s">
        <v>879</v>
      </c>
    </row>
    <row r="681" spans="14:22">
      <c r="N681" s="2" t="s">
        <v>1601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896</v>
      </c>
      <c r="U681" s="5" t="s">
        <v>782</v>
      </c>
      <c r="V681" s="1" t="s">
        <v>879</v>
      </c>
    </row>
    <row r="682" spans="14:22">
      <c r="N682" s="2" t="s">
        <v>1602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896</v>
      </c>
      <c r="U682" s="5" t="s">
        <v>782</v>
      </c>
      <c r="V682" s="1" t="s">
        <v>879</v>
      </c>
    </row>
    <row r="683" spans="14:22">
      <c r="N683" s="2" t="s">
        <v>1603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896</v>
      </c>
      <c r="U683" s="5" t="s">
        <v>782</v>
      </c>
      <c r="V683" s="1" t="s">
        <v>879</v>
      </c>
    </row>
    <row r="684" spans="14:22">
      <c r="N684" s="2" t="s">
        <v>1604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896</v>
      </c>
      <c r="U684" s="5" t="s">
        <v>782</v>
      </c>
      <c r="V684" s="1" t="s">
        <v>879</v>
      </c>
    </row>
    <row r="685" spans="14:22">
      <c r="N685" s="2" t="s">
        <v>1605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896</v>
      </c>
      <c r="U685" s="5" t="s">
        <v>782</v>
      </c>
      <c r="V685" s="1" t="s">
        <v>879</v>
      </c>
    </row>
    <row r="686" spans="14:22">
      <c r="N686" s="2" t="s">
        <v>1606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896</v>
      </c>
      <c r="U686" s="5" t="s">
        <v>782</v>
      </c>
      <c r="V686" s="1" t="s">
        <v>879</v>
      </c>
    </row>
    <row r="687" spans="14:22">
      <c r="N687" s="2" t="s">
        <v>1607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896</v>
      </c>
      <c r="U687" s="5" t="s">
        <v>782</v>
      </c>
      <c r="V687" s="1" t="s">
        <v>879</v>
      </c>
    </row>
    <row r="688" spans="14:22">
      <c r="N688" s="2" t="s">
        <v>1608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896</v>
      </c>
      <c r="U688" s="5" t="s">
        <v>782</v>
      </c>
      <c r="V688" s="1" t="s">
        <v>879</v>
      </c>
    </row>
    <row r="689" spans="14:22">
      <c r="N689" s="2" t="s">
        <v>1609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896</v>
      </c>
      <c r="U689" s="5" t="s">
        <v>782</v>
      </c>
      <c r="V689" s="1" t="s">
        <v>879</v>
      </c>
    </row>
    <row r="690" spans="14:22">
      <c r="N690" s="2" t="s">
        <v>1610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896</v>
      </c>
      <c r="U690" s="5" t="s">
        <v>782</v>
      </c>
      <c r="V690" s="1" t="s">
        <v>879</v>
      </c>
    </row>
    <row r="691" spans="14:22">
      <c r="N691" s="2" t="s">
        <v>1611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896</v>
      </c>
      <c r="U691" s="5" t="s">
        <v>782</v>
      </c>
      <c r="V691" s="1" t="s">
        <v>879</v>
      </c>
    </row>
    <row r="692" spans="14:22">
      <c r="N692" s="2" t="s">
        <v>1612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896</v>
      </c>
      <c r="U692" s="5" t="s">
        <v>782</v>
      </c>
      <c r="V692" s="1" t="s">
        <v>879</v>
      </c>
    </row>
    <row r="693" spans="14:22">
      <c r="N693" s="2" t="s">
        <v>1613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896</v>
      </c>
      <c r="U693" s="5" t="s">
        <v>782</v>
      </c>
      <c r="V693" s="1" t="s">
        <v>879</v>
      </c>
    </row>
    <row r="694" spans="14:22">
      <c r="N694" s="2" t="s">
        <v>1614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896</v>
      </c>
      <c r="U694" s="5" t="s">
        <v>782</v>
      </c>
      <c r="V694" s="1" t="s">
        <v>879</v>
      </c>
    </row>
    <row r="695" spans="14:22">
      <c r="N695" s="2" t="s">
        <v>1615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896</v>
      </c>
      <c r="U695" s="5" t="s">
        <v>782</v>
      </c>
      <c r="V695" s="1" t="s">
        <v>879</v>
      </c>
    </row>
    <row r="696" spans="14:22">
      <c r="N696" s="2" t="s">
        <v>1616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896</v>
      </c>
      <c r="U696" s="5" t="s">
        <v>782</v>
      </c>
      <c r="V696" s="1" t="s">
        <v>879</v>
      </c>
    </row>
    <row r="697" spans="14:22">
      <c r="N697" s="2" t="s">
        <v>1617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896</v>
      </c>
      <c r="U697" s="5" t="s">
        <v>782</v>
      </c>
      <c r="V697" s="1" t="s">
        <v>879</v>
      </c>
    </row>
    <row r="698" spans="14:22">
      <c r="N698" s="2" t="s">
        <v>1618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896</v>
      </c>
      <c r="U698" s="5" t="s">
        <v>782</v>
      </c>
      <c r="V698" s="1" t="s">
        <v>879</v>
      </c>
    </row>
    <row r="699" spans="14:22">
      <c r="N699" s="2" t="s">
        <v>1619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896</v>
      </c>
      <c r="U699" s="5" t="s">
        <v>782</v>
      </c>
      <c r="V699" s="1" t="s">
        <v>879</v>
      </c>
    </row>
    <row r="700" spans="14:22">
      <c r="N700" s="2" t="s">
        <v>1620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896</v>
      </c>
      <c r="U700" s="5" t="s">
        <v>782</v>
      </c>
      <c r="V700" s="1" t="s">
        <v>879</v>
      </c>
    </row>
    <row r="701" spans="14:22">
      <c r="N701" s="2" t="s">
        <v>1621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896</v>
      </c>
      <c r="U701" s="5" t="s">
        <v>782</v>
      </c>
      <c r="V701" s="1" t="s">
        <v>879</v>
      </c>
    </row>
    <row r="702" spans="14:22">
      <c r="N702" s="2" t="s">
        <v>1622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896</v>
      </c>
      <c r="U702" s="5" t="s">
        <v>782</v>
      </c>
      <c r="V702" s="1" t="s">
        <v>879</v>
      </c>
    </row>
    <row r="703" spans="14:22">
      <c r="N703" s="2" t="s">
        <v>1623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896</v>
      </c>
      <c r="U703" s="5" t="s">
        <v>782</v>
      </c>
      <c r="V703" s="1" t="s">
        <v>879</v>
      </c>
    </row>
    <row r="704" spans="14:22">
      <c r="N704" s="2" t="s">
        <v>1624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896</v>
      </c>
      <c r="U704" s="5" t="s">
        <v>782</v>
      </c>
      <c r="V704" s="1" t="s">
        <v>879</v>
      </c>
    </row>
    <row r="705" spans="14:22">
      <c r="N705" s="2" t="s">
        <v>1625</v>
      </c>
      <c r="O705" s="2" t="s">
        <v>41</v>
      </c>
      <c r="P705" s="2" t="s">
        <v>917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896</v>
      </c>
      <c r="U705" s="5" t="s">
        <v>782</v>
      </c>
      <c r="V705" s="1" t="s">
        <v>879</v>
      </c>
    </row>
    <row r="706" spans="14:22">
      <c r="N706" s="2" t="s">
        <v>1626</v>
      </c>
      <c r="O706" s="2" t="s">
        <v>41</v>
      </c>
      <c r="P706" s="2" t="s">
        <v>917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896</v>
      </c>
      <c r="U706" s="5" t="s">
        <v>782</v>
      </c>
      <c r="V706" s="1" t="s">
        <v>879</v>
      </c>
    </row>
    <row r="707" spans="14:22">
      <c r="N707" s="2" t="s">
        <v>1627</v>
      </c>
      <c r="O707" s="2" t="s">
        <v>41</v>
      </c>
      <c r="P707" s="2" t="s">
        <v>917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896</v>
      </c>
      <c r="U707" s="5" t="s">
        <v>782</v>
      </c>
      <c r="V707" s="1" t="s">
        <v>879</v>
      </c>
    </row>
    <row r="708" spans="14:22">
      <c r="N708" s="2" t="s">
        <v>1628</v>
      </c>
      <c r="O708" s="2" t="s">
        <v>41</v>
      </c>
      <c r="P708" s="2" t="s">
        <v>917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896</v>
      </c>
      <c r="U708" s="5" t="s">
        <v>782</v>
      </c>
      <c r="V708" s="1" t="s">
        <v>879</v>
      </c>
    </row>
    <row r="709" spans="14:22">
      <c r="N709" s="2" t="s">
        <v>1629</v>
      </c>
      <c r="O709" s="2" t="s">
        <v>41</v>
      </c>
      <c r="P709" s="2" t="s">
        <v>917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896</v>
      </c>
      <c r="U709" s="5" t="s">
        <v>782</v>
      </c>
      <c r="V709" s="1" t="s">
        <v>879</v>
      </c>
    </row>
    <row r="710" spans="14:22">
      <c r="N710" s="2" t="s">
        <v>1630</v>
      </c>
      <c r="O710" s="2" t="s">
        <v>41</v>
      </c>
      <c r="P710" s="2" t="s">
        <v>917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896</v>
      </c>
      <c r="U710" s="5" t="s">
        <v>782</v>
      </c>
      <c r="V710" s="1" t="s">
        <v>879</v>
      </c>
    </row>
    <row r="711" spans="14:22">
      <c r="N711" s="2" t="s">
        <v>1631</v>
      </c>
      <c r="O711" s="2" t="s">
        <v>41</v>
      </c>
      <c r="P711" s="2" t="s">
        <v>917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896</v>
      </c>
      <c r="U711" s="5" t="s">
        <v>782</v>
      </c>
      <c r="V711" s="1" t="s">
        <v>879</v>
      </c>
    </row>
    <row r="712" spans="14:22">
      <c r="N712" s="2" t="s">
        <v>1632</v>
      </c>
      <c r="O712" s="2" t="s">
        <v>41</v>
      </c>
      <c r="P712" s="2" t="s">
        <v>917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896</v>
      </c>
      <c r="U712" s="5" t="s">
        <v>782</v>
      </c>
      <c r="V712" s="1" t="s">
        <v>879</v>
      </c>
    </row>
    <row r="713" spans="14:22">
      <c r="N713" s="2" t="s">
        <v>1633</v>
      </c>
      <c r="O713" s="2" t="s">
        <v>41</v>
      </c>
      <c r="P713" s="2" t="s">
        <v>917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896</v>
      </c>
      <c r="U713" s="5" t="s">
        <v>782</v>
      </c>
      <c r="V713" s="1" t="s">
        <v>879</v>
      </c>
    </row>
    <row r="714" spans="14:22">
      <c r="N714" s="2" t="s">
        <v>1634</v>
      </c>
      <c r="O714" s="2" t="s">
        <v>41</v>
      </c>
      <c r="P714" s="2" t="s">
        <v>917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896</v>
      </c>
      <c r="U714" s="5" t="s">
        <v>782</v>
      </c>
      <c r="V714" s="1" t="s">
        <v>879</v>
      </c>
    </row>
    <row r="715" spans="14:22">
      <c r="N715" s="2" t="s">
        <v>1635</v>
      </c>
      <c r="O715" s="2" t="s">
        <v>41</v>
      </c>
      <c r="P715" s="2" t="s">
        <v>917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896</v>
      </c>
      <c r="U715" s="5" t="s">
        <v>782</v>
      </c>
      <c r="V715" s="1" t="s">
        <v>879</v>
      </c>
    </row>
    <row r="716" spans="14:22">
      <c r="N716" s="2" t="s">
        <v>1636</v>
      </c>
      <c r="O716" s="2" t="s">
        <v>41</v>
      </c>
      <c r="P716" s="2" t="s">
        <v>917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896</v>
      </c>
      <c r="U716" s="5" t="s">
        <v>782</v>
      </c>
      <c r="V716" s="1" t="s">
        <v>879</v>
      </c>
    </row>
    <row r="717" spans="14:22">
      <c r="N717" s="2" t="s">
        <v>1637</v>
      </c>
      <c r="O717" s="2" t="s">
        <v>41</v>
      </c>
      <c r="P717" s="2" t="s">
        <v>917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896</v>
      </c>
      <c r="U717" s="5" t="s">
        <v>782</v>
      </c>
      <c r="V717" s="1" t="s">
        <v>879</v>
      </c>
    </row>
    <row r="718" spans="14:22">
      <c r="N718" s="2" t="s">
        <v>1638</v>
      </c>
      <c r="O718" s="2" t="s">
        <v>41</v>
      </c>
      <c r="P718" s="2" t="s">
        <v>917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896</v>
      </c>
      <c r="U718" s="5" t="s">
        <v>782</v>
      </c>
      <c r="V718" s="1" t="s">
        <v>879</v>
      </c>
    </row>
    <row r="719" spans="14:22">
      <c r="N719" s="2" t="s">
        <v>1639</v>
      </c>
      <c r="O719" s="2" t="s">
        <v>41</v>
      </c>
      <c r="P719" s="2" t="s">
        <v>917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896</v>
      </c>
      <c r="U719" s="5" t="s">
        <v>782</v>
      </c>
      <c r="V719" s="1" t="s">
        <v>879</v>
      </c>
    </row>
    <row r="720" spans="14:22">
      <c r="N720" s="2" t="s">
        <v>1640</v>
      </c>
      <c r="O720" s="2" t="s">
        <v>41</v>
      </c>
      <c r="P720" s="2" t="s">
        <v>917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896</v>
      </c>
      <c r="U720" s="5" t="s">
        <v>782</v>
      </c>
      <c r="V720" s="1" t="s">
        <v>879</v>
      </c>
    </row>
    <row r="721" spans="14:22">
      <c r="N721" s="2" t="s">
        <v>1641</v>
      </c>
      <c r="O721" s="2" t="s">
        <v>41</v>
      </c>
      <c r="P721" s="2" t="s">
        <v>917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896</v>
      </c>
      <c r="U721" s="5" t="s">
        <v>782</v>
      </c>
      <c r="V721" s="1" t="s">
        <v>879</v>
      </c>
    </row>
    <row r="722" spans="14:22">
      <c r="N722" s="2" t="s">
        <v>1642</v>
      </c>
      <c r="O722" s="2" t="s">
        <v>41</v>
      </c>
      <c r="P722" s="2" t="s">
        <v>917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896</v>
      </c>
      <c r="U722" s="5" t="s">
        <v>782</v>
      </c>
      <c r="V722" s="1" t="s">
        <v>879</v>
      </c>
    </row>
    <row r="723" spans="14:22">
      <c r="N723" s="2" t="s">
        <v>1643</v>
      </c>
      <c r="O723" s="2" t="s">
        <v>41</v>
      </c>
      <c r="P723" s="2" t="s">
        <v>917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896</v>
      </c>
      <c r="U723" s="5" t="s">
        <v>782</v>
      </c>
      <c r="V723" s="1" t="s">
        <v>879</v>
      </c>
    </row>
    <row r="724" spans="14:22">
      <c r="N724" s="2" t="s">
        <v>1644</v>
      </c>
      <c r="O724" s="2" t="s">
        <v>41</v>
      </c>
      <c r="P724" s="2" t="s">
        <v>917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896</v>
      </c>
      <c r="U724" s="5" t="s">
        <v>782</v>
      </c>
      <c r="V724" s="1" t="s">
        <v>879</v>
      </c>
    </row>
    <row r="725" spans="14:22">
      <c r="N725" s="2" t="s">
        <v>1645</v>
      </c>
      <c r="O725" s="2" t="s">
        <v>41</v>
      </c>
      <c r="P725" s="2" t="s">
        <v>917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896</v>
      </c>
      <c r="U725" s="5" t="s">
        <v>782</v>
      </c>
      <c r="V725" s="1" t="s">
        <v>879</v>
      </c>
    </row>
    <row r="726" spans="14:22">
      <c r="N726" s="2" t="s">
        <v>1646</v>
      </c>
      <c r="O726" s="2" t="s">
        <v>41</v>
      </c>
      <c r="P726" s="2" t="s">
        <v>917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896</v>
      </c>
      <c r="U726" s="5" t="s">
        <v>782</v>
      </c>
      <c r="V726" s="1" t="s">
        <v>879</v>
      </c>
    </row>
    <row r="727" spans="14:22">
      <c r="N727" s="2" t="s">
        <v>1647</v>
      </c>
      <c r="O727" s="2" t="s">
        <v>41</v>
      </c>
      <c r="P727" s="2" t="s">
        <v>917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896</v>
      </c>
      <c r="U727" s="5" t="s">
        <v>782</v>
      </c>
      <c r="V727" s="1" t="s">
        <v>879</v>
      </c>
    </row>
    <row r="728" spans="14:22">
      <c r="N728" s="2" t="s">
        <v>1648</v>
      </c>
      <c r="O728" s="2" t="s">
        <v>41</v>
      </c>
      <c r="P728" s="2" t="s">
        <v>917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896</v>
      </c>
      <c r="U728" s="5" t="s">
        <v>782</v>
      </c>
      <c r="V728" s="1" t="s">
        <v>879</v>
      </c>
    </row>
    <row r="729" spans="14:22">
      <c r="N729" s="2" t="s">
        <v>1649</v>
      </c>
      <c r="O729" s="2" t="s">
        <v>41</v>
      </c>
      <c r="P729" s="2" t="s">
        <v>917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896</v>
      </c>
      <c r="U729" s="5" t="s">
        <v>782</v>
      </c>
      <c r="V729" s="1" t="s">
        <v>879</v>
      </c>
    </row>
    <row r="730" spans="14:22">
      <c r="N730" s="2" t="s">
        <v>1650</v>
      </c>
      <c r="O730" s="2" t="s">
        <v>41</v>
      </c>
      <c r="P730" s="2" t="s">
        <v>917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896</v>
      </c>
      <c r="U730" s="5" t="s">
        <v>782</v>
      </c>
      <c r="V730" s="1" t="s">
        <v>879</v>
      </c>
    </row>
    <row r="731" spans="14:22">
      <c r="N731" s="2" t="s">
        <v>1651</v>
      </c>
      <c r="O731" s="2" t="s">
        <v>41</v>
      </c>
      <c r="P731" s="2" t="s">
        <v>917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896</v>
      </c>
      <c r="U731" s="5" t="s">
        <v>782</v>
      </c>
      <c r="V731" s="1" t="s">
        <v>879</v>
      </c>
    </row>
    <row r="732" spans="14:22">
      <c r="N732" s="2" t="s">
        <v>1652</v>
      </c>
      <c r="O732" s="2" t="s">
        <v>41</v>
      </c>
      <c r="P732" s="2" t="s">
        <v>917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896</v>
      </c>
      <c r="U732" s="5" t="s">
        <v>782</v>
      </c>
      <c r="V732" s="1" t="s">
        <v>879</v>
      </c>
    </row>
    <row r="733" spans="14:22">
      <c r="N733" s="2" t="s">
        <v>1653</v>
      </c>
      <c r="O733" s="2" t="s">
        <v>41</v>
      </c>
      <c r="P733" s="2" t="s">
        <v>917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896</v>
      </c>
      <c r="U733" s="5" t="s">
        <v>782</v>
      </c>
      <c r="V733" s="1" t="s">
        <v>879</v>
      </c>
    </row>
    <row r="734" spans="14:22">
      <c r="N734" s="2" t="s">
        <v>1654</v>
      </c>
      <c r="O734" s="2" t="s">
        <v>41</v>
      </c>
      <c r="P734" s="2" t="s">
        <v>917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896</v>
      </c>
      <c r="U734" s="5" t="s">
        <v>782</v>
      </c>
      <c r="V734" s="1" t="s">
        <v>879</v>
      </c>
    </row>
    <row r="735" spans="14:22">
      <c r="N735" s="2" t="s">
        <v>1655</v>
      </c>
      <c r="O735" s="2" t="s">
        <v>41</v>
      </c>
      <c r="P735" s="2" t="s">
        <v>917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896</v>
      </c>
      <c r="U735" s="5" t="s">
        <v>782</v>
      </c>
      <c r="V735" s="1" t="s">
        <v>879</v>
      </c>
    </row>
    <row r="736" spans="14:22">
      <c r="N736" s="2" t="s">
        <v>1656</v>
      </c>
      <c r="O736" s="2" t="s">
        <v>41</v>
      </c>
      <c r="P736" s="2" t="s">
        <v>917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896</v>
      </c>
      <c r="U736" s="5" t="s">
        <v>782</v>
      </c>
      <c r="V736" s="1" t="s">
        <v>879</v>
      </c>
    </row>
    <row r="737" spans="14:22">
      <c r="N737" s="2" t="s">
        <v>1657</v>
      </c>
      <c r="O737" s="2" t="s">
        <v>41</v>
      </c>
      <c r="P737" s="2" t="s">
        <v>917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896</v>
      </c>
      <c r="U737" s="5" t="s">
        <v>782</v>
      </c>
      <c r="V737" s="1" t="s">
        <v>879</v>
      </c>
    </row>
    <row r="738" spans="14:22">
      <c r="N738" s="2" t="s">
        <v>1658</v>
      </c>
      <c r="O738" s="2" t="s">
        <v>41</v>
      </c>
      <c r="P738" s="2" t="s">
        <v>917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896</v>
      </c>
      <c r="U738" s="5" t="s">
        <v>782</v>
      </c>
      <c r="V738" s="1" t="s">
        <v>879</v>
      </c>
    </row>
    <row r="739" spans="14:22">
      <c r="N739" s="2" t="s">
        <v>1659</v>
      </c>
      <c r="O739" s="2" t="s">
        <v>41</v>
      </c>
      <c r="P739" s="2" t="s">
        <v>917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896</v>
      </c>
      <c r="U739" s="5" t="s">
        <v>782</v>
      </c>
      <c r="V739" s="1" t="s">
        <v>879</v>
      </c>
    </row>
    <row r="740" spans="14:22">
      <c r="N740" s="2" t="s">
        <v>1660</v>
      </c>
      <c r="O740" s="2" t="s">
        <v>41</v>
      </c>
      <c r="P740" s="2" t="s">
        <v>917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896</v>
      </c>
      <c r="U740" s="5" t="s">
        <v>782</v>
      </c>
      <c r="V740" s="1" t="s">
        <v>879</v>
      </c>
    </row>
    <row r="741" spans="14:22">
      <c r="N741" s="2" t="s">
        <v>1661</v>
      </c>
      <c r="O741" s="2" t="s">
        <v>41</v>
      </c>
      <c r="P741" s="2" t="s">
        <v>917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896</v>
      </c>
      <c r="U741" s="5" t="s">
        <v>782</v>
      </c>
      <c r="V741" s="1" t="s">
        <v>879</v>
      </c>
    </row>
    <row r="742" spans="14:22">
      <c r="N742" s="2" t="s">
        <v>1662</v>
      </c>
      <c r="O742" s="2" t="s">
        <v>41</v>
      </c>
      <c r="P742" s="2" t="s">
        <v>917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896</v>
      </c>
      <c r="U742" s="5" t="s">
        <v>782</v>
      </c>
      <c r="V742" s="1" t="s">
        <v>879</v>
      </c>
    </row>
    <row r="743" spans="14:22">
      <c r="N743" s="2" t="s">
        <v>1663</v>
      </c>
      <c r="O743" s="2" t="s">
        <v>41</v>
      </c>
      <c r="P743" s="2" t="s">
        <v>917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896</v>
      </c>
      <c r="U743" s="5" t="s">
        <v>782</v>
      </c>
      <c r="V743" s="1" t="s">
        <v>879</v>
      </c>
    </row>
    <row r="744" spans="14:22">
      <c r="N744" s="2" t="s">
        <v>1664</v>
      </c>
      <c r="O744" s="2" t="s">
        <v>41</v>
      </c>
      <c r="P744" s="2" t="s">
        <v>917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896</v>
      </c>
      <c r="U744" s="5" t="s">
        <v>782</v>
      </c>
      <c r="V744" s="1" t="s">
        <v>879</v>
      </c>
    </row>
    <row r="745" spans="14:22">
      <c r="N745" s="2" t="s">
        <v>1665</v>
      </c>
      <c r="O745" s="2" t="s">
        <v>41</v>
      </c>
      <c r="P745" s="2" t="s">
        <v>917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896</v>
      </c>
      <c r="U745" s="5" t="s">
        <v>782</v>
      </c>
      <c r="V745" s="1" t="s">
        <v>879</v>
      </c>
    </row>
    <row r="746" spans="14:22">
      <c r="N746" s="2" t="s">
        <v>1666</v>
      </c>
      <c r="O746" s="2" t="s">
        <v>41</v>
      </c>
      <c r="P746" s="2" t="s">
        <v>917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896</v>
      </c>
      <c r="U746" s="5" t="s">
        <v>782</v>
      </c>
      <c r="V746" s="1" t="s">
        <v>879</v>
      </c>
    </row>
    <row r="747" spans="14:22">
      <c r="N747" s="2" t="s">
        <v>1667</v>
      </c>
      <c r="O747" s="2" t="s">
        <v>41</v>
      </c>
      <c r="P747" s="2" t="s">
        <v>917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896</v>
      </c>
      <c r="U747" s="5" t="s">
        <v>782</v>
      </c>
      <c r="V747" s="1" t="s">
        <v>879</v>
      </c>
    </row>
    <row r="748" spans="14:22">
      <c r="N748" s="2" t="s">
        <v>1668</v>
      </c>
      <c r="O748" s="2" t="s">
        <v>41</v>
      </c>
      <c r="P748" s="2" t="s">
        <v>917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896</v>
      </c>
      <c r="U748" s="5" t="s">
        <v>782</v>
      </c>
      <c r="V748" s="1" t="s">
        <v>879</v>
      </c>
    </row>
    <row r="749" spans="14:22">
      <c r="N749" s="2" t="s">
        <v>1669</v>
      </c>
      <c r="O749" s="2" t="s">
        <v>41</v>
      </c>
      <c r="P749" s="2" t="s">
        <v>917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896</v>
      </c>
      <c r="U749" s="5" t="s">
        <v>782</v>
      </c>
      <c r="V749" s="1" t="s">
        <v>879</v>
      </c>
    </row>
    <row r="750" spans="14:22">
      <c r="N750" s="2" t="s">
        <v>1670</v>
      </c>
      <c r="O750" s="2" t="s">
        <v>41</v>
      </c>
      <c r="P750" s="2" t="s">
        <v>917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896</v>
      </c>
      <c r="U750" s="5" t="s">
        <v>782</v>
      </c>
      <c r="V750" s="1" t="s">
        <v>879</v>
      </c>
    </row>
    <row r="751" spans="14:22">
      <c r="N751" s="2" t="s">
        <v>1671</v>
      </c>
      <c r="O751" s="2" t="s">
        <v>41</v>
      </c>
      <c r="P751" s="2" t="s">
        <v>917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896</v>
      </c>
      <c r="U751" s="5" t="s">
        <v>782</v>
      </c>
      <c r="V751" s="1" t="s">
        <v>879</v>
      </c>
    </row>
    <row r="752" spans="14:22">
      <c r="N752" s="2" t="s">
        <v>1672</v>
      </c>
      <c r="O752" s="2" t="s">
        <v>41</v>
      </c>
      <c r="P752" s="2" t="s">
        <v>917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896</v>
      </c>
      <c r="U752" s="5" t="s">
        <v>782</v>
      </c>
      <c r="V752" s="1" t="s">
        <v>879</v>
      </c>
    </row>
    <row r="753" spans="14:22">
      <c r="N753" s="2" t="s">
        <v>1673</v>
      </c>
      <c r="O753" s="2" t="s">
        <v>41</v>
      </c>
      <c r="P753" s="2" t="s">
        <v>917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896</v>
      </c>
      <c r="U753" s="5" t="s">
        <v>782</v>
      </c>
      <c r="V753" s="1" t="s">
        <v>879</v>
      </c>
    </row>
    <row r="754" spans="14:22">
      <c r="N754" s="2" t="s">
        <v>1674</v>
      </c>
      <c r="O754" s="2" t="s">
        <v>41</v>
      </c>
      <c r="P754" s="2" t="s">
        <v>917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896</v>
      </c>
      <c r="U754" s="5" t="s">
        <v>782</v>
      </c>
      <c r="V754" s="1" t="s">
        <v>879</v>
      </c>
    </row>
    <row r="755" spans="14:22">
      <c r="N755" s="2" t="s">
        <v>1675</v>
      </c>
      <c r="O755" s="2" t="s">
        <v>41</v>
      </c>
      <c r="P755" s="2" t="s">
        <v>917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896</v>
      </c>
      <c r="U755" s="5" t="s">
        <v>782</v>
      </c>
      <c r="V755" s="1" t="s">
        <v>879</v>
      </c>
    </row>
    <row r="756" spans="14:22">
      <c r="N756" s="2" t="s">
        <v>1676</v>
      </c>
      <c r="O756" s="2" t="s">
        <v>41</v>
      </c>
      <c r="P756" s="2" t="s">
        <v>917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896</v>
      </c>
      <c r="U756" s="5" t="s">
        <v>782</v>
      </c>
      <c r="V756" s="1" t="s">
        <v>879</v>
      </c>
    </row>
    <row r="757" spans="14:22">
      <c r="N757" s="2" t="s">
        <v>1677</v>
      </c>
      <c r="O757" s="2" t="s">
        <v>41</v>
      </c>
      <c r="P757" s="2" t="s">
        <v>917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896</v>
      </c>
      <c r="U757" s="5" t="s">
        <v>782</v>
      </c>
      <c r="V757" s="1" t="s">
        <v>879</v>
      </c>
    </row>
    <row r="758" spans="14:22">
      <c r="N758" s="2" t="s">
        <v>1678</v>
      </c>
      <c r="O758" s="2" t="s">
        <v>41</v>
      </c>
      <c r="P758" s="2" t="s">
        <v>917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896</v>
      </c>
      <c r="U758" s="5" t="s">
        <v>782</v>
      </c>
      <c r="V758" s="1" t="s">
        <v>879</v>
      </c>
    </row>
    <row r="759" spans="14:22">
      <c r="N759" s="2" t="s">
        <v>1679</v>
      </c>
      <c r="O759" s="2" t="s">
        <v>42</v>
      </c>
      <c r="P759" s="2" t="s">
        <v>924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878</v>
      </c>
      <c r="U759" s="5" t="s">
        <v>782</v>
      </c>
      <c r="V759" s="1" t="s">
        <v>879</v>
      </c>
    </row>
    <row r="760" spans="14:22">
      <c r="N760" s="2" t="s">
        <v>1680</v>
      </c>
      <c r="O760" s="2" t="s">
        <v>42</v>
      </c>
      <c r="P760" s="2" t="s">
        <v>924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878</v>
      </c>
      <c r="U760" s="5" t="s">
        <v>782</v>
      </c>
      <c r="V760" s="1" t="s">
        <v>879</v>
      </c>
    </row>
    <row r="761" spans="14:22">
      <c r="N761" s="2" t="s">
        <v>1681</v>
      </c>
      <c r="O761" s="2" t="s">
        <v>42</v>
      </c>
      <c r="P761" s="2" t="s">
        <v>924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878</v>
      </c>
      <c r="U761" s="5" t="s">
        <v>782</v>
      </c>
      <c r="V761" s="1" t="s">
        <v>879</v>
      </c>
    </row>
    <row r="762" spans="14:22">
      <c r="N762" s="2" t="s">
        <v>1682</v>
      </c>
      <c r="O762" s="2" t="s">
        <v>42</v>
      </c>
      <c r="P762" s="2" t="s">
        <v>924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878</v>
      </c>
      <c r="U762" s="5" t="s">
        <v>782</v>
      </c>
      <c r="V762" s="1" t="s">
        <v>879</v>
      </c>
    </row>
    <row r="763" spans="14:22">
      <c r="N763" s="2" t="s">
        <v>1683</v>
      </c>
      <c r="O763" s="2" t="s">
        <v>42</v>
      </c>
      <c r="P763" s="2" t="s">
        <v>924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878</v>
      </c>
      <c r="U763" s="5" t="s">
        <v>782</v>
      </c>
      <c r="V763" s="1" t="s">
        <v>879</v>
      </c>
    </row>
    <row r="764" spans="14:22">
      <c r="N764" s="2" t="s">
        <v>1684</v>
      </c>
      <c r="O764" s="2" t="s">
        <v>42</v>
      </c>
      <c r="P764" s="2" t="s">
        <v>924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878</v>
      </c>
      <c r="U764" s="5" t="s">
        <v>782</v>
      </c>
      <c r="V764" s="1" t="s">
        <v>879</v>
      </c>
    </row>
    <row r="765" spans="14:22">
      <c r="N765" s="2" t="s">
        <v>1685</v>
      </c>
      <c r="O765" s="2" t="s">
        <v>42</v>
      </c>
      <c r="P765" s="2" t="s">
        <v>924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878</v>
      </c>
      <c r="U765" s="5" t="s">
        <v>782</v>
      </c>
      <c r="V765" s="1" t="s">
        <v>879</v>
      </c>
    </row>
    <row r="766" spans="14:22">
      <c r="N766" s="2" t="s">
        <v>1686</v>
      </c>
      <c r="O766" s="2" t="s">
        <v>42</v>
      </c>
      <c r="P766" s="2" t="s">
        <v>924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878</v>
      </c>
      <c r="U766" s="5" t="s">
        <v>782</v>
      </c>
      <c r="V766" s="1" t="s">
        <v>879</v>
      </c>
    </row>
    <row r="767" spans="14:22">
      <c r="N767" s="2" t="s">
        <v>1687</v>
      </c>
      <c r="O767" s="2" t="s">
        <v>42</v>
      </c>
      <c r="P767" s="2" t="s">
        <v>924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878</v>
      </c>
      <c r="U767" s="5" t="s">
        <v>782</v>
      </c>
      <c r="V767" s="1" t="s">
        <v>879</v>
      </c>
    </row>
    <row r="768" spans="14:22">
      <c r="N768" s="2" t="s">
        <v>1688</v>
      </c>
      <c r="O768" s="2" t="s">
        <v>42</v>
      </c>
      <c r="P768" s="2" t="s">
        <v>924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878</v>
      </c>
      <c r="U768" s="5" t="s">
        <v>782</v>
      </c>
      <c r="V768" s="1" t="s">
        <v>879</v>
      </c>
    </row>
    <row r="769" spans="14:22">
      <c r="N769" s="2" t="s">
        <v>1689</v>
      </c>
      <c r="O769" s="2" t="s">
        <v>42</v>
      </c>
      <c r="P769" s="2" t="s">
        <v>924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878</v>
      </c>
      <c r="U769" s="5" t="s">
        <v>782</v>
      </c>
      <c r="V769" s="1" t="s">
        <v>879</v>
      </c>
    </row>
    <row r="770" spans="14:22">
      <c r="N770" s="2" t="s">
        <v>1690</v>
      </c>
      <c r="O770" s="2" t="s">
        <v>42</v>
      </c>
      <c r="P770" s="2" t="s">
        <v>924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878</v>
      </c>
      <c r="U770" s="5" t="s">
        <v>782</v>
      </c>
      <c r="V770" s="1" t="s">
        <v>879</v>
      </c>
    </row>
    <row r="771" spans="14:22">
      <c r="N771" s="2" t="s">
        <v>1691</v>
      </c>
      <c r="O771" s="2" t="s">
        <v>42</v>
      </c>
      <c r="P771" s="2" t="s">
        <v>924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878</v>
      </c>
      <c r="U771" s="5" t="s">
        <v>782</v>
      </c>
      <c r="V771" s="1" t="s">
        <v>879</v>
      </c>
    </row>
    <row r="772" spans="14:22">
      <c r="N772" s="2" t="s">
        <v>1692</v>
      </c>
      <c r="O772" s="2" t="s">
        <v>42</v>
      </c>
      <c r="P772" s="2" t="s">
        <v>924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878</v>
      </c>
      <c r="U772" s="5" t="s">
        <v>782</v>
      </c>
      <c r="V772" s="1" t="s">
        <v>879</v>
      </c>
    </row>
    <row r="773" spans="14:22">
      <c r="N773" s="2" t="s">
        <v>1693</v>
      </c>
      <c r="O773" s="2" t="s">
        <v>42</v>
      </c>
      <c r="P773" s="2" t="s">
        <v>924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878</v>
      </c>
      <c r="U773" s="5" t="s">
        <v>782</v>
      </c>
      <c r="V773" s="1" t="s">
        <v>879</v>
      </c>
    </row>
    <row r="774" spans="14:22">
      <c r="N774" s="2" t="s">
        <v>1694</v>
      </c>
      <c r="O774" s="2" t="s">
        <v>42</v>
      </c>
      <c r="P774" s="2" t="s">
        <v>924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878</v>
      </c>
      <c r="U774" s="5" t="s">
        <v>782</v>
      </c>
      <c r="V774" s="1" t="s">
        <v>879</v>
      </c>
    </row>
    <row r="775" spans="14:22">
      <c r="N775" s="2" t="s">
        <v>1695</v>
      </c>
      <c r="O775" s="2" t="s">
        <v>42</v>
      </c>
      <c r="P775" s="2" t="s">
        <v>924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878</v>
      </c>
      <c r="U775" s="5" t="s">
        <v>782</v>
      </c>
      <c r="V775" s="1" t="s">
        <v>879</v>
      </c>
    </row>
    <row r="776" spans="14:22">
      <c r="N776" s="2" t="s">
        <v>1696</v>
      </c>
      <c r="O776" s="2" t="s">
        <v>42</v>
      </c>
      <c r="P776" s="2" t="s">
        <v>924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878</v>
      </c>
      <c r="U776" s="5" t="s">
        <v>782</v>
      </c>
      <c r="V776" s="1" t="s">
        <v>879</v>
      </c>
    </row>
    <row r="777" spans="14:22">
      <c r="N777" s="2" t="s">
        <v>1697</v>
      </c>
      <c r="O777" s="2" t="s">
        <v>42</v>
      </c>
      <c r="P777" s="2" t="s">
        <v>924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878</v>
      </c>
      <c r="U777" s="5" t="s">
        <v>782</v>
      </c>
      <c r="V777" s="1" t="s">
        <v>879</v>
      </c>
    </row>
    <row r="778" spans="14:22">
      <c r="N778" s="2" t="s">
        <v>1698</v>
      </c>
      <c r="O778" s="2" t="s">
        <v>42</v>
      </c>
      <c r="P778" s="2" t="s">
        <v>924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878</v>
      </c>
      <c r="U778" s="5" t="s">
        <v>782</v>
      </c>
      <c r="V778" s="1" t="s">
        <v>879</v>
      </c>
    </row>
    <row r="779" spans="14:22">
      <c r="N779" s="2" t="s">
        <v>1699</v>
      </c>
      <c r="O779" s="2" t="s">
        <v>42</v>
      </c>
      <c r="P779" s="2" t="s">
        <v>924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878</v>
      </c>
      <c r="U779" s="5" t="s">
        <v>782</v>
      </c>
      <c r="V779" s="1" t="s">
        <v>879</v>
      </c>
    </row>
    <row r="780" spans="14:22">
      <c r="N780" s="2" t="s">
        <v>1700</v>
      </c>
      <c r="O780" s="2" t="s">
        <v>42</v>
      </c>
      <c r="P780" s="2" t="s">
        <v>924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878</v>
      </c>
      <c r="U780" s="5" t="s">
        <v>782</v>
      </c>
      <c r="V780" s="1" t="s">
        <v>879</v>
      </c>
    </row>
    <row r="781" spans="14:22">
      <c r="N781" s="2" t="s">
        <v>1701</v>
      </c>
      <c r="O781" s="2" t="s">
        <v>42</v>
      </c>
      <c r="P781" s="2" t="s">
        <v>924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878</v>
      </c>
      <c r="U781" s="5" t="s">
        <v>782</v>
      </c>
      <c r="V781" s="1" t="s">
        <v>879</v>
      </c>
    </row>
    <row r="782" spans="14:22">
      <c r="N782" s="2" t="s">
        <v>1702</v>
      </c>
      <c r="O782" s="2" t="s">
        <v>42</v>
      </c>
      <c r="P782" s="2" t="s">
        <v>924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878</v>
      </c>
      <c r="U782" s="5" t="s">
        <v>782</v>
      </c>
      <c r="V782" s="1" t="s">
        <v>879</v>
      </c>
    </row>
    <row r="783" spans="14:22">
      <c r="N783" s="2" t="s">
        <v>1703</v>
      </c>
      <c r="O783" s="2" t="s">
        <v>42</v>
      </c>
      <c r="P783" s="2" t="s">
        <v>924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878</v>
      </c>
      <c r="U783" s="5" t="s">
        <v>782</v>
      </c>
      <c r="V783" s="1" t="s">
        <v>879</v>
      </c>
    </row>
    <row r="784" spans="14:22">
      <c r="N784" s="2" t="s">
        <v>1704</v>
      </c>
      <c r="O784" s="2" t="s">
        <v>42</v>
      </c>
      <c r="P784" s="2" t="s">
        <v>924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878</v>
      </c>
      <c r="U784" s="5" t="s">
        <v>782</v>
      </c>
      <c r="V784" s="1" t="s">
        <v>879</v>
      </c>
    </row>
    <row r="785" spans="14:22">
      <c r="N785" s="2" t="s">
        <v>1705</v>
      </c>
      <c r="O785" s="2" t="s">
        <v>42</v>
      </c>
      <c r="P785" s="2" t="s">
        <v>924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878</v>
      </c>
      <c r="U785" s="5" t="s">
        <v>782</v>
      </c>
      <c r="V785" s="1" t="s">
        <v>879</v>
      </c>
    </row>
    <row r="786" spans="14:22">
      <c r="N786" s="2" t="s">
        <v>1706</v>
      </c>
      <c r="O786" s="2" t="s">
        <v>42</v>
      </c>
      <c r="P786" s="2" t="s">
        <v>924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878</v>
      </c>
      <c r="U786" s="5" t="s">
        <v>782</v>
      </c>
      <c r="V786" s="1" t="s">
        <v>879</v>
      </c>
    </row>
    <row r="787" spans="14:22">
      <c r="N787" s="2" t="s">
        <v>1707</v>
      </c>
      <c r="O787" s="2" t="s">
        <v>42</v>
      </c>
      <c r="P787" s="2" t="s">
        <v>924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878</v>
      </c>
      <c r="U787" s="5" t="s">
        <v>782</v>
      </c>
      <c r="V787" s="1" t="s">
        <v>879</v>
      </c>
    </row>
    <row r="788" spans="14:22">
      <c r="N788" s="2" t="s">
        <v>1708</v>
      </c>
      <c r="O788" s="2" t="s">
        <v>42</v>
      </c>
      <c r="P788" s="2" t="s">
        <v>924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878</v>
      </c>
      <c r="U788" s="5" t="s">
        <v>782</v>
      </c>
      <c r="V788" s="1" t="s">
        <v>879</v>
      </c>
    </row>
    <row r="789" spans="14:22">
      <c r="N789" s="2" t="s">
        <v>1709</v>
      </c>
      <c r="O789" s="2" t="s">
        <v>42</v>
      </c>
      <c r="P789" s="2" t="s">
        <v>924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878</v>
      </c>
      <c r="U789" s="5" t="s">
        <v>782</v>
      </c>
      <c r="V789" s="1" t="s">
        <v>879</v>
      </c>
    </row>
    <row r="790" spans="14:22">
      <c r="N790" s="2" t="s">
        <v>1710</v>
      </c>
      <c r="O790" s="2" t="s">
        <v>42</v>
      </c>
      <c r="P790" s="2" t="s">
        <v>924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878</v>
      </c>
      <c r="U790" s="5" t="s">
        <v>782</v>
      </c>
      <c r="V790" s="1" t="s">
        <v>879</v>
      </c>
    </row>
    <row r="791" spans="14:22">
      <c r="N791" s="2" t="s">
        <v>1711</v>
      </c>
      <c r="O791" s="2" t="s">
        <v>42</v>
      </c>
      <c r="P791" s="2" t="s">
        <v>924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878</v>
      </c>
      <c r="U791" s="5" t="s">
        <v>782</v>
      </c>
      <c r="V791" s="1" t="s">
        <v>879</v>
      </c>
    </row>
    <row r="792" spans="14:22">
      <c r="N792" s="2" t="s">
        <v>1712</v>
      </c>
      <c r="O792" s="2" t="s">
        <v>42</v>
      </c>
      <c r="P792" s="2" t="s">
        <v>924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878</v>
      </c>
      <c r="U792" s="5" t="s">
        <v>782</v>
      </c>
      <c r="V792" s="1" t="s">
        <v>879</v>
      </c>
    </row>
    <row r="793" spans="14:22">
      <c r="N793" s="2" t="s">
        <v>1713</v>
      </c>
      <c r="O793" s="2" t="s">
        <v>42</v>
      </c>
      <c r="P793" s="2" t="s">
        <v>924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878</v>
      </c>
      <c r="U793" s="5" t="s">
        <v>782</v>
      </c>
      <c r="V793" s="1" t="s">
        <v>879</v>
      </c>
    </row>
    <row r="794" spans="14:22">
      <c r="N794" s="2" t="s">
        <v>1714</v>
      </c>
      <c r="O794" s="2" t="s">
        <v>42</v>
      </c>
      <c r="P794" s="2" t="s">
        <v>924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878</v>
      </c>
      <c r="U794" s="5" t="s">
        <v>782</v>
      </c>
      <c r="V794" s="1" t="s">
        <v>879</v>
      </c>
    </row>
    <row r="795" spans="14:22">
      <c r="N795" s="2" t="s">
        <v>1715</v>
      </c>
      <c r="O795" s="2" t="s">
        <v>42</v>
      </c>
      <c r="P795" s="2" t="s">
        <v>924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878</v>
      </c>
      <c r="U795" s="5" t="s">
        <v>782</v>
      </c>
      <c r="V795" s="1" t="s">
        <v>879</v>
      </c>
    </row>
    <row r="796" spans="14:22">
      <c r="N796" s="2" t="s">
        <v>1716</v>
      </c>
      <c r="O796" s="2" t="s">
        <v>42</v>
      </c>
      <c r="P796" s="2" t="s">
        <v>924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878</v>
      </c>
      <c r="U796" s="5" t="s">
        <v>782</v>
      </c>
      <c r="V796" s="1" t="s">
        <v>879</v>
      </c>
    </row>
    <row r="797" spans="14:22">
      <c r="N797" s="2" t="s">
        <v>1717</v>
      </c>
      <c r="O797" s="2" t="s">
        <v>42</v>
      </c>
      <c r="P797" s="2" t="s">
        <v>924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878</v>
      </c>
      <c r="U797" s="5" t="s">
        <v>782</v>
      </c>
      <c r="V797" s="1" t="s">
        <v>879</v>
      </c>
    </row>
    <row r="798" spans="14:22">
      <c r="N798" s="2" t="s">
        <v>1718</v>
      </c>
      <c r="O798" s="2" t="s">
        <v>42</v>
      </c>
      <c r="P798" s="2" t="s">
        <v>924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878</v>
      </c>
      <c r="U798" s="5" t="s">
        <v>782</v>
      </c>
      <c r="V798" s="1" t="s">
        <v>879</v>
      </c>
    </row>
    <row r="799" spans="14:22">
      <c r="N799" s="2" t="s">
        <v>1719</v>
      </c>
      <c r="O799" s="2" t="s">
        <v>42</v>
      </c>
      <c r="P799" s="2" t="s">
        <v>924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878</v>
      </c>
      <c r="U799" s="5" t="s">
        <v>782</v>
      </c>
      <c r="V799" s="1" t="s">
        <v>879</v>
      </c>
    </row>
    <row r="800" spans="14:22">
      <c r="N800" s="2" t="s">
        <v>1720</v>
      </c>
      <c r="O800" s="2" t="s">
        <v>42</v>
      </c>
      <c r="P800" s="2" t="s">
        <v>924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878</v>
      </c>
      <c r="U800" s="5" t="s">
        <v>782</v>
      </c>
      <c r="V800" s="1" t="s">
        <v>879</v>
      </c>
    </row>
    <row r="801" spans="14:22">
      <c r="N801" s="2" t="s">
        <v>1721</v>
      </c>
      <c r="O801" s="2" t="s">
        <v>42</v>
      </c>
      <c r="P801" s="2" t="s">
        <v>924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878</v>
      </c>
      <c r="U801" s="5" t="s">
        <v>782</v>
      </c>
      <c r="V801" s="1" t="s">
        <v>879</v>
      </c>
    </row>
    <row r="802" spans="14:22">
      <c r="N802" s="2" t="s">
        <v>1722</v>
      </c>
      <c r="O802" s="2" t="s">
        <v>42</v>
      </c>
      <c r="P802" s="2" t="s">
        <v>924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878</v>
      </c>
      <c r="U802" s="5" t="s">
        <v>782</v>
      </c>
      <c r="V802" s="1" t="s">
        <v>879</v>
      </c>
    </row>
    <row r="803" spans="14:22">
      <c r="N803" s="2" t="s">
        <v>1723</v>
      </c>
      <c r="O803" s="2" t="s">
        <v>42</v>
      </c>
      <c r="P803" s="2" t="s">
        <v>924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878</v>
      </c>
      <c r="U803" s="5" t="s">
        <v>782</v>
      </c>
      <c r="V803" s="1" t="s">
        <v>879</v>
      </c>
    </row>
    <row r="804" spans="14:22">
      <c r="N804" s="2" t="s">
        <v>1724</v>
      </c>
      <c r="O804" s="2" t="s">
        <v>42</v>
      </c>
      <c r="P804" s="2" t="s">
        <v>924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878</v>
      </c>
      <c r="U804" s="5" t="s">
        <v>782</v>
      </c>
      <c r="V804" s="1" t="s">
        <v>879</v>
      </c>
    </row>
    <row r="805" spans="14:22">
      <c r="N805" s="2" t="s">
        <v>1725</v>
      </c>
      <c r="O805" s="2" t="s">
        <v>42</v>
      </c>
      <c r="P805" s="2" t="s">
        <v>924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878</v>
      </c>
      <c r="U805" s="5" t="s">
        <v>782</v>
      </c>
      <c r="V805" s="1" t="s">
        <v>879</v>
      </c>
    </row>
    <row r="806" spans="14:22">
      <c r="N806" s="2" t="s">
        <v>1726</v>
      </c>
      <c r="O806" s="2" t="s">
        <v>42</v>
      </c>
      <c r="P806" s="2" t="s">
        <v>924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878</v>
      </c>
      <c r="U806" s="5" t="s">
        <v>782</v>
      </c>
      <c r="V806" s="1" t="s">
        <v>879</v>
      </c>
    </row>
    <row r="807" spans="14:22">
      <c r="N807" s="2" t="s">
        <v>1727</v>
      </c>
      <c r="O807" s="2" t="s">
        <v>42</v>
      </c>
      <c r="P807" s="2" t="s">
        <v>924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878</v>
      </c>
      <c r="U807" s="5" t="s">
        <v>782</v>
      </c>
      <c r="V807" s="1" t="s">
        <v>879</v>
      </c>
    </row>
    <row r="808" spans="14:22">
      <c r="N808" s="2" t="s">
        <v>1728</v>
      </c>
      <c r="O808" s="2" t="s">
        <v>42</v>
      </c>
      <c r="P808" s="2" t="s">
        <v>924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878</v>
      </c>
      <c r="U808" s="5" t="s">
        <v>782</v>
      </c>
      <c r="V808" s="1" t="s">
        <v>879</v>
      </c>
    </row>
    <row r="809" spans="14:22">
      <c r="N809" s="2" t="s">
        <v>1729</v>
      </c>
      <c r="O809" s="2" t="s">
        <v>42</v>
      </c>
      <c r="P809" s="2" t="s">
        <v>924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878</v>
      </c>
      <c r="U809" s="5" t="s">
        <v>782</v>
      </c>
      <c r="V809" s="1" t="s">
        <v>879</v>
      </c>
    </row>
    <row r="810" spans="14:22">
      <c r="N810" s="2" t="s">
        <v>1730</v>
      </c>
      <c r="O810" s="2" t="s">
        <v>42</v>
      </c>
      <c r="P810" s="2" t="s">
        <v>924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878</v>
      </c>
      <c r="U810" s="5" t="s">
        <v>782</v>
      </c>
      <c r="V810" s="1" t="s">
        <v>879</v>
      </c>
    </row>
    <row r="811" spans="14:22">
      <c r="N811" s="2" t="s">
        <v>1731</v>
      </c>
      <c r="O811" s="2" t="s">
        <v>42</v>
      </c>
      <c r="P811" s="2" t="s">
        <v>924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878</v>
      </c>
      <c r="U811" s="5" t="s">
        <v>782</v>
      </c>
      <c r="V811" s="1" t="s">
        <v>879</v>
      </c>
    </row>
    <row r="812" spans="14:22">
      <c r="N812" s="2" t="s">
        <v>1732</v>
      </c>
      <c r="O812" s="2" t="s">
        <v>42</v>
      </c>
      <c r="P812" s="2" t="s">
        <v>924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878</v>
      </c>
      <c r="U812" s="5" t="s">
        <v>782</v>
      </c>
      <c r="V812" s="1" t="s">
        <v>879</v>
      </c>
    </row>
    <row r="813" spans="14:22">
      <c r="N813" s="349" t="s">
        <v>1733</v>
      </c>
      <c r="O813" s="2" t="s">
        <v>42</v>
      </c>
      <c r="P813" s="2" t="s">
        <v>924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878</v>
      </c>
      <c r="U813" s="5" t="s">
        <v>782</v>
      </c>
      <c r="V813" s="1" t="s">
        <v>879</v>
      </c>
    </row>
    <row r="814" spans="14:22">
      <c r="N814" s="349" t="s">
        <v>1734</v>
      </c>
      <c r="O814" s="2" t="s">
        <v>42</v>
      </c>
      <c r="P814" s="2" t="s">
        <v>924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878</v>
      </c>
      <c r="U814" s="5" t="s">
        <v>782</v>
      </c>
      <c r="V814" s="1" t="s">
        <v>879</v>
      </c>
    </row>
    <row r="815" spans="14:22">
      <c r="N815" s="349" t="s">
        <v>1735</v>
      </c>
      <c r="O815" s="2" t="s">
        <v>42</v>
      </c>
      <c r="P815" s="2" t="s">
        <v>924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878</v>
      </c>
      <c r="U815" s="5" t="s">
        <v>782</v>
      </c>
      <c r="V815" s="1" t="s">
        <v>879</v>
      </c>
    </row>
    <row r="816" spans="14:22">
      <c r="N816" s="349" t="s">
        <v>1736</v>
      </c>
      <c r="O816" s="2" t="s">
        <v>42</v>
      </c>
      <c r="P816" s="2" t="s">
        <v>924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878</v>
      </c>
      <c r="U816" s="5" t="s">
        <v>782</v>
      </c>
      <c r="V816" s="1" t="s">
        <v>879</v>
      </c>
    </row>
    <row r="817" spans="14:22">
      <c r="N817" s="349" t="s">
        <v>1737</v>
      </c>
      <c r="O817" s="2" t="s">
        <v>42</v>
      </c>
      <c r="P817" s="2" t="s">
        <v>924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878</v>
      </c>
      <c r="U817" s="5" t="s">
        <v>782</v>
      </c>
      <c r="V817" s="1" t="s">
        <v>879</v>
      </c>
    </row>
    <row r="818" spans="14:22">
      <c r="N818" s="349" t="s">
        <v>1738</v>
      </c>
      <c r="O818" s="2" t="s">
        <v>42</v>
      </c>
      <c r="P818" s="2" t="s">
        <v>924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878</v>
      </c>
      <c r="U818" s="5" t="s">
        <v>782</v>
      </c>
      <c r="V818" s="1" t="s">
        <v>879</v>
      </c>
    </row>
    <row r="819" spans="14:22">
      <c r="N819" s="349" t="s">
        <v>1893</v>
      </c>
      <c r="O819" s="2" t="s">
        <v>42</v>
      </c>
      <c r="P819" s="2" t="s">
        <v>924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878</v>
      </c>
      <c r="U819" s="5" t="s">
        <v>782</v>
      </c>
      <c r="V819" s="1" t="s">
        <v>879</v>
      </c>
    </row>
    <row r="820" spans="14:22">
      <c r="N820" s="349" t="s">
        <v>1894</v>
      </c>
      <c r="O820" s="2" t="s">
        <v>42</v>
      </c>
      <c r="P820" s="2" t="s">
        <v>924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878</v>
      </c>
      <c r="U820" s="5" t="s">
        <v>782</v>
      </c>
      <c r="V820" s="1" t="s">
        <v>879</v>
      </c>
    </row>
    <row r="821" spans="14:22">
      <c r="N821" s="349" t="s">
        <v>1895</v>
      </c>
      <c r="O821" s="2" t="s">
        <v>42</v>
      </c>
      <c r="P821" s="2" t="s">
        <v>924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878</v>
      </c>
      <c r="U821" s="5" t="s">
        <v>782</v>
      </c>
      <c r="V821" s="1" t="s">
        <v>879</v>
      </c>
    </row>
    <row r="822" spans="14:22">
      <c r="N822" s="349" t="s">
        <v>1896</v>
      </c>
      <c r="O822" s="2" t="s">
        <v>42</v>
      </c>
      <c r="P822" s="2" t="s">
        <v>924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878</v>
      </c>
      <c r="U822" s="5" t="s">
        <v>782</v>
      </c>
      <c r="V822" s="1" t="s">
        <v>879</v>
      </c>
    </row>
    <row r="823" spans="14:22">
      <c r="N823" s="349" t="s">
        <v>1897</v>
      </c>
      <c r="O823" s="2" t="s">
        <v>42</v>
      </c>
      <c r="P823" s="2" t="s">
        <v>924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878</v>
      </c>
      <c r="U823" s="5" t="s">
        <v>782</v>
      </c>
      <c r="V823" s="1" t="s">
        <v>879</v>
      </c>
    </row>
    <row r="824" spans="14:22">
      <c r="N824" s="349" t="s">
        <v>1898</v>
      </c>
      <c r="O824" s="2" t="s">
        <v>42</v>
      </c>
      <c r="P824" s="2" t="s">
        <v>924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878</v>
      </c>
      <c r="U824" s="5" t="s">
        <v>782</v>
      </c>
      <c r="V824" s="1" t="s">
        <v>879</v>
      </c>
    </row>
    <row r="825" spans="14:22">
      <c r="N825" s="2" t="s">
        <v>1739</v>
      </c>
      <c r="O825" s="2" t="s">
        <v>42</v>
      </c>
      <c r="P825" s="2" t="s">
        <v>924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878</v>
      </c>
      <c r="U825" s="5" t="s">
        <v>782</v>
      </c>
      <c r="V825" s="1" t="s">
        <v>879</v>
      </c>
    </row>
    <row r="826" spans="14:22">
      <c r="N826" s="2" t="s">
        <v>1740</v>
      </c>
      <c r="O826" s="2" t="s">
        <v>42</v>
      </c>
      <c r="P826" s="2" t="s">
        <v>924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878</v>
      </c>
      <c r="U826" s="5" t="s">
        <v>782</v>
      </c>
      <c r="V826" s="1" t="s">
        <v>879</v>
      </c>
    </row>
    <row r="827" spans="14:22">
      <c r="N827" s="2" t="s">
        <v>1741</v>
      </c>
      <c r="O827" s="2" t="s">
        <v>42</v>
      </c>
      <c r="P827" s="2" t="s">
        <v>924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878</v>
      </c>
      <c r="U827" s="5" t="s">
        <v>782</v>
      </c>
      <c r="V827" s="1" t="s">
        <v>879</v>
      </c>
    </row>
    <row r="828" spans="14:22">
      <c r="N828" s="2" t="s">
        <v>1742</v>
      </c>
      <c r="O828" s="2" t="s">
        <v>42</v>
      </c>
      <c r="P828" s="2" t="s">
        <v>924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878</v>
      </c>
      <c r="U828" s="5" t="s">
        <v>782</v>
      </c>
      <c r="V828" s="1" t="s">
        <v>879</v>
      </c>
    </row>
    <row r="829" spans="14:22">
      <c r="N829" s="2" t="s">
        <v>1743</v>
      </c>
      <c r="O829" s="2" t="s">
        <v>42</v>
      </c>
      <c r="P829" s="2" t="s">
        <v>924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878</v>
      </c>
      <c r="U829" s="5" t="s">
        <v>782</v>
      </c>
      <c r="V829" s="1" t="s">
        <v>879</v>
      </c>
    </row>
    <row r="830" spans="14:22">
      <c r="N830" s="2" t="s">
        <v>1744</v>
      </c>
      <c r="O830" s="2" t="s">
        <v>42</v>
      </c>
      <c r="P830" s="2" t="s">
        <v>924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878</v>
      </c>
      <c r="U830" s="5" t="s">
        <v>782</v>
      </c>
      <c r="V830" s="1" t="s">
        <v>879</v>
      </c>
    </row>
    <row r="831" spans="14:22">
      <c r="N831" s="349" t="s">
        <v>1745</v>
      </c>
      <c r="O831" s="2" t="s">
        <v>42</v>
      </c>
      <c r="P831" s="2" t="s">
        <v>924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878</v>
      </c>
      <c r="U831" s="5" t="s">
        <v>782</v>
      </c>
      <c r="V831" s="1" t="s">
        <v>879</v>
      </c>
    </row>
    <row r="832" spans="14:22">
      <c r="N832" s="349" t="s">
        <v>1746</v>
      </c>
      <c r="O832" s="2" t="s">
        <v>42</v>
      </c>
      <c r="P832" s="2" t="s">
        <v>924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878</v>
      </c>
      <c r="U832" s="5" t="s">
        <v>782</v>
      </c>
      <c r="V832" s="1" t="s">
        <v>879</v>
      </c>
    </row>
    <row r="833" spans="14:22">
      <c r="N833" s="349" t="s">
        <v>1747</v>
      </c>
      <c r="O833" s="2" t="s">
        <v>42</v>
      </c>
      <c r="P833" s="2" t="s">
        <v>924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878</v>
      </c>
      <c r="U833" s="5" t="s">
        <v>782</v>
      </c>
      <c r="V833" s="1" t="s">
        <v>879</v>
      </c>
    </row>
    <row r="834" spans="14:22">
      <c r="N834" s="349" t="s">
        <v>1748</v>
      </c>
      <c r="O834" s="2" t="s">
        <v>42</v>
      </c>
      <c r="P834" s="2" t="s">
        <v>924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878</v>
      </c>
      <c r="U834" s="5" t="s">
        <v>782</v>
      </c>
      <c r="V834" s="1" t="s">
        <v>879</v>
      </c>
    </row>
    <row r="835" spans="14:22">
      <c r="N835" s="349" t="s">
        <v>1749</v>
      </c>
      <c r="O835" s="2" t="s">
        <v>42</v>
      </c>
      <c r="P835" s="2" t="s">
        <v>924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878</v>
      </c>
      <c r="U835" s="5" t="s">
        <v>782</v>
      </c>
      <c r="V835" s="1" t="s">
        <v>879</v>
      </c>
    </row>
    <row r="836" spans="14:22">
      <c r="N836" s="349" t="s">
        <v>1750</v>
      </c>
      <c r="O836" s="2" t="s">
        <v>42</v>
      </c>
      <c r="P836" s="2" t="s">
        <v>924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878</v>
      </c>
      <c r="U836" s="5" t="s">
        <v>782</v>
      </c>
      <c r="V836" s="1" t="s">
        <v>879</v>
      </c>
    </row>
    <row r="837" spans="14:22">
      <c r="N837" s="349" t="s">
        <v>1899</v>
      </c>
      <c r="O837" s="2" t="s">
        <v>42</v>
      </c>
      <c r="P837" s="2" t="s">
        <v>924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878</v>
      </c>
      <c r="U837" s="5" t="s">
        <v>782</v>
      </c>
      <c r="V837" s="1" t="s">
        <v>879</v>
      </c>
    </row>
    <row r="838" spans="14:22">
      <c r="N838" s="349" t="s">
        <v>1900</v>
      </c>
      <c r="O838" s="2" t="s">
        <v>42</v>
      </c>
      <c r="P838" s="2" t="s">
        <v>924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878</v>
      </c>
      <c r="U838" s="5" t="s">
        <v>782</v>
      </c>
      <c r="V838" s="1" t="s">
        <v>879</v>
      </c>
    </row>
    <row r="839" spans="14:22">
      <c r="N839" s="349" t="s">
        <v>1901</v>
      </c>
      <c r="O839" s="2" t="s">
        <v>42</v>
      </c>
      <c r="P839" s="2" t="s">
        <v>924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878</v>
      </c>
      <c r="U839" s="5" t="s">
        <v>782</v>
      </c>
      <c r="V839" s="1" t="s">
        <v>879</v>
      </c>
    </row>
    <row r="840" spans="14:22">
      <c r="N840" s="349" t="s">
        <v>1902</v>
      </c>
      <c r="O840" s="2" t="s">
        <v>42</v>
      </c>
      <c r="P840" s="2" t="s">
        <v>924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878</v>
      </c>
      <c r="U840" s="5" t="s">
        <v>782</v>
      </c>
      <c r="V840" s="1" t="s">
        <v>879</v>
      </c>
    </row>
    <row r="841" spans="14:22">
      <c r="N841" s="349" t="s">
        <v>1903</v>
      </c>
      <c r="O841" s="2" t="s">
        <v>42</v>
      </c>
      <c r="P841" s="2" t="s">
        <v>924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878</v>
      </c>
      <c r="U841" s="5" t="s">
        <v>782</v>
      </c>
      <c r="V841" s="1" t="s">
        <v>879</v>
      </c>
    </row>
    <row r="842" spans="14:22">
      <c r="N842" s="349" t="s">
        <v>1904</v>
      </c>
      <c r="O842" s="2" t="s">
        <v>42</v>
      </c>
      <c r="P842" s="2" t="s">
        <v>924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878</v>
      </c>
      <c r="U842" s="5" t="s">
        <v>782</v>
      </c>
      <c r="V842" s="1" t="s">
        <v>879</v>
      </c>
    </row>
    <row r="843" spans="14:22">
      <c r="N843" s="349" t="s">
        <v>1849</v>
      </c>
      <c r="O843" s="349" t="s">
        <v>119</v>
      </c>
      <c r="P843" s="349" t="s">
        <v>928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878</v>
      </c>
      <c r="U843" s="5" t="s">
        <v>782</v>
      </c>
      <c r="V843" s="1" t="s">
        <v>879</v>
      </c>
    </row>
    <row r="844" spans="14:22">
      <c r="N844" s="349" t="s">
        <v>1850</v>
      </c>
      <c r="O844" s="349" t="s">
        <v>119</v>
      </c>
      <c r="P844" s="349" t="s">
        <v>928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878</v>
      </c>
      <c r="U844" s="5" t="s">
        <v>782</v>
      </c>
      <c r="V844" s="1" t="s">
        <v>879</v>
      </c>
    </row>
    <row r="845" spans="14:22">
      <c r="N845" s="349" t="s">
        <v>1851</v>
      </c>
      <c r="O845" s="349" t="s">
        <v>119</v>
      </c>
      <c r="P845" s="349" t="s">
        <v>928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878</v>
      </c>
      <c r="U845" s="5" t="s">
        <v>782</v>
      </c>
      <c r="V845" s="1" t="s">
        <v>879</v>
      </c>
    </row>
    <row r="846" spans="14:22">
      <c r="N846" s="349" t="s">
        <v>1852</v>
      </c>
      <c r="O846" s="349" t="s">
        <v>119</v>
      </c>
      <c r="P846" s="349" t="s">
        <v>928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878</v>
      </c>
      <c r="U846" s="5" t="s">
        <v>782</v>
      </c>
      <c r="V846" s="1" t="s">
        <v>879</v>
      </c>
    </row>
    <row r="847" spans="14:22">
      <c r="N847" s="349" t="s">
        <v>1853</v>
      </c>
      <c r="O847" s="349" t="s">
        <v>119</v>
      </c>
      <c r="P847" s="349" t="s">
        <v>928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878</v>
      </c>
      <c r="U847" s="5" t="s">
        <v>782</v>
      </c>
      <c r="V847" s="1" t="s">
        <v>879</v>
      </c>
    </row>
    <row r="848" spans="14:22">
      <c r="N848" s="349" t="s">
        <v>1854</v>
      </c>
      <c r="O848" s="349" t="s">
        <v>119</v>
      </c>
      <c r="P848" s="349" t="s">
        <v>928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878</v>
      </c>
      <c r="U848" s="5" t="s">
        <v>782</v>
      </c>
      <c r="V848" s="1" t="s">
        <v>879</v>
      </c>
    </row>
    <row r="849" spans="14:22">
      <c r="N849" s="349" t="s">
        <v>1855</v>
      </c>
      <c r="O849" s="349" t="s">
        <v>119</v>
      </c>
      <c r="P849" s="349" t="s">
        <v>928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878</v>
      </c>
      <c r="U849" s="5" t="s">
        <v>782</v>
      </c>
      <c r="V849" s="1" t="s">
        <v>879</v>
      </c>
    </row>
    <row r="850" spans="14:22">
      <c r="N850" s="349" t="s">
        <v>1856</v>
      </c>
      <c r="O850" s="349" t="s">
        <v>119</v>
      </c>
      <c r="P850" s="349" t="s">
        <v>928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878</v>
      </c>
      <c r="U850" s="5" t="s">
        <v>782</v>
      </c>
      <c r="V850" s="1" t="s">
        <v>879</v>
      </c>
    </row>
    <row r="851" spans="14:22">
      <c r="N851" s="349" t="s">
        <v>1857</v>
      </c>
      <c r="O851" s="349" t="s">
        <v>119</v>
      </c>
      <c r="P851" s="349" t="s">
        <v>928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878</v>
      </c>
      <c r="U851" s="5" t="s">
        <v>782</v>
      </c>
      <c r="V851" s="1" t="s">
        <v>879</v>
      </c>
    </row>
    <row r="852" spans="14:22">
      <c r="N852" s="349" t="s">
        <v>1858</v>
      </c>
      <c r="O852" s="349" t="s">
        <v>119</v>
      </c>
      <c r="P852" s="349" t="s">
        <v>928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878</v>
      </c>
      <c r="U852" s="5" t="s">
        <v>782</v>
      </c>
      <c r="V852" s="1" t="s">
        <v>879</v>
      </c>
    </row>
    <row r="853" spans="14:22">
      <c r="N853" s="349" t="s">
        <v>1859</v>
      </c>
      <c r="O853" s="349" t="s">
        <v>119</v>
      </c>
      <c r="P853" s="349" t="s">
        <v>928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878</v>
      </c>
      <c r="U853" s="5" t="s">
        <v>782</v>
      </c>
      <c r="V853" s="1" t="s">
        <v>879</v>
      </c>
    </row>
    <row r="854" spans="14:22">
      <c r="N854" s="349" t="s">
        <v>1860</v>
      </c>
      <c r="O854" s="349" t="s">
        <v>119</v>
      </c>
      <c r="P854" s="349" t="s">
        <v>928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878</v>
      </c>
      <c r="U854" s="5" t="s">
        <v>782</v>
      </c>
      <c r="V854" s="1" t="s">
        <v>879</v>
      </c>
    </row>
    <row r="855" spans="14:22">
      <c r="N855" s="349" t="s">
        <v>1861</v>
      </c>
      <c r="O855" s="349" t="s">
        <v>119</v>
      </c>
      <c r="P855" s="349" t="s">
        <v>928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878</v>
      </c>
      <c r="U855" s="5" t="s">
        <v>782</v>
      </c>
      <c r="V855" s="1" t="s">
        <v>879</v>
      </c>
    </row>
    <row r="856" spans="14:22">
      <c r="N856" s="349" t="s">
        <v>1862</v>
      </c>
      <c r="O856" s="349" t="s">
        <v>119</v>
      </c>
      <c r="P856" s="349" t="s">
        <v>928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878</v>
      </c>
      <c r="U856" s="5" t="s">
        <v>782</v>
      </c>
      <c r="V856" s="1" t="s">
        <v>879</v>
      </c>
    </row>
    <row r="857" spans="14:22">
      <c r="N857" s="349" t="s">
        <v>1863</v>
      </c>
      <c r="O857" s="349" t="s">
        <v>119</v>
      </c>
      <c r="P857" s="349" t="s">
        <v>928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878</v>
      </c>
      <c r="U857" s="5" t="s">
        <v>782</v>
      </c>
      <c r="V857" s="1" t="s">
        <v>879</v>
      </c>
    </row>
    <row r="858" spans="14:22">
      <c r="N858" s="349" t="s">
        <v>1864</v>
      </c>
      <c r="O858" s="349" t="s">
        <v>119</v>
      </c>
      <c r="P858" s="349" t="s">
        <v>928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878</v>
      </c>
      <c r="U858" s="5" t="s">
        <v>782</v>
      </c>
      <c r="V858" s="1" t="s">
        <v>879</v>
      </c>
    </row>
    <row r="859" spans="14:22">
      <c r="N859" s="349" t="s">
        <v>1865</v>
      </c>
      <c r="O859" s="349" t="s">
        <v>119</v>
      </c>
      <c r="P859" s="349" t="s">
        <v>928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878</v>
      </c>
      <c r="U859" s="5" t="s">
        <v>782</v>
      </c>
      <c r="V859" s="1" t="s">
        <v>879</v>
      </c>
    </row>
    <row r="860" spans="14:22">
      <c r="N860" s="349" t="s">
        <v>1866</v>
      </c>
      <c r="O860" s="349" t="s">
        <v>119</v>
      </c>
      <c r="P860" s="349" t="s">
        <v>928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878</v>
      </c>
      <c r="U860" s="5" t="s">
        <v>782</v>
      </c>
      <c r="V860" s="1" t="s">
        <v>879</v>
      </c>
    </row>
    <row r="861" spans="14:22">
      <c r="N861" s="349" t="s">
        <v>1867</v>
      </c>
      <c r="O861" s="349" t="s">
        <v>119</v>
      </c>
      <c r="P861" s="349" t="s">
        <v>928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878</v>
      </c>
      <c r="U861" s="5" t="s">
        <v>782</v>
      </c>
      <c r="V861" s="1" t="s">
        <v>879</v>
      </c>
    </row>
    <row r="862" spans="14:22">
      <c r="N862" s="349" t="s">
        <v>1868</v>
      </c>
      <c r="O862" s="349" t="s">
        <v>119</v>
      </c>
      <c r="P862" s="349" t="s">
        <v>928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878</v>
      </c>
      <c r="U862" s="5" t="s">
        <v>782</v>
      </c>
      <c r="V862" s="1" t="s">
        <v>879</v>
      </c>
    </row>
    <row r="863" spans="14:22">
      <c r="N863" s="349" t="s">
        <v>1869</v>
      </c>
      <c r="O863" s="349" t="s">
        <v>119</v>
      </c>
      <c r="P863" s="349" t="s">
        <v>928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878</v>
      </c>
      <c r="U863" s="5" t="s">
        <v>782</v>
      </c>
      <c r="V863" s="1" t="s">
        <v>879</v>
      </c>
    </row>
    <row r="864" spans="14:22">
      <c r="N864" s="349" t="s">
        <v>1870</v>
      </c>
      <c r="O864" s="349" t="s">
        <v>119</v>
      </c>
      <c r="P864" s="349" t="s">
        <v>928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878</v>
      </c>
      <c r="U864" s="5" t="s">
        <v>782</v>
      </c>
      <c r="V864" s="1" t="s">
        <v>879</v>
      </c>
    </row>
    <row r="865" spans="14:22">
      <c r="N865" s="349" t="s">
        <v>1871</v>
      </c>
      <c r="O865" s="349" t="s">
        <v>119</v>
      </c>
      <c r="P865" s="349" t="s">
        <v>928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878</v>
      </c>
      <c r="U865" s="5" t="s">
        <v>782</v>
      </c>
      <c r="V865" s="1" t="s">
        <v>879</v>
      </c>
    </row>
    <row r="866" spans="14:22">
      <c r="N866" s="349" t="s">
        <v>1872</v>
      </c>
      <c r="O866" s="349" t="s">
        <v>119</v>
      </c>
      <c r="P866" s="349" t="s">
        <v>928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878</v>
      </c>
      <c r="U866" s="5" t="s">
        <v>782</v>
      </c>
      <c r="V866" s="1" t="s">
        <v>879</v>
      </c>
    </row>
    <row r="867" spans="14:22">
      <c r="N867" s="349" t="s">
        <v>1873</v>
      </c>
      <c r="O867" s="349" t="s">
        <v>119</v>
      </c>
      <c r="P867" s="349" t="s">
        <v>928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878</v>
      </c>
      <c r="U867" s="5" t="s">
        <v>782</v>
      </c>
      <c r="V867" s="1" t="s">
        <v>879</v>
      </c>
    </row>
    <row r="868" spans="14:22">
      <c r="N868" s="349" t="s">
        <v>1874</v>
      </c>
      <c r="O868" s="349" t="s">
        <v>119</v>
      </c>
      <c r="P868" s="349" t="s">
        <v>928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878</v>
      </c>
      <c r="U868" s="5" t="s">
        <v>782</v>
      </c>
      <c r="V868" s="1" t="s">
        <v>879</v>
      </c>
    </row>
    <row r="869" spans="14:22">
      <c r="N869" s="349" t="s">
        <v>1875</v>
      </c>
      <c r="O869" s="349" t="s">
        <v>119</v>
      </c>
      <c r="P869" s="349" t="s">
        <v>928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878</v>
      </c>
      <c r="U869" s="5" t="s">
        <v>782</v>
      </c>
      <c r="V869" s="1" t="s">
        <v>879</v>
      </c>
    </row>
    <row r="870" spans="14:22">
      <c r="N870" s="349" t="s">
        <v>1876</v>
      </c>
      <c r="O870" s="349" t="s">
        <v>119</v>
      </c>
      <c r="P870" s="349" t="s">
        <v>928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878</v>
      </c>
      <c r="U870" s="5" t="s">
        <v>782</v>
      </c>
      <c r="V870" s="1" t="s">
        <v>879</v>
      </c>
    </row>
    <row r="871" spans="14:22">
      <c r="N871" s="349" t="s">
        <v>1877</v>
      </c>
      <c r="O871" s="349" t="s">
        <v>119</v>
      </c>
      <c r="P871" s="349" t="s">
        <v>928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878</v>
      </c>
      <c r="U871" s="5" t="s">
        <v>782</v>
      </c>
      <c r="V871" s="1" t="s">
        <v>879</v>
      </c>
    </row>
    <row r="872" spans="14:22">
      <c r="N872" s="349" t="s">
        <v>1878</v>
      </c>
      <c r="O872" s="349" t="s">
        <v>119</v>
      </c>
      <c r="P872" s="349" t="s">
        <v>928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878</v>
      </c>
      <c r="U872" s="5" t="s">
        <v>782</v>
      </c>
      <c r="V872" s="1" t="s">
        <v>879</v>
      </c>
    </row>
    <row r="873" spans="14:22">
      <c r="N873" s="349" t="s">
        <v>1879</v>
      </c>
      <c r="O873" s="349" t="s">
        <v>119</v>
      </c>
      <c r="P873" s="349" t="s">
        <v>928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878</v>
      </c>
      <c r="U873" s="5" t="s">
        <v>782</v>
      </c>
      <c r="V873" s="1" t="s">
        <v>879</v>
      </c>
    </row>
    <row r="874" spans="14:22">
      <c r="N874" s="349" t="s">
        <v>1880</v>
      </c>
      <c r="O874" s="349" t="s">
        <v>119</v>
      </c>
      <c r="P874" s="349" t="s">
        <v>928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878</v>
      </c>
      <c r="U874" s="5" t="s">
        <v>782</v>
      </c>
      <c r="V874" s="1" t="s">
        <v>879</v>
      </c>
    </row>
    <row r="875" spans="14:22">
      <c r="N875" s="349" t="s">
        <v>1881</v>
      </c>
      <c r="O875" s="349" t="s">
        <v>119</v>
      </c>
      <c r="P875" s="349" t="s">
        <v>928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878</v>
      </c>
      <c r="U875" s="5" t="s">
        <v>782</v>
      </c>
      <c r="V875" s="1" t="s">
        <v>879</v>
      </c>
    </row>
    <row r="876" spans="14:22">
      <c r="N876" s="349" t="s">
        <v>1882</v>
      </c>
      <c r="O876" s="349" t="s">
        <v>119</v>
      </c>
      <c r="P876" s="349" t="s">
        <v>928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878</v>
      </c>
      <c r="U876" s="5" t="s">
        <v>782</v>
      </c>
      <c r="V876" s="1" t="s">
        <v>879</v>
      </c>
    </row>
    <row r="877" spans="14:22">
      <c r="N877" s="349" t="s">
        <v>1883</v>
      </c>
      <c r="O877" s="349" t="s">
        <v>119</v>
      </c>
      <c r="P877" s="349" t="s">
        <v>928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878</v>
      </c>
      <c r="U877" s="5" t="s">
        <v>782</v>
      </c>
      <c r="V877" s="1" t="s">
        <v>879</v>
      </c>
    </row>
    <row r="878" spans="14:22">
      <c r="N878" s="349" t="s">
        <v>1884</v>
      </c>
      <c r="O878" s="349" t="s">
        <v>119</v>
      </c>
      <c r="P878" s="349" t="s">
        <v>928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878</v>
      </c>
      <c r="U878" s="5" t="s">
        <v>782</v>
      </c>
      <c r="V878" s="1" t="s">
        <v>879</v>
      </c>
    </row>
    <row r="879" spans="14:22">
      <c r="N879" s="2" t="s">
        <v>1751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878</v>
      </c>
      <c r="U879" s="5" t="s">
        <v>782</v>
      </c>
      <c r="V879" s="1" t="s">
        <v>879</v>
      </c>
    </row>
    <row r="880" spans="14:22">
      <c r="N880" s="2" t="s">
        <v>1752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885</v>
      </c>
      <c r="U880" s="5" t="s">
        <v>782</v>
      </c>
      <c r="V880" s="1" t="s">
        <v>879</v>
      </c>
    </row>
    <row r="881" spans="14:22">
      <c r="N881" s="2" t="s">
        <v>1753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885</v>
      </c>
      <c r="U881" s="5" t="s">
        <v>782</v>
      </c>
      <c r="V881" s="1" t="s">
        <v>879</v>
      </c>
    </row>
    <row r="882" spans="14:22">
      <c r="N882" s="2" t="s">
        <v>1754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885</v>
      </c>
      <c r="U882" s="5" t="s">
        <v>782</v>
      </c>
      <c r="V882" s="1" t="s">
        <v>879</v>
      </c>
    </row>
    <row r="883" spans="14:22">
      <c r="N883" s="2" t="s">
        <v>1755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885</v>
      </c>
      <c r="U883" s="5" t="s">
        <v>782</v>
      </c>
      <c r="V883" s="1" t="s">
        <v>879</v>
      </c>
    </row>
    <row r="884" spans="14:22">
      <c r="N884" s="2" t="s">
        <v>1756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878</v>
      </c>
      <c r="U884" s="5" t="s">
        <v>782</v>
      </c>
      <c r="V884" s="1" t="s">
        <v>879</v>
      </c>
    </row>
    <row r="885" spans="14:22">
      <c r="N885" s="2" t="s">
        <v>1757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885</v>
      </c>
      <c r="U885" s="5" t="s">
        <v>782</v>
      </c>
      <c r="V885" s="1" t="s">
        <v>879</v>
      </c>
    </row>
    <row r="886" spans="14:22">
      <c r="N886" s="2" t="s">
        <v>1758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878</v>
      </c>
      <c r="U886" s="5" t="s">
        <v>782</v>
      </c>
      <c r="V886" s="1" t="s">
        <v>879</v>
      </c>
    </row>
    <row r="887" spans="14:22">
      <c r="N887" s="2" t="s">
        <v>1759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891</v>
      </c>
      <c r="U887" s="5" t="s">
        <v>782</v>
      </c>
      <c r="V887" s="1" t="s">
        <v>879</v>
      </c>
    </row>
    <row r="888" spans="14:22">
      <c r="N888" s="2" t="s">
        <v>1760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891</v>
      </c>
      <c r="U888" s="5" t="s">
        <v>782</v>
      </c>
      <c r="V888" s="1" t="s">
        <v>879</v>
      </c>
    </row>
    <row r="889" spans="14:22">
      <c r="N889" s="2" t="s">
        <v>1761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891</v>
      </c>
      <c r="U889" s="5" t="s">
        <v>782</v>
      </c>
      <c r="V889" s="1" t="s">
        <v>879</v>
      </c>
    </row>
    <row r="890" spans="14:22">
      <c r="N890" s="2" t="s">
        <v>1762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891</v>
      </c>
      <c r="U890" s="5" t="s">
        <v>782</v>
      </c>
      <c r="V890" s="1" t="s">
        <v>879</v>
      </c>
    </row>
    <row r="891" spans="14:22">
      <c r="N891" s="2" t="s">
        <v>1763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896</v>
      </c>
      <c r="U891" s="5" t="s">
        <v>782</v>
      </c>
      <c r="V891" s="1" t="s">
        <v>879</v>
      </c>
    </row>
    <row r="892" spans="14:22">
      <c r="N892" s="2" t="s">
        <v>1764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896</v>
      </c>
      <c r="U892" s="5" t="s">
        <v>782</v>
      </c>
      <c r="V892" s="1" t="s">
        <v>879</v>
      </c>
    </row>
    <row r="893" spans="14:22">
      <c r="N893" s="2" t="s">
        <v>1765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896</v>
      </c>
      <c r="U893" s="5" t="s">
        <v>782</v>
      </c>
      <c r="V893" s="1" t="s">
        <v>879</v>
      </c>
    </row>
    <row r="894" spans="14:22">
      <c r="N894" s="2" t="s">
        <v>1766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896</v>
      </c>
      <c r="U894" s="5" t="s">
        <v>782</v>
      </c>
      <c r="V894" s="1" t="s">
        <v>879</v>
      </c>
    </row>
    <row r="895" spans="14:22">
      <c r="N895" s="2" t="s">
        <v>1767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896</v>
      </c>
      <c r="U895" s="5" t="s">
        <v>782</v>
      </c>
      <c r="V895" s="1" t="s">
        <v>879</v>
      </c>
    </row>
    <row r="896" spans="14:22">
      <c r="N896" s="2" t="s">
        <v>1768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878</v>
      </c>
      <c r="U896" s="5" t="s">
        <v>782</v>
      </c>
      <c r="V896" s="1" t="s">
        <v>879</v>
      </c>
    </row>
    <row r="897" spans="14:22">
      <c r="N897" s="2" t="s">
        <v>1769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878</v>
      </c>
      <c r="U897" s="5" t="s">
        <v>782</v>
      </c>
      <c r="V897" s="1" t="s">
        <v>879</v>
      </c>
    </row>
    <row r="898" spans="14:22">
      <c r="N898" s="349" t="s">
        <v>1885</v>
      </c>
      <c r="O898" s="349" t="s">
        <v>119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896</v>
      </c>
      <c r="U898" s="5" t="s">
        <v>782</v>
      </c>
      <c r="V898" s="1" t="s">
        <v>879</v>
      </c>
    </row>
    <row r="899" spans="14:22">
      <c r="N899" s="2" t="s">
        <v>1770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878</v>
      </c>
      <c r="U899" s="5" t="s">
        <v>782</v>
      </c>
      <c r="V899" s="1" t="s">
        <v>879</v>
      </c>
    </row>
    <row r="900" spans="14:22">
      <c r="N900" s="2" t="s">
        <v>1771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885</v>
      </c>
      <c r="U900" s="5" t="s">
        <v>782</v>
      </c>
      <c r="V900" s="1" t="s">
        <v>879</v>
      </c>
    </row>
    <row r="901" spans="14:22">
      <c r="N901" s="2" t="s">
        <v>1772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885</v>
      </c>
      <c r="U901" s="5" t="s">
        <v>782</v>
      </c>
      <c r="V901" s="1" t="s">
        <v>879</v>
      </c>
    </row>
    <row r="902" spans="14:22">
      <c r="N902" s="2" t="s">
        <v>1773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885</v>
      </c>
      <c r="U902" s="5" t="s">
        <v>782</v>
      </c>
      <c r="V902" s="1" t="s">
        <v>879</v>
      </c>
    </row>
    <row r="903" spans="14:22">
      <c r="N903" s="2" t="s">
        <v>1774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885</v>
      </c>
      <c r="U903" s="5" t="s">
        <v>782</v>
      </c>
      <c r="V903" s="1" t="s">
        <v>879</v>
      </c>
    </row>
    <row r="904" spans="14:22">
      <c r="N904" s="2" t="s">
        <v>1775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878</v>
      </c>
      <c r="U904" s="5" t="s">
        <v>782</v>
      </c>
      <c r="V904" s="1" t="s">
        <v>879</v>
      </c>
    </row>
    <row r="905" spans="14:22">
      <c r="N905" s="2" t="s">
        <v>1776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885</v>
      </c>
      <c r="U905" s="5" t="s">
        <v>782</v>
      </c>
      <c r="V905" s="1" t="s">
        <v>879</v>
      </c>
    </row>
    <row r="906" spans="14:22">
      <c r="N906" s="2" t="s">
        <v>1777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878</v>
      </c>
      <c r="U906" s="5" t="s">
        <v>782</v>
      </c>
      <c r="V906" s="1" t="s">
        <v>879</v>
      </c>
    </row>
    <row r="907" spans="14:22">
      <c r="N907" s="2" t="s">
        <v>1778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891</v>
      </c>
      <c r="U907" s="5" t="s">
        <v>782</v>
      </c>
      <c r="V907" s="1" t="s">
        <v>879</v>
      </c>
    </row>
    <row r="908" spans="14:22">
      <c r="N908" s="2" t="s">
        <v>1779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891</v>
      </c>
      <c r="U908" s="5" t="s">
        <v>782</v>
      </c>
      <c r="V908" s="1" t="s">
        <v>879</v>
      </c>
    </row>
    <row r="909" spans="14:22">
      <c r="N909" s="2" t="s">
        <v>1780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891</v>
      </c>
      <c r="U909" s="5" t="s">
        <v>782</v>
      </c>
      <c r="V909" s="1" t="s">
        <v>879</v>
      </c>
    </row>
    <row r="910" spans="14:22">
      <c r="N910" s="2" t="s">
        <v>1781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891</v>
      </c>
      <c r="U910" s="5" t="s">
        <v>782</v>
      </c>
      <c r="V910" s="1" t="s">
        <v>879</v>
      </c>
    </row>
    <row r="911" spans="14:22">
      <c r="N911" s="2" t="s">
        <v>1782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896</v>
      </c>
      <c r="U911" s="5" t="s">
        <v>782</v>
      </c>
      <c r="V911" s="1" t="s">
        <v>879</v>
      </c>
    </row>
    <row r="912" spans="14:22">
      <c r="N912" s="2" t="s">
        <v>1783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896</v>
      </c>
      <c r="U912" s="5" t="s">
        <v>782</v>
      </c>
      <c r="V912" s="1" t="s">
        <v>879</v>
      </c>
    </row>
    <row r="913" spans="14:22">
      <c r="N913" s="2" t="s">
        <v>1784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782</v>
      </c>
      <c r="V913" s="1" t="s">
        <v>879</v>
      </c>
    </row>
    <row r="914" spans="14:22">
      <c r="N914" s="2" t="s">
        <v>1785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878</v>
      </c>
      <c r="U914" s="5" t="s">
        <v>782</v>
      </c>
      <c r="V914" s="1" t="s">
        <v>879</v>
      </c>
    </row>
    <row r="915" spans="14:22">
      <c r="N915" s="2" t="s">
        <v>1786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885</v>
      </c>
      <c r="U915" s="5" t="s">
        <v>782</v>
      </c>
      <c r="V915" s="1" t="s">
        <v>879</v>
      </c>
    </row>
    <row r="916" spans="14:22">
      <c r="N916" s="2" t="s">
        <v>1787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885</v>
      </c>
      <c r="U916" s="5" t="s">
        <v>782</v>
      </c>
      <c r="V916" s="1" t="s">
        <v>879</v>
      </c>
    </row>
    <row r="917" spans="14:22">
      <c r="N917" s="2" t="s">
        <v>1788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885</v>
      </c>
      <c r="U917" s="5" t="s">
        <v>782</v>
      </c>
      <c r="V917" s="1" t="s">
        <v>879</v>
      </c>
    </row>
    <row r="918" spans="14:22">
      <c r="N918" s="2" t="s">
        <v>1789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885</v>
      </c>
      <c r="U918" s="5" t="s">
        <v>782</v>
      </c>
      <c r="V918" s="1" t="s">
        <v>879</v>
      </c>
    </row>
    <row r="919" spans="14:22">
      <c r="N919" s="2" t="s">
        <v>1790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878</v>
      </c>
      <c r="U919" s="5" t="s">
        <v>782</v>
      </c>
      <c r="V919" s="1" t="s">
        <v>879</v>
      </c>
    </row>
    <row r="920" spans="14:22">
      <c r="N920" s="2" t="s">
        <v>1791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885</v>
      </c>
      <c r="U920" s="5" t="s">
        <v>782</v>
      </c>
      <c r="V920" s="1" t="s">
        <v>879</v>
      </c>
    </row>
    <row r="921" spans="14:22">
      <c r="N921" s="2" t="s">
        <v>1792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878</v>
      </c>
      <c r="U921" s="5" t="s">
        <v>782</v>
      </c>
      <c r="V921" s="1" t="s">
        <v>879</v>
      </c>
    </row>
    <row r="922" spans="14:22">
      <c r="N922" s="2" t="s">
        <v>1793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891</v>
      </c>
      <c r="U922" s="5" t="s">
        <v>782</v>
      </c>
      <c r="V922" s="1" t="s">
        <v>879</v>
      </c>
    </row>
    <row r="923" spans="14:22">
      <c r="N923" s="2" t="s">
        <v>1794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891</v>
      </c>
      <c r="U923" s="5" t="s">
        <v>782</v>
      </c>
      <c r="V923" s="1" t="s">
        <v>879</v>
      </c>
    </row>
    <row r="924" spans="14:22">
      <c r="N924" s="2" t="s">
        <v>1795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891</v>
      </c>
      <c r="U924" s="5" t="s">
        <v>782</v>
      </c>
      <c r="V924" s="1" t="s">
        <v>879</v>
      </c>
    </row>
    <row r="925" spans="14:22">
      <c r="N925" s="2" t="s">
        <v>1796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891</v>
      </c>
      <c r="U925" s="5" t="s">
        <v>782</v>
      </c>
      <c r="V925" s="1" t="s">
        <v>879</v>
      </c>
    </row>
    <row r="926" spans="14:22">
      <c r="N926" s="2" t="s">
        <v>1797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896</v>
      </c>
      <c r="U926" s="5" t="s">
        <v>782</v>
      </c>
      <c r="V926" s="1" t="s">
        <v>879</v>
      </c>
    </row>
    <row r="927" spans="14:22">
      <c r="N927" s="2" t="s">
        <v>1798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896</v>
      </c>
      <c r="U927" s="5" t="s">
        <v>782</v>
      </c>
      <c r="V927" s="1" t="s">
        <v>879</v>
      </c>
    </row>
    <row r="928" spans="14:22">
      <c r="N928" s="2" t="s">
        <v>1799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782</v>
      </c>
      <c r="V928" s="1" t="s">
        <v>879</v>
      </c>
    </row>
    <row r="929" spans="14:22">
      <c r="N929" s="2" t="s">
        <v>369</v>
      </c>
      <c r="O929" s="2" t="s">
        <v>1800</v>
      </c>
      <c r="P929" s="2" t="s">
        <v>1800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878</v>
      </c>
      <c r="U929" s="5" t="s">
        <v>782</v>
      </c>
      <c r="V929" s="1" t="s">
        <v>879</v>
      </c>
    </row>
    <row r="930" spans="14:22">
      <c r="N930" s="2" t="s">
        <v>371</v>
      </c>
      <c r="O930" s="2" t="s">
        <v>1800</v>
      </c>
      <c r="P930" s="2" t="s">
        <v>1800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885</v>
      </c>
      <c r="U930" s="5" t="s">
        <v>782</v>
      </c>
      <c r="V930" s="1" t="s">
        <v>879</v>
      </c>
    </row>
    <row r="931" spans="14:22">
      <c r="N931" s="2" t="s">
        <v>363</v>
      </c>
      <c r="O931" s="2" t="s">
        <v>1800</v>
      </c>
      <c r="P931" s="2" t="s">
        <v>1800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891</v>
      </c>
      <c r="U931" s="5" t="s">
        <v>782</v>
      </c>
      <c r="V931" s="1" t="s">
        <v>879</v>
      </c>
    </row>
    <row r="932" spans="14:22">
      <c r="N932" s="2" t="s">
        <v>373</v>
      </c>
      <c r="O932" s="2" t="s">
        <v>1800</v>
      </c>
      <c r="P932" s="2" t="s">
        <v>1800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896</v>
      </c>
      <c r="U932" s="5" t="s">
        <v>782</v>
      </c>
      <c r="V932" s="1" t="s">
        <v>879</v>
      </c>
    </row>
    <row r="933" spans="14:22">
      <c r="N933" s="2" t="s">
        <v>910</v>
      </c>
      <c r="O933" s="2" t="s">
        <v>1800</v>
      </c>
      <c r="P933" s="2" t="s">
        <v>1800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782</v>
      </c>
      <c r="V933" s="1" t="s">
        <v>879</v>
      </c>
    </row>
    <row r="934" spans="14:22">
      <c r="N934" s="2" t="s">
        <v>914</v>
      </c>
      <c r="O934" s="2" t="s">
        <v>1800</v>
      </c>
      <c r="P934" s="2" t="s">
        <v>1800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782</v>
      </c>
      <c r="V934" s="1" t="s">
        <v>879</v>
      </c>
    </row>
    <row r="935" spans="14:22">
      <c r="N935" s="2" t="s">
        <v>921</v>
      </c>
      <c r="O935" s="2" t="s">
        <v>1800</v>
      </c>
      <c r="P935" s="2" t="s">
        <v>1800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782</v>
      </c>
      <c r="V935" s="1" t="s">
        <v>879</v>
      </c>
    </row>
    <row r="936" spans="14:22">
      <c r="N936" s="2" t="s">
        <v>876</v>
      </c>
      <c r="O936" s="2" t="s">
        <v>1800</v>
      </c>
      <c r="P936" s="2" t="s">
        <v>1800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782</v>
      </c>
      <c r="V936" s="1" t="s">
        <v>879</v>
      </c>
    </row>
    <row r="937" spans="14:22">
      <c r="N937" s="2" t="s">
        <v>479</v>
      </c>
      <c r="O937" s="2" t="s">
        <v>1800</v>
      </c>
      <c r="P937" s="2" t="s">
        <v>1800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782</v>
      </c>
      <c r="V937" s="1" t="s">
        <v>879</v>
      </c>
    </row>
    <row r="938" spans="14:22">
      <c r="N938" s="2" t="s">
        <v>460</v>
      </c>
      <c r="O938" s="2" t="s">
        <v>1800</v>
      </c>
      <c r="P938" s="2" t="s">
        <v>1800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782</v>
      </c>
      <c r="V938" s="1" t="s">
        <v>879</v>
      </c>
    </row>
    <row r="939" spans="14:22">
      <c r="N939" s="2" t="s">
        <v>892</v>
      </c>
      <c r="O939" s="2" t="s">
        <v>1800</v>
      </c>
      <c r="P939" s="2" t="s">
        <v>1800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782</v>
      </c>
      <c r="V939" s="1" t="s">
        <v>879</v>
      </c>
    </row>
    <row r="940" spans="14:22">
      <c r="N940" s="2" t="s">
        <v>470</v>
      </c>
      <c r="O940" s="2" t="s">
        <v>1800</v>
      </c>
      <c r="P940" s="2" t="s">
        <v>1800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782</v>
      </c>
      <c r="V940" s="1" t="s">
        <v>879</v>
      </c>
    </row>
    <row r="941" spans="14:22">
      <c r="N941" s="2" t="s">
        <v>405</v>
      </c>
      <c r="O941" s="2" t="s">
        <v>1800</v>
      </c>
      <c r="P941" s="2" t="s">
        <v>1800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782</v>
      </c>
      <c r="V941" s="1" t="s">
        <v>879</v>
      </c>
    </row>
    <row r="942" spans="14:22">
      <c r="N942" s="2" t="s">
        <v>1801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878</v>
      </c>
      <c r="U942" s="5" t="s">
        <v>782</v>
      </c>
      <c r="V942" s="1" t="s">
        <v>879</v>
      </c>
    </row>
    <row r="943" spans="14:22">
      <c r="N943" s="2" t="s">
        <v>1802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885</v>
      </c>
      <c r="U943" s="5" t="s">
        <v>782</v>
      </c>
      <c r="V943" s="1" t="s">
        <v>879</v>
      </c>
    </row>
    <row r="944" spans="14:22">
      <c r="N944" s="2" t="s">
        <v>1803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878</v>
      </c>
      <c r="U944" s="5" t="s">
        <v>782</v>
      </c>
      <c r="V944" s="1" t="s">
        <v>879</v>
      </c>
    </row>
    <row r="945" spans="14:22">
      <c r="N945" s="2" t="s">
        <v>1804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885</v>
      </c>
      <c r="U945" s="5" t="s">
        <v>782</v>
      </c>
      <c r="V945" s="1" t="s">
        <v>879</v>
      </c>
    </row>
    <row r="946" spans="14:22">
      <c r="N946" s="2" t="s">
        <v>1805</v>
      </c>
      <c r="O946" s="348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891</v>
      </c>
      <c r="U946" s="5" t="s">
        <v>782</v>
      </c>
      <c r="V946" s="1" t="s">
        <v>879</v>
      </c>
    </row>
    <row r="947" spans="14:22">
      <c r="N947" s="2" t="s">
        <v>1806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896</v>
      </c>
      <c r="U947" s="5" t="s">
        <v>782</v>
      </c>
      <c r="V947" s="1" t="s">
        <v>879</v>
      </c>
    </row>
    <row r="948" spans="14:22">
      <c r="N948" s="2" t="s">
        <v>1807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896</v>
      </c>
      <c r="U948" s="5" t="s">
        <v>782</v>
      </c>
      <c r="V948" s="1" t="s">
        <v>879</v>
      </c>
    </row>
    <row r="949" spans="14:22">
      <c r="N949" s="2" t="s">
        <v>1846</v>
      </c>
      <c r="O949" s="348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896</v>
      </c>
      <c r="U949" s="5" t="s">
        <v>782</v>
      </c>
      <c r="V949" s="1" t="s">
        <v>879</v>
      </c>
    </row>
    <row r="950" spans="14:22">
      <c r="N950" s="2" t="s">
        <v>1847</v>
      </c>
      <c r="O950" s="348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878</v>
      </c>
      <c r="U950" s="5" t="s">
        <v>782</v>
      </c>
      <c r="V950" s="1" t="s">
        <v>879</v>
      </c>
    </row>
    <row r="951" spans="14:22">
      <c r="N951" s="2" t="s">
        <v>1848</v>
      </c>
      <c r="O951" s="348" t="s">
        <v>119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896</v>
      </c>
      <c r="U951" s="5" t="s">
        <v>782</v>
      </c>
      <c r="V951" s="1" t="s">
        <v>879</v>
      </c>
    </row>
  </sheetData>
  <phoneticPr fontId="66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2025-08-04T08:32:33Z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