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.sharepoint.com/sites/O2PDMS/NewBusinesses/Shared Documents/Backup/"/>
    </mc:Choice>
  </mc:AlternateContent>
  <xr:revisionPtr revIDLastSave="1" documentId="13_ncr:1_{BB3B70ED-06AC-46ED-99B2-0DAC6138A45D}" xr6:coauthVersionLast="47" xr6:coauthVersionMax="47" xr10:uidLastSave="{A61AE221-5DDE-4796-B549-E7A1A9BCCA95}"/>
  <bookViews>
    <workbookView xWindow="-110" yWindow="-110" windowWidth="19420" windowHeight="1030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H132" i="20" l="1"/>
  <c r="EX132" i="20"/>
  <c r="EW132" i="20"/>
  <c r="EV132" i="20"/>
  <c r="EU132" i="20"/>
  <c r="ET132" i="20"/>
  <c r="ES132" i="20"/>
  <c r="ER132" i="20"/>
  <c r="EO132" i="20"/>
  <c r="EN132" i="20"/>
  <c r="EM132" i="20"/>
  <c r="EL132" i="20"/>
  <c r="EK132" i="20"/>
  <c r="EJ132" i="20"/>
  <c r="EI132" i="20"/>
  <c r="EH131" i="20"/>
  <c r="EH132" i="20"/>
  <c r="ES131" i="20"/>
  <c r="DE131" i="20"/>
  <c r="EX131" i="20"/>
  <c r="EW131" i="20"/>
  <c r="EV131" i="20"/>
  <c r="EU131" i="20"/>
  <c r="ET131" i="20"/>
  <c r="ER131" i="20"/>
  <c r="EO131" i="20"/>
  <c r="EN131" i="20"/>
  <c r="EM131" i="20"/>
  <c r="EL131" i="20"/>
  <c r="EK131" i="20"/>
  <c r="EJ131" i="20"/>
  <c r="EI131" i="20"/>
  <c r="EJ130" i="20" l="1"/>
  <c r="EY130" i="20"/>
  <c r="EX130" i="20"/>
  <c r="EW130" i="20"/>
  <c r="EV130" i="20"/>
  <c r="EU130" i="20"/>
  <c r="ET130" i="20"/>
  <c r="ES130" i="20"/>
  <c r="ER130" i="20"/>
  <c r="EO130" i="20"/>
  <c r="EN130" i="20"/>
  <c r="EM130" i="20"/>
  <c r="EL130" i="20"/>
  <c r="EK130" i="20"/>
  <c r="EI130" i="20"/>
  <c r="EH130" i="20"/>
  <c r="AL129" i="27" l="1"/>
  <c r="AL130" i="27"/>
  <c r="AL131" i="27"/>
  <c r="AL132" i="27"/>
  <c r="AL134" i="27"/>
  <c r="AL135" i="27"/>
  <c r="AL136" i="27"/>
  <c r="AL137" i="27"/>
  <c r="AL138" i="27"/>
  <c r="AL139" i="27"/>
  <c r="AL140" i="27"/>
  <c r="AL141" i="27"/>
  <c r="AL128" i="27"/>
  <c r="AG130" i="27" l="1"/>
  <c r="AF130" i="27"/>
  <c r="AE130" i="27"/>
  <c r="AD130" i="27"/>
  <c r="S130" i="27"/>
  <c r="R130" i="27"/>
  <c r="T130" i="27" s="1"/>
  <c r="C130" i="27"/>
  <c r="D130" i="27"/>
  <c r="G130" i="27"/>
  <c r="H130" i="27" s="1"/>
  <c r="I130" i="27"/>
  <c r="J130" i="27"/>
  <c r="C131" i="27"/>
  <c r="D131" i="27"/>
  <c r="G131" i="27"/>
  <c r="H131" i="27" s="1"/>
  <c r="I131" i="27"/>
  <c r="J131" i="27"/>
  <c r="R131" i="27"/>
  <c r="T131" i="27" s="1"/>
  <c r="S131" i="27"/>
  <c r="AD131" i="27"/>
  <c r="AE131" i="27"/>
  <c r="AF131" i="27"/>
  <c r="AG131" i="27"/>
  <c r="C132" i="27"/>
  <c r="D132" i="27"/>
  <c r="G132" i="27"/>
  <c r="H132" i="27" s="1"/>
  <c r="I132" i="27"/>
  <c r="J132" i="27"/>
  <c r="R132" i="27"/>
  <c r="T132" i="27" s="1"/>
  <c r="S132" i="27"/>
  <c r="AD132" i="27"/>
  <c r="AE132" i="27"/>
  <c r="AF132" i="27"/>
  <c r="AG132" i="27"/>
  <c r="C133" i="27"/>
  <c r="D133" i="27"/>
  <c r="G133" i="27"/>
  <c r="H133" i="27" s="1"/>
  <c r="I133" i="27"/>
  <c r="J133" i="27"/>
  <c r="R133" i="27"/>
  <c r="T133" i="27" s="1"/>
  <c r="S133" i="27"/>
  <c r="AD133" i="27"/>
  <c r="AE133" i="27"/>
  <c r="AF133" i="27"/>
  <c r="AG133" i="27"/>
  <c r="C134" i="27"/>
  <c r="D134" i="27"/>
  <c r="G134" i="27"/>
  <c r="H134" i="27" s="1"/>
  <c r="I134" i="27"/>
  <c r="J134" i="27"/>
  <c r="R134" i="27"/>
  <c r="T134" i="27" s="1"/>
  <c r="S134" i="27"/>
  <c r="AD134" i="27"/>
  <c r="AE134" i="27"/>
  <c r="AF134" i="27"/>
  <c r="AG134" i="27"/>
  <c r="C135" i="27"/>
  <c r="D135" i="27"/>
  <c r="G135" i="27"/>
  <c r="H135" i="27" s="1"/>
  <c r="I135" i="27"/>
  <c r="J135" i="27"/>
  <c r="R135" i="27"/>
  <c r="T135" i="27" s="1"/>
  <c r="S135" i="27"/>
  <c r="AD135" i="27"/>
  <c r="AE135" i="27"/>
  <c r="AF135" i="27"/>
  <c r="AG135" i="27"/>
  <c r="C136" i="27"/>
  <c r="D136" i="27"/>
  <c r="G136" i="27"/>
  <c r="H136" i="27" s="1"/>
  <c r="I136" i="27"/>
  <c r="J136" i="27"/>
  <c r="R136" i="27"/>
  <c r="T136" i="27" s="1"/>
  <c r="U136" i="27" s="1"/>
  <c r="S136" i="27"/>
  <c r="AD136" i="27"/>
  <c r="AE136" i="27"/>
  <c r="AF136" i="27"/>
  <c r="AG136" i="27"/>
  <c r="C137" i="27"/>
  <c r="D137" i="27"/>
  <c r="G137" i="27"/>
  <c r="H137" i="27" s="1"/>
  <c r="I137" i="27"/>
  <c r="J137" i="27"/>
  <c r="R137" i="27"/>
  <c r="T137" i="27" s="1"/>
  <c r="U137" i="27" s="1"/>
  <c r="S137" i="27"/>
  <c r="AD137" i="27"/>
  <c r="AE137" i="27"/>
  <c r="AF137" i="27"/>
  <c r="AG137" i="27"/>
  <c r="C138" i="27"/>
  <c r="D138" i="27"/>
  <c r="G138" i="27"/>
  <c r="H138" i="27" s="1"/>
  <c r="I138" i="27"/>
  <c r="J138" i="27"/>
  <c r="R138" i="27"/>
  <c r="T138" i="27" s="1"/>
  <c r="S138" i="27"/>
  <c r="AD138" i="27"/>
  <c r="AE138" i="27"/>
  <c r="AF138" i="27"/>
  <c r="AG138" i="27"/>
  <c r="C139" i="27"/>
  <c r="D139" i="27"/>
  <c r="G139" i="27"/>
  <c r="H139" i="27" s="1"/>
  <c r="I139" i="27"/>
  <c r="J139" i="27"/>
  <c r="R139" i="27"/>
  <c r="T139" i="27" s="1"/>
  <c r="V139" i="27" s="1"/>
  <c r="AJ139" i="27" s="1"/>
  <c r="S139" i="27"/>
  <c r="AD139" i="27"/>
  <c r="AE139" i="27"/>
  <c r="AF139" i="27"/>
  <c r="AG139" i="27"/>
  <c r="C140" i="27"/>
  <c r="D140" i="27"/>
  <c r="G140" i="27"/>
  <c r="H140" i="27" s="1"/>
  <c r="I140" i="27"/>
  <c r="J140" i="27"/>
  <c r="R140" i="27"/>
  <c r="T140" i="27" s="1"/>
  <c r="V140" i="27" s="1"/>
  <c r="S140" i="27"/>
  <c r="AD140" i="27"/>
  <c r="AE140" i="27"/>
  <c r="AF140" i="27"/>
  <c r="AG140" i="27"/>
  <c r="EP129" i="20"/>
  <c r="K133" i="27" l="1"/>
  <c r="K131" i="27"/>
  <c r="K130" i="27"/>
  <c r="V130" i="27"/>
  <c r="AJ130" i="27" s="1"/>
  <c r="U130" i="27"/>
  <c r="V131" i="27"/>
  <c r="AJ131" i="27" s="1"/>
  <c r="U131" i="27"/>
  <c r="K137" i="27"/>
  <c r="V132" i="27"/>
  <c r="AJ132" i="27" s="1"/>
  <c r="U132" i="27"/>
  <c r="K134" i="27"/>
  <c r="K132" i="27"/>
  <c r="V133" i="27"/>
  <c r="AJ133" i="27" s="1"/>
  <c r="U133" i="27"/>
  <c r="AL133" i="27" s="1"/>
  <c r="K135" i="27"/>
  <c r="V134" i="27"/>
  <c r="AJ134" i="27" s="1"/>
  <c r="U134" i="27"/>
  <c r="K136" i="27"/>
  <c r="V135" i="27"/>
  <c r="AJ135" i="27" s="1"/>
  <c r="U135" i="27"/>
  <c r="V136" i="27"/>
  <c r="AJ136" i="27" s="1"/>
  <c r="K139" i="27"/>
  <c r="U138" i="27"/>
  <c r="V138" i="27"/>
  <c r="AJ138" i="27" s="1"/>
  <c r="V137" i="27"/>
  <c r="AJ137" i="27" s="1"/>
  <c r="K140" i="27"/>
  <c r="K138" i="27"/>
  <c r="U139" i="27"/>
  <c r="AJ140" i="27"/>
  <c r="U140" i="27"/>
  <c r="EX129" i="20"/>
  <c r="EW129" i="20"/>
  <c r="EV129" i="20"/>
  <c r="EU129" i="20"/>
  <c r="ET129" i="20"/>
  <c r="ES129" i="20"/>
  <c r="ER129" i="20"/>
  <c r="EO129" i="20"/>
  <c r="EN129" i="20"/>
  <c r="EM129" i="20"/>
  <c r="EL129" i="20"/>
  <c r="EK129" i="20"/>
  <c r="EJ129" i="20"/>
  <c r="EI129" i="20"/>
  <c r="EL128" i="20" l="1"/>
  <c r="DM128" i="20"/>
  <c r="EX128" i="20"/>
  <c r="EW128" i="20"/>
  <c r="EV128" i="20"/>
  <c r="ET128" i="20"/>
  <c r="ES128" i="20"/>
  <c r="ER128" i="20"/>
  <c r="EO128" i="20"/>
  <c r="EN128" i="20"/>
  <c r="EM128" i="20"/>
  <c r="EK128" i="20"/>
  <c r="EJ128" i="20"/>
  <c r="EI128" i="20"/>
  <c r="C141" i="27" l="1"/>
  <c r="D141" i="27"/>
  <c r="G141" i="27"/>
  <c r="H141" i="27" s="1"/>
  <c r="I141" i="27"/>
  <c r="J141" i="27"/>
  <c r="R141" i="27"/>
  <c r="T141" i="27" s="1"/>
  <c r="U141" i="27" s="1"/>
  <c r="S141" i="27"/>
  <c r="AD141" i="27"/>
  <c r="AE141" i="27"/>
  <c r="AF141" i="27"/>
  <c r="AG141" i="27"/>
  <c r="EX127" i="20"/>
  <c r="EW127" i="20"/>
  <c r="EV127" i="20"/>
  <c r="ES127" i="20"/>
  <c r="ER127" i="20"/>
  <c r="EO127" i="20"/>
  <c r="EN127" i="20"/>
  <c r="EM127" i="20"/>
  <c r="EL127" i="20"/>
  <c r="EK127" i="20"/>
  <c r="EJ127" i="20"/>
  <c r="EI127" i="20"/>
  <c r="K141" i="27" l="1"/>
  <c r="V141" i="27"/>
  <c r="AJ141" i="27" s="1"/>
  <c r="EW126" i="20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AG119" i="27"/>
  <c r="AF119" i="27"/>
  <c r="AE119" i="27"/>
  <c r="AD119" i="27"/>
  <c r="S119" i="27"/>
  <c r="R119" i="27"/>
  <c r="T119" i="27" s="1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T121" i="27" s="1"/>
  <c r="U121" i="27" s="1"/>
  <c r="AL121" i="27" s="1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T122" i="27" s="1"/>
  <c r="U122" i="27" s="1"/>
  <c r="AL122" i="27" s="1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T123" i="27" s="1"/>
  <c r="U123" i="27" s="1"/>
  <c r="AL123" i="27" s="1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T124" i="27" s="1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T125" i="27" s="1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T126" i="27" s="1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T127" i="27" s="1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U126" i="27" l="1"/>
  <c r="AL126" i="27" s="1"/>
  <c r="V126" i="27"/>
  <c r="AJ126" i="27" s="1"/>
  <c r="U125" i="27"/>
  <c r="AL125" i="27" s="1"/>
  <c r="V125" i="27"/>
  <c r="AJ125" i="27" s="1"/>
  <c r="U124" i="27"/>
  <c r="AL124" i="27" s="1"/>
  <c r="U127" i="27"/>
  <c r="AL127" i="27" s="1"/>
  <c r="V127" i="27"/>
  <c r="AJ127" i="27" s="1"/>
  <c r="K123" i="27"/>
  <c r="K122" i="27"/>
  <c r="K124" i="27"/>
  <c r="K125" i="27"/>
  <c r="K127" i="27"/>
  <c r="K126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S128" i="27"/>
  <c r="AD128" i="27"/>
  <c r="AE128" i="27"/>
  <c r="AF128" i="27"/>
  <c r="AG128" i="27"/>
  <c r="T113" i="27" l="1"/>
  <c r="T111" i="27"/>
  <c r="T128" i="27"/>
  <c r="T114" i="27"/>
  <c r="U114" i="27" s="1"/>
  <c r="AL114" i="27" s="1"/>
  <c r="T106" i="27"/>
  <c r="U106" i="27" s="1"/>
  <c r="AL106" i="27" s="1"/>
  <c r="T112" i="27"/>
  <c r="T115" i="27"/>
  <c r="U115" i="27" s="1"/>
  <c r="AL115" i="27" s="1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6" i="27"/>
  <c r="AL116" i="27" s="1"/>
  <c r="K128" i="27"/>
  <c r="U118" i="27"/>
  <c r="AL118" i="27" s="1"/>
  <c r="U128" i="27" l="1"/>
  <c r="V128" i="27"/>
  <c r="AJ128" i="27" s="1"/>
  <c r="EV106" i="20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33" i="20"/>
  <c r="ES134" i="20"/>
  <c r="ES135" i="20"/>
  <c r="EY123" i="20"/>
  <c r="ET133" i="20"/>
  <c r="ET134" i="20"/>
  <c r="ET135" i="20"/>
  <c r="EV133" i="20"/>
  <c r="EV134" i="20"/>
  <c r="EV135" i="20"/>
  <c r="FA121" i="20"/>
  <c r="FA122" i="20"/>
  <c r="FA123" i="20"/>
  <c r="FA124" i="20"/>
  <c r="FA125" i="20"/>
  <c r="EW133" i="20"/>
  <c r="EW134" i="20"/>
  <c r="EW135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29" i="20"/>
  <c r="FA126" i="20"/>
  <c r="EY122" i="20"/>
  <c r="FA116" i="20"/>
  <c r="EY117" i="20"/>
  <c r="EY133" i="20"/>
  <c r="EY121" i="20"/>
  <c r="EY124" i="20"/>
  <c r="EY132" i="20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32" i="20" l="1"/>
  <c r="FB127" i="20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T129" i="27" s="1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29" i="27" l="1"/>
  <c r="V129" i="27"/>
  <c r="AJ129" i="27" s="1"/>
  <c r="U105" i="27"/>
  <c r="AL105" i="27" s="1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124" i="27" l="1"/>
  <c r="AJ124" i="27" s="1"/>
  <c r="V123" i="27"/>
  <c r="AJ123" i="27" s="1"/>
  <c r="V77" i="27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N17" i="36"/>
  <c r="BB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AZ17" i="36" l="1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W22" i="36" l="1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H24" i="36" l="1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F125" i="39"/>
  <c r="I125" i="39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W125" i="39"/>
  <c r="R125" i="39"/>
  <c r="O125" i="39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G11" i="9" s="1"/>
  <c r="N128" i="39"/>
  <c r="H127" i="39"/>
  <c r="J128" i="39"/>
  <c r="AA127" i="39"/>
  <c r="D11" i="9" s="1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D26" i="9" s="1"/>
  <c r="O127" i="39"/>
  <c r="D20" i="9" s="1"/>
  <c r="E20" i="9" s="1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D14" i="9" s="1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U276" i="39" l="1"/>
  <c r="K120" i="27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D17" i="9" s="1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<sst xmlns="http://schemas.openxmlformats.org/spreadsheetml/2006/main" count="6058" uniqueCount="1348">
  <si>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</si>
  <si>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</si>
  <si>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</si>
  <si>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</si>
  <si>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</si>
  <si>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</si>
  <si>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</si>
  <si>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</si>
  <si>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</si>
  <si>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</si>
  <si>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</si>
  <si>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</si>
  <si>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</si>
  <si>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</si>
  <si>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</si>
  <si>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</si>
  <si>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</si>
  <si>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</si>
  <si>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</si>
  <si>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</si>
  <si>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</si>
  <si>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</si>
  <si>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</si>
  <si>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</si>
  <si>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</si>
  <si>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</si>
  <si>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</si>
  <si>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</si>
  <si>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</si>
  <si>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</si>
  <si>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</si>
  <si>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</si>
  <si>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</si>
  <si>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</si>
  <si>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</si>
  <si>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</si>
  <si>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</si>
  <si>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</si>
  <si>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</si>
  <si>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</si>
  <si>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</si>
  <si>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</si>
  <si>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</si>
  <si>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</si>
  <si>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</si>
  <si>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</si>
  <si>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</si>
  <si>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</si>
  <si>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</si>
  <si>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</si>
  <si>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</si>
  <si>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</si>
  <si>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</si>
  <si>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</si>
  <si>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</si>
  <si>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</si>
  <si>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</si>
  <si>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</si>
  <si>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</si>
  <si>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</si>
  <si>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</si>
  <si>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</si>
  <si>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</si>
  <si>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</si>
  <si>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</si>
  <si>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</si>
  <si>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</si>
  <si>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</si>
  <si>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</si>
  <si>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</si>
  <si>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</si>
  <si>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</si>
  <si>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</si>
  <si>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</si>
  <si>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</si>
  <si>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</si>
  <si>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</si>
  <si>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</si>
  <si>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</si>
  <si>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</si>
  <si>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</si>
  <si>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</si>
  <si>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</si>
  <si>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</si>
  <si>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</si>
  <si>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</si>
  <si>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</si>
  <si>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</si>
  <si>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</si>
  <si>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</si>
  <si>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</si>
  <si>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</si>
  <si>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</si>
  <si>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</si>
  <si>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</si>
  <si>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</si>
  <si>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</si>
  <si>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</si>
  <si>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</si>
  <si>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</si>
  <si>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</si>
  <si>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</si>
  <si>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</si>
  <si>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</si>
  <si>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</si>
  <si>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</si>
  <si>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</si>
  <si>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</si>
  <si>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</si>
  <si>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</si>
  <si>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</si>
  <si>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</si>
  <si>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</si>
  <si>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</si>
  <si>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</si>
  <si>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</si>
  <si>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</si>
  <si>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</si>
  <si>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</si>
  <si>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</si>
  <si>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</si>
  <si>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</si>
  <si>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</si>
  <si>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</si>
  <si>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</si>
  <si>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</si>
  <si>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</si>
  <si>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</si>
  <si>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</si>
  <si>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</si>
  <si>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</si>
  <si>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</si>
  <si>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</si>
  <si>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</si>
  <si>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</si>
  <si>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</si>
  <si>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</si>
  <si>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</si>
  <si>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</si>
  <si>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</si>
  <si>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</si>
  <si>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</si>
  <si>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</si>
  <si>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</si>
  <si>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</si>
  <si>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</si>
  <si>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</si>
  <si>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</si>
  <si>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</si>
  <si>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</si>
  <si>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</si>
  <si>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</si>
  <si>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</si>
  <si>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</si>
  <si>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</si>
  <si>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</si>
  <si>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</si>
  <si>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</si>
  <si>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</si>
  <si>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</si>
  <si>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</si>
  <si>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</si>
  <si>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</si>
  <si>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</si>
  <si>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</si>
  <si>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</si>
  <si>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</si>
  <si>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</si>
  <si>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</si>
  <si>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</si>
  <si>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</si>
  <si>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</si>
  <si>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</si>
  <si>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</si>
  <si>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</si>
  <si>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</si>
  <si>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</si>
  <si>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</si>
  <si>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</si>
  <si>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</si>
  <si>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</si>
  <si>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</si>
  <si>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</si>
  <si>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</si>
  <si>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</si>
  <si>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</si>
  <si>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</si>
  <si>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</si>
  <si>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</si>
  <si>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</si>
  <si>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</si>
  <si>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</si>
  <si>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</si>
  <si>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</si>
  <si>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</si>
  <si>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</si>
  <si>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</si>
  <si>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</si>
  <si>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</si>
  <si>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</si>
  <si>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</si>
  <si>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</si>
  <si>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</si>
  <si>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</si>
  <si>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</si>
  <si>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</si>
  <si>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</si>
  <si>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</si>
  <si>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</si>
  <si>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</si>
  <si>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</si>
  <si>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</si>
  <si>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</si>
  <si>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</si>
  <si>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</si>
  <si>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</si>
  <si>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</si>
  <si>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</si>
  <si>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</si>
  <si>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</si>
  <si>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</si>
  <si>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</si>
  <si>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</si>
  <si>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</si>
  <si>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</si>
  <si>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</si>
  <si>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</si>
  <si>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</si>
  <si>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</si>
  <si>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</si>
  <si>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</si>
  <si>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</si>
  <si>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</si>
  <si>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</si>
  <si>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</si>
  <si>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</si>
  <si>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</si>
  <si>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</si>
  <si>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</si>
  <si>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</si>
  <si>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</si>
  <si>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</si>
  <si>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</si>
  <si>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</si>
  <si>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</si>
  <si>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</si>
  <si>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</si>
  <si>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</si>
  <si>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</si>
  <si>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</si>
  <si>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</si>
  <si>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</si>
  <si>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</si>
  <si>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</si>
  <si>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</si>
  <si>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</si>
  <si>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</si>
  <si>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</si>
  <si>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</si>
  <si>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</si>
  <si>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</si>
  <si>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</si>
  <si>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</si>
  <si>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</si>
  <si>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</si>
  <si>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</si>
  <si>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</si>
  <si>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</si>
  <si>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</si>
  <si>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</si>
  <si>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</si>
  <si>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</si>
  <si>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</si>
  <si>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</si>
  <si>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</si>
  <si>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</si>
  <si>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</si>
  <si>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</si>
  <si>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</si>
  <si>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</si>
  <si>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</si>
  <si>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</si>
  <si>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</si>
  <si>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</si>
  <si>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</si>
  <si>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</si>
  <si>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</si>
  <si>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</si>
  <si>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</si>
  <si>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</si>
  <si>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</si>
  <si>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</si>
  <si>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</si>
  <si>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</si>
  <si>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</si>
  <si>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</si>
  <si>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</si>
  <si>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</si>
  <si>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</si>
  <si>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</si>
  <si>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</si>
  <si>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</si>
  <si>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</si>
  <si>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</si>
  <si>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</si>
  <si>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</si>
  <si>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</si>
  <si>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</si>
  <si>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</si>
  <si>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</si>
  <si>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</si>
  <si>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</si>
  <si>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</si>
  <si>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</si>
  <si>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</si>
  <si>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</si>
  <si>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</si>
  <si>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</si>
  <si>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</si>
  <si>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</si>
  <si>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</si>
  <si>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</si>
  <si>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</si>
  <si>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</si>
  <si>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</si>
  <si>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</si>
  <si>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</si>
  <si>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</si>
  <si>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</si>
  <si>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</si>
  <si>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</si>
  <si>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</si>
  <si>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</si>
  <si>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</si>
  <si>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</si>
  <si>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</si>
  <si>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</si>
  <si>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</si>
  <si>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</si>
  <si>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</si>
  <si>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</si>
  <si>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</si>
  <si>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</si>
  <si>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</si>
  <si>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</si>
  <si>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</si>
  <si>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</si>
  <si>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</si>
  <si>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</si>
  <si>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</si>
  <si>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</si>
  <si>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</si>
  <si>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</si>
  <si>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</si>
  <si>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</si>
  <si>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</si>
  <si>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</si>
  <si>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</si>
  <si>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</si>
  <si>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</si>
  <si>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</si>
  <si>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</si>
  <si>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</si>
  <si>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</si>
  <si>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</si>
  <si>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</si>
  <si>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</si>
  <si>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</si>
  <si>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</si>
  <si>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</si>
  <si>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</si>
  <si>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</si>
  <si>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</si>
  <si>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</si>
  <si>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</si>
  <si>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</si>
  <si>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</si>
  <si>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</si>
  <si>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</si>
  <si>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</si>
  <si>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</si>
  <si>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</si>
  <si>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</si>
  <si>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</si>
  <si>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</si>
  <si>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</si>
  <si>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</si>
  <si>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</si>
  <si>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</si>
  <si>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</si>
  <si>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</si>
  <si>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</si>
  <si>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</si>
  <si>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</si>
  <si>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</si>
  <si>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</si>
  <si>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</si>
  <si>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</si>
  <si>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</si>
  <si>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</si>
  <si>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</si>
  <si>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</si>
  <si>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</si>
  <si>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</si>
  <si>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</si>
  <si>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</si>
  <si>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</si>
  <si>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</si>
  <si>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</si>
  <si>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</si>
  <si>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</si>
  <si>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</si>
  <si>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</si>
  <si>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</si>
  <si>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</si>
  <si>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</si>
  <si>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</si>
  <si>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</si>
  <si>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</si>
  <si>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</si>
  <si>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</si>
  <si>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</si>
  <si>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</si>
  <si>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</si>
  <si>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</si>
  <si>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</si>
  <si>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</si>
  <si>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</si>
  <si>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</si>
  <si>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</si>
  <si>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</si>
  <si>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</si>
  <si>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</si>
  <si>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</si>
  <si>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</si>
  <si>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</si>
  <si>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</si>
  <si>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</si>
  <si>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</si>
  <si>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</si>
  <si>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</si>
  <si>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</si>
  <si>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</si>
  <si>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</si>
  <si>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</si>
  <si>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</si>
  <si>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</si>
  <si>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</si>
  <si>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</si>
  <si>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</si>
  <si>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</si>
  <si>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</si>
  <si>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</si>
  <si>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</si>
  <si>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</si>
  <si>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</si>
  <si>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</si>
  <si>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</si>
  <si>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</si>
  <si>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</si>
  <si>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</si>
  <si>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</si>
  <si>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</si>
  <si>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</si>
  <si>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</si>
  <si>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</si>
  <si>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</si>
  <si>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</si>
  <si>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</si>
  <si>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</si>
  <si>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</si>
  <si>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</si>
  <si>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</si>
  <si>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</si>
  <si>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</si>
  <si>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</si>
  <si>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</si>
  <si>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</si>
  <si>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</si>
  <si>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</si>
  <si>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</si>
  <si>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</si>
  <si>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</si>
  <si>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</si>
  <si>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</si>
  <si>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</si>
  <si>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</si>
  <si>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</si>
  <si>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</si>
  <si>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</si>
  <si>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</si>
  <si>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</si>
  <si>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</si>
  <si>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</si>
  <si>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</si>
  <si>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</si>
  <si>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</si>
  <si>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</si>
  <si>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</si>
  <si>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</si>
  <si>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</si>
  <si>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</si>
  <si>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</si>
  <si>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</si>
  <si>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</si>
  <si>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</si>
  <si>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</si>
  <si>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</si>
  <si>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</si>
  <si>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</si>
  <si>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</si>
  <si>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</si>
  <si>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</si>
  <si>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</si>
  <si>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</si>
  <si>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</si>
  <si>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</si>
  <si>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</si>
  <si>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</si>
  <si>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</si>
  <si>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</si>
  <si>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</si>
  <si>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</si>
  <si>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</si>
  <si>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</si>
  <si>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</si>
  <si>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</si>
  <si>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</si>
  <si>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</si>
  <si>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</si>
  <si>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</si>
  <si>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</si>
  <si>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</si>
  <si>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</si>
  <si>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</si>
  <si>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</si>
  <si>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</si>
  <si>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</si>
  <si>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</si>
  <si>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</si>
  <si>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</si>
  <si>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</si>
  <si>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</si>
  <si>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</si>
  <si>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</si>
  <si>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</si>
  <si>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</si>
  <si>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</si>
  <si>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</si>
  <si>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</si>
  <si>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</si>
  <si>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</si>
  <si>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</si>
  <si>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</si>
  <si>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</si>
  <si>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</si>
  <si>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</si>
  <si>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</si>
  <si>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</si>
  <si>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</si>
  <si>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</si>
  <si>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</si>
  <si>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</si>
  <si>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</si>
  <si>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</si>
  <si>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</si>
  <si>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</si>
  <si>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</si>
  <si>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</si>
  <si>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</si>
  <si>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</si>
  <si>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</si>
  <si>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</si>
  <si>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</si>
  <si>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</si>
  <si>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</si>
  <si>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</si>
  <si>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</si>
  <si>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</si>
  <si>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</si>
  <si>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</si>
  <si>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</si>
  <si>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</si>
  <si>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</si>
  <si>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</si>
  <si>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</si>
  <si>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</si>
  <si>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</si>
  <si>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</si>
  <si>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</si>
  <si>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</si>
  <si>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</si>
  <si>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</si>
  <si>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</si>
  <si>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</si>
  <si>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</si>
  <si>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</si>
  <si>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</si>
  <si>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</si>
  <si>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</si>
  <si>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</si>
  <si>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</si>
  <si>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</si>
  <si>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</si>
  <si>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</si>
  <si>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</si>
  <si>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</si>
  <si>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</si>
  <si>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</si>
  <si>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</si>
  <si>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</si>
  <si>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</si>
  <si>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</si>
  <si>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</si>
  <si>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</si>
  <si>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</si>
  <si>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</si>
  <si>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</si>
  <si>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</si>
  <si>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</si>
  <si>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</si>
  <si>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</si>
  <si>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</si>
  <si>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</si>
  <si>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</si>
  <si>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</si>
  <si>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</si>
  <si>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</si>
  <si>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</si>
  <si>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</si>
  <si>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</si>
  <si>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</si>
  <si>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</si>
  <si>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</si>
  <si>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</si>
  <si>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</si>
  <si>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</si>
  <si>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</si>
  <si>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</si>
  <si>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</si>
  <si>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</si>
  <si>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</si>
  <si>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</si>
  <si>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</si>
  <si>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</si>
  <si>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</si>
  <si>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</si>
  <si>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</si>
  <si>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</si>
  <si>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</si>
  <si>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</si>
  <si>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</si>
  <si>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</si>
  <si>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</si>
  <si>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</si>
  <si>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</si>
  <si>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</si>
  <si>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</si>
  <si>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</si>
  <si>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</si>
  <si>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</si>
  <si>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</si>
  <si>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</si>
  <si>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</si>
  <si>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</si>
  <si>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</si>
  <si>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</si>
  <si>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</si>
  <si>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</si>
  <si>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</si>
  <si>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</si>
  <si>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</si>
  <si>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</si>
  <si>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</si>
  <si>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</si>
  <si>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</si>
  <si>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</si>
  <si>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</si>
  <si>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</si>
  <si>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</si>
  <si>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</si>
  <si>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</si>
  <si>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</si>
  <si>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</si>
  <si>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</si>
  <si>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</si>
  <si>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</si>
  <si>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</si>
  <si>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</si>
  <si>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</si>
  <si>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</si>
  <si>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</si>
  <si>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</si>
  <si>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</si>
  <si>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</si>
  <si>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</si>
  <si>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</si>
  <si>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</si>
  <si>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</si>
  <si>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</si>
  <si>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</si>
  <si>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</si>
  <si>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</si>
  <si>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</si>
  <si>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</si>
  <si>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</si>
  <si>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</si>
  <si>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</si>
  <si>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</si>
  <si>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</si>
  <si>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</si>
  <si>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</si>
  <si>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</si>
  <si>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</si>
  <si>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</si>
  <si>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</si>
  <si>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</si>
  <si>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</si>
  <si>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</si>
  <si>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</si>
  <si>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</si>
  <si>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</si>
  <si>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</si>
  <si>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</si>
  <si>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</si>
  <si>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</si>
  <si>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</si>
  <si>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</si>
  <si>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</si>
  <si>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</si>
  <si>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</si>
  <si>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</si>
  <si>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</si>
  <si>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</si>
  <si>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</si>
  <si>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</si>
  <si>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</si>
  <si>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</si>
  <si>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</si>
  <si>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</si>
  <si>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</si>
  <si>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</si>
  <si>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</si>
  <si>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</si>
  <si>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</si>
  <si>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</si>
  <si>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</si>
  <si>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</si>
  <si>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</si>
  <si>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</si>
  <si>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</si>
  <si>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</si>
  <si>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</si>
  <si>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</si>
  <si>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</si>
  <si>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</si>
  <si>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</si>
  <si>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</si>
  <si>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</si>
  <si>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</si>
  <si>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</si>
  <si>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</si>
  <si>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</si>
  <si>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</si>
  <si>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</si>
  <si>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</si>
  <si>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</si>
  <si>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</si>
  <si>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</si>
  <si>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</si>
  <si>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</si>
  <si>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</si>
  <si>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</si>
  <si>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</si>
  <si>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</si>
  <si>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</si>
  <si>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</si>
  <si>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</si>
  <si>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</si>
  <si>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</si>
  <si>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</si>
  <si>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</si>
  <si>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</si>
  <si>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</si>
  <si>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</si>
  <si>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</si>
  <si>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</si>
  <si>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</si>
  <si>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</si>
  <si>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</si>
  <si>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</si>
  <si>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</si>
  <si>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</si>
  <si>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</si>
  <si>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</si>
  <si>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</si>
  <si>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</si>
  <si>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</si>
  <si>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</si>
  <si>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</si>
  <si>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</si>
  <si>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</si>
  <si>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</si>
  <si>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</si>
  <si>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</si>
  <si>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</si>
  <si>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</si>
  <si>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</si>
  <si>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</si>
  <si>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</si>
  <si>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</si>
  <si>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</si>
  <si>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</si>
  <si>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</si>
  <si>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</si>
  <si>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</si>
  <si>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</si>
  <si>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</si>
  <si>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</si>
  <si>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</si>
  <si>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</si>
  <si>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</si>
  <si>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</si>
  <si>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</si>
  <si>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</si>
  <si>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</si>
  <si>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</si>
  <si>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</si>
  <si>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</si>
  <si>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</si>
  <si>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</si>
  <si>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</si>
  <si>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</si>
  <si>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</si>
  <si>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</si>
  <si>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</si>
  <si>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</si>
  <si>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</si>
  <si>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</si>
  <si>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</si>
  <si>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</si>
  <si>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</si>
  <si>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</si>
  <si>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</si>
  <si>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</si>
  <si>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</si>
  <si>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</si>
  <si>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</si>
  <si>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</si>
  <si>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</si>
  <si>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</si>
  <si>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</si>
  <si>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</si>
  <si>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</si>
  <si>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</si>
  <si>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</si>
  <si>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</si>
  <si>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</si>
  <si>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</si>
  <si>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</si>
  <si>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</si>
  <si>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</si>
  <si>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</si>
  <si>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</si>
  <si>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</si>
  <si>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</si>
  <si>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</si>
  <si>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</si>
  <si>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</si>
  <si>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</si>
  <si>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</si>
  <si>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</si>
  <si>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</si>
  <si>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</si>
  <si>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</si>
  <si>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</si>
  <si>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</si>
  <si>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</si>
  <si>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</si>
  <si>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</si>
  <si>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</si>
  <si>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</si>
  <si>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</si>
  <si>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</si>
  <si>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</si>
  <si>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</si>
  <si>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</si>
  <si>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</si>
  <si>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</si>
  <si>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</si>
  <si>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</si>
  <si>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</si>
  <si>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</si>
  <si>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</si>
  <si>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</si>
  <si>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</si>
  <si>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</si>
  <si>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</si>
  <si>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</si>
  <si>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</si>
  <si>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</si>
  <si>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</si>
  <si>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</si>
  <si>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</si>
  <si>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</si>
  <si>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</si>
  <si>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</si>
  <si>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</si>
  <si>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</si>
  <si>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</si>
  <si>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</si>
  <si>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</si>
  <si>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</si>
  <si>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</si>
  <si>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</si>
  <si>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</si>
  <si>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</si>
  <si>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</si>
  <si>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</si>
  <si>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</si>
  <si>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</si>
  <si>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</si>
  <si>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</si>
  <si>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</si>
  <si>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</si>
  <si>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</si>
  <si>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</si>
  <si>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</si>
  <si>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</si>
  <si>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</si>
  <si>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</si>
  <si>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</si>
  <si>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</si>
  <si>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</si>
  <si>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</si>
  <si>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</si>
  <si>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</si>
  <si>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</si>
  <si>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</si>
  <si>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</si>
  <si>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</si>
  <si>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</si>
  <si>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</si>
  <si>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</si>
  <si>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</si>
  <si>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</si>
  <si>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</si>
  <si>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</si>
  <si>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</si>
  <si>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</si>
  <si>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</si>
  <si>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</si>
  <si>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</si>
  <si>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</si>
  <si>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</si>
  <si>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</si>
  <si>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</si>
  <si>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</si>
  <si>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</si>
  <si>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</si>
  <si>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</si>
  <si>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</si>
  <si>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</si>
  <si>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</si>
  <si>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</si>
  <si>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</si>
  <si>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</si>
  <si>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</si>
  <si>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</si>
  <si>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</si>
  <si>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</si>
  <si>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</si>
  <si>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</si>
  <si>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</si>
  <si>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</si>
  <si>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</si>
  <si>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</si>
  <si>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</si>
  <si>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</si>
  <si>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</si>
  <si>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</si>
  <si>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</si>
  <si>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</si>
  <si>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</si>
  <si>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</si>
  <si>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</si>
  <si>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</si>
  <si>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</si>
  <si>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</si>
  <si>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</si>
  <si>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</si>
  <si>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</si>
  <si>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</si>
  <si>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</si>
  <si>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</si>
  <si>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</si>
  <si>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</si>
  <si>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</si>
  <si>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</si>
  <si>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</si>
  <si>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</si>
  <si>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</si>
  <si>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</si>
  <si>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</si>
  <si>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</si>
  <si>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</si>
  <si>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</si>
  <si>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</si>
  <si>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</si>
  <si>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</si>
  <si>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</si>
  <si>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</si>
  <si>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</si>
  <si>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</si>
  <si>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</si>
  <si>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</si>
  <si>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</si>
  <si>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</si>
  <si>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</si>
  <si>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</si>
  <si>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</si>
  <si>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</si>
  <si>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</si>
  <si>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</si>
  <si>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</si>
  <si>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</si>
  <si>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</si>
  <si>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</si>
  <si>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</si>
  <si>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</si>
  <si>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</si>
  <si>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</si>
  <si>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</si>
  <si>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</si>
  <si>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</si>
  <si>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</si>
  <si>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</si>
  <si>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</si>
  <si>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</si>
  <si>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</si>
  <si>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</si>
  <si>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</si>
  <si>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</si>
  <si>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</si>
  <si>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</si>
  <si>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</si>
  <si>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</si>
  <si>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</si>
  <si>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</si>
  <si>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</si>
  <si>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</si>
  <si>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</si>
  <si>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</si>
  <si>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</si>
  <si>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</si>
  <si>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</si>
  <si>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</si>
  <si>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</si>
  <si>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</si>
  <si>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</si>
  <si>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</si>
  <si>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</si>
  <si>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</si>
  <si>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</si>
  <si>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</si>
  <si>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</si>
  <si>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</si>
  <si>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</si>
  <si>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</si>
  <si>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</si>
  <si>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</si>
  <si>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</si>
  <si>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</si>
  <si>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</si>
  <si>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</si>
  <si>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</si>
  <si>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</si>
  <si>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</si>
  <si>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</si>
  <si>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</si>
  <si>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</si>
  <si>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</si>
  <si>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</si>
  <si>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</si>
  <si>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</si>
  <si>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</si>
  <si>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</si>
  <si>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</si>
  <si>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</si>
  <si>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</si>
  <si>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</si>
  <si>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</si>
  <si>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</si>
  <si>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</si>
  <si>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</si>
  <si>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</si>
  <si>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</si>
  <si>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</si>
  <si>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</si>
  <si>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</si>
  <si>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</si>
  <si>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</si>
  <si>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</si>
  <si>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</si>
  <si>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</si>
  <si>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</si>
  <si>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</si>
  <si>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</si>
  <si>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</si>
  <si>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</si>
  <si>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</si>
  <si>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</si>
  <si>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</si>
  <si>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</si>
  <si>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</si>
  <si>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</si>
  <si>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</si>
  <si>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</si>
  <si>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</si>
  <si>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</si>
  <si>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</si>
  <si>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</si>
  <si>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</si>
  <si>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</si>
  <si>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</si>
  <si>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</si>
  <si>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</si>
  <si>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</si>
  <si>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</si>
  <si>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</si>
  <si>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</si>
  <si>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</si>
  <si>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</si>
  <si>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</si>
  <si>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</si>
  <si>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</si>
  <si>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</si>
  <si>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</si>
  <si>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</si>
  <si>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</si>
  <si>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</si>
  <si>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</si>
  <si>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</si>
  <si>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</si>
  <si>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</si>
  <si>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</si>
  <si>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</si>
  <si>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</si>
  <si>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</si>
  <si>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</si>
  <si>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</si>
  <si>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</si>
  <si>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</si>
  <si>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</si>
  <si>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</si>
  <si>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</si>
  <si>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</si>
  <si>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</si>
  <si>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</si>
  <si>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</si>
  <si>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</si>
  <si>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</si>
  <si>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</si>
  <si>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</si>
  <si>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</si>
  <si>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</si>
  <si>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</si>
  <si>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</si>
  <si>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</si>
  <si>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</si>
  <si>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</si>
  <si>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</si>
  <si>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</si>
  <si>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</si>
  <si>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</si>
  <si>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</si>
  <si>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</si>
  <si>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</si>
  <si>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</si>
  <si>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</si>
  <si>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</si>
  <si>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</si>
  <si>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</si>
  <si>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</si>
  <si>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</si>
  <si>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</si>
  <si>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</si>
  <si>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</si>
  <si>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</si>
  <si>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</si>
  <si>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</si>
  <si>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</si>
  <si>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</si>
  <si>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</si>
  <si>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</si>
  <si>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</si>
  <si>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</si>
  <si>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</si>
  <si>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</si>
  <si>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</si>
  <si>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</si>
  <si>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</si>
  <si>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</si>
  <si>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</si>
  <si>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</si>
  <si>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</si>
  <si>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</si>
  <si>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</si>
  <si>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</si>
  <si>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</si>
  <si>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</si>
  <si>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</si>
  <si>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</si>
  <si>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</si>
  <si>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</si>
  <si>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</si>
  <si>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</si>
  <si>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</si>
  <si>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</si>
  <si>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</si>
  <si>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</si>
  <si>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</si>
  <si>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</si>
  <si>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</si>
  <si>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</si>
  <si>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</si>
  <si>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</si>
  <si>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</si>
  <si>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</si>
  <si>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</si>
  <si>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</si>
  <si>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</si>
  <si>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</si>
  <si>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</si>
  <si>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</si>
  <si>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</si>
  <si>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</si>
  <si>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</si>
  <si>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</si>
  <si>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</si>
  <si>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</si>
  <si>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</si>
  <si>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</si>
  <si>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</si>
  <si>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</si>
  <si>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</si>
  <si>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</si>
  <si>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</si>
  <si>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</si>
  <si>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</si>
  <si>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</si>
  <si>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</si>
  <si>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</si>
  <si>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</si>
  <si>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</si>
  <si>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</si>
  <si>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</si>
  <si>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</si>
  <si>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</si>
  <si>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</si>
  <si>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</si>
  <si>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</si>
  <si>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</si>
  <si>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</si>
  <si>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</si>
  <si>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</si>
  <si>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</si>
  <si>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</si>
  <si>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</si>
  <si>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</si>
  <si>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</si>
  <si>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</si>
  <si>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</si>
  <si>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</si>
  <si>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</si>
  <si>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</si>
  <si>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</si>
  <si>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</si>
  <si>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</si>
  <si>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</si>
  <si>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</si>
  <si>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</si>
  <si>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</si>
  <si>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</si>
  <si>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</si>
  <si>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</si>
  <si>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</si>
  <si>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</si>
  <si>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</si>
  <si>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</si>
  <si>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</si>
  <si>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</si>
  <si>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</si>
  <si>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</si>
  <si>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</si>
  <si>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</si>
  <si>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</si>
  <si>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</si>
  <si>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</si>
  <si>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</si>
  <si>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</si>
  <si>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</si>
  <si>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</si>
  <si>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</si>
  <si>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</si>
  <si>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</si>
  <si>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</si>
  <si>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</si>
  <si>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</si>
  <si>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</si>
  <si>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</si>
  <si>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</si>
  <si>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</si>
  <si>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</si>
  <si>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</si>
  <si>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</si>
  <si>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</si>
  <si>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</si>
  <si>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</si>
  <si>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</si>
  <si>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</si>
  <si>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</si>
  <si>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</si>
  <si>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</si>
  <si>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</si>
  <si>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</si>
  <si>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</si>
  <si>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</si>
  <si>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</si>
  <si>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</si>
  <si>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</si>
  <si>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</si>
  <si>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</si>
  <si>
    <t xml:space="preserve">ICR 03 SCB 1-2-3 Brakdown due to cable &amp; ICR 13 Inv 1 Trip Due TO GFDI Pro Fault At 4:00 PM TO 4:20 PM Fully Cloudly Weather </t>
  </si>
  <si>
    <t>ICR 13 Inv 01 Brakdown due to th GFDi pro.</t>
  </si>
  <si>
    <t>Restoration Work is Complete and then INV Charge</t>
  </si>
  <si>
    <t>ICR 02  Inv 01 Unit 01 Brakdown due to th GFDi pro.</t>
  </si>
  <si>
    <t>Check the VOC SCB one By one and Found SCB 1-4-6 String Cable Ground Fault. Isolate the Faulty String and then Unit Charge.</t>
  </si>
  <si>
    <t>Spare DC Cable Replace Done and the String Charge.</t>
  </si>
  <si>
    <t>String 03 Breakdown due to the DC Cable Ground Fault.</t>
  </si>
  <si>
    <t>Incomer 05</t>
  </si>
  <si>
    <t>Incomer 05 Breakdown due to the Over Currrent &amp; Earth Fault.</t>
  </si>
  <si>
    <t xml:space="preserve"> A Tree Touched the TL Line Found the Inspection. Now tree trimming is done. And then Line Successfully Charge</t>
  </si>
  <si>
    <t xml:space="preserve">ICR 03 SCB 1-2-3 Brakdown due to cable Fully Cloudly Weather </t>
  </si>
  <si>
    <t xml:space="preserve">Inverter 01 </t>
  </si>
  <si>
    <t>Inverter manual shutdown due to the SCB 1-2-3 Cable Fult Rectification Work</t>
  </si>
  <si>
    <t>Cable of SCB 1-2-3 State thrugh (ST) Joint Work Complete and then Inverter Successfully Charge.</t>
  </si>
  <si>
    <t>ICR 03 INV 01 Manual Shutdown Due to the SCB 1-2-3 Faulty Cable Restoration Work from 12:54 to 18:40 Moving Cloudy Weather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</si>
</sst>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7" fillId="0" borderId="0" applyFont="0" applyFill="0" applyBorder="0" applyAlignment="0" applyProtection="0"/>
    <xf numFmtId="9" fontId="77" fillId="0" borderId="0" applyFont="0" applyFill="0" applyBorder="0" applyAlignment="0" applyProtection="0"/>
    <xf numFmtId="0" fontId="62" fillId="0" borderId="0" applyNumberFormat="0" applyFill="0" applyBorder="0" applyAlignment="0" applyProtection="0"/>
    <xf numFmtId="43" fontId="77" fillId="0" borderId="0" applyFont="0" applyFill="0" applyBorder="0" applyAlignment="0" applyProtection="0"/>
    <xf numFmtId="0" fontId="77" fillId="0" borderId="0"/>
    <xf numFmtId="0" fontId="74" fillId="0" borderId="0"/>
    <xf numFmtId="0" fontId="77" fillId="0" borderId="0"/>
    <xf numFmtId="0" fontId="77" fillId="0" borderId="0"/>
    <xf numFmtId="0" fontId="77" fillId="0" borderId="0"/>
    <xf numFmtId="0" fontId="75" fillId="0" borderId="0">
      <alignment vertical="center"/>
    </xf>
    <xf numFmtId="0" fontId="64" fillId="0" borderId="0"/>
    <xf numFmtId="0" fontId="77" fillId="0" borderId="0"/>
    <xf numFmtId="9" fontId="75" fillId="0" borderId="0" applyFont="0" applyFill="0" applyBorder="0" applyAlignment="0" applyProtection="0"/>
    <xf numFmtId="9" fontId="77" fillId="0" borderId="0" applyFont="0" applyFill="0" applyBorder="0" applyAlignment="0" applyProtection="0"/>
    <xf numFmtId="9" fontId="75" fillId="0" borderId="0" applyFont="0" applyFill="0" applyBorder="0" applyAlignment="0" applyProtection="0">
      <alignment vertical="center"/>
    </xf>
    <xf numFmtId="0" fontId="59" fillId="0" borderId="0"/>
    <xf numFmtId="0" fontId="78" fillId="0" borderId="0">
      <alignment vertical="center"/>
    </xf>
    <xf numFmtId="9" fontId="78" fillId="0" borderId="0" applyFont="0" applyFill="0" applyBorder="0" applyAlignment="0" applyProtection="0">
      <alignment vertical="center"/>
    </xf>
    <xf numFmtId="0" fontId="59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59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9" fontId="58" fillId="0" borderId="0" applyFont="0" applyFill="0" applyBorder="0" applyAlignment="0" applyProtection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9" fontId="58" fillId="0" borderId="0" applyFont="0" applyFill="0" applyBorder="0" applyAlignment="0" applyProtection="0"/>
    <xf numFmtId="0" fontId="58" fillId="0" borderId="0"/>
    <xf numFmtId="0" fontId="57" fillId="0" borderId="0"/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80" fillId="0" borderId="0" applyNumberFormat="0" applyFill="0" applyBorder="0" applyAlignment="0" applyProtection="0"/>
    <xf numFmtId="0" fontId="81" fillId="0" borderId="41" applyNumberFormat="0" applyFill="0" applyAlignment="0" applyProtection="0"/>
    <xf numFmtId="0" fontId="82" fillId="0" borderId="42" applyNumberFormat="0" applyFill="0" applyAlignment="0" applyProtection="0"/>
    <xf numFmtId="0" fontId="83" fillId="0" borderId="43" applyNumberFormat="0" applyFill="0" applyAlignment="0" applyProtection="0"/>
    <xf numFmtId="0" fontId="83" fillId="0" borderId="0" applyNumberFormat="0" applyFill="0" applyBorder="0" applyAlignment="0" applyProtection="0"/>
    <xf numFmtId="0" fontId="84" fillId="18" borderId="0" applyNumberFormat="0" applyBorder="0" applyAlignment="0" applyProtection="0"/>
    <xf numFmtId="0" fontId="85" fillId="19" borderId="0" applyNumberFormat="0" applyBorder="0" applyAlignment="0" applyProtection="0"/>
    <xf numFmtId="0" fontId="86" fillId="20" borderId="0" applyNumberFormat="0" applyBorder="0" applyAlignment="0" applyProtection="0"/>
    <xf numFmtId="0" fontId="87" fillId="21" borderId="44" applyNumberFormat="0" applyAlignment="0" applyProtection="0"/>
    <xf numFmtId="0" fontId="88" fillId="22" borderId="45" applyNumberFormat="0" applyAlignment="0" applyProtection="0"/>
    <xf numFmtId="0" fontId="89" fillId="22" borderId="44" applyNumberFormat="0" applyAlignment="0" applyProtection="0"/>
    <xf numFmtId="0" fontId="90" fillId="0" borderId="46" applyNumberFormat="0" applyFill="0" applyAlignment="0" applyProtection="0"/>
    <xf numFmtId="0" fontId="68" fillId="23" borderId="47" applyNumberFormat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3" fillId="0" borderId="49" applyNumberFormat="0" applyFill="0" applyAlignment="0" applyProtection="0"/>
    <xf numFmtId="0" fontId="66" fillId="25" borderId="0" applyNumberFormat="0" applyBorder="0" applyAlignment="0" applyProtection="0"/>
    <xf numFmtId="0" fontId="55" fillId="26" borderId="0" applyNumberFormat="0" applyBorder="0" applyAlignment="0" applyProtection="0"/>
    <xf numFmtId="0" fontId="55" fillId="27" borderId="0" applyNumberFormat="0" applyBorder="0" applyAlignment="0" applyProtection="0"/>
    <xf numFmtId="0" fontId="55" fillId="28" borderId="0" applyNumberFormat="0" applyBorder="0" applyAlignment="0" applyProtection="0"/>
    <xf numFmtId="0" fontId="66" fillId="29" borderId="0" applyNumberFormat="0" applyBorder="0" applyAlignment="0" applyProtection="0"/>
    <xf numFmtId="0" fontId="55" fillId="30" borderId="0" applyNumberFormat="0" applyBorder="0" applyAlignment="0" applyProtection="0"/>
    <xf numFmtId="0" fontId="55" fillId="31" borderId="0" applyNumberFormat="0" applyBorder="0" applyAlignment="0" applyProtection="0"/>
    <xf numFmtId="0" fontId="55" fillId="32" borderId="0" applyNumberFormat="0" applyBorder="0" applyAlignment="0" applyProtection="0"/>
    <xf numFmtId="0" fontId="66" fillId="33" borderId="0" applyNumberFormat="0" applyBorder="0" applyAlignment="0" applyProtection="0"/>
    <xf numFmtId="0" fontId="55" fillId="34" borderId="0" applyNumberFormat="0" applyBorder="0" applyAlignment="0" applyProtection="0"/>
    <xf numFmtId="0" fontId="55" fillId="35" borderId="0" applyNumberFormat="0" applyBorder="0" applyAlignment="0" applyProtection="0"/>
    <xf numFmtId="0" fontId="55" fillId="36" borderId="0" applyNumberFormat="0" applyBorder="0" applyAlignment="0" applyProtection="0"/>
    <xf numFmtId="0" fontId="66" fillId="37" borderId="0" applyNumberFormat="0" applyBorder="0" applyAlignment="0" applyProtection="0"/>
    <xf numFmtId="0" fontId="55" fillId="38" borderId="0" applyNumberFormat="0" applyBorder="0" applyAlignment="0" applyProtection="0"/>
    <xf numFmtId="0" fontId="55" fillId="39" borderId="0" applyNumberFormat="0" applyBorder="0" applyAlignment="0" applyProtection="0"/>
    <xf numFmtId="0" fontId="55" fillId="40" borderId="0" applyNumberFormat="0" applyBorder="0" applyAlignment="0" applyProtection="0"/>
    <xf numFmtId="0" fontId="66" fillId="41" borderId="0" applyNumberFormat="0" applyBorder="0" applyAlignment="0" applyProtection="0"/>
    <xf numFmtId="0" fontId="55" fillId="42" borderId="0" applyNumberFormat="0" applyBorder="0" applyAlignment="0" applyProtection="0"/>
    <xf numFmtId="0" fontId="55" fillId="43" borderId="0" applyNumberFormat="0" applyBorder="0" applyAlignment="0" applyProtection="0"/>
    <xf numFmtId="0" fontId="55" fillId="44" borderId="0" applyNumberFormat="0" applyBorder="0" applyAlignment="0" applyProtection="0"/>
    <xf numFmtId="0" fontId="66" fillId="45" borderId="0" applyNumberFormat="0" applyBorder="0" applyAlignment="0" applyProtection="0"/>
    <xf numFmtId="0" fontId="55" fillId="46" borderId="0" applyNumberFormat="0" applyBorder="0" applyAlignment="0" applyProtection="0"/>
    <xf numFmtId="0" fontId="55" fillId="47" borderId="0" applyNumberFormat="0" applyBorder="0" applyAlignment="0" applyProtection="0"/>
    <xf numFmtId="0" fontId="55" fillId="48" borderId="0" applyNumberFormat="0" applyBorder="0" applyAlignment="0" applyProtection="0"/>
    <xf numFmtId="0" fontId="55" fillId="0" borderId="0"/>
    <xf numFmtId="0" fontId="55" fillId="24" borderId="48" applyNumberFormat="0" applyFont="0" applyAlignment="0" applyProtection="0"/>
    <xf numFmtId="0" fontId="54" fillId="0" borderId="0"/>
    <xf numFmtId="0" fontId="54" fillId="24" borderId="48" applyNumberFormat="0" applyFont="0" applyAlignment="0" applyProtection="0"/>
    <xf numFmtId="0" fontId="54" fillId="26" borderId="0" applyNumberFormat="0" applyBorder="0" applyAlignment="0" applyProtection="0"/>
    <xf numFmtId="0" fontId="54" fillId="27" borderId="0" applyNumberFormat="0" applyBorder="0" applyAlignment="0" applyProtection="0"/>
    <xf numFmtId="0" fontId="54" fillId="28" borderId="0" applyNumberFormat="0" applyBorder="0" applyAlignment="0" applyProtection="0"/>
    <xf numFmtId="0" fontId="54" fillId="30" borderId="0" applyNumberFormat="0" applyBorder="0" applyAlignment="0" applyProtection="0"/>
    <xf numFmtId="0" fontId="54" fillId="31" borderId="0" applyNumberFormat="0" applyBorder="0" applyAlignment="0" applyProtection="0"/>
    <xf numFmtId="0" fontId="54" fillId="32" borderId="0" applyNumberFormat="0" applyBorder="0" applyAlignment="0" applyProtection="0"/>
    <xf numFmtId="0" fontId="54" fillId="34" borderId="0" applyNumberFormat="0" applyBorder="0" applyAlignment="0" applyProtection="0"/>
    <xf numFmtId="0" fontId="54" fillId="35" borderId="0" applyNumberFormat="0" applyBorder="0" applyAlignment="0" applyProtection="0"/>
    <xf numFmtId="0" fontId="54" fillId="36" borderId="0" applyNumberFormat="0" applyBorder="0" applyAlignment="0" applyProtection="0"/>
    <xf numFmtId="0" fontId="54" fillId="38" borderId="0" applyNumberFormat="0" applyBorder="0" applyAlignment="0" applyProtection="0"/>
    <xf numFmtId="0" fontId="54" fillId="39" borderId="0" applyNumberFormat="0" applyBorder="0" applyAlignment="0" applyProtection="0"/>
    <xf numFmtId="0" fontId="54" fillId="40" borderId="0" applyNumberFormat="0" applyBorder="0" applyAlignment="0" applyProtection="0"/>
    <xf numFmtId="0" fontId="54" fillId="42" borderId="0" applyNumberFormat="0" applyBorder="0" applyAlignment="0" applyProtection="0"/>
    <xf numFmtId="0" fontId="54" fillId="43" borderId="0" applyNumberFormat="0" applyBorder="0" applyAlignment="0" applyProtection="0"/>
    <xf numFmtId="0" fontId="54" fillId="44" borderId="0" applyNumberFormat="0" applyBorder="0" applyAlignment="0" applyProtection="0"/>
    <xf numFmtId="0" fontId="54" fillId="46" borderId="0" applyNumberFormat="0" applyBorder="0" applyAlignment="0" applyProtection="0"/>
    <xf numFmtId="0" fontId="54" fillId="47" borderId="0" applyNumberFormat="0" applyBorder="0" applyAlignment="0" applyProtection="0"/>
    <xf numFmtId="0" fontId="54" fillId="48" borderId="0" applyNumberFormat="0" applyBorder="0" applyAlignment="0" applyProtection="0"/>
    <xf numFmtId="0" fontId="53" fillId="0" borderId="0"/>
    <xf numFmtId="0" fontId="53" fillId="24" borderId="48" applyNumberFormat="0" applyFont="0" applyAlignment="0" applyProtection="0"/>
    <xf numFmtId="0" fontId="53" fillId="26" borderId="0" applyNumberFormat="0" applyBorder="0" applyAlignment="0" applyProtection="0"/>
    <xf numFmtId="0" fontId="53" fillId="27" borderId="0" applyNumberFormat="0" applyBorder="0" applyAlignment="0" applyProtection="0"/>
    <xf numFmtId="0" fontId="53" fillId="28" borderId="0" applyNumberFormat="0" applyBorder="0" applyAlignment="0" applyProtection="0"/>
    <xf numFmtId="0" fontId="53" fillId="30" borderId="0" applyNumberFormat="0" applyBorder="0" applyAlignment="0" applyProtection="0"/>
    <xf numFmtId="0" fontId="53" fillId="31" borderId="0" applyNumberFormat="0" applyBorder="0" applyAlignment="0" applyProtection="0"/>
    <xf numFmtId="0" fontId="53" fillId="32" borderId="0" applyNumberFormat="0" applyBorder="0" applyAlignment="0" applyProtection="0"/>
    <xf numFmtId="0" fontId="53" fillId="34" borderId="0" applyNumberFormat="0" applyBorder="0" applyAlignment="0" applyProtection="0"/>
    <xf numFmtId="0" fontId="53" fillId="35" borderId="0" applyNumberFormat="0" applyBorder="0" applyAlignment="0" applyProtection="0"/>
    <xf numFmtId="0" fontId="53" fillId="36" borderId="0" applyNumberFormat="0" applyBorder="0" applyAlignment="0" applyProtection="0"/>
    <xf numFmtId="0" fontId="53" fillId="38" borderId="0" applyNumberFormat="0" applyBorder="0" applyAlignment="0" applyProtection="0"/>
    <xf numFmtId="0" fontId="53" fillId="39" borderId="0" applyNumberFormat="0" applyBorder="0" applyAlignment="0" applyProtection="0"/>
    <xf numFmtId="0" fontId="53" fillId="40" borderId="0" applyNumberFormat="0" applyBorder="0" applyAlignment="0" applyProtection="0"/>
    <xf numFmtId="0" fontId="53" fillId="42" borderId="0" applyNumberFormat="0" applyBorder="0" applyAlignment="0" applyProtection="0"/>
    <xf numFmtId="0" fontId="53" fillId="43" borderId="0" applyNumberFormat="0" applyBorder="0" applyAlignment="0" applyProtection="0"/>
    <xf numFmtId="0" fontId="53" fillId="44" borderId="0" applyNumberFormat="0" applyBorder="0" applyAlignment="0" applyProtection="0"/>
    <xf numFmtId="0" fontId="53" fillId="46" borderId="0" applyNumberFormat="0" applyBorder="0" applyAlignment="0" applyProtection="0"/>
    <xf numFmtId="0" fontId="53" fillId="47" borderId="0" applyNumberFormat="0" applyBorder="0" applyAlignment="0" applyProtection="0"/>
    <xf numFmtId="0" fontId="53" fillId="48" borderId="0" applyNumberFormat="0" applyBorder="0" applyAlignment="0" applyProtection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0" borderId="0"/>
    <xf numFmtId="43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0" fontId="52" fillId="0" borderId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7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102" fillId="0" borderId="0"/>
    <xf numFmtId="0" fontId="61" fillId="0" borderId="0"/>
    <xf numFmtId="0" fontId="104" fillId="0" borderId="0"/>
    <xf numFmtId="0" fontId="25" fillId="0" borderId="0"/>
    <xf numFmtId="0" fontId="24" fillId="0" borderId="0"/>
    <xf numFmtId="0" fontId="23" fillId="0" borderId="0"/>
    <xf numFmtId="0" fontId="22" fillId="0" borderId="0"/>
    <xf numFmtId="0" fontId="106" fillId="0" borderId="0"/>
  </cellStyleXfs>
  <cellXfs count="35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2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60" fillId="2" borderId="0" xfId="8" applyFont="1" applyFill="1" applyAlignment="1">
      <alignment horizontal="center" vertical="center" wrapText="1"/>
    </xf>
    <xf numFmtId="167" fontId="60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3" fillId="0" borderId="0" xfId="0" applyNumberFormat="1" applyFont="1" applyAlignment="1">
      <alignment horizontal="center"/>
    </xf>
    <xf numFmtId="2" fontId="63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60" fillId="2" borderId="0" xfId="1" applyFont="1" applyFill="1" applyAlignment="1">
      <alignment horizontal="center" vertical="center" wrapText="1"/>
    </xf>
    <xf numFmtId="0" fontId="60" fillId="2" borderId="3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60" fillId="2" borderId="4" xfId="9" applyFont="1" applyFill="1" applyBorder="1" applyAlignment="1">
      <alignment horizontal="center" vertical="center" wrapText="1"/>
    </xf>
    <xf numFmtId="167" fontId="60" fillId="2" borderId="5" xfId="9" applyNumberFormat="1" applyFont="1" applyFill="1" applyBorder="1" applyAlignment="1">
      <alignment horizontal="center" vertical="center" wrapText="1"/>
    </xf>
    <xf numFmtId="0" fontId="60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60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60" fillId="2" borderId="11" xfId="8" applyFont="1" applyFill="1" applyBorder="1" applyAlignment="1">
      <alignment horizontal="center" vertical="center" wrapText="1"/>
    </xf>
    <xf numFmtId="0" fontId="60" fillId="2" borderId="12" xfId="8" applyFont="1" applyFill="1" applyBorder="1" applyAlignment="1">
      <alignment horizontal="center" vertical="center" wrapText="1"/>
    </xf>
    <xf numFmtId="167" fontId="60" fillId="2" borderId="12" xfId="8" applyNumberFormat="1" applyFont="1" applyFill="1" applyBorder="1" applyAlignment="1">
      <alignment horizontal="center" vertical="center" wrapText="1"/>
    </xf>
    <xf numFmtId="10" fontId="60" fillId="2" borderId="12" xfId="13" applyNumberFormat="1" applyFont="1" applyFill="1" applyBorder="1" applyAlignment="1">
      <alignment horizontal="center" vertical="center" wrapText="1"/>
    </xf>
    <xf numFmtId="169" fontId="61" fillId="9" borderId="13" xfId="13" applyNumberFormat="1" applyFont="1" applyFill="1" applyBorder="1" applyAlignment="1">
      <alignment horizontal="center"/>
    </xf>
    <xf numFmtId="166" fontId="61" fillId="8" borderId="13" xfId="1" applyNumberFormat="1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60" fillId="2" borderId="12" xfId="0" applyNumberFormat="1" applyFont="1" applyFill="1" applyBorder="1" applyAlignment="1">
      <alignment horizontal="center" vertical="center" wrapText="1"/>
    </xf>
    <xf numFmtId="10" fontId="61" fillId="0" borderId="12" xfId="2" applyNumberFormat="1" applyFont="1" applyFill="1" applyBorder="1" applyAlignment="1">
      <alignment horizontal="center"/>
    </xf>
    <xf numFmtId="2" fontId="61" fillId="0" borderId="0" xfId="0" applyNumberFormat="1" applyFont="1" applyAlignment="1">
      <alignment horizontal="center"/>
    </xf>
    <xf numFmtId="0" fontId="60" fillId="2" borderId="12" xfId="0" applyFont="1" applyFill="1" applyBorder="1" applyAlignment="1">
      <alignment horizontal="center" vertical="center" wrapText="1"/>
    </xf>
    <xf numFmtId="170" fontId="61" fillId="8" borderId="14" xfId="0" applyNumberFormat="1" applyFont="1" applyFill="1" applyBorder="1" applyAlignment="1">
      <alignment horizontal="center"/>
    </xf>
    <xf numFmtId="169" fontId="61" fillId="9" borderId="12" xfId="13" applyNumberFormat="1" applyFont="1" applyFill="1" applyBorder="1" applyAlignment="1">
      <alignment horizontal="center"/>
    </xf>
    <xf numFmtId="166" fontId="61" fillId="8" borderId="11" xfId="1" applyNumberFormat="1" applyFont="1" applyFill="1" applyBorder="1" applyAlignment="1">
      <alignment horizontal="center"/>
    </xf>
    <xf numFmtId="0" fontId="61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6" fillId="0" borderId="0" xfId="0" applyFont="1"/>
    <xf numFmtId="0" fontId="68" fillId="15" borderId="1" xfId="0" applyFont="1" applyFill="1" applyBorder="1" applyAlignment="1">
      <alignment vertical="center"/>
    </xf>
    <xf numFmtId="0" fontId="68" fillId="15" borderId="1" xfId="0" applyFont="1" applyFill="1" applyBorder="1" applyAlignment="1">
      <alignment horizontal="center" vertical="center" wrapText="1"/>
    </xf>
    <xf numFmtId="17" fontId="66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8" fillId="15" borderId="1" xfId="0" applyFont="1" applyFill="1" applyBorder="1" applyAlignment="1">
      <alignment horizontal="center" vertical="center"/>
    </xf>
    <xf numFmtId="0" fontId="70" fillId="16" borderId="20" xfId="0" applyFont="1" applyFill="1" applyBorder="1"/>
    <xf numFmtId="170" fontId="71" fillId="8" borderId="21" xfId="6" applyNumberFormat="1" applyFont="1" applyFill="1" applyBorder="1" applyAlignment="1">
      <alignment horizontal="left" vertical="center"/>
    </xf>
    <xf numFmtId="170" fontId="71" fillId="8" borderId="21" xfId="6" applyNumberFormat="1" applyFont="1" applyFill="1" applyBorder="1" applyAlignment="1">
      <alignment vertical="center"/>
    </xf>
    <xf numFmtId="170" fontId="71" fillId="8" borderId="22" xfId="6" applyNumberFormat="1" applyFont="1" applyFill="1" applyBorder="1" applyAlignment="1">
      <alignment vertical="center"/>
    </xf>
    <xf numFmtId="167" fontId="71" fillId="8" borderId="21" xfId="6" applyNumberFormat="1" applyFont="1" applyFill="1" applyBorder="1" applyAlignment="1">
      <alignment horizontal="left" vertical="center"/>
    </xf>
    <xf numFmtId="0" fontId="70" fillId="16" borderId="23" xfId="0" applyFont="1" applyFill="1" applyBorder="1"/>
    <xf numFmtId="167" fontId="71" fillId="8" borderId="24" xfId="6" applyNumberFormat="1" applyFont="1" applyFill="1" applyBorder="1" applyAlignment="1">
      <alignment horizontal="left" vertical="center"/>
    </xf>
    <xf numFmtId="170" fontId="71" fillId="8" borderId="25" xfId="6" applyNumberFormat="1" applyFont="1" applyFill="1" applyBorder="1" applyAlignment="1">
      <alignment vertical="center"/>
    </xf>
    <xf numFmtId="170" fontId="71" fillId="8" borderId="26" xfId="6" applyNumberFormat="1" applyFont="1" applyFill="1" applyBorder="1" applyAlignment="1">
      <alignment vertical="center"/>
    </xf>
    <xf numFmtId="0" fontId="72" fillId="8" borderId="27" xfId="0" applyFont="1" applyFill="1" applyBorder="1"/>
    <xf numFmtId="167" fontId="73" fillId="8" borderId="27" xfId="6" applyNumberFormat="1" applyFont="1" applyFill="1" applyBorder="1" applyAlignment="1">
      <alignment horizontal="left" vertical="center"/>
    </xf>
    <xf numFmtId="0" fontId="70" fillId="16" borderId="28" xfId="0" applyFont="1" applyFill="1" applyBorder="1" applyAlignment="1">
      <alignment horizontal="center" vertical="center" wrapText="1"/>
    </xf>
    <xf numFmtId="0" fontId="70" fillId="16" borderId="29" xfId="0" applyFont="1" applyFill="1" applyBorder="1" applyAlignment="1">
      <alignment horizontal="center" vertical="center" wrapText="1"/>
    </xf>
    <xf numFmtId="0" fontId="70" fillId="16" borderId="30" xfId="0" applyFont="1" applyFill="1" applyBorder="1" applyAlignment="1">
      <alignment horizontal="center" vertical="center" wrapText="1"/>
    </xf>
    <xf numFmtId="0" fontId="72" fillId="8" borderId="32" xfId="0" applyFont="1" applyFill="1" applyBorder="1"/>
    <xf numFmtId="1" fontId="71" fillId="8" borderId="32" xfId="2" applyNumberFormat="1" applyFont="1" applyFill="1" applyBorder="1" applyAlignment="1">
      <alignment horizontal="center" vertical="center"/>
    </xf>
    <xf numFmtId="10" fontId="72" fillId="8" borderId="32" xfId="15" applyNumberFormat="1" applyFont="1" applyFill="1" applyBorder="1" applyAlignment="1">
      <alignment horizontal="center"/>
    </xf>
    <xf numFmtId="0" fontId="72" fillId="8" borderId="35" xfId="0" applyFont="1" applyFill="1" applyBorder="1"/>
    <xf numFmtId="1" fontId="71" fillId="8" borderId="35" xfId="2" applyNumberFormat="1" applyFont="1" applyFill="1" applyBorder="1" applyAlignment="1">
      <alignment horizontal="center" vertical="center"/>
    </xf>
    <xf numFmtId="1" fontId="72" fillId="8" borderId="35" xfId="2" applyNumberFormat="1" applyFont="1" applyFill="1" applyBorder="1" applyAlignment="1">
      <alignment horizontal="center"/>
    </xf>
    <xf numFmtId="10" fontId="72" fillId="8" borderId="35" xfId="15" applyNumberFormat="1" applyFont="1" applyFill="1" applyBorder="1" applyAlignment="1">
      <alignment horizontal="center"/>
    </xf>
    <xf numFmtId="0" fontId="72" fillId="8" borderId="36" xfId="0" applyFont="1" applyFill="1" applyBorder="1"/>
    <xf numFmtId="0" fontId="72" fillId="8" borderId="38" xfId="0" applyFont="1" applyFill="1" applyBorder="1"/>
    <xf numFmtId="1" fontId="71" fillId="8" borderId="38" xfId="2" applyNumberFormat="1" applyFont="1" applyFill="1" applyBorder="1" applyAlignment="1">
      <alignment horizontal="center" vertical="center"/>
    </xf>
    <xf numFmtId="1" fontId="72" fillId="8" borderId="38" xfId="2" applyNumberFormat="1" applyFont="1" applyFill="1" applyBorder="1" applyAlignment="1">
      <alignment horizontal="center"/>
    </xf>
    <xf numFmtId="10" fontId="72" fillId="8" borderId="38" xfId="15" applyNumberFormat="1" applyFont="1" applyFill="1" applyBorder="1" applyAlignment="1">
      <alignment horizontal="center"/>
    </xf>
    <xf numFmtId="165" fontId="71" fillId="8" borderId="32" xfId="2" applyNumberFormat="1" applyFont="1" applyFill="1" applyBorder="1" applyAlignment="1">
      <alignment horizontal="center" vertical="center"/>
    </xf>
    <xf numFmtId="165" fontId="72" fillId="8" borderId="32" xfId="2" applyNumberFormat="1" applyFont="1" applyFill="1" applyBorder="1" applyAlignment="1">
      <alignment horizontal="center"/>
    </xf>
    <xf numFmtId="165" fontId="71" fillId="8" borderId="35" xfId="2" applyNumberFormat="1" applyFont="1" applyFill="1" applyBorder="1" applyAlignment="1">
      <alignment horizontal="center" vertical="center"/>
    </xf>
    <xf numFmtId="165" fontId="72" fillId="8" borderId="35" xfId="2" applyNumberFormat="1" applyFont="1" applyFill="1" applyBorder="1" applyAlignment="1">
      <alignment horizontal="center"/>
    </xf>
    <xf numFmtId="165" fontId="71" fillId="8" borderId="38" xfId="2" applyNumberFormat="1" applyFont="1" applyFill="1" applyBorder="1" applyAlignment="1">
      <alignment horizontal="center" vertical="center"/>
    </xf>
    <xf numFmtId="165" fontId="72" fillId="8" borderId="38" xfId="2" applyNumberFormat="1" applyFont="1" applyFill="1" applyBorder="1" applyAlignment="1">
      <alignment horizontal="center"/>
    </xf>
    <xf numFmtId="0" fontId="94" fillId="2" borderId="7" xfId="8" applyFont="1" applyFill="1" applyBorder="1" applyAlignment="1">
      <alignment horizontal="center" vertical="center" wrapText="1"/>
    </xf>
    <xf numFmtId="167" fontId="94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5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61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60" fillId="2" borderId="0" xfId="8" applyFont="1" applyFill="1" applyAlignment="1">
      <alignment vertical="center" wrapText="1"/>
    </xf>
    <xf numFmtId="1" fontId="71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6" fillId="15" borderId="1" xfId="0" applyNumberFormat="1" applyFont="1" applyFill="1" applyBorder="1" applyAlignment="1">
      <alignment horizontal="center" vertical="center"/>
    </xf>
    <xf numFmtId="0" fontId="77" fillId="8" borderId="0" xfId="5" applyFill="1" applyAlignment="1">
      <alignment horizontal="center"/>
    </xf>
    <xf numFmtId="0" fontId="77" fillId="8" borderId="0" xfId="5" applyFill="1"/>
    <xf numFmtId="0" fontId="77" fillId="8" borderId="0" xfId="5" applyFill="1" applyAlignment="1">
      <alignment horizontal="right"/>
    </xf>
    <xf numFmtId="171" fontId="65" fillId="11" borderId="15" xfId="10" applyNumberFormat="1" applyFont="1" applyFill="1" applyBorder="1" applyAlignment="1">
      <alignment horizontal="center" vertical="center"/>
    </xf>
    <xf numFmtId="169" fontId="61" fillId="11" borderId="15" xfId="0" applyNumberFormat="1" applyFont="1" applyFill="1" applyBorder="1" applyAlignment="1">
      <alignment horizontal="center"/>
    </xf>
    <xf numFmtId="0" fontId="61" fillId="8" borderId="15" xfId="0" applyFont="1" applyFill="1" applyBorder="1" applyAlignment="1">
      <alignment horizontal="center"/>
    </xf>
    <xf numFmtId="170" fontId="61" fillId="8" borderId="15" xfId="0" applyNumberFormat="1" applyFont="1" applyFill="1" applyBorder="1" applyAlignment="1">
      <alignment horizontal="center"/>
    </xf>
    <xf numFmtId="2" fontId="61" fillId="11" borderId="15" xfId="0" applyNumberFormat="1" applyFont="1" applyFill="1" applyBorder="1" applyAlignment="1">
      <alignment horizontal="center"/>
    </xf>
    <xf numFmtId="0" fontId="60" fillId="2" borderId="0" xfId="9" applyFont="1" applyFill="1" applyAlignment="1">
      <alignment horizontal="center" vertical="center" wrapText="1"/>
    </xf>
    <xf numFmtId="1" fontId="61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61" fillId="0" borderId="15" xfId="1" applyNumberFormat="1" applyFont="1" applyFill="1" applyBorder="1" applyAlignment="1">
      <alignment horizontal="center"/>
    </xf>
    <xf numFmtId="166" fontId="61" fillId="0" borderId="54" xfId="1" applyNumberFormat="1" applyFont="1" applyFill="1" applyBorder="1" applyAlignment="1">
      <alignment horizontal="center"/>
    </xf>
    <xf numFmtId="166" fontId="61" fillId="0" borderId="14" xfId="1" applyNumberFormat="1" applyFont="1" applyFill="1" applyBorder="1" applyAlignment="1">
      <alignment horizontal="center"/>
    </xf>
    <xf numFmtId="0" fontId="100" fillId="2" borderId="0" xfId="9" applyFont="1" applyFill="1" applyAlignment="1">
      <alignment horizontal="center" vertical="center" wrapText="1"/>
    </xf>
    <xf numFmtId="10" fontId="100" fillId="2" borderId="12" xfId="13" applyNumberFormat="1" applyFont="1" applyFill="1" applyBorder="1" applyAlignment="1">
      <alignment horizontal="center" vertical="center" wrapText="1"/>
    </xf>
    <xf numFmtId="10" fontId="100" fillId="2" borderId="13" xfId="13" applyNumberFormat="1" applyFont="1" applyFill="1" applyBorder="1" applyAlignment="1">
      <alignment horizontal="center" vertical="center" wrapText="1"/>
    </xf>
    <xf numFmtId="172" fontId="61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61" fillId="0" borderId="15" xfId="1" applyFont="1" applyFill="1" applyBorder="1" applyAlignment="1">
      <alignment horizontal="center"/>
    </xf>
    <xf numFmtId="43" fontId="0" fillId="0" borderId="0" xfId="0" applyNumberFormat="1"/>
    <xf numFmtId="43" fontId="60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3" fillId="49" borderId="40" xfId="41613" applyNumberFormat="1" applyFont="1" applyFill="1" applyBorder="1" applyAlignment="1">
      <alignment horizontal="center"/>
    </xf>
    <xf numFmtId="0" fontId="77" fillId="8" borderId="0" xfId="5" applyFill="1" applyAlignment="1">
      <alignment wrapText="1"/>
    </xf>
    <xf numFmtId="164" fontId="103" fillId="11" borderId="15" xfId="0" applyNumberFormat="1" applyFont="1" applyFill="1" applyBorder="1" applyAlignment="1">
      <alignment horizontal="center"/>
    </xf>
    <xf numFmtId="0" fontId="72" fillId="8" borderId="34" xfId="0" applyFont="1" applyFill="1" applyBorder="1" applyAlignment="1">
      <alignment horizontal="center" vertical="center"/>
    </xf>
    <xf numFmtId="167" fontId="71" fillId="8" borderId="55" xfId="6" applyNumberFormat="1" applyFont="1" applyFill="1" applyBorder="1" applyAlignment="1">
      <alignment horizontal="left" vertical="center"/>
    </xf>
    <xf numFmtId="1" fontId="61" fillId="0" borderId="0" xfId="0" applyNumberFormat="1" applyFont="1" applyAlignment="1">
      <alignment horizontal="center"/>
    </xf>
    <xf numFmtId="164" fontId="61" fillId="11" borderId="15" xfId="0" applyNumberFormat="1" applyFont="1" applyFill="1" applyBorder="1" applyAlignment="1">
      <alignment horizontal="center"/>
    </xf>
    <xf numFmtId="1" fontId="61" fillId="11" borderId="15" xfId="0" applyNumberFormat="1" applyFont="1" applyFill="1" applyBorder="1" applyAlignment="1">
      <alignment horizontal="center"/>
    </xf>
    <xf numFmtId="10" fontId="60" fillId="2" borderId="0" xfId="13" applyNumberFormat="1" applyFont="1" applyFill="1" applyBorder="1" applyAlignment="1">
      <alignment horizontal="center" vertical="center" wrapText="1"/>
    </xf>
    <xf numFmtId="2" fontId="61" fillId="11" borderId="14" xfId="0" applyNumberFormat="1" applyFont="1" applyFill="1" applyBorder="1" applyAlignment="1">
      <alignment horizontal="center"/>
    </xf>
    <xf numFmtId="164" fontId="61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60" fillId="2" borderId="4" xfId="8" applyNumberFormat="1" applyFont="1" applyFill="1" applyBorder="1" applyAlignment="1">
      <alignment horizontal="center" vertical="center" wrapText="1"/>
    </xf>
    <xf numFmtId="0" fontId="60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71" fillId="8" borderId="32" xfId="2" applyNumberFormat="1" applyFont="1" applyFill="1" applyBorder="1" applyAlignment="1">
      <alignment horizontal="center" vertical="center"/>
    </xf>
    <xf numFmtId="2" fontId="72" fillId="8" borderId="32" xfId="2" applyNumberFormat="1" applyFont="1" applyFill="1" applyBorder="1" applyAlignment="1">
      <alignment horizontal="center"/>
    </xf>
    <xf numFmtId="2" fontId="71" fillId="8" borderId="35" xfId="2" applyNumberFormat="1" applyFont="1" applyFill="1" applyBorder="1" applyAlignment="1">
      <alignment horizontal="center" vertical="center"/>
    </xf>
    <xf numFmtId="2" fontId="72" fillId="8" borderId="35" xfId="2" applyNumberFormat="1" applyFont="1" applyFill="1" applyBorder="1" applyAlignment="1">
      <alignment horizontal="center"/>
    </xf>
    <xf numFmtId="2" fontId="71" fillId="8" borderId="38" xfId="2" applyNumberFormat="1" applyFont="1" applyFill="1" applyBorder="1" applyAlignment="1">
      <alignment horizontal="center" vertical="center"/>
    </xf>
    <xf numFmtId="2" fontId="72" fillId="8" borderId="38" xfId="2" applyNumberFormat="1" applyFont="1" applyFill="1" applyBorder="1" applyAlignment="1">
      <alignment horizontal="center"/>
    </xf>
    <xf numFmtId="1" fontId="77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3" fillId="7" borderId="15" xfId="13" applyNumberFormat="1" applyFont="1" applyFill="1" applyBorder="1" applyAlignment="1">
      <alignment horizontal="center"/>
    </xf>
    <xf numFmtId="166" fontId="103" fillId="8" borderId="11" xfId="1" applyNumberFormat="1" applyFont="1" applyFill="1" applyBorder="1" applyAlignment="1">
      <alignment horizontal="center"/>
    </xf>
    <xf numFmtId="166" fontId="103" fillId="8" borderId="13" xfId="1" applyNumberFormat="1" applyFont="1" applyFill="1" applyBorder="1" applyAlignment="1">
      <alignment horizontal="center"/>
    </xf>
    <xf numFmtId="169" fontId="103" fillId="9" borderId="12" xfId="13" applyNumberFormat="1" applyFont="1" applyFill="1" applyBorder="1" applyAlignment="1">
      <alignment horizontal="center"/>
    </xf>
    <xf numFmtId="0" fontId="68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8" fillId="0" borderId="59" xfId="41618" applyFont="1" applyBorder="1" applyAlignment="1">
      <alignment horizontal="center" vertical="center" wrapText="1"/>
    </xf>
    <xf numFmtId="167" fontId="60" fillId="0" borderId="59" xfId="41617" applyNumberFormat="1" applyFont="1" applyBorder="1" applyAlignment="1">
      <alignment horizontal="center" vertical="center" wrapText="1"/>
    </xf>
    <xf numFmtId="0" fontId="60" fillId="0" borderId="59" xfId="41617" applyFont="1" applyBorder="1" applyAlignment="1">
      <alignment horizontal="center" vertical="center" wrapText="1"/>
    </xf>
    <xf numFmtId="0" fontId="68" fillId="0" borderId="59" xfId="0" applyFont="1" applyBorder="1" applyAlignment="1">
      <alignment horizontal="center" vertical="center" wrapText="1"/>
    </xf>
    <xf numFmtId="9" fontId="68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7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6" fillId="0" borderId="0" xfId="41618" applyNumberFormat="1" applyAlignment="1">
      <alignment horizontal="center" vertical="center"/>
    </xf>
    <xf numFmtId="0" fontId="106" fillId="0" borderId="0" xfId="41618"/>
    <xf numFmtId="0" fontId="61" fillId="0" borderId="61" xfId="2" applyNumberFormat="1" applyFont="1" applyFill="1" applyBorder="1" applyAlignment="1">
      <alignment horizontal="center" vertical="center"/>
    </xf>
    <xf numFmtId="1" fontId="61" fillId="0" borderId="61" xfId="2" applyNumberFormat="1" applyFont="1" applyFill="1" applyBorder="1" applyAlignment="1">
      <alignment horizontal="center" vertical="center"/>
    </xf>
    <xf numFmtId="164" fontId="61" fillId="0" borderId="61" xfId="2" applyNumberFormat="1" applyFont="1" applyFill="1" applyBorder="1" applyAlignment="1">
      <alignment horizontal="center" vertical="center"/>
    </xf>
    <xf numFmtId="0" fontId="106" fillId="0" borderId="0" xfId="41618" applyAlignment="1">
      <alignment horizontal="center" vertical="center"/>
    </xf>
    <xf numFmtId="169" fontId="103" fillId="11" borderId="15" xfId="0" applyNumberFormat="1" applyFont="1" applyFill="1" applyBorder="1" applyAlignment="1">
      <alignment horizontal="center"/>
    </xf>
    <xf numFmtId="1" fontId="103" fillId="11" borderId="15" xfId="0" applyNumberFormat="1" applyFont="1" applyFill="1" applyBorder="1" applyAlignment="1">
      <alignment horizontal="center"/>
    </xf>
    <xf numFmtId="166" fontId="103" fillId="0" borderId="15" xfId="1" applyNumberFormat="1" applyFont="1" applyFill="1" applyBorder="1" applyAlignment="1">
      <alignment horizontal="center"/>
    </xf>
    <xf numFmtId="2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164" fontId="103" fillId="11" borderId="14" xfId="0" applyNumberFormat="1" applyFont="1" applyFill="1" applyBorder="1" applyAlignment="1">
      <alignment horizontal="center"/>
    </xf>
    <xf numFmtId="0" fontId="103" fillId="11" borderId="15" xfId="0" applyFont="1" applyFill="1" applyBorder="1" applyAlignment="1">
      <alignment horizontal="center"/>
    </xf>
    <xf numFmtId="0" fontId="68" fillId="50" borderId="57" xfId="0" applyFont="1" applyFill="1" applyBorder="1" applyAlignment="1">
      <alignment horizontal="center" vertical="center" wrapText="1"/>
    </xf>
    <xf numFmtId="0" fontId="68" fillId="50" borderId="58" xfId="0" applyFont="1" applyFill="1" applyBorder="1" applyAlignment="1">
      <alignment horizontal="center" vertical="center" wrapText="1"/>
    </xf>
    <xf numFmtId="166" fontId="103" fillId="0" borderId="14" xfId="1" applyNumberFormat="1" applyFont="1" applyFill="1" applyBorder="1" applyAlignment="1">
      <alignment horizontal="center"/>
    </xf>
    <xf numFmtId="170" fontId="71" fillId="8" borderId="21" xfId="6" applyNumberFormat="1" applyFont="1" applyFill="1" applyBorder="1" applyAlignment="1" applyProtection="1">
      <alignment horizontal="left" vertical="center"/>
      <protection locked="0"/>
    </xf>
    <xf numFmtId="167" fontId="71" fillId="8" borderId="21" xfId="6" applyNumberFormat="1" applyFont="1" applyFill="1" applyBorder="1" applyAlignment="1" applyProtection="1">
      <alignment horizontal="left" vertical="center"/>
      <protection locked="0"/>
    </xf>
    <xf numFmtId="1" fontId="72" fillId="8" borderId="33" xfId="0" applyNumberFormat="1" applyFont="1" applyFill="1" applyBorder="1" applyProtection="1">
      <protection locked="0"/>
    </xf>
    <xf numFmtId="0" fontId="72" fillId="8" borderId="36" xfId="0" applyFont="1" applyFill="1" applyBorder="1" applyProtection="1">
      <protection locked="0"/>
    </xf>
    <xf numFmtId="0" fontId="72" fillId="8" borderId="39" xfId="0" applyFont="1" applyFill="1" applyBorder="1" applyProtection="1">
      <protection locked="0"/>
    </xf>
    <xf numFmtId="0" fontId="68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3" fillId="9" borderId="11" xfId="13" applyNumberFormat="1" applyFont="1" applyFill="1" applyBorder="1" applyAlignment="1">
      <alignment horizontal="center"/>
    </xf>
    <xf numFmtId="164" fontId="61" fillId="0" borderId="61" xfId="0" applyNumberFormat="1" applyFont="1" applyBorder="1" applyAlignment="1">
      <alignment horizontal="center" vertical="center"/>
    </xf>
    <xf numFmtId="0" fontId="108" fillId="0" borderId="60" xfId="1" applyNumberFormat="1" applyFont="1" applyFill="1" applyBorder="1" applyAlignment="1">
      <alignment horizontal="center" vertical="center"/>
    </xf>
    <xf numFmtId="169" fontId="103" fillId="52" borderId="15" xfId="13" applyNumberFormat="1" applyFont="1" applyFill="1" applyBorder="1" applyAlignment="1">
      <alignment horizontal="center"/>
    </xf>
    <xf numFmtId="1" fontId="103" fillId="51" borderId="15" xfId="13" applyNumberFormat="1" applyFont="1" applyFill="1" applyBorder="1" applyAlignment="1">
      <alignment horizontal="center" vertical="top"/>
    </xf>
    <xf numFmtId="1" fontId="103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3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61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3" fillId="0" borderId="0" xfId="0" applyNumberFormat="1" applyFont="1" applyAlignment="1">
      <alignment horizontal="center" vertical="center"/>
    </xf>
    <xf numFmtId="2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3" fillId="7" borderId="15" xfId="0" applyNumberFormat="1" applyFont="1" applyFill="1" applyBorder="1" applyAlignment="1">
      <alignment horizontal="center" vertical="center"/>
    </xf>
    <xf numFmtId="1" fontId="103" fillId="9" borderId="12" xfId="13" applyNumberFormat="1" applyFont="1" applyFill="1" applyBorder="1" applyAlignment="1">
      <alignment horizontal="center"/>
    </xf>
    <xf numFmtId="1" fontId="61" fillId="9" borderId="12" xfId="13" applyNumberFormat="1" applyFont="1" applyFill="1" applyBorder="1" applyAlignment="1">
      <alignment horizontal="center"/>
    </xf>
    <xf numFmtId="10" fontId="103" fillId="0" borderId="15" xfId="2" applyNumberFormat="1" applyFont="1" applyFill="1" applyBorder="1" applyAlignment="1">
      <alignment horizontal="center"/>
    </xf>
    <xf numFmtId="0" fontId="21" fillId="0" borderId="0" xfId="0" applyFont="1"/>
    <xf numFmtId="0" fontId="21" fillId="8" borderId="0" xfId="5" applyFont="1" applyFill="1"/>
    <xf numFmtId="0" fontId="21" fillId="0" borderId="0" xfId="0" applyFont="1" applyAlignment="1">
      <alignment horizontal="center"/>
    </xf>
    <xf numFmtId="0" fontId="21" fillId="4" borderId="1" xfId="0" applyFont="1" applyFill="1" applyBorder="1"/>
    <xf numFmtId="0" fontId="21" fillId="0" borderId="1" xfId="0" applyFont="1" applyBorder="1" applyAlignment="1">
      <alignment horizontal="center"/>
    </xf>
    <xf numFmtId="0" fontId="21" fillId="0" borderId="1" xfId="0" applyFont="1" applyBorder="1"/>
    <xf numFmtId="0" fontId="21" fillId="5" borderId="7" xfId="0" applyFont="1" applyFill="1" applyBorder="1" applyAlignment="1">
      <alignment vertical="center"/>
    </xf>
    <xf numFmtId="0" fontId="21" fillId="5" borderId="7" xfId="0" applyFont="1" applyFill="1" applyBorder="1" applyAlignment="1">
      <alignment horizontal="left"/>
    </xf>
    <xf numFmtId="0" fontId="21" fillId="5" borderId="7" xfId="0" applyFont="1" applyFill="1" applyBorder="1" applyAlignment="1">
      <alignment horizontal="center"/>
    </xf>
    <xf numFmtId="0" fontId="21" fillId="5" borderId="7" xfId="0" applyFont="1" applyFill="1" applyBorder="1" applyAlignment="1">
      <alignment horizontal="left" vertical="center"/>
    </xf>
    <xf numFmtId="0" fontId="21" fillId="5" borderId="7" xfId="0" applyFont="1" applyFill="1" applyBorder="1"/>
    <xf numFmtId="0" fontId="21" fillId="5" borderId="7" xfId="0" applyFont="1" applyFill="1" applyBorder="1" applyAlignment="1">
      <alignment horizontal="center" vertical="center"/>
    </xf>
    <xf numFmtId="0" fontId="20" fillId="0" borderId="0" xfId="0" applyFont="1"/>
    <xf numFmtId="0" fontId="19" fillId="5" borderId="7" xfId="0" applyFont="1" applyFill="1" applyBorder="1" applyAlignment="1">
      <alignment horizontal="left" vertical="center"/>
    </xf>
    <xf numFmtId="0" fontId="19" fillId="5" borderId="7" xfId="0" applyFont="1" applyFill="1" applyBorder="1"/>
    <xf numFmtId="0" fontId="19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vertical="center"/>
    </xf>
    <xf numFmtId="0" fontId="18" fillId="0" borderId="0" xfId="0" applyFont="1"/>
    <xf numFmtId="0" fontId="17" fillId="5" borderId="7" xfId="0" applyFont="1" applyFill="1" applyBorder="1" applyAlignment="1">
      <alignment vertical="center"/>
    </xf>
    <xf numFmtId="0" fontId="16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6" fillId="4" borderId="1" xfId="0" applyFont="1" applyFill="1" applyBorder="1"/>
    <xf numFmtId="0" fontId="16" fillId="0" borderId="0" xfId="0" applyFont="1"/>
    <xf numFmtId="10" fontId="97" fillId="0" borderId="7" xfId="2" applyNumberFormat="1" applyFont="1" applyBorder="1" applyAlignment="1">
      <alignment horizontal="center"/>
    </xf>
    <xf numFmtId="0" fontId="15" fillId="5" borderId="7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/>
    </xf>
    <xf numFmtId="10" fontId="112" fillId="11" borderId="15" xfId="0" applyNumberFormat="1" applyFont="1" applyFill="1" applyBorder="1" applyAlignment="1">
      <alignment horizontal="center"/>
    </xf>
    <xf numFmtId="1" fontId="112" fillId="11" borderId="15" xfId="0" applyNumberFormat="1" applyFont="1" applyFill="1" applyBorder="1" applyAlignment="1">
      <alignment horizontal="center"/>
    </xf>
    <xf numFmtId="166" fontId="112" fillId="0" borderId="15" xfId="1" applyNumberFormat="1" applyFont="1" applyFill="1" applyBorder="1" applyAlignment="1">
      <alignment horizontal="center"/>
    </xf>
    <xf numFmtId="43" fontId="112" fillId="0" borderId="15" xfId="1" applyFont="1" applyFill="1" applyBorder="1" applyAlignment="1">
      <alignment horizontal="center"/>
    </xf>
    <xf numFmtId="10" fontId="112" fillId="0" borderId="15" xfId="2" applyNumberFormat="1" applyFont="1" applyFill="1" applyBorder="1" applyAlignment="1">
      <alignment horizontal="center"/>
    </xf>
    <xf numFmtId="2" fontId="112" fillId="0" borderId="0" xfId="0" applyNumberFormat="1" applyFont="1" applyAlignment="1">
      <alignment horizontal="center"/>
    </xf>
    <xf numFmtId="0" fontId="112" fillId="0" borderId="0" xfId="0" applyFont="1" applyAlignment="1">
      <alignment horizontal="center"/>
    </xf>
    <xf numFmtId="174" fontId="111" fillId="51" borderId="15" xfId="13" applyNumberFormat="1" applyFont="1" applyFill="1" applyBorder="1" applyAlignment="1">
      <alignment horizontal="center" vertical="center"/>
    </xf>
    <xf numFmtId="174" fontId="111" fillId="53" borderId="15" xfId="41613" applyNumberFormat="1" applyFont="1" applyFill="1" applyBorder="1" applyAlignment="1">
      <alignment horizontal="center" vertical="center"/>
    </xf>
    <xf numFmtId="174" fontId="111" fillId="51" borderId="15" xfId="0" applyNumberFormat="1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vertical="center"/>
    </xf>
    <xf numFmtId="0" fontId="12" fillId="0" borderId="0" xfId="0" applyFont="1"/>
    <xf numFmtId="0" fontId="11" fillId="0" borderId="0" xfId="0" applyFont="1"/>
    <xf numFmtId="0" fontId="10" fillId="5" borderId="7" xfId="0" applyFont="1" applyFill="1" applyBorder="1" applyAlignment="1">
      <alignment vertical="center"/>
    </xf>
    <xf numFmtId="0" fontId="9" fillId="0" borderId="0" xfId="0" applyFont="1"/>
    <xf numFmtId="0" fontId="8" fillId="0" borderId="0" xfId="0" applyFont="1"/>
    <xf numFmtId="0" fontId="7" fillId="5" borderId="7" xfId="0" applyFont="1" applyFill="1" applyBorder="1" applyAlignment="1">
      <alignment vertical="center"/>
    </xf>
    <xf numFmtId="0" fontId="6" fillId="0" borderId="0" xfId="0" applyFont="1"/>
    <xf numFmtId="0" fontId="5" fillId="5" borderId="7" xfId="0" applyFont="1" applyFill="1" applyBorder="1" applyAlignment="1">
      <alignment horizontal="left" vertical="center"/>
    </xf>
    <xf numFmtId="0" fontId="5" fillId="5" borderId="7" xfId="0" applyFont="1" applyFill="1" applyBorder="1" applyAlignment="1">
      <alignment vertical="center"/>
    </xf>
    <xf numFmtId="0" fontId="4" fillId="0" borderId="0" xfId="0" applyFont="1"/>
    <xf numFmtId="164" fontId="112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5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/>
    </xf>
    <xf numFmtId="0" fontId="2" fillId="5" borderId="7" xfId="0" applyFont="1" applyFill="1" applyBorder="1" applyAlignment="1">
      <alignment vertical="center"/>
    </xf>
    <xf numFmtId="0" fontId="1" fillId="5" borderId="7" xfId="0" applyFont="1" applyFill="1" applyBorder="1" applyAlignment="1">
      <alignment vertical="center"/>
    </xf>
    <xf numFmtId="0" fontId="69" fillId="16" borderId="17" xfId="0" applyFont="1" applyFill="1" applyBorder="1" applyAlignment="1">
      <alignment horizontal="center" vertical="center"/>
    </xf>
    <xf numFmtId="0" fontId="69" fillId="16" borderId="18" xfId="0" applyFont="1" applyFill="1" applyBorder="1" applyAlignment="1">
      <alignment horizontal="center" vertical="center"/>
    </xf>
    <xf numFmtId="0" fontId="69" fillId="16" borderId="19" xfId="0" applyFont="1" applyFill="1" applyBorder="1" applyAlignment="1">
      <alignment horizontal="center" vertical="center"/>
    </xf>
    <xf numFmtId="0" fontId="72" fillId="8" borderId="31" xfId="0" applyFont="1" applyFill="1" applyBorder="1" applyAlignment="1">
      <alignment horizontal="center" vertical="center"/>
    </xf>
    <xf numFmtId="0" fontId="72" fillId="8" borderId="34" xfId="0" applyFont="1" applyFill="1" applyBorder="1" applyAlignment="1">
      <alignment horizontal="center" vertical="center"/>
    </xf>
    <xf numFmtId="0" fontId="72" fillId="8" borderId="37" xfId="0" applyFont="1" applyFill="1" applyBorder="1" applyAlignment="1">
      <alignment horizontal="center" vertical="center"/>
    </xf>
    <xf numFmtId="0" fontId="67" fillId="14" borderId="2" xfId="0" applyFont="1" applyFill="1" applyBorder="1" applyAlignment="1">
      <alignment horizontal="center" vertical="center"/>
    </xf>
    <xf numFmtId="0" fontId="67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41" totalsRowShown="0">
  <autoFilter ref="A1:AM141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E17" sqref="E17"/>
    </sheetView>
  </sheetViews>
  <sheetFormatPr defaultColWidth="9" defaultRowHeight="14.5"/>
  <cols>
    <col min="1" max="1" width="17" style="127" customWidth="1"/>
    <col min="2" max="2" width="19.1796875" style="128" bestFit="1" customWidth="1"/>
    <col min="3" max="3" width="13.81640625" style="128" customWidth="1"/>
    <col min="4" max="4" width="12.1796875" style="129" customWidth="1"/>
    <col min="5" max="5" width="13" style="127" customWidth="1"/>
    <col min="6" max="6" width="32.81640625" style="128" customWidth="1"/>
    <col min="7" max="7" width="18" style="128" hidden="1" customWidth="1"/>
    <col min="8" max="8" width="15.81640625" style="128" hidden="1" customWidth="1"/>
    <col min="9" max="9" width="18" style="128" hidden="1" customWidth="1"/>
    <col min="10" max="16384" width="9" style="128"/>
  </cols>
  <sheetData>
    <row r="1" spans="1:9" ht="4" hidden="1" customHeight="1"/>
    <row r="2" spans="1:9" ht="15" thickBot="1"/>
    <row r="3" spans="1:9" ht="15.5">
      <c r="A3" s="342" t="s">
        <v>0</v>
      </c>
      <c r="B3" s="343"/>
      <c r="C3" s="343"/>
      <c r="D3" s="343"/>
      <c r="E3" s="343"/>
      <c r="F3" s="344"/>
    </row>
    <row r="4" spans="1:9">
      <c r="A4" s="78" t="s">
        <v>1</v>
      </c>
      <c r="B4" s="239">
        <v>45870</v>
      </c>
      <c r="C4" s="80"/>
      <c r="D4" s="80"/>
      <c r="E4" s="80"/>
      <c r="F4" s="81"/>
    </row>
    <row r="5" spans="1:9">
      <c r="A5" s="78" t="s">
        <v>2</v>
      </c>
      <c r="B5" s="240">
        <v>45872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4" customHeight="1" thickBot="1">
      <c r="A9" s="87"/>
      <c r="B9" s="88"/>
      <c r="C9" s="88"/>
      <c r="D9" s="88"/>
      <c r="E9" s="88"/>
      <c r="F9" s="88"/>
    </row>
    <row r="10" spans="1:9" ht="1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5">
        <v>1</v>
      </c>
      <c r="B11" s="92" t="s">
        <v>15</v>
      </c>
      <c r="C11" s="93">
        <f>_xlfn.XLOOKUP($B$5,'Daily KPI'!$A:$A,'Daily KPI'!$AD:$AD)/1000</f>
        <v>442.50215737022654</v>
      </c>
      <c r="D11" s="93">
        <f>_xlfn.XLOOKUP($B$5,'Daily KPI'!$A:$A,'Daily KPI'!$AA:$AA)/1000</f>
        <v>629.42399999999589</v>
      </c>
      <c r="E11" s="94">
        <f>D11/C11-1</f>
        <v>0.4224201837582866</v>
      </c>
      <c r="F11" s="241"/>
      <c r="G11" s="187">
        <f>_xlfn.XLOOKUP($B$5,'Daily KPI'!$A:$A,'Daily KPI'!$AS:$AS)/1000</f>
        <v>439.26848775867489</v>
      </c>
      <c r="H11" s="187">
        <f>_xlfn.XLOOKUP($B$4,'Modelling New'!$D:$D,'Modelling New'!$AM:$AM)/1000</f>
        <v>1317.8054632760247</v>
      </c>
      <c r="I11" s="187">
        <f>_xlfn.XLOOKUP($B$4,'Modelling New'!$D:$D,'Modelling New'!$AN:$AN)/1000</f>
        <v>66240.630115701875</v>
      </c>
    </row>
    <row r="12" spans="1:9">
      <c r="A12" s="346"/>
      <c r="B12" s="95" t="s">
        <v>16</v>
      </c>
      <c r="C12" s="96">
        <f>MonthlyKPI!E4</f>
        <v>1327.5064721106796</v>
      </c>
      <c r="D12" s="97">
        <f>MonthlyKPI!F4</f>
        <v>1787.9760000000042</v>
      </c>
      <c r="E12" s="98">
        <f>D12/C12-1</f>
        <v>0.34686800973346466</v>
      </c>
      <c r="F12" s="242"/>
    </row>
    <row r="13" spans="1:9" ht="15" thickBot="1">
      <c r="A13" s="347"/>
      <c r="B13" s="100" t="s">
        <v>17</v>
      </c>
      <c r="C13" s="101">
        <f>AnnualKPI!E4</f>
        <v>74388.356882345906</v>
      </c>
      <c r="D13" s="102">
        <f>AnnualKPI!F4</f>
        <v>60157.583999999973</v>
      </c>
      <c r="E13" s="103">
        <f>D13/C13-1</f>
        <v>-0.19130376686305361</v>
      </c>
      <c r="F13" s="243"/>
    </row>
    <row r="14" spans="1:9">
      <c r="A14" s="345">
        <v>2</v>
      </c>
      <c r="B14" s="92" t="s">
        <v>18</v>
      </c>
      <c r="C14" s="181">
        <f>_xlfn.XLOOKUP($B$5,'Daily KPI'!$A:$A,'Daily KPI'!$AC:$AC)</f>
        <v>3.9838709677419355</v>
      </c>
      <c r="D14" s="182">
        <f>_xlfn.XLOOKUP($B$5,'Daily KPI'!$A:$A,'Daily KPI'!$I:$I)</f>
        <v>5.9109999999999996</v>
      </c>
      <c r="E14" s="94">
        <f t="shared" ref="E14:E25" si="0">(D14-C14)/(C14)</f>
        <v>0.48373279352226711</v>
      </c>
      <c r="F14" s="241"/>
    </row>
    <row r="15" spans="1:9">
      <c r="A15" s="346"/>
      <c r="B15" s="95" t="s">
        <v>19</v>
      </c>
      <c r="C15" s="183">
        <f>MonthlyKPI!C4</f>
        <v>11.951612903225806</v>
      </c>
      <c r="D15" s="184">
        <f>MonthlyKPI!D4</f>
        <v>17.53569370833333</v>
      </c>
      <c r="E15" s="98">
        <f t="shared" si="0"/>
        <v>0.46722403497525844</v>
      </c>
      <c r="F15" s="242"/>
    </row>
    <row r="16" spans="1:9" ht="15" thickBot="1">
      <c r="A16" s="347"/>
      <c r="B16" s="100" t="s">
        <v>20</v>
      </c>
      <c r="C16" s="185">
        <f>AnnualKPI!C4</f>
        <v>706.55161290322587</v>
      </c>
      <c r="D16" s="186">
        <f>AnnualKPI!D4</f>
        <v>644.49880808334137</v>
      </c>
      <c r="E16" s="103">
        <f t="shared" si="0"/>
        <v>-8.7824871795153164E-2</v>
      </c>
      <c r="F16" s="243"/>
    </row>
    <row r="17" spans="1:13">
      <c r="A17" s="345">
        <v>3</v>
      </c>
      <c r="B17" s="92" t="s">
        <v>21</v>
      </c>
      <c r="C17" s="104">
        <f>_xlfn.XLOOKUP($B$5,'Daily KPI'!$A:$A,'Daily KPI'!$AE:$AE)</f>
        <v>0.85441089246197577</v>
      </c>
      <c r="D17" s="105">
        <f>_xlfn.XLOOKUP($B$5,'Daily KPI'!$A:$A,'Daily KPI'!$U:$U)</f>
        <v>0.825133710414931</v>
      </c>
      <c r="E17" s="94">
        <f t="shared" si="0"/>
        <v>-3.4265927910496187E-2</v>
      </c>
      <c r="F17" s="241"/>
    </row>
    <row r="18" spans="1:13">
      <c r="A18" s="346"/>
      <c r="B18" s="95" t="s">
        <v>22</v>
      </c>
      <c r="C18" s="106">
        <f>MonthlyKPI!M4</f>
        <v>0.85441089246197577</v>
      </c>
      <c r="D18" s="107">
        <f>MonthlyKPI!N4</f>
        <v>0.79009756787866692</v>
      </c>
      <c r="E18" s="98">
        <f t="shared" si="0"/>
        <v>-7.5272126269353493E-2</v>
      </c>
      <c r="F18" s="242"/>
    </row>
    <row r="19" spans="1:13" ht="15" thickBot="1">
      <c r="A19" s="347"/>
      <c r="B19" s="100" t="s">
        <v>23</v>
      </c>
      <c r="C19" s="108">
        <f>AnnualKPI!M4</f>
        <v>0.85441089246197577</v>
      </c>
      <c r="D19" s="109">
        <f>AnnualKPI!N4</f>
        <v>0.72328633279264998</v>
      </c>
      <c r="E19" s="103">
        <f t="shared" si="0"/>
        <v>-0.15346779965724897</v>
      </c>
      <c r="F19" s="243"/>
    </row>
    <row r="20" spans="1:13">
      <c r="A20" s="345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1</v>
      </c>
      <c r="E20" s="94">
        <f t="shared" si="0"/>
        <v>5.0251256281407079E-3</v>
      </c>
      <c r="F20" s="241"/>
    </row>
    <row r="21" spans="1:13" ht="12" customHeight="1">
      <c r="A21" s="346"/>
      <c r="B21" s="95" t="s">
        <v>25</v>
      </c>
      <c r="C21" s="107">
        <f>_xlfn.XLOOKUP($B$4,'Modelling New'!$D:$D,'Modelling New'!$AE:$AE,0)</f>
        <v>0.995</v>
      </c>
      <c r="D21" s="107">
        <f>MonthlyKPI!L4</f>
        <v>0.97240238672900547</v>
      </c>
      <c r="E21" s="98">
        <f t="shared" si="0"/>
        <v>-2.2711169116577407E-2</v>
      </c>
      <c r="F21" s="242"/>
    </row>
    <row r="22" spans="1:13" ht="15" thickBot="1">
      <c r="A22" s="347"/>
      <c r="B22" s="100" t="s">
        <v>26</v>
      </c>
      <c r="C22" s="109">
        <f>_xlfn.XLOOKUP($B$4,'Modelling New'!$D:$D,'Modelling New'!$AE:$AE,0)</f>
        <v>0.995</v>
      </c>
      <c r="D22" s="109">
        <f>AnnualKPI!L4</f>
        <v>0.98472645845398465</v>
      </c>
      <c r="E22" s="103">
        <f t="shared" si="0"/>
        <v>-1.0325167382929991E-2</v>
      </c>
      <c r="F22" s="243"/>
      <c r="M22" s="288" t="s">
        <v>27</v>
      </c>
    </row>
    <row r="23" spans="1:13">
      <c r="A23" s="345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6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" thickBot="1">
      <c r="A25" s="347"/>
      <c r="B25" s="100" t="s">
        <v>30</v>
      </c>
      <c r="C25" s="109">
        <f>_xlfn.XLOOKUP($B$4,'Modelling New'!$D:$D,'Modelling New'!$AF:$AF,0)</f>
        <v>0.995</v>
      </c>
      <c r="D25" s="109">
        <f>AnnualKPI!J4</f>
        <v>0.99039827197263297</v>
      </c>
      <c r="E25" s="103">
        <f t="shared" si="0"/>
        <v>-4.6248522888110797E-3</v>
      </c>
      <c r="F25" s="243"/>
    </row>
    <row r="26" spans="1:13">
      <c r="A26" s="345">
        <v>6</v>
      </c>
      <c r="B26" s="92" t="s">
        <v>31</v>
      </c>
      <c r="C26" s="105">
        <f>_xlfn.XLOOKUP($B$5,'Daily KPI'!$A:$A,'Daily KPI'!$AF:$AF)</f>
        <v>0.14182761454173928</v>
      </c>
      <c r="D26" s="105">
        <f>IFERROR(_xlfn.XLOOKUP($B$5,'Daily KPI'!$A:$A,'Daily KPI'!$W:$W),"")</f>
        <v>0.20173846153846023</v>
      </c>
      <c r="E26" s="94">
        <f t="shared" ref="E26:E28" si="1">(D26-C26)/(C26)</f>
        <v>0.4224201837582866</v>
      </c>
      <c r="F26" s="241"/>
    </row>
    <row r="27" spans="1:13">
      <c r="A27" s="346"/>
      <c r="B27" s="95" t="s">
        <v>32</v>
      </c>
      <c r="C27" s="106">
        <f>MonthlyKPI!G4</f>
        <v>0.14182761454173928</v>
      </c>
      <c r="D27" s="107">
        <f>MonthlyKPI!H4</f>
        <v>0.19102307692307738</v>
      </c>
      <c r="E27" s="98">
        <f t="shared" si="1"/>
        <v>0.34686800973346466</v>
      </c>
      <c r="F27" s="242"/>
    </row>
    <row r="28" spans="1:13" ht="15" thickBot="1">
      <c r="A28" s="347"/>
      <c r="B28" s="100" t="s">
        <v>33</v>
      </c>
      <c r="C28" s="108">
        <f>AnnualKPI!G4</f>
        <v>0.19073937662139975</v>
      </c>
      <c r="D28" s="109">
        <f>AnnualKPI!H4</f>
        <v>0.15425021538461531</v>
      </c>
      <c r="E28" s="103">
        <f t="shared" si="1"/>
        <v>-0.19130376686305364</v>
      </c>
      <c r="F28" s="243"/>
    </row>
    <row r="30" spans="1:13" ht="15" thickBot="1"/>
    <row r="31" spans="1:13" ht="15.5">
      <c r="A31" s="342" t="s">
        <v>34</v>
      </c>
      <c r="B31" s="343"/>
      <c r="C31" s="343"/>
      <c r="D31" s="343"/>
      <c r="E31" s="343"/>
      <c r="F31" s="344"/>
    </row>
    <row r="32" spans="1:13">
      <c r="A32" s="78" t="s">
        <v>1</v>
      </c>
      <c r="B32" s="79">
        <f>B4</f>
        <v>45870</v>
      </c>
      <c r="C32" s="80"/>
      <c r="D32" s="80"/>
      <c r="E32" s="80"/>
      <c r="F32" s="81"/>
    </row>
    <row r="33" spans="1:6">
      <c r="A33" s="78" t="s">
        <v>2</v>
      </c>
      <c r="B33" s="82">
        <f>B5</f>
        <v>45872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" thickBot="1"/>
    <row r="38" spans="1:6" ht="1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526611.26275192446</v>
      </c>
      <c r="D39" s="96">
        <f>SUMIFS(RD[O2R15],RD[Month Year],$B$32)</f>
        <v>711538.2</v>
      </c>
      <c r="E39" s="98">
        <f>D39/C39-1</f>
        <v>0.35116403755153014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76367.329807273432</v>
      </c>
      <c r="D40" s="96">
        <f>SUMIFS(RD[O2R17],RD[Month Year],$B$32)</f>
        <v>109755.9</v>
      </c>
      <c r="E40" s="98">
        <f t="shared" ref="E40:E43" si="2">D40/C40-1</f>
        <v>0.43721012999915754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75221.410603305791</v>
      </c>
      <c r="D41" s="96">
        <f>SUMIFS(RD[O2R11],RD[Month Year],$B$32)</f>
        <v>107182.6</v>
      </c>
      <c r="E41" s="98">
        <f t="shared" si="2"/>
        <v>0.42489484231088848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30387.321748071023</v>
      </c>
      <c r="D42" s="96">
        <f>SUMIFS(RD[O2R6],RD[Month Year],$B$32)</f>
        <v>44153.9</v>
      </c>
      <c r="E42" s="98">
        <f t="shared" si="2"/>
        <v>0.45303690684102094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146513.9553644367</v>
      </c>
      <c r="D43" s="96">
        <f>SUMIFS(RD[O2R12],RD[Month Year],$B$32)</f>
        <v>207997.2</v>
      </c>
      <c r="E43" s="98">
        <f t="shared" si="2"/>
        <v>0.41964087641092473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338445.19060755603</v>
      </c>
      <c r="D44" s="96">
        <f>SUMIFS(RD[O2R14],RD[Month Year],$B$32)</f>
        <v>466170.30000000005</v>
      </c>
      <c r="E44" s="98">
        <f t="shared" ref="E44" si="3">D44/C44-1</f>
        <v>0.37738786940112745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63127.870432861346</v>
      </c>
      <c r="D45" s="96">
        <f>SUMIFS(RD[O2R24],RD[Month Year],$B$32)</f>
        <v>87523.8</v>
      </c>
      <c r="E45" s="98">
        <f t="shared" ref="E45:E46" si="4">D45/C45-1</f>
        <v>0.38645259850931546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70832.130795251069</v>
      </c>
      <c r="D46" s="96">
        <f>SUMIFS(RD[O2R26],RD[Month Year],$B$32)</f>
        <v>95605.400000000009</v>
      </c>
      <c r="E46" s="98">
        <f t="shared" si="4"/>
        <v>0.34974620877012863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9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1640625" defaultRowHeight="14.5"/>
  <cols>
    <col min="1" max="1" width="11" customWidth="1"/>
    <col min="2" max="2" width="10.1796875" customWidth="1"/>
    <col min="3" max="3" width="14.1796875" customWidth="1"/>
    <col min="4" max="5" width="13.1796875" customWidth="1"/>
    <col min="6" max="6" width="14" customWidth="1"/>
    <col min="7" max="7" width="9.81640625" customWidth="1"/>
    <col min="8" max="8" width="10.1796875" customWidth="1"/>
    <col min="10" max="10" width="9.1796875" customWidth="1"/>
    <col min="11" max="11" width="9" customWidth="1"/>
    <col min="12" max="12" width="9.1796875" customWidth="1"/>
    <col min="13" max="13" width="9.81640625" customWidth="1"/>
    <col min="14" max="14" width="10.1796875" customWidth="1"/>
  </cols>
  <sheetData>
    <row r="1" spans="1:14">
      <c r="A1" s="63" t="s">
        <v>44</v>
      </c>
      <c r="B1" s="64">
        <f>O2Summary!B5</f>
        <v>45872</v>
      </c>
      <c r="C1" s="79">
        <f>O2Summary!B4</f>
        <v>45870</v>
      </c>
    </row>
    <row r="2" spans="1:14" ht="21">
      <c r="A2" s="348" t="s">
        <v>45</v>
      </c>
      <c r="B2" s="349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</row>
    <row r="3" spans="1:14" ht="31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125</v>
      </c>
      <c r="C4" s="70">
        <f>_xlfn.XLOOKUP($C$1,'Modelling New'!$D:$D,'Modelling New'!$S:$S)</f>
        <v>706.55161290322587</v>
      </c>
      <c r="D4" s="71">
        <f>SUMIFS('Daily KPI'!$I:$I,'Daily KPI'!$A:$A,"&gt;="&amp;O2Summary!$B$7,'Daily KPI'!$A:$A,"&lt;="&amp;AnnualKPI!$B$1)</f>
        <v>644.49880808334137</v>
      </c>
      <c r="E4" s="69">
        <f>_xlfn.XLOOKUP($C$1,'Modelling New'!$D:$D,'Modelling New'!$V:$V,0)</f>
        <v>74388.356882345906</v>
      </c>
      <c r="F4" s="72">
        <f>SUMIFS('Daily KPI'!$AA:$AA,'Daily KPI'!$A:$A,"&gt;="&amp;O2Summary!$B$7,'Daily KPI'!$A:$A,"&lt;="&amp;AnnualKPI!$B$1)/1000</f>
        <v>60157.583999999973</v>
      </c>
      <c r="G4" s="73">
        <f>_xlfn.XLOOKUP($C$1,'Modelling New'!$D:$D,'Modelling New'!$Y:$Y,0)</f>
        <v>0.19073937662139975</v>
      </c>
      <c r="H4" s="74">
        <f>F4/(24*B4)/(_xlfn.XLOOKUP($B$1,'Daily KPI'!$A:$A,'Daily KPI'!$AR:$AR))</f>
        <v>0.15425021538461531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0.99039827197263297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0.98472645845398465</v>
      </c>
      <c r="M4" s="76">
        <f>_xlfn.XLOOKUP($C$1,'Modelling New'!$D:$D,'Modelling New'!$O:$O)</f>
        <v>0.85441089246197577</v>
      </c>
      <c r="N4" s="74">
        <f>F4/D4/(_xlfn.XLOOKUP($C$1,'Daily KPI'!$A:$A,'Daily KPI'!$AB:$AB))</f>
        <v>0.72328633279264998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1640625" defaultRowHeight="29.25" customHeight="1"/>
  <cols>
    <col min="1" max="1" width="18.1796875" style="5" customWidth="1"/>
    <col min="2" max="2" width="9.81640625" bestFit="1" customWidth="1"/>
    <col min="3" max="3" width="12.1796875" customWidth="1"/>
    <col min="4" max="4" width="12" customWidth="1"/>
    <col min="5" max="6" width="14.81640625" customWidth="1"/>
    <col min="7" max="12" width="12.1796875" customWidth="1"/>
    <col min="13" max="13" width="11.1796875" customWidth="1"/>
    <col min="14" max="14" width="13.81640625" customWidth="1"/>
    <col min="15" max="20" width="11.1796875" customWidth="1"/>
  </cols>
  <sheetData>
    <row r="1" spans="1:15" ht="29.25" customHeight="1">
      <c r="A1" s="125" t="s">
        <v>44</v>
      </c>
      <c r="B1" s="64">
        <f>O2Summary!B5</f>
        <v>45872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8" t="s">
        <v>0</v>
      </c>
      <c r="B2" s="349"/>
      <c r="C2" s="349"/>
      <c r="D2" s="349"/>
      <c r="E2" s="349"/>
      <c r="F2" s="349"/>
      <c r="G2" s="349"/>
      <c r="H2" s="349"/>
      <c r="I2" s="349"/>
      <c r="J2" s="349"/>
      <c r="K2" s="349"/>
      <c r="L2" s="349"/>
      <c r="M2" s="349"/>
      <c r="N2" s="349"/>
      <c r="O2" s="349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45870</v>
      </c>
      <c r="B4" s="69">
        <f>DAY(B1)</f>
        <v>3</v>
      </c>
      <c r="C4" s="70">
        <f>_xlfn.XLOOKUP($A$4,'Modelling New'!$D:$D,'Modelling New'!$R:$R,0)</f>
        <v>11.951612903225806</v>
      </c>
      <c r="D4" s="71">
        <f>SUMIF('Daily KPI'!$D:$D,$A$4,'Daily KPI'!$I:$I)</f>
        <v>17.53569370833333</v>
      </c>
      <c r="E4" s="69">
        <f>_xlfn.XLOOKUP($A$4,'Modelling New'!$D:$D,'Modelling New'!$U:$U,0)</f>
        <v>1327.5064721106796</v>
      </c>
      <c r="F4" s="72">
        <f>SUMIFS('Daily KPI'!$AA:$AA,'Daily KPI'!$D:$D,"&gt;="&amp;$A$4,'Daily KPI'!$D:$D,"&lt;="&amp;MonthlyKPI!$B$1)/1000</f>
        <v>1787.9760000000042</v>
      </c>
      <c r="G4" s="73">
        <f>_xlfn.XLOOKUP($A$4,'Modelling New'!$D:$D,'Modelling New'!$X:$X,0)</f>
        <v>0.14182761454173928</v>
      </c>
      <c r="H4" s="75">
        <f>F4/(24*B4)/(_xlfn.XLOOKUP($B$1,'Daily KPI'!$A:$A,'Daily KPI'!$AR:$AR))</f>
        <v>0.19102307692307738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0.97240238672900547</v>
      </c>
      <c r="M4" s="76">
        <f>_xlfn.XLOOKUP($A$4,'Modelling New'!$D:$D,'Modelling New'!$O:$O,0)</f>
        <v>0.85441089246197577</v>
      </c>
      <c r="N4" s="74">
        <f>F4/D4/_xlfn.XLOOKUP($B$1,'Daily KPI'!$A:$A,'Daily KPI'!$AB:$AB)</f>
        <v>0.79009756787866692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45866</v>
      </c>
      <c r="D6" s="27"/>
      <c r="F6" s="27"/>
    </row>
    <row r="7" spans="1:15" ht="29.25" customHeight="1">
      <c r="A7" s="125" t="s">
        <v>67</v>
      </c>
      <c r="B7" s="64">
        <f>B1</f>
        <v>45872</v>
      </c>
    </row>
    <row r="8" spans="1:15" ht="29.25" customHeight="1">
      <c r="A8" s="348" t="s">
        <v>0</v>
      </c>
      <c r="B8" s="349"/>
      <c r="C8" s="349"/>
      <c r="D8" s="349"/>
      <c r="E8" s="349"/>
      <c r="F8" s="349"/>
      <c r="G8" s="349"/>
      <c r="H8" s="349"/>
      <c r="I8" s="349"/>
      <c r="J8" s="349"/>
      <c r="K8" s="349"/>
      <c r="L8" s="349"/>
      <c r="M8" s="349"/>
      <c r="N8" s="349"/>
      <c r="O8" s="349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45870</v>
      </c>
      <c r="B10" s="69">
        <f>(B7-B6)+1</f>
        <v>7</v>
      </c>
      <c r="C10" s="70">
        <f>SUMIFS('Daily KPI'!$AC:$AC,'Daily KPI'!$A:$A,"&gt;="&amp;$B$6,'Daily KPI'!$A:$A,"&lt;="&amp;$B$7)</f>
        <v>27.138709677419357</v>
      </c>
      <c r="D10" s="71">
        <f>SUMIFS('Daily KPI'!$I:$I,'Daily KPI'!$A:$A,"&gt;="&amp;B6,'Daily KPI'!$A:$A,"&lt;="&amp;B7)</f>
        <v>29.723895983333328</v>
      </c>
      <c r="E10" s="69">
        <f>SUMIFS('Daily KPI'!$AD:$AD,'Daily KPI'!$A:$A,"&gt;="&amp;B6,'Daily KPI'!$A:$A,"&lt;="&amp;B7)/1000</f>
        <v>3011.7537471031055</v>
      </c>
      <c r="F10" s="72">
        <f>SUMIFS('Daily KPI'!$AA:$AA,'Daily KPI'!$A:$A,"&gt;="&amp;B6,'Daily KPI'!$A:$A,"&lt;="&amp;B7)/1000</f>
        <v>3151.5119999999956</v>
      </c>
      <c r="G10" s="73">
        <f>E10/(24*B10*_xlfn.XLOOKUP($A$10,'Modelling New'!$D:$D,'Modelling New'!$N:$N))</f>
        <v>0.13790081259629605</v>
      </c>
      <c r="H10" s="75">
        <f>F10/(24*B10*AVERAGEIFS('Daily KPI'!$AR:$AR,'Daily KPI'!$A:$A,"&gt;="&amp;B6,'Daily KPI'!$A:$A,"&lt;="&amp;B7))</f>
        <v>0.14429999999999979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0.98714417174154734</v>
      </c>
      <c r="M10" s="76">
        <f>E10/C10/_xlfn.XLOOKUP($A$10,'Modelling New'!$D:$D,'Modelling New'!$N:$N)</f>
        <v>0.85366389159813361</v>
      </c>
      <c r="N10" s="74">
        <f>F10/D10/AVERAGEIFS('Daily KPI'!$AB:$AB,'Daily KPI'!$A:$A,"&gt;="&amp;B6,'Daily KPI'!$A:$A,"&lt;="&amp;B7)</f>
        <v>0.82159014906474681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36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4.5"/>
  <cols>
    <col min="1" max="1" width="10.1796875" bestFit="1" customWidth="1"/>
    <col min="2" max="5" width="9" customWidth="1"/>
    <col min="6" max="9" width="10.1796875" customWidth="1"/>
    <col min="10" max="12" width="11.1796875" customWidth="1"/>
    <col min="13" max="13" width="15.1796875" bestFit="1" customWidth="1"/>
    <col min="14" max="36" width="11.1796875" customWidth="1"/>
    <col min="37" max="39" width="11.1796875" style="246" customWidth="1"/>
    <col min="40" max="40" width="11.1796875" style="191" customWidth="1"/>
    <col min="41" max="43" width="11.1796875" customWidth="1"/>
    <col min="44" max="45" width="11.1796875" style="224" customWidth="1"/>
  </cols>
  <sheetData>
    <row r="1" spans="1:45" ht="58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11.233333333333334</v>
      </c>
      <c r="G124" s="189">
        <f>IFERROR(_xlfn.XLOOKUP($A124,Input_Raw!$A:$A,Input_Raw!$CY:$CY),"")</f>
        <v>1.1616400250000014</v>
      </c>
      <c r="H124" s="189">
        <f>IFERROR(_xlfn.XLOOKUP($A124,Input_Raw!$A:$A,Input_Raw!$DA:$DA),"")</f>
        <v>0.20282814166666668</v>
      </c>
      <c r="I124" s="189">
        <f>IFERROR(_xlfn.XLOOKUP($A124,Input_Raw!$A:$A,Input_Raw!$CX:$CX),"")</f>
        <v>1.396916774999998</v>
      </c>
      <c r="J124" s="189">
        <f>IFERROR(_xlfn.XLOOKUP($A124,Input_Raw!$A:$A,Input_Raw!$CZ:$CZ),"")</f>
        <v>0.16345665000000009</v>
      </c>
      <c r="K124" s="190">
        <f>IFERROR(_xlfn.XLOOKUP($A124,Input_Raw!$A:$A,Input_Raw!$DB:$DB),"")</f>
        <v>24.771457900679462</v>
      </c>
      <c r="L124" s="190">
        <f>IFERROR(_xlfn.XLOOKUP($A124,Input_Raw!$A:$A,Input_Raw!$DC:$DC),"")</f>
        <v>31.038278179663266</v>
      </c>
      <c r="M124" s="189">
        <f>IFERROR(_xlfn.XLOOKUP($A124,Input_Raw!$A:$A,Input_Raw!$DF:$DF),"")</f>
        <v>1.553768791116549</v>
      </c>
      <c r="N124" s="189">
        <f>IFERROR(_xlfn.XLOOKUP($A124,Input_Raw!$A:$A,Input_Raw!$DG:$DG),"")</f>
        <v>3.3180000000000001</v>
      </c>
      <c r="O124" s="219">
        <f>IFERROR(1-(SUMIF(Plant_BD!$B:$B,$A124,Plant_BD!$AL:$AL)/($AA124+SUMIF(Plant_BD!$B:$B,$A124,Plant_BD!$AL:$AL))),"")</f>
        <v>0.99831702697302382</v>
      </c>
      <c r="P124" s="219"/>
      <c r="Q124" s="220">
        <f>IFERROR(1-(SUMIF(Grid_BD!$B:$B,$A124,Grid_BD!$V:$V)/($AA124+SUMIF(Grid_BD!$B:$B,$A124,Grid_BD!$V:$V))),"")</f>
        <v>1</v>
      </c>
      <c r="R124" s="219">
        <f>IFERROR(1-(SUMIF(Grid_BD!$B:$B,$A124,Grid_BD!$V:$V)/($AA124+SUMIF(Grid_BD!$B:$B,$A124,Grid_BD!$V:$V))),"")</f>
        <v>1</v>
      </c>
      <c r="S124" s="9"/>
      <c r="T124" s="220"/>
      <c r="U124" s="221">
        <f t="shared" si="11"/>
        <v>0.86948558022612499</v>
      </c>
      <c r="V124" s="221" t="str">
        <f>IFERROR(_xlfn.XLOOKUP($A124,Input_Raw!$A:$A,Input_Raw!$FG:$FG),"")</f>
        <v/>
      </c>
      <c r="W124" s="222">
        <f t="shared" si="12"/>
        <v>5.0238461538460233E-2</v>
      </c>
      <c r="X124" s="29">
        <f>IFERROR(_xlfn.XLOOKUP($A124,Input_Raw!$A:$A,Input_Raw!$DP:$DP),"")</f>
        <v>160039.69999999998</v>
      </c>
      <c r="Y124" s="29">
        <f>IFERROR(_xlfn.XLOOKUP($A124,Input_Raw!$A:$A,Input_Raw!EW:EW),"")</f>
        <v>160487.99999999581</v>
      </c>
      <c r="Z124" s="29">
        <f>IFERROR(_xlfn.XLOOKUP($A124,Input_Raw!$A:$A,Input_Raw!EX:EX),"")</f>
        <v>3743.999999999869</v>
      </c>
      <c r="AA124" s="29">
        <f>IFERROR(_xlfn.XLOOKUP($A124,Input_Raw!$A:$A,Input_Raw!FA:FA),"")</f>
        <v>156743.99999999593</v>
      </c>
      <c r="AB124" s="9">
        <f>IFERROR(_xlfn.XLOOKUP($A124,Input_Raw!$A:$A,Input_Raw!FD:FD),"")</f>
        <v>129.05000000000001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417984.82853417797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11.783333333333335</v>
      </c>
      <c r="G125" s="178">
        <f>IFERROR(_xlfn.XLOOKUP($A125,Input_Raw!$A:$A,Input_Raw!$CY:$CY),"")</f>
        <v>3.4604698999999997</v>
      </c>
      <c r="H125" s="178">
        <f>IFERROR(_xlfn.XLOOKUP($A125,Input_Raw!$A:$A,Input_Raw!$DA:$DA),"")</f>
        <v>0.61344726666666638</v>
      </c>
      <c r="I125" s="178">
        <f>IFERROR(_xlfn.XLOOKUP($A125,Input_Raw!$A:$A,Input_Raw!$CX:$CX),"")</f>
        <v>3.8332385749999989</v>
      </c>
      <c r="J125" s="178">
        <f>IFERROR(_xlfn.XLOOKUP($A125,Input_Raw!$A:$A,Input_Raw!$CZ:$CZ),"")</f>
        <v>0.48251712500000021</v>
      </c>
      <c r="K125" s="190">
        <f>IFERROR(_xlfn.XLOOKUP($A125,Input_Raw!$A:$A,Input_Raw!$DB:$DB),"")</f>
        <v>26.245931968153418</v>
      </c>
      <c r="L125" s="190">
        <f>IFERROR(_xlfn.XLOOKUP($A125,Input_Raw!$A:$A,Input_Raw!$DC:$DC),"")</f>
        <v>36.103352577274848</v>
      </c>
      <c r="M125" s="189">
        <f>IFERROR(_xlfn.XLOOKUP($A125,Input_Raw!$A:$A,Input_Raw!$DF:$DF),"")</f>
        <v>1.2921867475109985</v>
      </c>
      <c r="N125" s="189">
        <f>IFERROR(_xlfn.XLOOKUP($A125,Input_Raw!$A:$A,Input_Raw!$DG:$DG),"")</f>
        <v>2.5815000000000001</v>
      </c>
      <c r="O125" s="219">
        <f>IFERROR(1-(SUMIF(Plant_BD!$B:$B,$A125,Plant_BD!$AL:$AL)/($AA125+SUMIF(Plant_BD!$B:$B,$A125,Plant_BD!$AL:$AL))),"")</f>
        <v>0.9978220768889714</v>
      </c>
      <c r="P125" s="219"/>
      <c r="Q125" s="220">
        <f>IFERROR(1-(SUMIF(Grid_BD!$B:$B,$A125,Grid_BD!$V:$V)/($AA125+SUMIF(Grid_BD!$B:$B,$A125,Grid_BD!$V:$V))),"")</f>
        <v>1</v>
      </c>
      <c r="R125" s="219">
        <f>IFERROR(1-(SUMIF(Grid_BD!$B:$B,$A125,Grid_BD!$V:$V)/($AA125+SUMIF(Grid_BD!$B:$B,$A125,Grid_BD!$V:$V))),"")</f>
        <v>1</v>
      </c>
      <c r="S125" s="9"/>
      <c r="T125" s="220"/>
      <c r="U125" s="221">
        <f t="shared" si="11"/>
        <v>0.85830129028117774</v>
      </c>
      <c r="V125" s="221" t="str">
        <f>IFERROR(_xlfn.XLOOKUP($A125,Input_Raw!$A:$A,Input_Raw!$FG:$FG),"")</f>
        <v/>
      </c>
      <c r="W125" s="222">
        <f t="shared" si="12"/>
        <v>0.13608461538462069</v>
      </c>
      <c r="X125" s="29">
        <f>IFERROR(_xlfn.XLOOKUP($A125,Input_Raw!$A:$A,Input_Raw!$DP:$DP),"")</f>
        <v>433026.1</v>
      </c>
      <c r="Y125" s="29">
        <f>IFERROR(_xlfn.XLOOKUP($A125,Input_Raw!$A:$A,Input_Raw!EW:EW),"")</f>
        <v>427608.00000001676</v>
      </c>
      <c r="Z125" s="29">
        <f>IFERROR(_xlfn.XLOOKUP($A125,Input_Raw!$A:$A,Input_Raw!EX:EX),"")</f>
        <v>3024.0000000001965</v>
      </c>
      <c r="AA125" s="29">
        <f>IFERROR(_xlfn.XLOOKUP($A125,Input_Raw!$A:$A,Input_Raw!FA:FA),"")</f>
        <v>424584.00000001659</v>
      </c>
      <c r="AB125" s="9">
        <f>IFERROR(_xlfn.XLOOKUP($A125,Input_Raw!$A:$A,Input_Raw!FD:FD),"")</f>
        <v>129.05000000000001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417984.82853417797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12.2</v>
      </c>
      <c r="G126" s="189">
        <f>IFERROR(_xlfn.XLOOKUP($A126,Input_Raw!$A:$A,Input_Raw!$CY:$CY),"")</f>
        <v>4.1691905666666704</v>
      </c>
      <c r="H126" s="189">
        <f>IFERROR(_xlfn.XLOOKUP($A126,Input_Raw!$A:$A,Input_Raw!$DA:$DA),"")</f>
        <v>0.75354725833333247</v>
      </c>
      <c r="I126" s="189">
        <f>IFERROR(_xlfn.XLOOKUP($A126,Input_Raw!$A:$A,Input_Raw!$CX:$CX),"")</f>
        <v>4.4295820583333327</v>
      </c>
      <c r="J126" s="189">
        <f>IFERROR(_xlfn.XLOOKUP($A126,Input_Raw!$A:$A,Input_Raw!$CZ:$CZ),"")</f>
        <v>0.60727299166666582</v>
      </c>
      <c r="K126" s="190">
        <f>IFERROR(_xlfn.XLOOKUP($A126,Input_Raw!$A:$A,Input_Raw!$DB:$DB),"")</f>
        <v>26.86441768830921</v>
      </c>
      <c r="L126" s="190">
        <f>IFERROR(_xlfn.XLOOKUP($A126,Input_Raw!$A:$A,Input_Raw!$DC:$DC),"")</f>
        <v>37.841796505108682</v>
      </c>
      <c r="M126" s="189">
        <f>IFERROR(_xlfn.XLOOKUP($A126,Input_Raw!$A:$A,Input_Raw!$DF:$DF),"")</f>
        <v>0.95460340632603269</v>
      </c>
      <c r="N126" s="189">
        <f>IFERROR(_xlfn.XLOOKUP($A126,Input_Raw!$A:$A,Input_Raw!$DG:$DG),"")</f>
        <v>3.8325</v>
      </c>
      <c r="O126" s="219">
        <f>IFERROR(1-(SUMIF(Plant_BD!$B:$B,$A126,Plant_BD!$AL:$AL)/($AA126+SUMIF(Plant_BD!$B:$B,$A126,Plant_BD!$AL:$AL))),"")</f>
        <v>0.99829986613078658</v>
      </c>
      <c r="P126" s="219"/>
      <c r="Q126" s="220">
        <f>IFERROR(1-(SUMIF(Grid_BD!$B:$B,$A126,Grid_BD!$V:$V)/($AA126+SUMIF(Grid_BD!$B:$B,$A126,Grid_BD!$V:$V))),"")</f>
        <v>1</v>
      </c>
      <c r="R126" s="219">
        <f>IFERROR(1-(SUMIF(Grid_BD!$B:$B,$A126,Grid_BD!$V:$V)/($AA126+SUMIF(Grid_BD!$B:$B,$A126,Grid_BD!$V:$V))),"")</f>
        <v>1</v>
      </c>
      <c r="S126" s="9"/>
      <c r="T126" s="220"/>
      <c r="U126" s="221">
        <f t="shared" si="11"/>
        <v>0.85887987490738571</v>
      </c>
      <c r="V126" s="221" t="str">
        <f>IFERROR(_xlfn.XLOOKUP($A126,Input_Raw!$A:$A,Input_Raw!$FG:$FG),"")</f>
        <v/>
      </c>
      <c r="W126" s="222">
        <f t="shared" si="12"/>
        <v>0.1573615384615345</v>
      </c>
      <c r="X126" s="29">
        <f>IFERROR(_xlfn.XLOOKUP($A126,Input_Raw!$A:$A,Input_Raw!$DP:$DP),"")</f>
        <v>501344.3</v>
      </c>
      <c r="Y126" s="29">
        <f>IFERROR(_xlfn.XLOOKUP($A126,Input_Raw!$A:$A,Input_Raw!EW:EW),"")</f>
        <v>494063.99999998743</v>
      </c>
      <c r="Z126" s="29">
        <f>IFERROR(_xlfn.XLOOKUP($A126,Input_Raw!$A:$A,Input_Raw!EX:EX),"")</f>
        <v>3095.9999999998035</v>
      </c>
      <c r="AA126" s="29">
        <f>IFERROR(_xlfn.XLOOKUP($A126,Input_Raw!$A:$A,Input_Raw!FA:FA),"")</f>
        <v>490967.9999999876</v>
      </c>
      <c r="AB126" s="9">
        <f>IFERROR(_xlfn.XLOOKUP($A126,Input_Raw!$A:$A,Input_Raw!FD:FD),"")</f>
        <v>129.05000000000001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417984.82853417797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12.166666666666666</v>
      </c>
      <c r="G127" s="178">
        <f>IFERROR(_xlfn.XLOOKUP($A127,Input_Raw!$A:$A,Input_Raw!$CY:$CY),"")</f>
        <v>4.586140166666671</v>
      </c>
      <c r="H127" s="178">
        <f>IFERROR(_xlfn.XLOOKUP($A127,Input_Raw!$A:$A,Input_Raw!$DA:$DA),"")</f>
        <v>0.83009589166666675</v>
      </c>
      <c r="I127" s="178">
        <f>IFERROR(_xlfn.XLOOKUP($A127,Input_Raw!$A:$A,Input_Raw!$CX:$CX),"")</f>
        <v>5.2206348666666642</v>
      </c>
      <c r="J127" s="178">
        <f>IFERROR(_xlfn.XLOOKUP($A127,Input_Raw!$A:$A,Input_Raw!$CZ:$CZ),"")</f>
        <v>0.64118030833333406</v>
      </c>
      <c r="K127" s="190">
        <f>IFERROR(_xlfn.XLOOKUP($A127,Input_Raw!$A:$A,Input_Raw!$DB:$DB),"")</f>
        <v>26.662126396832669</v>
      </c>
      <c r="L127" s="190">
        <f>IFERROR(_xlfn.XLOOKUP($A127,Input_Raw!$A:$A,Input_Raw!$DC:$DC),"")</f>
        <v>37.737436298226903</v>
      </c>
      <c r="M127" s="189">
        <f>IFERROR(_xlfn.XLOOKUP($A127,Input_Raw!$A:$A,Input_Raw!$DF:$DF),"")</f>
        <v>1.0558148101802143</v>
      </c>
      <c r="N127" s="189">
        <f>IFERROR(_xlfn.XLOOKUP($A127,Input_Raw!$A:$A,Input_Raw!$DG:$DG),"")</f>
        <v>2.7359999999999998</v>
      </c>
      <c r="O127" s="219">
        <f>IFERROR(1-(SUMIF(Plant_BD!$B:$B,$A127,Plant_BD!$AL:$AL)/($AA127+SUMIF(Plant_BD!$B:$B,$A127,Plant_BD!$AL:$AL))),"")</f>
        <v>0.93503257563276843</v>
      </c>
      <c r="P127" s="219"/>
      <c r="Q127" s="220">
        <f>IFERROR(1-(SUMIF(Grid_BD!$B:$B,$A127,Grid_BD!$V:$V)/($AA127+SUMIF(Grid_BD!$B:$B,$A127,Grid_BD!$V:$V))),"")</f>
        <v>1</v>
      </c>
      <c r="R127" s="219">
        <f>IFERROR(1-(SUMIF(Grid_BD!$B:$B,$A127,Grid_BD!$V:$V)/($AA127+SUMIF(Grid_BD!$B:$B,$A127,Grid_BD!$V:$V))),"")</f>
        <v>1</v>
      </c>
      <c r="S127" s="9"/>
      <c r="T127" s="220"/>
      <c r="U127" s="221">
        <f t="shared" si="11"/>
        <v>0.76165435002759174</v>
      </c>
      <c r="V127" s="221" t="str">
        <f>IFERROR(_xlfn.XLOOKUP($A127,Input_Raw!$A:$A,Input_Raw!$FG:$FG),"")</f>
        <v/>
      </c>
      <c r="W127" s="222">
        <f t="shared" si="12"/>
        <v>0.16446923076923473</v>
      </c>
      <c r="X127" s="29">
        <f>IFERROR(_xlfn.XLOOKUP($A127,Input_Raw!$A:$A,Input_Raw!$DP:$DP),"")</f>
        <v>524070.40000000002</v>
      </c>
      <c r="Y127" s="29">
        <f>IFERROR(_xlfn.XLOOKUP($A127,Input_Raw!$A:$A,Input_Raw!EW:EW),"")</f>
        <v>516096.00000001257</v>
      </c>
      <c r="Z127" s="29">
        <f>IFERROR(_xlfn.XLOOKUP($A127,Input_Raw!$A:$A,Input_Raw!EX:EX),"")</f>
        <v>2952.0000000002619</v>
      </c>
      <c r="AA127" s="29">
        <f>IFERROR(_xlfn.XLOOKUP($A127,Input_Raw!$A:$A,Input_Raw!FA:FA),"")</f>
        <v>513144.00000001234</v>
      </c>
      <c r="AB127" s="9">
        <f>IFERROR(_xlfn.XLOOKUP($A127,Input_Raw!$A:$A,Input_Raw!FD:FD),"")</f>
        <v>129.05000000000001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439268.48775867489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12.483333333333334</v>
      </c>
      <c r="G128" s="189">
        <f>IFERROR(_xlfn.XLOOKUP($A128,Input_Raw!$A:$A,Input_Raw!$CY:$CY),"")</f>
        <v>5.7496610583333414</v>
      </c>
      <c r="H128" s="189">
        <f>IFERROR(_xlfn.XLOOKUP($A128,Input_Raw!$A:$A,Input_Raw!$DA:$DA),"")</f>
        <v>1.0398485750000002</v>
      </c>
      <c r="I128" s="189">
        <f>IFERROR(_xlfn.XLOOKUP($A128,Input_Raw!$A:$A,Input_Raw!$CX:$CX),"")</f>
        <v>6.4040588416666662</v>
      </c>
      <c r="J128" s="189">
        <f>IFERROR(_xlfn.XLOOKUP($A128,Input_Raw!$A:$A,Input_Raw!$CZ:$CZ),"")</f>
        <v>0.78773805833333288</v>
      </c>
      <c r="K128" s="190">
        <f>IFERROR(_xlfn.XLOOKUP($A128,Input_Raw!$A:$A,Input_Raw!$DB:$DB),"")</f>
        <v>26.866930751795664</v>
      </c>
      <c r="L128" s="190">
        <f>IFERROR(_xlfn.XLOOKUP($A128,Input_Raw!$A:$A,Input_Raw!$DC:$DC),"")</f>
        <v>39.955154369034332</v>
      </c>
      <c r="M128" s="189">
        <f>IFERROR(_xlfn.XLOOKUP($A128,Input_Raw!$A:$A,Input_Raw!$DF:$DF),"")</f>
        <v>0.76494982218675189</v>
      </c>
      <c r="N128" s="189">
        <f>IFERROR(_xlfn.XLOOKUP($A128,Input_Raw!$A:$A,Input_Raw!$DG:$DG),"")</f>
        <v>2.0865</v>
      </c>
      <c r="O128" s="219">
        <f>IFERROR(1-(SUMIF(Plant_BD!$B:$B,$A128,Plant_BD!$AL:$AL)/($AA128+SUMIF(Plant_BD!$B:$B,$A128,Plant_BD!$AL:$AL))),"")</f>
        <v>0.98217458455424789</v>
      </c>
      <c r="P128" s="219"/>
      <c r="Q128" s="220">
        <f>IFERROR(1-(SUMIF(Grid_BD!$B:$B,$A128,Grid_BD!$V:$V)/($AA128+SUMIF(Grid_BD!$B:$B,$A128,Grid_BD!$V:$V))),"")</f>
        <v>1</v>
      </c>
      <c r="R128" s="219">
        <f>IFERROR(1-(SUMIF(Grid_BD!$B:$B,$A128,Grid_BD!$V:$V)/($AA128+SUMIF(Grid_BD!$B:$B,$A128,Grid_BD!$V:$V))),"")</f>
        <v>1</v>
      </c>
      <c r="S128" s="9"/>
      <c r="T128" s="220"/>
      <c r="U128" s="221">
        <f t="shared" si="11"/>
        <v>0.78094603052597633</v>
      </c>
      <c r="V128" s="221" t="str">
        <f>IFERROR(_xlfn.XLOOKUP($A128,Input_Raw!$A:$A,Input_Raw!$FG:$FG),"")</f>
        <v/>
      </c>
      <c r="W128" s="222">
        <f t="shared" si="12"/>
        <v>0.20686153846153713</v>
      </c>
      <c r="X128" s="29">
        <f>IFERROR(_xlfn.XLOOKUP($A128,Input_Raw!$A:$A,Input_Raw!$DP:$DP),"")</f>
        <v>661599.6</v>
      </c>
      <c r="Y128" s="29">
        <f>IFERROR(_xlfn.XLOOKUP($A128,Input_Raw!$A:$A,Input_Raw!EW:EW),"")</f>
        <v>649007.99999999581</v>
      </c>
      <c r="Z128" s="29">
        <f>IFERROR(_xlfn.XLOOKUP($A128,Input_Raw!$A:$A,Input_Raw!EX:EX),"")</f>
        <v>3600</v>
      </c>
      <c r="AA128" s="29">
        <f>IFERROR(_xlfn.XLOOKUP($A128,Input_Raw!$A:$A,Input_Raw!FA:FA),"")</f>
        <v>645407.99999999581</v>
      </c>
      <c r="AB128" s="9">
        <f>IFERROR(_xlfn.XLOOKUP($A128,Input_Raw!$A:$A,Input_Raw!FD:FD),"")</f>
        <v>129.05000000000001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439268.48775867489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12.366666666666665</v>
      </c>
      <c r="G129" s="178">
        <f>IFERROR(_xlfn.XLOOKUP($A129,Input_Raw!$A:$A,Input_Raw!$CY:$CY),"")</f>
        <v>5.4812762666666668</v>
      </c>
      <c r="H129" s="178">
        <f>IFERROR(_xlfn.XLOOKUP($A129,Input_Raw!$A:$A,Input_Raw!$DA:$DA),"")</f>
        <v>0.98893275000000003</v>
      </c>
      <c r="I129" s="178">
        <f>IFERROR(_xlfn.XLOOKUP($A129,Input_Raw!$A:$A,Input_Raw!$CX:$CX),"")</f>
        <v>5.9109999999999996</v>
      </c>
      <c r="J129" s="178">
        <f>IFERROR(_xlfn.XLOOKUP($A129,Input_Raw!$A:$A,Input_Raw!$CZ:$CZ),"")</f>
        <v>0.78115912499999984</v>
      </c>
      <c r="K129" s="190">
        <f>IFERROR(_xlfn.XLOOKUP($A129,Input_Raw!$A:$A,Input_Raw!$DB:$DB),"")</f>
        <v>27.534653425859432</v>
      </c>
      <c r="L129" s="190">
        <f>IFERROR(_xlfn.XLOOKUP($A129,Input_Raw!$A:$A,Input_Raw!$DC:$DC),"")</f>
        <v>41.36329608674113</v>
      </c>
      <c r="M129" s="189">
        <f>IFERROR(_xlfn.XLOOKUP($A129,Input_Raw!$A:$A,Input_Raw!$DF:$DF),"")</f>
        <v>0.86724470724549985</v>
      </c>
      <c r="N129" s="189">
        <f>IFERROR(_xlfn.XLOOKUP($A129,Input_Raw!$A:$A,Input_Raw!$DG:$DG),"")</f>
        <v>1.9649999999999999</v>
      </c>
      <c r="O129" s="219">
        <f>IFERROR(1-(SUMIF(Plant_BD!$B:$B,$A129,Plant_BD!$AL:$AL)/($AA129+SUMIF(Plant_BD!$B:$B,$A129,Plant_BD!$AL:$AL))),"")</f>
        <v>1</v>
      </c>
      <c r="P129" s="219"/>
      <c r="Q129" s="220">
        <f>IFERROR(1-(SUMIF(Grid_BD!$B:$B,$A129,Grid_BD!$V:$V)/($AA129+SUMIF(Grid_BD!$B:$B,$A129,Grid_BD!$V:$V))),"")</f>
        <v>1</v>
      </c>
      <c r="R129" s="219">
        <f>IFERROR(1-(SUMIF(Grid_BD!$B:$B,$A129,Grid_BD!$V:$V)/($AA129+SUMIF(Grid_BD!$B:$B,$A129,Grid_BD!$V:$V))),"")</f>
        <v>1</v>
      </c>
      <c r="S129" s="9"/>
      <c r="T129" s="220"/>
      <c r="U129" s="221">
        <f t="shared" si="11"/>
        <v>0.825133710414931</v>
      </c>
      <c r="V129" s="221" t="str">
        <f>IFERROR(_xlfn.XLOOKUP($A129,Input_Raw!$A:$A,Input_Raw!$FG:$FG),"")</f>
        <v/>
      </c>
      <c r="W129" s="222">
        <f t="shared" si="12"/>
        <v>0.20173846153846023</v>
      </c>
      <c r="X129" s="29">
        <f>IFERROR(_xlfn.XLOOKUP($A129,Input_Raw!$A:$A,Input_Raw!$DP:$DP),"")</f>
        <v>644257.30000000005</v>
      </c>
      <c r="Y129" s="29">
        <f>IFERROR(_xlfn.XLOOKUP($A129,Input_Raw!$A:$A,Input_Raw!EW:EW),"")</f>
        <v>632087.99999999581</v>
      </c>
      <c r="Z129" s="29">
        <f>IFERROR(_xlfn.XLOOKUP($A129,Input_Raw!$A:$A,Input_Raw!EX:EX),"")</f>
        <v>2663.999999999869</v>
      </c>
      <c r="AA129" s="29">
        <f>IFERROR(_xlfn.XLOOKUP($A129,Input_Raw!$A:$A,Input_Raw!FA:FA),"")</f>
        <v>629423.99999999593</v>
      </c>
      <c r="AB129" s="9">
        <f>IFERROR(_xlfn.XLOOKUP($A129,Input_Raw!$A:$A,Input_Raw!FD:FD),"")</f>
        <v>129.05000000000001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439268.48775867489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A112" activePane="bottomRight" state="frozen"/>
      <selection activeCell="A3" sqref="A3:F46"/>
      <selection pane="topRight" activeCell="A3" sqref="A3:F46"/>
      <selection pane="bottomLeft" activeCell="A3" sqref="A3:F46"/>
      <selection pane="bottomRight" activeCell="FE132" sqref="FE132"/>
    </sheetView>
  </sheetViews>
  <sheetFormatPr defaultColWidth="8.81640625" defaultRowHeight="14.5"/>
  <cols>
    <col min="1" max="1" width="11.1796875" style="137" customWidth="1"/>
    <col min="2" max="2" width="11.1796875" style="138" customWidth="1"/>
    <col min="3" max="3" width="12.1796875" style="138" customWidth="1"/>
    <col min="4" max="4" width="15.81640625" style="138" customWidth="1"/>
    <col min="5" max="5" width="8.81640625" style="138"/>
    <col min="6" max="6" width="13.1796875" style="138" bestFit="1" customWidth="1"/>
    <col min="7" max="7" width="12.453125" style="137" bestFit="1" customWidth="1"/>
    <col min="8" max="23" width="20.81640625" style="137" customWidth="1"/>
    <col min="24" max="123" width="20.81640625" style="138" customWidth="1"/>
    <col min="124" max="137" width="20.81640625" style="137" customWidth="1"/>
    <col min="138" max="138" width="15.1796875" style="137" bestFit="1" customWidth="1"/>
    <col min="139" max="139" width="18" style="138" customWidth="1"/>
    <col min="140" max="140" width="10.1796875" style="138" bestFit="1" customWidth="1"/>
    <col min="141" max="141" width="18.1796875" style="138" customWidth="1"/>
    <col min="142" max="142" width="10.1796875" style="138" bestFit="1" customWidth="1"/>
    <col min="143" max="143" width="12.453125" style="138" customWidth="1"/>
    <col min="144" max="144" width="9.81640625" style="138" bestFit="1" customWidth="1"/>
    <col min="145" max="145" width="8.81640625" style="138" customWidth="1"/>
    <col min="146" max="146" width="9.54296875" style="138" bestFit="1" customWidth="1"/>
    <col min="147" max="147" width="8.81640625" style="138" customWidth="1"/>
    <col min="148" max="148" width="14.1796875" style="138" bestFit="1" customWidth="1"/>
    <col min="149" max="149" width="16.453125" style="138" bestFit="1" customWidth="1"/>
    <col min="150" max="150" width="17.1796875" style="155" customWidth="1"/>
    <col min="151" max="151" width="13.453125" style="138" customWidth="1"/>
    <col min="152" max="152" width="13.1796875" style="138" customWidth="1"/>
    <col min="153" max="153" width="20.81640625" style="138" customWidth="1"/>
    <col min="154" max="154" width="23.453125" style="138" customWidth="1"/>
    <col min="155" max="155" width="20.1796875" style="138" customWidth="1"/>
    <col min="156" max="156" width="13.453125" style="138" customWidth="1"/>
    <col min="157" max="157" width="15.81640625" style="138" customWidth="1"/>
    <col min="158" max="158" width="13.81640625" style="138" customWidth="1"/>
    <col min="159" max="159" width="11" style="138" customWidth="1"/>
    <col min="160" max="160" width="16.1796875" style="138" customWidth="1"/>
    <col min="161" max="161" width="147.26953125" style="138" bestFit="1" customWidth="1"/>
    <col min="162" max="162" width="10.26953125" style="138" customWidth="1"/>
    <col min="163" max="163" width="12.7265625" style="138" customWidth="1"/>
    <col min="164" max="16384" width="8.8164062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6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50"/>
      <c r="EJ3" s="350"/>
      <c r="EK3" s="350"/>
      <c r="EL3" s="350"/>
      <c r="EM3" s="350"/>
      <c r="EN3" s="350"/>
      <c r="EO3" s="350"/>
      <c r="EP3" s="350"/>
      <c r="EQ3" s="350"/>
      <c r="ER3" s="350"/>
      <c r="ES3" s="350"/>
      <c r="ET3" s="350"/>
      <c r="EU3" s="350"/>
      <c r="EV3" s="350"/>
      <c r="EW3" s="350"/>
      <c r="EX3" s="350"/>
      <c r="EY3" s="350"/>
      <c r="EZ3" s="350"/>
      <c r="FA3" s="350"/>
      <c r="FB3" s="350"/>
      <c r="FC3" s="350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32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1243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1244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1275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1274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1273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1280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1287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1288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1296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1298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1303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1309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1322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1324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1325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1327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1328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1328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1328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146">
        <v>0.3034722222222222</v>
      </c>
      <c r="G127" s="156">
        <v>0.77152777777777781</v>
      </c>
      <c r="H127" s="121">
        <v>1788.3</v>
      </c>
      <c r="I127" s="257">
        <v>1804.9</v>
      </c>
      <c r="J127" s="121">
        <v>1678.8</v>
      </c>
      <c r="K127" s="121">
        <v>1667.7</v>
      </c>
      <c r="L127" s="121">
        <v>1724</v>
      </c>
      <c r="M127" s="121">
        <v>1769</v>
      </c>
      <c r="N127" s="121">
        <v>1710.3</v>
      </c>
      <c r="O127" s="121">
        <v>1924</v>
      </c>
      <c r="P127" s="121">
        <v>1746.1</v>
      </c>
      <c r="Q127" s="121">
        <v>1737.1</v>
      </c>
      <c r="R127" s="121">
        <v>1780.7</v>
      </c>
      <c r="S127" s="255">
        <v>1786.7</v>
      </c>
      <c r="T127" s="121">
        <v>1788</v>
      </c>
      <c r="U127" s="121">
        <v>1832.7</v>
      </c>
      <c r="V127" s="121">
        <v>1842</v>
      </c>
      <c r="W127" s="121">
        <v>1760.6</v>
      </c>
      <c r="X127" s="283">
        <v>2617.6999999999998</v>
      </c>
      <c r="Y127" s="192">
        <v>2675.2</v>
      </c>
      <c r="Z127" s="192">
        <v>2512.6999999999998</v>
      </c>
      <c r="AA127" s="192">
        <v>2637.2</v>
      </c>
      <c r="AB127" s="283">
        <v>2931</v>
      </c>
      <c r="AC127" s="192">
        <v>1788.7</v>
      </c>
      <c r="AD127" s="192">
        <v>2683.8</v>
      </c>
      <c r="AE127" s="192">
        <v>2741.2</v>
      </c>
      <c r="AF127" s="283">
        <v>2693.3</v>
      </c>
      <c r="AG127" s="192">
        <v>2678</v>
      </c>
      <c r="AH127" s="192">
        <v>2663</v>
      </c>
      <c r="AI127" s="283">
        <v>2674.7</v>
      </c>
      <c r="AJ127" s="136">
        <v>2147.4</v>
      </c>
      <c r="AK127" s="136">
        <v>2213.1</v>
      </c>
      <c r="AL127" s="136">
        <v>2205.3000000000002</v>
      </c>
      <c r="AM127" s="136">
        <v>2221.8000000000002</v>
      </c>
      <c r="AN127" s="136">
        <v>2224</v>
      </c>
      <c r="AO127" s="136">
        <v>2266</v>
      </c>
      <c r="AP127" s="136">
        <v>2269.9</v>
      </c>
      <c r="AQ127" s="136">
        <v>2249.9</v>
      </c>
      <c r="AR127" s="136">
        <v>1713.1</v>
      </c>
      <c r="AS127" s="136">
        <v>1718.5</v>
      </c>
      <c r="AT127" s="136">
        <v>1712.2</v>
      </c>
      <c r="AU127" s="136">
        <v>1712.9</v>
      </c>
      <c r="AV127" s="136">
        <v>1751.6</v>
      </c>
      <c r="AW127" s="136">
        <v>1723.2</v>
      </c>
      <c r="AX127" s="136">
        <v>2560.4</v>
      </c>
      <c r="AY127" s="136">
        <v>2907.5</v>
      </c>
      <c r="AZ127" s="136">
        <v>2068.6999999999998</v>
      </c>
      <c r="BA127" s="136">
        <v>2534.6</v>
      </c>
      <c r="BB127" s="136">
        <v>2869.6</v>
      </c>
      <c r="BC127" s="136">
        <v>2699</v>
      </c>
      <c r="BD127" s="136">
        <v>2407.6999999999998</v>
      </c>
      <c r="BE127" s="136">
        <v>2667.8</v>
      </c>
      <c r="BF127" s="136">
        <v>2911.6</v>
      </c>
      <c r="BG127" s="136">
        <v>3022.7</v>
      </c>
      <c r="BH127" s="136">
        <v>3026.9</v>
      </c>
      <c r="BI127" s="136">
        <v>3108.6</v>
      </c>
      <c r="BJ127" s="136">
        <v>1927.2</v>
      </c>
      <c r="BK127" s="136">
        <v>1507.1</v>
      </c>
      <c r="BL127" s="136">
        <v>1842.9</v>
      </c>
      <c r="BM127" s="136">
        <v>1852.2</v>
      </c>
      <c r="BN127" s="136">
        <v>2085.1999999999998</v>
      </c>
      <c r="BO127" s="136">
        <v>1998.5</v>
      </c>
      <c r="BP127" s="136">
        <v>2215</v>
      </c>
      <c r="BQ127" s="136">
        <v>2152.1</v>
      </c>
      <c r="BR127" s="136">
        <v>2356.3000000000002</v>
      </c>
      <c r="BS127" s="136">
        <v>2306.1999999999998</v>
      </c>
      <c r="BT127" s="136">
        <v>2527.1</v>
      </c>
      <c r="BU127" s="136">
        <v>2539.5</v>
      </c>
      <c r="BV127" s="192">
        <v>2140</v>
      </c>
      <c r="BW127" s="192">
        <v>2041.7</v>
      </c>
      <c r="BX127" s="192">
        <v>1898.9</v>
      </c>
      <c r="BY127" s="192">
        <v>2191.5</v>
      </c>
      <c r="BZ127" s="136">
        <v>1891.7</v>
      </c>
      <c r="CA127" s="136">
        <v>203.5</v>
      </c>
      <c r="CB127" s="136">
        <v>1897.7</v>
      </c>
      <c r="CC127" s="136">
        <v>1914</v>
      </c>
      <c r="CD127" s="195">
        <v>1.5163614833333301</v>
      </c>
      <c r="CE127" s="59">
        <v>1.2774720666666657</v>
      </c>
      <c r="CF127" s="195">
        <v>1.1011719166666682</v>
      </c>
      <c r="CG127" s="195">
        <v>1.2221081333333348</v>
      </c>
      <c r="CH127" s="195">
        <v>0.16195238333333328</v>
      </c>
      <c r="CI127" s="195">
        <v>0.16496091666666693</v>
      </c>
      <c r="CJ127" s="59">
        <v>0.23639878333333333</v>
      </c>
      <c r="CK127" s="59">
        <v>0.16925750000000003</v>
      </c>
      <c r="CL127" s="195">
        <v>24.918795768917761</v>
      </c>
      <c r="CM127" s="195">
        <v>24.624120032441162</v>
      </c>
      <c r="CN127" s="195">
        <v>32.33874776240846</v>
      </c>
      <c r="CO127" s="195">
        <v>29.737808596918075</v>
      </c>
      <c r="CP127" s="195">
        <v>93.446541903986969</v>
      </c>
      <c r="CQ127" s="195">
        <v>93.118718572587198</v>
      </c>
      <c r="CR127" s="195">
        <v>3.9056143205858568E-2</v>
      </c>
      <c r="CS127" s="59">
        <v>7.7858880778588893E-2</v>
      </c>
      <c r="CT127" s="195">
        <v>1.5494597233523186</v>
      </c>
      <c r="CU127" s="195">
        <v>1.5580778588807793</v>
      </c>
      <c r="CV127" s="195">
        <v>3.5070000000000001</v>
      </c>
      <c r="CW127" s="247">
        <v>3.129</v>
      </c>
      <c r="CX127" s="193">
        <f>IFERROR(AVERAGEIF(RD[[#This Row],[IS1POA1 (KWh/m2)]:[IS7POA2 (KWh/m2)]],"&lt;&gt;0",RD[[#This Row],[IS1POA1 (KWh/m2)]:[IS7POA2 (KWh/m2)]]),"")</f>
        <v>1.396916774999998</v>
      </c>
      <c r="CY127" s="193">
        <f>IFERROR(AVERAGEIF(RD[[#This Row],[IS1GHI1 (KWh/m2)]:[IS7GHI2 (KWh/m2)]],"&lt;&gt;0",RD[[#This Row],[IS1GHI1 (KWh/m2)]:[IS7GHI2 (KWh/m2)]]),"")</f>
        <v>1.1616400250000014</v>
      </c>
      <c r="CZ127" s="193">
        <f>IFERROR(AVERAGEIF(RD[[#This Row],[IS1POA_BS1 (KWh/m2)]:[IS7POA_BS2 (KWh/m2)]],"&lt;&gt;0",RD[[#This Row],[IS1POA_BS1 (KWh/m2)]:[IS7POA_BS2 (KWh/m2)]]),"")</f>
        <v>0.16345665000000009</v>
      </c>
      <c r="DA127" s="193">
        <f>IFERROR(AVERAGEIF(RD[[#This Row],[IS1GHI_BS1 (KWh/m2)]:[IS1GHI_BS1 (KWh/m2)2]],"&lt;&gt;0",RD[[#This Row],[IS1GHI_BS1 (KWh/m2)]:[IS1GHI_BS1 (KWh/m2)2]]),"")</f>
        <v>0.20282814166666668</v>
      </c>
      <c r="DB127" s="193">
        <f>IFERROR(AVERAGEIF(RD[[#This Row],[IS1AT1 (°C)]:[IS7AT2 (°C)]],"&lt;&gt;0",RD[[#This Row],[IS1AT1 (°C)]:[IS7AT2 (°C)]]),"")</f>
        <v>24.771457900679462</v>
      </c>
      <c r="DC127" s="193">
        <f>IFERROR(AVERAGEIF(RD[[#This Row],[IS1MT1 (°C)]:[IS7MT2 (°C)]],"&lt;&gt;0",RD[[#This Row],[IS1MT1 (°C)]:[IS7MT2 (°C)]]),"")</f>
        <v>31.038278179663266</v>
      </c>
      <c r="DD127" s="193">
        <f>IFERROR(AVERAGEIF(RD[[#This Row],[IS1RH1 (%)]:[IS7RH2 (%)]],"&lt;&gt;0",RD[[#This Row],[IS1RH1 (%)]:[IS7RH2 (%)]]),"")</f>
        <v>93.282630238287084</v>
      </c>
      <c r="DE127" s="193">
        <f>IFERROR(AVERAGEIF(RD[[#This Row],[IS1Rain1 (mm)]:[IS7Rain2 (mm)]],"&lt;&gt;0",RD[[#This Row],[IS1Rain1 (mm)]:[IS7Rain2 (mm)]]),"")</f>
        <v>5.845751199222373E-2</v>
      </c>
      <c r="DF127" s="193">
        <f>IFERROR(AVERAGEIF(RD[[#This Row],[WS_Solar1_Avg (m/s)]:[IS7_WS_Solar1_Avg (m/s)]],"&lt;&gt;0",RD[[#This Row],[WS_Solar1_Avg (m/s)]:[IS7_WS_Solar1_Avg (m/s)]]),"")</f>
        <v>1.553768791116549</v>
      </c>
      <c r="DG127" s="193">
        <f>IFERROR(AVERAGEIF(RD[[#This Row],[WS_Solar1_Max (m/s)]:[IS7_WS_Solar1_Max (m/s)]],"&lt;&gt;0",RD[[#This Row],[WS_Solar1_Max (m/s)]:[IS7_WS_Solar1_Max (m/s)]]),"")</f>
        <v>3.3180000000000001</v>
      </c>
      <c r="DH127" s="193">
        <f>SUM(RD[[#This Row],[IS1Inv1M1]:[IS4Inv4M2]])</f>
        <v>59637.399999999994</v>
      </c>
      <c r="DI127" s="194">
        <f>SUM(RD[[#This Row],[IS7Inv1M1]]+RD[[#This Row],[IS7Inv2M1]])</f>
        <v>3431.6</v>
      </c>
      <c r="DJ127" s="193">
        <f>SUM(RD[[#This Row],[IS5Inv1M1]:[IS5Inv2M2]])</f>
        <v>8787.6</v>
      </c>
      <c r="DK127" s="193">
        <f>SUM(RD[[#This Row],[IS8Inv1M1]:[IS9Inv2M2]])</f>
        <v>16971.099999999999</v>
      </c>
      <c r="DL127" s="60">
        <f>SUM(RD[[#This Row],[IS6Inv1M1]:[IS6Inv2M2]])</f>
        <v>9009.7999999999993</v>
      </c>
      <c r="DM127" s="275">
        <f>SUM(RD[[#This Row],[IS10Inv1M1]:[IS11Inv1M4]],RD[[#This Row],[IS14Inv1M1]:[IS14Inv2M4]])</f>
        <v>44022.299999999996</v>
      </c>
      <c r="DN127" s="275">
        <f>SUM(RD[[#This Row],[IS12Inv1M1]:[IS12Inv1M4]])</f>
        <v>8450.7999999999993</v>
      </c>
      <c r="DO127" s="275">
        <f>SUM(RD[[#This Row],[IS13Inv1M1]:[IS13Inv2M2]])</f>
        <v>9729.1</v>
      </c>
      <c r="DP127" s="193">
        <f>SUM(RD[[#This Row],[O2R15]:[O2R26]])</f>
        <v>160039.69999999998</v>
      </c>
      <c r="DQ127" s="158">
        <v>47068</v>
      </c>
      <c r="DR127" s="162">
        <v>236.5</v>
      </c>
      <c r="DS127" s="335">
        <v>41249.800000000003</v>
      </c>
      <c r="DT127" s="158">
        <v>247.9</v>
      </c>
      <c r="DU127" s="162">
        <v>48984.6</v>
      </c>
      <c r="DV127" s="162">
        <v>466</v>
      </c>
      <c r="DW127" s="158">
        <v>11474.5</v>
      </c>
      <c r="DX127" s="162">
        <v>61.6</v>
      </c>
      <c r="DY127" s="162">
        <v>6228.2</v>
      </c>
      <c r="DZ127" s="162">
        <v>35.200000000000003</v>
      </c>
      <c r="EA127" s="134">
        <v>114.32</v>
      </c>
      <c r="EB127" s="230">
        <v>159635537</v>
      </c>
      <c r="EC127" s="229">
        <v>1125872</v>
      </c>
      <c r="ED127" s="230">
        <v>1351</v>
      </c>
      <c r="EE127" s="230">
        <v>153798</v>
      </c>
      <c r="EF127" s="158">
        <v>221307.3</v>
      </c>
      <c r="EG127" s="158">
        <v>2148.1999999999998</v>
      </c>
      <c r="EH127" s="140">
        <f>IF((RD[[#This Row],[33 kV_F3_Ex
Incomer1]]-DQ126)*1000&lt;0,0,(RD[[#This Row],[33 kV_F3_Ex
Incomer1]]-DQ126)*1000)</f>
        <v>31000</v>
      </c>
      <c r="EI127" s="140">
        <f>IF((RD[[#This Row],[34 kV_F3_Im
Incomer1]]-DR126)*1000&lt;0,0,(RD[[#This Row],[34 kV_F3_Im
Incomer1]]-DR126)*1000)</f>
        <v>500</v>
      </c>
      <c r="EJ127" s="140">
        <f>IF((RD[[#This Row],[33 kV_F4_Ex
Incomer2]]-DS126)*1000&lt;0,0,(RD[[#This Row],[33 kV_F4_Ex
Incomer2]]-DS126)*1000)</f>
        <v>28500</v>
      </c>
      <c r="EK127" s="140">
        <f>IF((RD[[#This Row],[34 kV_F4_Im
Incomer2]]-DT126)*1000&lt;0,0,(RD[[#This Row],[34 kV_F4_Im
Incomer2]]-DT126)*1000)</f>
        <v>400.00000000000568</v>
      </c>
      <c r="EL127" s="140">
        <f>IF((RD[[#This Row],[33 kV_F5_Ex
Incomer3]]-DU126)*1000&lt;0,0,(RD[[#This Row],[33 kV_F5_Ex
Incomer3]]-DU126)*1000)</f>
        <v>38199.99999999709</v>
      </c>
      <c r="EM127" s="140">
        <f>IF((RD[[#This Row],[34 kV_F5_Im
Incomer3]]-DV126)*1000&lt;0,0,(RD[[#This Row],[34 kV_F5_Im
Incomer3]]-DV126)*1000)</f>
        <v>800.00000000001137</v>
      </c>
      <c r="EN127" s="140">
        <f>IF((RD[[#This Row],[33 kV_F6_Ex
Incomer4]]-DW126)*1000&lt;0,0,(RD[[#This Row],[33 kV_F6_Ex
Incomer4]]-DW126)*1000)</f>
        <v>14600.000000000364</v>
      </c>
      <c r="EO127" s="140">
        <f t="shared" si="166"/>
        <v>400.00000000000568</v>
      </c>
      <c r="EP127" s="140">
        <f>IF((RD[[#This Row],[33 kV_F7_Ex
Incomer5]]-DY126)*1000&lt;0,0,(RD[[#This Row],[33 kV_F7_Ex
Incomer5]]-DY126)*1000)</f>
        <v>38699.999999999818</v>
      </c>
      <c r="EQ127" s="140">
        <f>IF((RD[[#This Row],[33 kV_F7_Im
Incomer5]]-DZ126)*1000&lt;0,0,(RD[[#This Row],[33 kV_F7_Im
Incomer5]]-DZ126)*1000)</f>
        <v>800.00000000000432</v>
      </c>
      <c r="ER127" s="140">
        <f>IF((RD[[#This Row],[33 kV_Aux Trafo]]-EA126)*1000&lt;0,0,(RD[[#This Row],[33 kV_Aux Trafo]]-EA126)*1000)</f>
        <v>309.99999999998806</v>
      </c>
      <c r="ES127" s="152">
        <f>IF((RD[[#This Row],[33kV_OG1_Ex_]]-EB126)*1&lt;0,0,(RD[[#This Row],[33kV_OG1_Ex_]]-EB126)*1)</f>
        <v>161169</v>
      </c>
      <c r="ET127" s="140">
        <f>IF((RD[[#This Row],[33kV_OG1_Im]]-EC126)*1&lt;0,0,(RD[[#This Row],[33kV_OG1_Im]]-EC126)*1)</f>
        <v>3138.0479999999516</v>
      </c>
      <c r="EU127" s="140">
        <f>IF((RD[[#This Row],[132kV_TX1_EX]]-ED126)*720&lt;=0,"",(RD[[#This Row],[132kV_TX1_EX]]-ED126)*720)</f>
        <v>2160</v>
      </c>
      <c r="EV127" s="140">
        <f>IF((RD[[#This Row],[132 kV_Tx1_Im]]-EE126)*720&lt;=0,0,(RD[[#This Row],[132 kV_Tx1_Im]]-EE126)*720)</f>
        <v>115200</v>
      </c>
      <c r="EW127" s="140">
        <f>IF((RD[[#This Row],[132kV_L1_Ex]]-EF126)*720&lt;=0,0,(RD[[#This Row],[132kV_L1_Ex]]-EF126)*720)</f>
        <v>160487.99999999581</v>
      </c>
      <c r="EX127" s="140">
        <f>IF((RD[[#This Row],[132kV_L1_Im]]-EG126)*720&lt;=0,0,(RD[[#This Row],[132kV_L1_Im]]-EG126)*720)</f>
        <v>3743.999999999869</v>
      </c>
      <c r="EY127" s="316">
        <f>IFERROR(RD[[#This Row],[33kV_OG1_Ex (MWh)]]+RD[[#This Row],[33kV_OG1_Im (MWh)]],"")</f>
        <v>164307.04799999995</v>
      </c>
      <c r="EZ127" s="142">
        <f>RD[[#This Row],[33kV_OG1_Ex (MWh)]]-RD[[#This Row],[33kV_OG1_Im (MWh)]]</f>
        <v>158030.95200000005</v>
      </c>
      <c r="FA127" s="142">
        <f>IFERROR(RD[[#This Row],[132kV_L1_Ex(MWh)]]-RD[[#This Row],[132kV_L1_Im(MWh)]],"")</f>
        <v>156743.99999999593</v>
      </c>
      <c r="FB127" s="318">
        <f>IFERROR(RD[[#This Row],[33kV_Ex(MWh)]]/RD[[#This Row],[Inv Total Gneration (MWh)]]-1,"")</f>
        <v>2.6664308918349366E-2</v>
      </c>
      <c r="FC127" s="319">
        <f>IFERROR((RD[[#This Row],[Sunset Time (POA&lt;20 W/m2)]]-RD[[#This Row],[Sunrise Time (POA&gt;20 W/m2)]])*24,0)</f>
        <v>11.233333333333334</v>
      </c>
      <c r="FD127" s="320">
        <v>129.05000000000001</v>
      </c>
      <c r="FE127" t="s">
        <v>1328</v>
      </c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146">
        <v>0.28680555555555554</v>
      </c>
      <c r="G128" s="156">
        <v>0.77777777777777779</v>
      </c>
      <c r="H128" s="121">
        <v>5127.8</v>
      </c>
      <c r="I128" s="257">
        <v>5156.3</v>
      </c>
      <c r="J128" s="121">
        <v>4824.7</v>
      </c>
      <c r="K128" s="121">
        <v>4830.6000000000004</v>
      </c>
      <c r="L128" s="121">
        <v>5008.3999999999996</v>
      </c>
      <c r="M128" s="121">
        <v>5118</v>
      </c>
      <c r="N128" s="121">
        <v>4936</v>
      </c>
      <c r="O128" s="121">
        <v>5518.5</v>
      </c>
      <c r="P128" s="121">
        <v>4995.7</v>
      </c>
      <c r="Q128" s="121">
        <v>4951.3</v>
      </c>
      <c r="R128" s="121">
        <v>5058.8</v>
      </c>
      <c r="S128" s="255">
        <v>5056.1000000000004</v>
      </c>
      <c r="T128" s="121">
        <v>5081.1000000000004</v>
      </c>
      <c r="U128" s="121">
        <v>5134.5</v>
      </c>
      <c r="V128" s="121">
        <v>5226.8</v>
      </c>
      <c r="W128" s="121">
        <v>5008.3999999999996</v>
      </c>
      <c r="X128" s="283">
        <v>7004.5</v>
      </c>
      <c r="Y128" s="192">
        <v>7083</v>
      </c>
      <c r="Z128" s="192">
        <v>6809.2</v>
      </c>
      <c r="AA128" s="192">
        <v>7125.1</v>
      </c>
      <c r="AB128" s="283">
        <v>7725.7</v>
      </c>
      <c r="AC128" s="192">
        <v>4761.3</v>
      </c>
      <c r="AD128" s="192">
        <v>7157</v>
      </c>
      <c r="AE128" s="192">
        <v>7364.8</v>
      </c>
      <c r="AF128" s="283">
        <v>7160.5</v>
      </c>
      <c r="AG128" s="192">
        <v>7102.2</v>
      </c>
      <c r="AH128" s="192">
        <v>7132.6</v>
      </c>
      <c r="AI128" s="283">
        <v>7189.2</v>
      </c>
      <c r="AJ128" s="136">
        <v>6003.1</v>
      </c>
      <c r="AK128" s="136">
        <v>6232.3</v>
      </c>
      <c r="AL128" s="136">
        <v>6275.3</v>
      </c>
      <c r="AM128" s="136">
        <v>6327.3</v>
      </c>
      <c r="AN128" s="136">
        <v>6292.4</v>
      </c>
      <c r="AO128" s="136">
        <v>6430.2</v>
      </c>
      <c r="AP128" s="136">
        <v>6425.1</v>
      </c>
      <c r="AQ128" s="136">
        <v>6373.8</v>
      </c>
      <c r="AR128" s="136">
        <v>5120.8999999999996</v>
      </c>
      <c r="AS128" s="136">
        <v>5141.8999999999996</v>
      </c>
      <c r="AT128" s="136">
        <v>5124.8</v>
      </c>
      <c r="AU128" s="136">
        <v>5113.7</v>
      </c>
      <c r="AV128" s="136">
        <v>5242.8</v>
      </c>
      <c r="AW128" s="136">
        <v>5168.1000000000004</v>
      </c>
      <c r="AX128" s="136">
        <v>7212.3</v>
      </c>
      <c r="AY128" s="136">
        <v>8245.5</v>
      </c>
      <c r="AZ128" s="136">
        <v>5934.3</v>
      </c>
      <c r="BA128" s="136">
        <v>7298.6</v>
      </c>
      <c r="BB128" s="136">
        <v>7528.6</v>
      </c>
      <c r="BC128" s="136">
        <v>7150.7</v>
      </c>
      <c r="BD128" s="136">
        <v>6407.1</v>
      </c>
      <c r="BE128" s="136">
        <v>7061.4</v>
      </c>
      <c r="BF128" s="136">
        <v>7601.3</v>
      </c>
      <c r="BG128" s="136">
        <v>7716.9</v>
      </c>
      <c r="BH128" s="136">
        <v>7685.7</v>
      </c>
      <c r="BI128" s="136">
        <v>7875.2</v>
      </c>
      <c r="BJ128" s="136">
        <v>5041.1000000000004</v>
      </c>
      <c r="BK128" s="136">
        <v>4000.8</v>
      </c>
      <c r="BL128" s="136">
        <v>4785.2</v>
      </c>
      <c r="BM128" s="136">
        <v>4804.3999999999996</v>
      </c>
      <c r="BN128" s="136">
        <v>5462.8</v>
      </c>
      <c r="BO128" s="136">
        <v>5205.3999999999996</v>
      </c>
      <c r="BP128" s="136">
        <v>5727</v>
      </c>
      <c r="BQ128" s="136">
        <v>5598.6</v>
      </c>
      <c r="BR128" s="136">
        <v>5550.4</v>
      </c>
      <c r="BS128" s="136">
        <v>5648.5</v>
      </c>
      <c r="BT128" s="136">
        <v>6165.2</v>
      </c>
      <c r="BU128" s="136">
        <v>6195.5</v>
      </c>
      <c r="BV128" s="192">
        <v>5233.1000000000004</v>
      </c>
      <c r="BW128" s="192">
        <v>4977.8</v>
      </c>
      <c r="BX128" s="192">
        <v>4661</v>
      </c>
      <c r="BY128" s="192">
        <v>5325.6</v>
      </c>
      <c r="BZ128" s="136">
        <v>4628.2</v>
      </c>
      <c r="CA128" s="136">
        <v>659.6</v>
      </c>
      <c r="CB128" s="136">
        <v>4711.6000000000004</v>
      </c>
      <c r="CC128" s="136">
        <v>5006.8999999999996</v>
      </c>
      <c r="CD128" s="195">
        <v>3.8</v>
      </c>
      <c r="CE128" s="59">
        <v>3.8664771499999979</v>
      </c>
      <c r="CF128" s="195">
        <v>3.2077797999999977</v>
      </c>
      <c r="CG128" s="195">
        <v>3.713160000000002</v>
      </c>
      <c r="CH128" s="195">
        <v>0.44359418333333361</v>
      </c>
      <c r="CI128" s="195">
        <v>0.52144006666666687</v>
      </c>
      <c r="CJ128" s="59">
        <v>0.69383899999999965</v>
      </c>
      <c r="CK128" s="59">
        <v>0.53305553333333311</v>
      </c>
      <c r="CL128" s="195">
        <v>26.295048701298757</v>
      </c>
      <c r="CM128" s="195">
        <v>26.196815235008078</v>
      </c>
      <c r="CN128" s="195">
        <v>37.336580357142864</v>
      </c>
      <c r="CO128" s="195">
        <v>34.870124797406824</v>
      </c>
      <c r="CP128" s="195">
        <v>86.938392857142873</v>
      </c>
      <c r="CQ128" s="195">
        <v>87.047552674230076</v>
      </c>
      <c r="CR128" s="195">
        <v>9.7402597402597314E-3</v>
      </c>
      <c r="CS128" s="59">
        <v>0</v>
      </c>
      <c r="CT128" s="195">
        <v>1.2449464285714291</v>
      </c>
      <c r="CU128" s="195">
        <v>1.3394270664505681</v>
      </c>
      <c r="CV128" s="195">
        <v>2.589</v>
      </c>
      <c r="CW128" s="247">
        <v>2.5739999999999998</v>
      </c>
      <c r="CX128" s="193">
        <f>IFERROR(AVERAGEIF(RD[[#This Row],[IS1POA1 (KWh/m2)]:[IS7POA2 (KWh/m2)]],"&lt;&gt;0",RD[[#This Row],[IS1POA1 (KWh/m2)]:[IS7POA2 (KWh/m2)]]),"")</f>
        <v>3.8332385749999989</v>
      </c>
      <c r="CY128" s="193">
        <f>IFERROR(AVERAGEIF(RD[[#This Row],[IS1GHI1 (KWh/m2)]:[IS7GHI2 (KWh/m2)]],"&lt;&gt;0",RD[[#This Row],[IS1GHI1 (KWh/m2)]:[IS7GHI2 (KWh/m2)]]),"")</f>
        <v>3.4604698999999997</v>
      </c>
      <c r="CZ128" s="193">
        <f>IFERROR(AVERAGEIF(RD[[#This Row],[IS1POA_BS1 (KWh/m2)]:[IS7POA_BS2 (KWh/m2)]],"&lt;&gt;0",RD[[#This Row],[IS1POA_BS1 (KWh/m2)]:[IS7POA_BS2 (KWh/m2)]]),"")</f>
        <v>0.48251712500000021</v>
      </c>
      <c r="DA128" s="193">
        <f>IFERROR(AVERAGEIF(RD[[#This Row],[IS1GHI_BS1 (KWh/m2)]:[IS1GHI_BS1 (KWh/m2)2]],"&lt;&gt;0",RD[[#This Row],[IS1GHI_BS1 (KWh/m2)]:[IS1GHI_BS1 (KWh/m2)2]]),"")</f>
        <v>0.61344726666666638</v>
      </c>
      <c r="DB128" s="193">
        <f>IFERROR(AVERAGEIF(RD[[#This Row],[IS1AT1 (°C)]:[IS7AT2 (°C)]],"&lt;&gt;0",RD[[#This Row],[IS1AT1 (°C)]:[IS7AT2 (°C)]]),"")</f>
        <v>26.245931968153418</v>
      </c>
      <c r="DC128" s="193">
        <f>IFERROR(AVERAGEIF(RD[[#This Row],[IS1MT1 (°C)]:[IS7MT2 (°C)]],"&lt;&gt;0",RD[[#This Row],[IS1MT1 (°C)]:[IS7MT2 (°C)]]),"")</f>
        <v>36.103352577274848</v>
      </c>
      <c r="DD128" s="193">
        <f>IFERROR(AVERAGEIF(RD[[#This Row],[IS1RH1 (%)]:[IS7RH2 (%)]],"&lt;&gt;0",RD[[#This Row],[IS1RH1 (%)]:[IS7RH2 (%)]]),"")</f>
        <v>86.992972765686474</v>
      </c>
      <c r="DE128" s="193">
        <f>IFERROR(AVERAGEIF(RD[[#This Row],[IS1Rain1 (mm)]:[IS7Rain2 (mm)]],"&lt;&gt;0",RD[[#This Row],[IS1Rain1 (mm)]:[IS7Rain2 (mm)]]),"")</f>
        <v>9.7402597402597314E-3</v>
      </c>
      <c r="DF128" s="193">
        <f>IFERROR(AVERAGEIF(RD[[#This Row],[WS_Solar1_Avg (m/s)]:[IS7_WS_Solar1_Avg (m/s)]],"&lt;&gt;0",RD[[#This Row],[WS_Solar1_Avg (m/s)]:[IS7_WS_Solar1_Avg (m/s)]]),"")</f>
        <v>1.2921867475109985</v>
      </c>
      <c r="DG128" s="193">
        <f>IFERROR(AVERAGEIF(RD[[#This Row],[WS_Solar1_Max (m/s)]:[IS7_WS_Solar1_Max (m/s)]],"&lt;&gt;0",RD[[#This Row],[WS_Solar1_Max (m/s)]:[IS7_WS_Solar1_Max (m/s)]]),"")</f>
        <v>2.5815000000000001</v>
      </c>
      <c r="DH128" s="193">
        <f>SUM(RD[[#This Row],[IS1Inv1M1]:[IS4Inv4M2]])</f>
        <v>164648.10000000003</v>
      </c>
      <c r="DI128" s="194">
        <f>SUM(RD[[#This Row],[IS7Inv1M1]]+RD[[#This Row],[IS7Inv2M1]])</f>
        <v>10262.799999999999</v>
      </c>
      <c r="DJ128" s="193">
        <f>SUM(RD[[#This Row],[IS5Inv1M1]:[IS5Inv2M2]])</f>
        <v>24838</v>
      </c>
      <c r="DK128" s="193">
        <f>SUM(RD[[#This Row],[IS8Inv1M1]:[IS9Inv2M2]])</f>
        <v>49340.1</v>
      </c>
      <c r="DL128" s="60">
        <f>SUM(RD[[#This Row],[IS6Inv1M1]:[IS6Inv2M2]])</f>
        <v>25521.499999999996</v>
      </c>
      <c r="DM128" s="275">
        <f>SUM(RD[[#This Row],[IS10Inv1M1]:[IS11Inv1M4]],RD[[#This Row],[IS14Inv1M1]:[IS14Inv2M4]])</f>
        <v>112862.20000000001</v>
      </c>
      <c r="DN128" s="275">
        <f>SUM(RD[[#This Row],[IS12Inv1M1]:[IS12Inv1M4]])</f>
        <v>21993.800000000003</v>
      </c>
      <c r="DO128" s="275">
        <f>SUM(RD[[#This Row],[IS13Inv1M1]:[IS13Inv2M2]])</f>
        <v>23559.599999999999</v>
      </c>
      <c r="DP128" s="193">
        <f>SUM(RD[[#This Row],[O2R15]:[O2R26]])</f>
        <v>433026.1</v>
      </c>
      <c r="DQ128" s="158">
        <v>47151.3</v>
      </c>
      <c r="DR128" s="162">
        <v>236.9</v>
      </c>
      <c r="DS128" s="335">
        <v>41327.800000000003</v>
      </c>
      <c r="DT128" s="158">
        <v>248.2</v>
      </c>
      <c r="DU128" s="162">
        <v>49093.7</v>
      </c>
      <c r="DV128" s="162">
        <v>466.6</v>
      </c>
      <c r="DW128" s="158">
        <v>11509.3</v>
      </c>
      <c r="DX128" s="162">
        <v>61.8</v>
      </c>
      <c r="DY128" s="162">
        <v>6325.9</v>
      </c>
      <c r="DZ128" s="162">
        <v>35.9</v>
      </c>
      <c r="EA128" s="134">
        <v>114.6</v>
      </c>
      <c r="EB128" s="230">
        <v>160064438</v>
      </c>
      <c r="EC128" s="229">
        <v>1128429.0560000001</v>
      </c>
      <c r="ED128" s="230">
        <v>1354</v>
      </c>
      <c r="EE128" s="230">
        <v>154225</v>
      </c>
      <c r="EF128" s="158">
        <v>221901.2</v>
      </c>
      <c r="EG128" s="158">
        <v>2152.4</v>
      </c>
      <c r="EH128" s="140">
        <f>IF((RD[[#This Row],[33 kV_F3_Ex
Incomer1]]-DQ127)*1000&lt;0,0,(RD[[#This Row],[33 kV_F3_Ex
Incomer1]]-DQ127)*1000)</f>
        <v>83300.00000000291</v>
      </c>
      <c r="EI128" s="140">
        <f>IF((RD[[#This Row],[34 kV_F3_Im
Incomer1]]-DR127)*1000&lt;0,0,(RD[[#This Row],[34 kV_F3_Im
Incomer1]]-DR127)*1000)</f>
        <v>400.00000000000568</v>
      </c>
      <c r="EJ128" s="140">
        <f>IF((RD[[#This Row],[33 kV_F4_Ex
Incomer2]]-DS127)*1000&lt;0,0,(RD[[#This Row],[33 kV_F4_Ex
Incomer2]]-DS127)*1000)</f>
        <v>78000</v>
      </c>
      <c r="EK128" s="140">
        <f>IF((RD[[#This Row],[34 kV_F4_Im
Incomer2]]-DT127)*1000&lt;0,0,(RD[[#This Row],[34 kV_F4_Im
Incomer2]]-DT127)*1000)</f>
        <v>299.99999999998295</v>
      </c>
      <c r="EL128" s="140">
        <f>IF((RD[[#This Row],[33 kV_F5_Ex
Incomer3]]-DU127)*1000&lt;0,0,(RD[[#This Row],[33 kV_F5_Ex
Incomer3]]-DU127)*1000)</f>
        <v>109099.99999999854</v>
      </c>
      <c r="EM128" s="140">
        <f>IF((RD[[#This Row],[34 kV_F5_Im
Incomer3]]-DV127)*1000&lt;0,0,(RD[[#This Row],[34 kV_F5_Im
Incomer3]]-DV127)*1000)</f>
        <v>600.00000000002274</v>
      </c>
      <c r="EN128" s="140">
        <f>IF((RD[[#This Row],[33 kV_F6_Ex
Incomer4]]-DW127)*1000&lt;0,0,(RD[[#This Row],[33 kV_F6_Ex
Incomer4]]-DW127)*1000)</f>
        <v>34799.999999999272</v>
      </c>
      <c r="EO128" s="140">
        <f t="shared" si="166"/>
        <v>299.99999999998295</v>
      </c>
      <c r="EP128" s="140">
        <f>IF((RD[[#This Row],[33 kV_F7_Ex
Incomer5]]-DY127)*1000&lt;0,0,(RD[[#This Row],[33 kV_F7_Ex
Incomer5]]-DY127)*1000)</f>
        <v>97699.999999999825</v>
      </c>
      <c r="EQ128" s="140">
        <f>IF((RD[[#This Row],[33 kV_F7_Im
Incomer5]]-DZ127)*1000&lt;0,0,(RD[[#This Row],[33 kV_F7_Im
Incomer5]]-DZ127)*1000)</f>
        <v>699.99999999999568</v>
      </c>
      <c r="ER128" s="140">
        <f>IF((RD[[#This Row],[33 kV_Aux Trafo]]-EA127)*1000&lt;0,0,(RD[[#This Row],[33 kV_Aux Trafo]]-EA127)*1000)</f>
        <v>280.00000000000114</v>
      </c>
      <c r="ES128" s="152">
        <f>IF((RD[[#This Row],[33kV_OG1_Ex_]]-EB127)*1&lt;0,0,(RD[[#This Row],[33kV_OG1_Ex_]]-EB127)*1)</f>
        <v>428901</v>
      </c>
      <c r="ET128" s="140">
        <f>IF((RD[[#This Row],[33kV_OG1_Im]]-EC127)*1&lt;0,0,(RD[[#This Row],[33kV_OG1_Im]]-EC127)*1)</f>
        <v>2557.0560000000987</v>
      </c>
      <c r="EU128" s="140">
        <f>IF((RD[[#This Row],[132kV_TX1_EX]]-ED127)*720&lt;=0,"",(RD[[#This Row],[132kV_TX1_EX]]-ED127)*720)</f>
        <v>2160</v>
      </c>
      <c r="EV128" s="140">
        <f>IF((RD[[#This Row],[132 kV_Tx1_Im]]-EE127)*720&lt;=0,0,(RD[[#This Row],[132 kV_Tx1_Im]]-EE127)*720)</f>
        <v>307440</v>
      </c>
      <c r="EW128" s="140">
        <f>IF((RD[[#This Row],[132kV_L1_Ex]]-EF127)*720&lt;=0,0,(RD[[#This Row],[132kV_L1_Ex]]-EF127)*720)</f>
        <v>427608.00000001676</v>
      </c>
      <c r="EX128" s="140">
        <f>IF((RD[[#This Row],[132kV_L1_Im]]-EG127)*720&lt;=0,0,(RD[[#This Row],[132kV_L1_Im]]-EG127)*720)</f>
        <v>3024.0000000001965</v>
      </c>
      <c r="EY128" s="316">
        <f>IFERROR(RD[[#This Row],[33kV_OG1_Ex (MWh)]]+RD[[#This Row],[33kV_OG1_Im (MWh)]],"")</f>
        <v>431458.0560000001</v>
      </c>
      <c r="EZ128" s="142">
        <f>RD[[#This Row],[33kV_OG1_Ex (MWh)]]-RD[[#This Row],[33kV_OG1_Im (MWh)]]</f>
        <v>426343.9439999999</v>
      </c>
      <c r="FA128" s="142">
        <f>IFERROR(RD[[#This Row],[132kV_L1_Ex(MWh)]]-RD[[#This Row],[132kV_L1_Im(MWh)]],"")</f>
        <v>424584.00000001659</v>
      </c>
      <c r="FB128" s="318">
        <f>IFERROR(RD[[#This Row],[33kV_Ex(MWh)]]/RD[[#This Row],[Inv Total Gneration (MWh)]]-1,"")</f>
        <v>-3.6211304584178317E-3</v>
      </c>
      <c r="FC128" s="319">
        <f>IFERROR((RD[[#This Row],[Sunset Time (POA&lt;20 W/m2)]]-RD[[#This Row],[Sunrise Time (POA&gt;20 W/m2)]])*24,0)</f>
        <v>11.783333333333335</v>
      </c>
      <c r="FD128" s="320">
        <v>129.05000000000001</v>
      </c>
      <c r="FE128" t="s">
        <v>1333</v>
      </c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146">
        <v>0.27152777777777776</v>
      </c>
      <c r="G129" s="156">
        <v>0.77986111111111112</v>
      </c>
      <c r="H129" s="121">
        <v>6078.7</v>
      </c>
      <c r="I129" s="257">
        <v>6094.8</v>
      </c>
      <c r="J129" s="121">
        <v>5703</v>
      </c>
      <c r="K129" s="121">
        <v>5736.1</v>
      </c>
      <c r="L129" s="121">
        <v>5940.1</v>
      </c>
      <c r="M129" s="121">
        <v>6093.6</v>
      </c>
      <c r="N129" s="121">
        <v>5867.8</v>
      </c>
      <c r="O129" s="121">
        <v>6517.6</v>
      </c>
      <c r="P129" s="121">
        <v>5927.1</v>
      </c>
      <c r="Q129" s="121">
        <v>5875.4</v>
      </c>
      <c r="R129" s="121">
        <v>6009.5</v>
      </c>
      <c r="S129" s="255">
        <v>5998.1</v>
      </c>
      <c r="T129" s="121">
        <v>6024.8</v>
      </c>
      <c r="U129" s="121">
        <v>6096.9</v>
      </c>
      <c r="V129" s="121">
        <v>6217</v>
      </c>
      <c r="W129" s="121">
        <v>5956.4</v>
      </c>
      <c r="X129" s="283">
        <v>8305.6</v>
      </c>
      <c r="Y129" s="192">
        <v>8354.4</v>
      </c>
      <c r="Z129" s="192">
        <v>8082.6</v>
      </c>
      <c r="AA129" s="192">
        <v>8407</v>
      </c>
      <c r="AB129" s="283">
        <v>9088.7999999999993</v>
      </c>
      <c r="AC129" s="192">
        <v>5608.4</v>
      </c>
      <c r="AD129" s="192">
        <v>8433.6</v>
      </c>
      <c r="AE129" s="192">
        <v>8634.2999999999993</v>
      </c>
      <c r="AF129" s="283">
        <v>8415</v>
      </c>
      <c r="AG129" s="192">
        <v>8380.5</v>
      </c>
      <c r="AH129" s="192">
        <v>8384.2999999999993</v>
      </c>
      <c r="AI129" s="283">
        <v>8457</v>
      </c>
      <c r="AJ129" s="136">
        <v>7001.6</v>
      </c>
      <c r="AK129" s="136">
        <v>7279.6</v>
      </c>
      <c r="AL129" s="136">
        <v>7337.5</v>
      </c>
      <c r="AM129" s="136">
        <v>7400.1</v>
      </c>
      <c r="AN129" s="136">
        <v>7320</v>
      </c>
      <c r="AO129" s="136">
        <v>7456.4</v>
      </c>
      <c r="AP129" s="136">
        <v>7452.3</v>
      </c>
      <c r="AQ129" s="136">
        <v>7390.5</v>
      </c>
      <c r="AR129" s="136">
        <v>5942.3</v>
      </c>
      <c r="AS129" s="136">
        <v>5990.3</v>
      </c>
      <c r="AT129" s="136">
        <v>5995</v>
      </c>
      <c r="AU129" s="136">
        <v>6012</v>
      </c>
      <c r="AV129" s="136">
        <v>6150.6</v>
      </c>
      <c r="AW129" s="136">
        <v>6031.4</v>
      </c>
      <c r="AX129" s="136">
        <v>8362.9</v>
      </c>
      <c r="AY129" s="136">
        <v>9453</v>
      </c>
      <c r="AZ129" s="136">
        <v>6779</v>
      </c>
      <c r="BA129" s="136">
        <v>8194.6</v>
      </c>
      <c r="BB129" s="136">
        <v>8401.6</v>
      </c>
      <c r="BC129" s="136">
        <v>7959.9</v>
      </c>
      <c r="BD129" s="136">
        <v>7132.3</v>
      </c>
      <c r="BE129" s="136">
        <v>7890.3</v>
      </c>
      <c r="BF129" s="136">
        <v>8529.5</v>
      </c>
      <c r="BG129" s="136">
        <v>8610.7000000000007</v>
      </c>
      <c r="BH129" s="136">
        <v>8530.7999999999993</v>
      </c>
      <c r="BI129" s="136">
        <v>8806.4</v>
      </c>
      <c r="BJ129" s="136">
        <v>5658.4</v>
      </c>
      <c r="BK129" s="136">
        <v>4503.8</v>
      </c>
      <c r="BL129" s="136">
        <v>5400</v>
      </c>
      <c r="BM129" s="136">
        <v>5430.7</v>
      </c>
      <c r="BN129" s="136">
        <v>6072.2</v>
      </c>
      <c r="BO129" s="136">
        <v>5798</v>
      </c>
      <c r="BP129" s="136">
        <v>6381.7</v>
      </c>
      <c r="BQ129" s="136">
        <v>6253.8</v>
      </c>
      <c r="BR129" s="136">
        <v>6469</v>
      </c>
      <c r="BS129" s="136">
        <v>6674.5</v>
      </c>
      <c r="BT129" s="136">
        <v>6867.5</v>
      </c>
      <c r="BU129" s="136">
        <v>6994</v>
      </c>
      <c r="BV129" s="192">
        <v>6018.9</v>
      </c>
      <c r="BW129" s="192">
        <v>5739.8</v>
      </c>
      <c r="BX129" s="192">
        <v>5418.8</v>
      </c>
      <c r="BY129" s="192">
        <v>6136.4</v>
      </c>
      <c r="BZ129" s="136">
        <v>5379.6</v>
      </c>
      <c r="CA129" s="136">
        <v>780.6</v>
      </c>
      <c r="CB129" s="136">
        <v>5441.1</v>
      </c>
      <c r="CC129" s="136">
        <v>5826.5</v>
      </c>
      <c r="CD129" s="195">
        <v>4.2908552833333298</v>
      </c>
      <c r="CE129" s="59">
        <v>4.5683088333333348</v>
      </c>
      <c r="CF129" s="195">
        <v>3.9306941833333346</v>
      </c>
      <c r="CG129" s="195">
        <v>4.4076869500000067</v>
      </c>
      <c r="CH129" s="195">
        <v>0.5900760666666659</v>
      </c>
      <c r="CI129" s="195">
        <v>0.62446991666666574</v>
      </c>
      <c r="CJ129" s="59">
        <v>0.85503859999999943</v>
      </c>
      <c r="CK129" s="59">
        <v>0.65205591666666562</v>
      </c>
      <c r="CL129" s="195">
        <v>26.982838605028423</v>
      </c>
      <c r="CM129" s="195">
        <v>26.745996771589994</v>
      </c>
      <c r="CN129" s="195">
        <v>39.152123276561269</v>
      </c>
      <c r="CO129" s="195">
        <v>36.531469733656095</v>
      </c>
      <c r="CP129" s="195">
        <v>83.480340632603344</v>
      </c>
      <c r="CQ129" s="195">
        <v>84.858232445520514</v>
      </c>
      <c r="CR129" s="195">
        <v>0.14355231143552311</v>
      </c>
      <c r="CS129" s="59">
        <v>0.11586763518966918</v>
      </c>
      <c r="CT129" s="195">
        <v>0.96120681265206642</v>
      </c>
      <c r="CU129" s="195">
        <v>0.94799999999999895</v>
      </c>
      <c r="CV129" s="195">
        <v>3.6659999999999999</v>
      </c>
      <c r="CW129" s="247">
        <v>3.9990000000000001</v>
      </c>
      <c r="CX129" s="193">
        <f>IFERROR(AVERAGEIF(RD[[#This Row],[IS1POA1 (KWh/m2)]:[IS7POA2 (KWh/m2)]],"&lt;&gt;0",RD[[#This Row],[IS1POA1 (KWh/m2)]:[IS7POA2 (KWh/m2)]]),"")</f>
        <v>4.4295820583333327</v>
      </c>
      <c r="CY129" s="193">
        <f>IFERROR(AVERAGEIF(RD[[#This Row],[IS1GHI1 (KWh/m2)]:[IS7GHI2 (KWh/m2)]],"&lt;&gt;0",RD[[#This Row],[IS1GHI1 (KWh/m2)]:[IS7GHI2 (KWh/m2)]]),"")</f>
        <v>4.1691905666666704</v>
      </c>
      <c r="CZ129" s="193">
        <f>IFERROR(AVERAGEIF(RD[[#This Row],[IS1POA_BS1 (KWh/m2)]:[IS7POA_BS2 (KWh/m2)]],"&lt;&gt;0",RD[[#This Row],[IS1POA_BS1 (KWh/m2)]:[IS7POA_BS2 (KWh/m2)]]),"")</f>
        <v>0.60727299166666582</v>
      </c>
      <c r="DA129" s="193">
        <f>IFERROR(AVERAGEIF(RD[[#This Row],[IS1GHI_BS1 (KWh/m2)]:[IS1GHI_BS1 (KWh/m2)2]],"&lt;&gt;0",RD[[#This Row],[IS1GHI_BS1 (KWh/m2)]:[IS1GHI_BS1 (KWh/m2)2]]),"")</f>
        <v>0.75354725833333247</v>
      </c>
      <c r="DB129" s="193">
        <f>IFERROR(AVERAGEIF(RD[[#This Row],[IS1AT1 (°C)]:[IS7AT2 (°C)]],"&lt;&gt;0",RD[[#This Row],[IS1AT1 (°C)]:[IS7AT2 (°C)]]),"")</f>
        <v>26.86441768830921</v>
      </c>
      <c r="DC129" s="193">
        <f>IFERROR(AVERAGEIF(RD[[#This Row],[IS1MT1 (°C)]:[IS7MT2 (°C)]],"&lt;&gt;0",RD[[#This Row],[IS1MT1 (°C)]:[IS7MT2 (°C)]]),"")</f>
        <v>37.841796505108682</v>
      </c>
      <c r="DD129" s="193">
        <f>IFERROR(AVERAGEIF(RD[[#This Row],[IS1RH1 (%)]:[IS7RH2 (%)]],"&lt;&gt;0",RD[[#This Row],[IS1RH1 (%)]:[IS7RH2 (%)]]),"")</f>
        <v>84.169286539061929</v>
      </c>
      <c r="DE129" s="193">
        <f>IFERROR(AVERAGEIF(RD[[#This Row],[IS1Rain1 (mm)]:[IS7Rain2 (mm)]],"&lt;&gt;0",RD[[#This Row],[IS1Rain1 (mm)]:[IS7Rain2 (mm)]]),"")</f>
        <v>0.12970997331259615</v>
      </c>
      <c r="DF129" s="193">
        <f>IFERROR(AVERAGEIF(RD[[#This Row],[WS_Solar1_Avg (m/s)]:[IS7_WS_Solar1_Avg (m/s)]],"&lt;&gt;0",RD[[#This Row],[WS_Solar1_Avg (m/s)]:[IS7_WS_Solar1_Avg (m/s)]]),"")</f>
        <v>0.95460340632603269</v>
      </c>
      <c r="DG129" s="193">
        <f>IFERROR(AVERAGEIF(RD[[#This Row],[WS_Solar1_Max (m/s)]:[IS7_WS_Solar1_Max (m/s)]],"&lt;&gt;0",RD[[#This Row],[WS_Solar1_Max (m/s)]:[IS7_WS_Solar1_Max (m/s)]]),"")</f>
        <v>3.8325</v>
      </c>
      <c r="DH129" s="193">
        <f>SUM(RD[[#This Row],[IS1Inv1M1]:[IS4Inv4M2]])</f>
        <v>194688.39999999997</v>
      </c>
      <c r="DI129" s="194">
        <f>SUM(RD[[#This Row],[IS7Inv1M1]]+RD[[#This Row],[IS7Inv2M1]])</f>
        <v>11932.6</v>
      </c>
      <c r="DJ129" s="193">
        <f>SUM(RD[[#This Row],[IS5Inv1M1]:[IS5Inv2M2]])</f>
        <v>29018.800000000003</v>
      </c>
      <c r="DK129" s="193">
        <f>SUM(RD[[#This Row],[IS8Inv1M1]:[IS9Inv2M2]])</f>
        <v>56978.5</v>
      </c>
      <c r="DL129" s="60">
        <f>SUM(RD[[#This Row],[IS6Inv1M1]:[IS6Inv2M2]])</f>
        <v>29619.200000000001</v>
      </c>
      <c r="DM129" s="275">
        <f>SUM(RD[[#This Row],[IS10Inv1M1]:[IS11Inv1M4]],RD[[#This Row],[IS14Inv1M1]:[IS14Inv2M4]])</f>
        <v>127596.1</v>
      </c>
      <c r="DN129" s="275">
        <f>SUM(RD[[#This Row],[IS12Inv1M1]:[IS12Inv1M4]])</f>
        <v>24505.7</v>
      </c>
      <c r="DO129" s="275">
        <f>SUM(RD[[#This Row],[IS13Inv1M1]:[IS13Inv2M2]])</f>
        <v>27005</v>
      </c>
      <c r="DP129" s="193">
        <f>SUM(RD[[#This Row],[O2R15]:[O2R26]])</f>
        <v>501344.3</v>
      </c>
      <c r="DQ129" s="158">
        <v>47249.3</v>
      </c>
      <c r="DR129" s="162">
        <v>237.2</v>
      </c>
      <c r="DS129" s="335">
        <v>41419.800000000003</v>
      </c>
      <c r="DT129" s="158">
        <v>248.5</v>
      </c>
      <c r="DU129" s="162">
        <v>49220</v>
      </c>
      <c r="DV129" s="162">
        <v>467.3</v>
      </c>
      <c r="DW129" s="158">
        <v>11549.5</v>
      </c>
      <c r="DX129" s="162">
        <v>62.1</v>
      </c>
      <c r="DY129" s="162">
        <v>6435.5</v>
      </c>
      <c r="DZ129" s="162">
        <v>36.6</v>
      </c>
      <c r="EA129" s="134">
        <v>114.89</v>
      </c>
      <c r="EB129" s="230">
        <v>160560005</v>
      </c>
      <c r="EC129" s="229">
        <v>1131005.1839999999</v>
      </c>
      <c r="ED129" s="230">
        <v>1358</v>
      </c>
      <c r="EE129" s="230">
        <v>154719</v>
      </c>
      <c r="EF129" s="158">
        <v>222587.4</v>
      </c>
      <c r="EG129" s="158">
        <v>2156.6999999999998</v>
      </c>
      <c r="EH129" s="140">
        <f>IF((RD[[#This Row],[33 kV_F3_Ex
Incomer1]]-DQ128)*1000&lt;0,0,(RD[[#This Row],[33 kV_F3_Ex
Incomer1]]-DQ128)*1000)</f>
        <v>98000</v>
      </c>
      <c r="EI129" s="140">
        <f>IF((RD[[#This Row],[34 kV_F3_Im
Incomer1]]-DR128)*1000&lt;0,0,(RD[[#This Row],[34 kV_F3_Im
Incomer1]]-DR128)*1000)</f>
        <v>299.99999999998295</v>
      </c>
      <c r="EJ129" s="140">
        <f>IF((RD[[#This Row],[33 kV_F4_Ex
Incomer2]]-DS128)*1000&lt;0,0,(RD[[#This Row],[33 kV_F4_Ex
Incomer2]]-DS128)*1000)</f>
        <v>92000</v>
      </c>
      <c r="EK129" s="140">
        <f>IF((RD[[#This Row],[34 kV_F4_Im
Incomer2]]-DT128)*1000&lt;0,0,(RD[[#This Row],[34 kV_F4_Im
Incomer2]]-DT128)*1000)</f>
        <v>300.00000000001137</v>
      </c>
      <c r="EL129" s="140">
        <f>IF((RD[[#This Row],[33 kV_F5_Ex
Incomer3]]-DU128)*1000&lt;0,0,(RD[[#This Row],[33 kV_F5_Ex
Incomer3]]-DU128)*1000)</f>
        <v>126300.00000000291</v>
      </c>
      <c r="EM129" s="140">
        <f>IF((RD[[#This Row],[34 kV_F5_Im
Incomer3]]-DV128)*1000&lt;0,0,(RD[[#This Row],[34 kV_F5_Im
Incomer3]]-DV128)*1000)</f>
        <v>699.99999999998863</v>
      </c>
      <c r="EN129" s="140">
        <f>IF((RD[[#This Row],[33 kV_F6_Ex
Incomer4]]-DW128)*1000&lt;0,0,(RD[[#This Row],[33 kV_F6_Ex
Incomer4]]-DW128)*1000)</f>
        <v>40200.000000000728</v>
      </c>
      <c r="EO129" s="140">
        <f t="shared" si="166"/>
        <v>400.00000000000568</v>
      </c>
      <c r="EP129" s="140">
        <f>IF((RD[[#This Row],[33 kV_F7_Ex
Incomer5]]-DY128)*1000&lt;0,0,(RD[[#This Row],[33 kV_F7_Ex
Incomer5]]-DY128)*1000)</f>
        <v>109600.00000000036</v>
      </c>
      <c r="EQ129" s="140">
        <f>IF((RD[[#This Row],[33 kV_F7_Im
Incomer5]]-DZ128)*1000&lt;0,0,(RD[[#This Row],[33 kV_F7_Im
Incomer5]]-DZ128)*1000)</f>
        <v>700.00000000000284</v>
      </c>
      <c r="ER129" s="140">
        <f>IF((RD[[#This Row],[33 kV_Aux Trafo]]-EA128)*1000&lt;0,0,(RD[[#This Row],[33 kV_Aux Trafo]]-EA128)*1000)</f>
        <v>290.00000000000625</v>
      </c>
      <c r="ES129" s="152">
        <f>IF((RD[[#This Row],[33kV_OG1_Ex_]]-EB128)*1&lt;0,0,(RD[[#This Row],[33kV_OG1_Ex_]]-EB128)*1)</f>
        <v>495567</v>
      </c>
      <c r="ET129" s="140">
        <f>IF((RD[[#This Row],[33kV_OG1_Im]]-EC128)*1&lt;0,0,(RD[[#This Row],[33kV_OG1_Im]]-EC128)*1)</f>
        <v>2576.1279999997932</v>
      </c>
      <c r="EU129" s="140">
        <f>IF((RD[[#This Row],[132kV_TX1_EX]]-ED128)*720&lt;=0,"",(RD[[#This Row],[132kV_TX1_EX]]-ED128)*720)</f>
        <v>2880</v>
      </c>
      <c r="EV129" s="140">
        <f>IF((RD[[#This Row],[132 kV_Tx1_Im]]-EE128)*720&lt;=0,0,(RD[[#This Row],[132 kV_Tx1_Im]]-EE128)*720)</f>
        <v>355680</v>
      </c>
      <c r="EW129" s="140">
        <f>IF((RD[[#This Row],[132kV_L1_Ex]]-EF128)*720&lt;=0,0,(RD[[#This Row],[132kV_L1_Ex]]-EF128)*720)</f>
        <v>494063.99999998743</v>
      </c>
      <c r="EX129" s="140">
        <f>IF((RD[[#This Row],[132kV_L1_Im]]-EG128)*720&lt;=0,0,(RD[[#This Row],[132kV_L1_Im]]-EG128)*720)</f>
        <v>3095.9999999998035</v>
      </c>
      <c r="EY129" s="316">
        <f>IFERROR(RD[[#This Row],[33kV_OG1_Ex (MWh)]]+RD[[#This Row],[33kV_OG1_Im (MWh)]],"")</f>
        <v>498143.12799999979</v>
      </c>
      <c r="EZ129" s="142">
        <f>RD[[#This Row],[33kV_OG1_Ex (MWh)]]-RD[[#This Row],[33kV_OG1_Im (MWh)]]</f>
        <v>492990.87200000021</v>
      </c>
      <c r="FA129" s="142">
        <f>IFERROR(RD[[#This Row],[132kV_L1_Ex(MWh)]]-RD[[#This Row],[132kV_L1_Im(MWh)]],"")</f>
        <v>490967.9999999876</v>
      </c>
      <c r="FB129" s="318">
        <f>IFERROR(RD[[#This Row],[33kV_Ex(MWh)]]/RD[[#This Row],[Inv Total Gneration (MWh)]]-1,"")</f>
        <v>-6.3851768136192755E-3</v>
      </c>
      <c r="FC129" s="319">
        <f>IFERROR((RD[[#This Row],[Sunset Time (POA&lt;20 W/m2)]]-RD[[#This Row],[Sunrise Time (POA&gt;20 W/m2)]])*24,0)</f>
        <v>12.2</v>
      </c>
      <c r="FD129" s="320">
        <v>129.05000000000001</v>
      </c>
      <c r="FE129" t="s">
        <v>1328</v>
      </c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146">
        <v>0.26180555555555557</v>
      </c>
      <c r="G130" s="156">
        <v>0.76875000000000004</v>
      </c>
      <c r="H130" s="121">
        <v>6734.4</v>
      </c>
      <c r="I130" s="257">
        <v>6826</v>
      </c>
      <c r="J130" s="121">
        <v>6391.7</v>
      </c>
      <c r="K130" s="121">
        <v>6233.7</v>
      </c>
      <c r="L130" s="121">
        <v>6396.4</v>
      </c>
      <c r="M130" s="121">
        <v>6598.6</v>
      </c>
      <c r="N130" s="121">
        <v>6431.8</v>
      </c>
      <c r="O130" s="121">
        <v>7192</v>
      </c>
      <c r="P130" s="121">
        <v>6158.4</v>
      </c>
      <c r="Q130" s="121">
        <v>6326</v>
      </c>
      <c r="R130" s="121">
        <v>6504.3</v>
      </c>
      <c r="S130" s="255">
        <v>6498.9</v>
      </c>
      <c r="T130" s="121">
        <v>6660.8</v>
      </c>
      <c r="U130" s="121">
        <v>6686.6</v>
      </c>
      <c r="V130" s="121">
        <v>6844.2</v>
      </c>
      <c r="W130" s="121">
        <v>6617.7</v>
      </c>
      <c r="X130" s="283">
        <v>9247</v>
      </c>
      <c r="Y130" s="192">
        <v>9284.2000000000007</v>
      </c>
      <c r="Z130" s="192">
        <v>8993.1</v>
      </c>
      <c r="AA130" s="192">
        <v>9365.7999999999993</v>
      </c>
      <c r="AB130" s="283">
        <v>9548</v>
      </c>
      <c r="AC130" s="192">
        <v>6134.3</v>
      </c>
      <c r="AD130" s="192">
        <v>8809.9</v>
      </c>
      <c r="AE130" s="192">
        <v>9332.5</v>
      </c>
      <c r="AF130" s="283">
        <v>9250.2000000000007</v>
      </c>
      <c r="AG130" s="192">
        <v>9240.7000000000007</v>
      </c>
      <c r="AH130" s="192">
        <v>9157</v>
      </c>
      <c r="AI130" s="283">
        <v>9204</v>
      </c>
      <c r="AJ130" s="136">
        <v>7551.4</v>
      </c>
      <c r="AK130" s="136">
        <v>7767.8</v>
      </c>
      <c r="AL130" s="136">
        <v>7760.6</v>
      </c>
      <c r="AM130" s="136">
        <v>7800.8</v>
      </c>
      <c r="AN130" s="136">
        <v>7847.8</v>
      </c>
      <c r="AO130" s="136">
        <v>7961.4</v>
      </c>
      <c r="AP130" s="136">
        <v>7977.3</v>
      </c>
      <c r="AQ130" s="136">
        <v>7891.4</v>
      </c>
      <c r="AR130" s="136">
        <v>6317</v>
      </c>
      <c r="AS130" s="136">
        <v>6333.9</v>
      </c>
      <c r="AT130" s="136">
        <v>6339.5</v>
      </c>
      <c r="AU130" s="136">
        <v>6330</v>
      </c>
      <c r="AV130" s="136">
        <v>6470.1</v>
      </c>
      <c r="AW130" s="136">
        <v>6355.4</v>
      </c>
      <c r="AX130" s="136">
        <v>8929</v>
      </c>
      <c r="AY130" s="136">
        <v>10018.799999999999</v>
      </c>
      <c r="AZ130" s="136">
        <v>7199.2</v>
      </c>
      <c r="BA130" s="136">
        <v>8467.2999999999993</v>
      </c>
      <c r="BB130" s="136">
        <v>7903.4</v>
      </c>
      <c r="BC130" s="136">
        <v>7550.3</v>
      </c>
      <c r="BD130" s="136">
        <v>6840.9</v>
      </c>
      <c r="BE130" s="136">
        <v>7452.8</v>
      </c>
      <c r="BF130" s="136">
        <v>7989.6</v>
      </c>
      <c r="BG130" s="136">
        <v>8105.2</v>
      </c>
      <c r="BH130" s="136">
        <v>8016.9</v>
      </c>
      <c r="BI130" s="136">
        <v>8288.2999999999993</v>
      </c>
      <c r="BJ130" s="136">
        <v>5365.4</v>
      </c>
      <c r="BK130" s="136">
        <v>4298.3999999999996</v>
      </c>
      <c r="BL130" s="136">
        <v>5090.3</v>
      </c>
      <c r="BM130" s="136">
        <v>5124.2</v>
      </c>
      <c r="BN130" s="136">
        <v>5630.1</v>
      </c>
      <c r="BO130" s="136">
        <v>5391</v>
      </c>
      <c r="BP130" s="136">
        <v>5903</v>
      </c>
      <c r="BQ130" s="136">
        <v>5827.1</v>
      </c>
      <c r="BR130" s="136">
        <v>6047.5</v>
      </c>
      <c r="BS130" s="136">
        <v>6265.6</v>
      </c>
      <c r="BT130" s="136">
        <v>6411.7</v>
      </c>
      <c r="BU130" s="136">
        <v>6506.5</v>
      </c>
      <c r="BV130" s="192">
        <v>6801.9</v>
      </c>
      <c r="BW130" s="192">
        <v>6501.4</v>
      </c>
      <c r="BX130" s="192">
        <v>6132.3</v>
      </c>
      <c r="BY130" s="192">
        <v>6888.1</v>
      </c>
      <c r="BZ130" s="136">
        <v>6094.3</v>
      </c>
      <c r="CA130" s="136">
        <v>897.6</v>
      </c>
      <c r="CB130" s="136">
        <v>6055</v>
      </c>
      <c r="CC130" s="136">
        <v>6704.7</v>
      </c>
      <c r="CD130" s="195">
        <v>5.5460000000000003</v>
      </c>
      <c r="CE130" s="59">
        <v>4.8952697333333273</v>
      </c>
      <c r="CF130" s="195">
        <v>4.4041872666666686</v>
      </c>
      <c r="CG130" s="195">
        <v>4.7680930666666734</v>
      </c>
      <c r="CH130" s="195">
        <v>0.63749641666666745</v>
      </c>
      <c r="CI130" s="195">
        <v>0.64486420000000055</v>
      </c>
      <c r="CJ130" s="59">
        <v>0.96021765000000059</v>
      </c>
      <c r="CK130" s="59">
        <v>0.69997413333333303</v>
      </c>
      <c r="CL130" s="195">
        <v>26.915895710681266</v>
      </c>
      <c r="CM130" s="195">
        <v>26.408357082984072</v>
      </c>
      <c r="CN130" s="195">
        <v>39.196751892346498</v>
      </c>
      <c r="CO130" s="195">
        <v>36.278120704107309</v>
      </c>
      <c r="CP130" s="195">
        <v>85.524861227922628</v>
      </c>
      <c r="CQ130" s="195">
        <v>86.513746856664014</v>
      </c>
      <c r="CR130" s="195">
        <v>1.5677039529015953E-2</v>
      </c>
      <c r="CS130" s="59">
        <v>4.0670578373847417E-2</v>
      </c>
      <c r="CT130" s="195">
        <v>1.0092842724978976</v>
      </c>
      <c r="CU130" s="195">
        <v>1.1023453478625309</v>
      </c>
      <c r="CV130" s="195">
        <v>2.6459999999999999</v>
      </c>
      <c r="CW130" s="247">
        <v>2.8260000000000001</v>
      </c>
      <c r="CX130" s="193">
        <f>IFERROR(AVERAGEIF(RD[[#This Row],[IS1POA1 (KWh/m2)]:[IS7POA2 (KWh/m2)]],"&lt;&gt;0",RD[[#This Row],[IS1POA1 (KWh/m2)]:[IS7POA2 (KWh/m2)]]),"")</f>
        <v>5.2206348666666642</v>
      </c>
      <c r="CY130" s="193">
        <f>IFERROR(AVERAGEIF(RD[[#This Row],[IS1GHI1 (KWh/m2)]:[IS7GHI2 (KWh/m2)]],"&lt;&gt;0",RD[[#This Row],[IS1GHI1 (KWh/m2)]:[IS7GHI2 (KWh/m2)]]),"")</f>
        <v>4.586140166666671</v>
      </c>
      <c r="CZ130" s="193">
        <f>IFERROR(AVERAGEIF(RD[[#This Row],[IS1POA_BS1 (KWh/m2)]:[IS7POA_BS2 (KWh/m2)]],"&lt;&gt;0",RD[[#This Row],[IS1POA_BS1 (KWh/m2)]:[IS7POA_BS2 (KWh/m2)]]),"")</f>
        <v>0.64118030833333406</v>
      </c>
      <c r="DA130" s="193">
        <f>IFERROR(AVERAGEIF(RD[[#This Row],[IS1GHI_BS1 (KWh/m2)]:[IS1GHI_BS1 (KWh/m2)2]],"&lt;&gt;0",RD[[#This Row],[IS1GHI_BS1 (KWh/m2)]:[IS1GHI_BS1 (KWh/m2)2]]),"")</f>
        <v>0.83009589166666675</v>
      </c>
      <c r="DB130" s="193">
        <f>IFERROR(AVERAGEIF(RD[[#This Row],[IS1AT1 (°C)]:[IS7AT2 (°C)]],"&lt;&gt;0",RD[[#This Row],[IS1AT1 (°C)]:[IS7AT2 (°C)]]),"")</f>
        <v>26.662126396832669</v>
      </c>
      <c r="DC130" s="193">
        <f>IFERROR(AVERAGEIF(RD[[#This Row],[IS1MT1 (°C)]:[IS7MT2 (°C)]],"&lt;&gt;0",RD[[#This Row],[IS1MT1 (°C)]:[IS7MT2 (°C)]]),"")</f>
        <v>37.737436298226903</v>
      </c>
      <c r="DD130" s="193">
        <f>IFERROR(AVERAGEIF(RD[[#This Row],[IS1RH1 (%)]:[IS7RH2 (%)]],"&lt;&gt;0",RD[[#This Row],[IS1RH1 (%)]:[IS7RH2 (%)]]),"")</f>
        <v>86.019304042293328</v>
      </c>
      <c r="DE130" s="193">
        <f>IFERROR(AVERAGEIF(RD[[#This Row],[IS1Rain1 (mm)]:[IS7Rain2 (mm)]],"&lt;&gt;0",RD[[#This Row],[IS1Rain1 (mm)]:[IS7Rain2 (mm)]]),"")</f>
        <v>2.8173808951431685E-2</v>
      </c>
      <c r="DF130" s="193">
        <f>IFERROR(AVERAGEIF(RD[[#This Row],[WS_Solar1_Avg (m/s)]:[IS7_WS_Solar1_Avg (m/s)]],"&lt;&gt;0",RD[[#This Row],[WS_Solar1_Avg (m/s)]:[IS7_WS_Solar1_Avg (m/s)]]),"")</f>
        <v>1.0558148101802143</v>
      </c>
      <c r="DG130" s="193">
        <f>IFERROR(AVERAGEIF(RD[[#This Row],[WS_Solar1_Max (m/s)]:[IS7_WS_Solar1_Max (m/s)]],"&lt;&gt;0",RD[[#This Row],[WS_Solar1_Max (m/s)]:[IS7_WS_Solar1_Max (m/s)]]),"")</f>
        <v>2.7359999999999998</v>
      </c>
      <c r="DH130" s="193">
        <f>SUM(RD[[#This Row],[IS1Inv1M1]:[IS4Inv4M2]])</f>
        <v>212668.19999999998</v>
      </c>
      <c r="DI130" s="194">
        <f>SUM(RD[[#This Row],[IS7Inv1M1]]+RD[[#This Row],[IS7Inv2M1]])</f>
        <v>12650.9</v>
      </c>
      <c r="DJ130" s="193">
        <f>SUM(RD[[#This Row],[IS5Inv1M1]:[IS5Inv2M2]])</f>
        <v>30880.600000000002</v>
      </c>
      <c r="DK130" s="193">
        <f>SUM(RD[[#This Row],[IS8Inv1M1]:[IS9Inv2M2]])</f>
        <v>60109.3</v>
      </c>
      <c r="DL130" s="60">
        <f>SUM(RD[[#This Row],[IS6Inv1M1]:[IS6Inv2M2]])</f>
        <v>31677.9</v>
      </c>
      <c r="DM130" s="275">
        <f>SUM(RD[[#This Row],[IS10Inv1M1]:[IS11Inv1M4]],RD[[#This Row],[IS14Inv1M1]:[IS14Inv2M4]])</f>
        <v>128100.99999999999</v>
      </c>
      <c r="DN130" s="275">
        <f>SUM(RD[[#This Row],[IS12Inv1M1]:[IS12Inv1M4]])</f>
        <v>22751.199999999997</v>
      </c>
      <c r="DO130" s="275">
        <f>SUM(RD[[#This Row],[IS13Inv1M1]:[IS13Inv2M2]])</f>
        <v>25231.3</v>
      </c>
      <c r="DP130" s="193">
        <f>SUM(RD[[#This Row],[O2R15]:[O2R26]])</f>
        <v>524070.40000000002</v>
      </c>
      <c r="DQ130" s="158">
        <v>47356.4</v>
      </c>
      <c r="DR130" s="162">
        <v>237.6</v>
      </c>
      <c r="DS130" s="335">
        <v>41520.300000000003</v>
      </c>
      <c r="DT130" s="158">
        <v>248.9</v>
      </c>
      <c r="DU130" s="162">
        <v>49354</v>
      </c>
      <c r="DV130" s="162">
        <v>467.9</v>
      </c>
      <c r="DW130" s="158">
        <v>11594.8</v>
      </c>
      <c r="DX130" s="162">
        <v>62.3</v>
      </c>
      <c r="DY130" s="162">
        <v>6538.4</v>
      </c>
      <c r="DZ130" s="162">
        <v>37.200000000000003</v>
      </c>
      <c r="EA130" s="134">
        <v>115.18</v>
      </c>
      <c r="EB130" s="230">
        <v>161077690</v>
      </c>
      <c r="EC130" s="229">
        <v>1133708.1599999999</v>
      </c>
      <c r="ED130" s="230">
        <v>1360</v>
      </c>
      <c r="EE130" s="230">
        <v>155235</v>
      </c>
      <c r="EF130" s="158">
        <v>223304.2</v>
      </c>
      <c r="EG130" s="158">
        <v>2160.8000000000002</v>
      </c>
      <c r="EH130" s="140">
        <f>IF((RD[[#This Row],[33 kV_F3_Ex
Incomer1]]-DQ129)*1000&lt;0,0,(RD[[#This Row],[33 kV_F3_Ex
Incomer1]]-DQ129)*1000)</f>
        <v>107099.99999999854</v>
      </c>
      <c r="EI130" s="140">
        <f>IF((RD[[#This Row],[34 kV_F3_Im
Incomer1]]-DR129)*1000&lt;0,0,(RD[[#This Row],[34 kV_F3_Im
Incomer1]]-DR129)*1000)</f>
        <v>400.00000000000568</v>
      </c>
      <c r="EJ130" s="140">
        <f>IF((RD[[#This Row],[33 kV_F4_Ex
Incomer2]]-DS129)*1000&lt;0,0,(RD[[#This Row],[33 kV_F4_Ex
Incomer2]]-DS129)*1000)</f>
        <v>100500</v>
      </c>
      <c r="EK130" s="140">
        <f>IF((RD[[#This Row],[34 kV_F4_Im
Incomer2]]-DT129)*1000&lt;0,0,(RD[[#This Row],[34 kV_F4_Im
Incomer2]]-DT129)*1000)</f>
        <v>400.00000000000568</v>
      </c>
      <c r="EL130" s="140">
        <f>IF((RD[[#This Row],[33 kV_F5_Ex
Incomer3]]-DU129)*1000&lt;0,0,(RD[[#This Row],[33 kV_F5_Ex
Incomer3]]-DU129)*1000)</f>
        <v>134000</v>
      </c>
      <c r="EM130" s="140">
        <f>IF((RD[[#This Row],[34 kV_F5_Im
Incomer3]]-DV129)*1000&lt;0,0,(RD[[#This Row],[34 kV_F5_Im
Incomer3]]-DV129)*1000)</f>
        <v>599.99999999996589</v>
      </c>
      <c r="EN130" s="140">
        <f>IF((RD[[#This Row],[33 kV_F6_Ex
Incomer4]]-DW129)*1000&lt;0,0,(RD[[#This Row],[33 kV_F6_Ex
Incomer4]]-DW129)*1000)</f>
        <v>45299.999999999272</v>
      </c>
      <c r="EO130" s="140">
        <f t="shared" si="166"/>
        <v>400.00000000000568</v>
      </c>
      <c r="EP130" s="140">
        <f>IF((RD[[#This Row],[33 kV_F7_Ex
Incomer5]]-DY129)*1000&lt;0,0,(RD[[#This Row],[33 kV_F7_Ex
Incomer5]]-DY129)*1000)</f>
        <v>102899.99999999964</v>
      </c>
      <c r="EQ130" s="140">
        <f>IF((RD[[#This Row],[33 kV_F7_Im
Incomer5]]-DZ129)*1000&lt;0,0,(RD[[#This Row],[33 kV_F7_Im
Incomer5]]-DZ129)*1000)</f>
        <v>600.00000000000136</v>
      </c>
      <c r="ER130" s="140">
        <f>IF((RD[[#This Row],[33 kV_Aux Trafo]]-EA129)*1000&lt;0,0,(RD[[#This Row],[33 kV_Aux Trafo]]-EA129)*1000)</f>
        <v>290.00000000000625</v>
      </c>
      <c r="ES130" s="152">
        <f>IF((RD[[#This Row],[33kV_OG1_Ex_]]-EB129)*1&lt;0,0,(RD[[#This Row],[33kV_OG1_Ex_]]-EB129)*1)</f>
        <v>517685</v>
      </c>
      <c r="ET130" s="140">
        <f>IF((RD[[#This Row],[33kV_OG1_Im]]-EC129)*1&lt;0,0,(RD[[#This Row],[33kV_OG1_Im]]-EC129)*1)</f>
        <v>2702.9760000000242</v>
      </c>
      <c r="EU130" s="140">
        <f>IF((RD[[#This Row],[132kV_TX1_EX]]-ED129)*720&lt;=0,"",(RD[[#This Row],[132kV_TX1_EX]]-ED129)*720)</f>
        <v>1440</v>
      </c>
      <c r="EV130" s="140">
        <f>IF((RD[[#This Row],[132 kV_Tx1_Im]]-EE129)*720&lt;=0,0,(RD[[#This Row],[132 kV_Tx1_Im]]-EE129)*720)</f>
        <v>371520</v>
      </c>
      <c r="EW130" s="140">
        <f>IF((RD[[#This Row],[132kV_L1_Ex]]-EF129)*720&lt;=0,0,(RD[[#This Row],[132kV_L1_Ex]]-EF129)*720)</f>
        <v>516096.00000001257</v>
      </c>
      <c r="EX130" s="140">
        <f>IF((RD[[#This Row],[132kV_L1_Im]]-EG129)*720&lt;=0,0,(RD[[#This Row],[132kV_L1_Im]]-EG129)*720)</f>
        <v>2952.0000000002619</v>
      </c>
      <c r="EY130" s="316">
        <f>IFERROR(RD[[#This Row],[33kV_OG1_Ex (MWh)]]+RD[[#This Row],[33kV_OG1_Im (MWh)]],"")</f>
        <v>520387.97600000002</v>
      </c>
      <c r="EZ130" s="142">
        <f>RD[[#This Row],[33kV_OG1_Ex (MWh)]]-RD[[#This Row],[33kV_OG1_Im (MWh)]]</f>
        <v>514982.02399999998</v>
      </c>
      <c r="FA130" s="142">
        <f>IFERROR(RD[[#This Row],[132kV_L1_Ex(MWh)]]-RD[[#This Row],[132kV_L1_Im(MWh)]],"")</f>
        <v>513144.00000001234</v>
      </c>
      <c r="FB130" s="318">
        <f>IFERROR(RD[[#This Row],[33kV_Ex(MWh)]]/RD[[#This Row],[Inv Total Gneration (MWh)]]-1,"")</f>
        <v>-7.0265826881273918E-3</v>
      </c>
      <c r="FC130" s="319">
        <f>IFERROR((RD[[#This Row],[Sunset Time (POA&lt;20 W/m2)]]-RD[[#This Row],[Sunrise Time (POA&gt;20 W/m2)]])*24,0)</f>
        <v>12.166666666666666</v>
      </c>
      <c r="FD130" s="320">
        <v>129.05000000000001</v>
      </c>
      <c r="FE130" t="s">
        <v>1343</v>
      </c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146">
        <v>0.26111111111111113</v>
      </c>
      <c r="G131" s="156">
        <v>0.78125</v>
      </c>
      <c r="H131" s="121">
        <v>8019</v>
      </c>
      <c r="I131" s="257">
        <v>8113.1</v>
      </c>
      <c r="J131" s="121">
        <v>7724.4</v>
      </c>
      <c r="K131" s="121">
        <v>7666.3</v>
      </c>
      <c r="L131" s="121">
        <v>7896.7</v>
      </c>
      <c r="M131" s="121">
        <v>8038.6</v>
      </c>
      <c r="N131" s="121">
        <v>7793.8</v>
      </c>
      <c r="O131" s="121">
        <v>8464.7000000000007</v>
      </c>
      <c r="P131" s="121">
        <v>7990.6</v>
      </c>
      <c r="Q131" s="121">
        <v>7822.4</v>
      </c>
      <c r="R131" s="121">
        <v>8014.9</v>
      </c>
      <c r="S131" s="255">
        <v>8018.1</v>
      </c>
      <c r="T131" s="121">
        <v>8032</v>
      </c>
      <c r="U131" s="121">
        <v>8167.8</v>
      </c>
      <c r="V131" s="121">
        <v>8285.2000000000007</v>
      </c>
      <c r="W131" s="121">
        <v>7914.9</v>
      </c>
      <c r="X131" s="283">
        <v>5615.3</v>
      </c>
      <c r="Y131" s="192">
        <v>5354.1</v>
      </c>
      <c r="Z131" s="192">
        <v>10624.2</v>
      </c>
      <c r="AA131" s="192">
        <v>11116.9</v>
      </c>
      <c r="AB131" s="283">
        <v>11971.4</v>
      </c>
      <c r="AC131" s="192">
        <v>7641.7</v>
      </c>
      <c r="AD131" s="192">
        <v>11265.7</v>
      </c>
      <c r="AE131" s="192">
        <v>11464.4</v>
      </c>
      <c r="AF131" s="283">
        <v>11307.8</v>
      </c>
      <c r="AG131" s="192">
        <v>11257.8</v>
      </c>
      <c r="AH131" s="192">
        <v>11251.5</v>
      </c>
      <c r="AI131" s="283">
        <v>11423.2</v>
      </c>
      <c r="AJ131" s="136">
        <v>9462.4</v>
      </c>
      <c r="AK131" s="136">
        <v>9832.7000000000007</v>
      </c>
      <c r="AL131" s="136">
        <v>9871.9</v>
      </c>
      <c r="AM131" s="136">
        <v>9937.4</v>
      </c>
      <c r="AN131" s="136">
        <v>9892.4</v>
      </c>
      <c r="AO131" s="136">
        <v>10068.299999999999</v>
      </c>
      <c r="AP131" s="136">
        <v>10026.5</v>
      </c>
      <c r="AQ131" s="136">
        <v>9932.7000000000007</v>
      </c>
      <c r="AR131" s="136">
        <v>7978.6</v>
      </c>
      <c r="AS131" s="136">
        <v>8045</v>
      </c>
      <c r="AT131" s="136">
        <v>8044.7</v>
      </c>
      <c r="AU131" s="136">
        <v>8022.8</v>
      </c>
      <c r="AV131" s="136">
        <v>8174.2</v>
      </c>
      <c r="AW131" s="136">
        <v>8063.6</v>
      </c>
      <c r="AX131" s="136">
        <v>11047</v>
      </c>
      <c r="AY131" s="136">
        <v>12060.7</v>
      </c>
      <c r="AZ131" s="136">
        <v>8892</v>
      </c>
      <c r="BA131" s="136">
        <v>10632.1</v>
      </c>
      <c r="BB131" s="136">
        <v>11663</v>
      </c>
      <c r="BC131" s="136">
        <v>11211.9</v>
      </c>
      <c r="BD131" s="136">
        <v>10275.799999999999</v>
      </c>
      <c r="BE131" s="136">
        <v>11096</v>
      </c>
      <c r="BF131" s="136">
        <v>11866.7</v>
      </c>
      <c r="BG131" s="136">
        <v>11999.7</v>
      </c>
      <c r="BH131" s="136">
        <v>11843.9</v>
      </c>
      <c r="BI131" s="136">
        <v>12174.1</v>
      </c>
      <c r="BJ131" s="136">
        <v>7875.8</v>
      </c>
      <c r="BK131" s="136">
        <v>6298</v>
      </c>
      <c r="BL131" s="136">
        <v>7373.5</v>
      </c>
      <c r="BM131" s="136">
        <v>7398.5</v>
      </c>
      <c r="BN131" s="136">
        <v>8159.3</v>
      </c>
      <c r="BO131" s="136">
        <v>7798.9</v>
      </c>
      <c r="BP131" s="136">
        <v>8448.1</v>
      </c>
      <c r="BQ131" s="136">
        <v>8397.2000000000007</v>
      </c>
      <c r="BR131" s="136">
        <v>8683.9</v>
      </c>
      <c r="BS131" s="136">
        <v>8960.7999999999993</v>
      </c>
      <c r="BT131" s="136">
        <v>9230.6</v>
      </c>
      <c r="BU131" s="136">
        <v>9335.7000000000007</v>
      </c>
      <c r="BV131" s="192">
        <v>7843.5</v>
      </c>
      <c r="BW131" s="192">
        <v>7517.9</v>
      </c>
      <c r="BX131" s="192">
        <v>7339.8</v>
      </c>
      <c r="BY131" s="192">
        <v>8060.8</v>
      </c>
      <c r="BZ131" s="136">
        <v>7156.4</v>
      </c>
      <c r="CA131" s="136">
        <v>1087.7</v>
      </c>
      <c r="CB131" s="136">
        <v>7100.1</v>
      </c>
      <c r="CC131" s="136">
        <v>7160.5</v>
      </c>
      <c r="CD131" s="195">
        <v>6.42</v>
      </c>
      <c r="CE131" s="59">
        <v>6.3881176833333324</v>
      </c>
      <c r="CF131" s="195">
        <v>5.4777005166666717</v>
      </c>
      <c r="CG131" s="195">
        <v>6.021621600000012</v>
      </c>
      <c r="CH131" s="195">
        <v>0.74066291666666606</v>
      </c>
      <c r="CI131" s="195">
        <v>0.83481319999999981</v>
      </c>
      <c r="CJ131" s="59">
        <v>1.17251515</v>
      </c>
      <c r="CK131" s="59">
        <v>0.90718200000000027</v>
      </c>
      <c r="CL131" s="195">
        <v>27.06948800000001</v>
      </c>
      <c r="CM131" s="195">
        <v>26.664373503591317</v>
      </c>
      <c r="CN131" s="195">
        <v>41.153949599999969</v>
      </c>
      <c r="CO131" s="195">
        <v>38.756359138068689</v>
      </c>
      <c r="CP131" s="195">
        <v>81.749296000000072</v>
      </c>
      <c r="CQ131" s="195">
        <v>84.413056664006461</v>
      </c>
      <c r="CR131" s="59">
        <v>0</v>
      </c>
      <c r="CS131" s="59">
        <v>0</v>
      </c>
      <c r="CT131" s="195">
        <v>0.78408480000000003</v>
      </c>
      <c r="CU131" s="195">
        <v>0.74581484437350376</v>
      </c>
      <c r="CV131" s="195">
        <v>2.2290000000000001</v>
      </c>
      <c r="CW131" s="247">
        <v>1.944</v>
      </c>
      <c r="CX131" s="193">
        <f>IFERROR(AVERAGEIF(RD[[#This Row],[IS1POA1 (KWh/m2)]:[IS7POA2 (KWh/m2)]],"&lt;&gt;0",RD[[#This Row],[IS1POA1 (KWh/m2)]:[IS7POA2 (KWh/m2)]]),"")</f>
        <v>6.4040588416666662</v>
      </c>
      <c r="CY131" s="193">
        <f>IFERROR(AVERAGEIF(RD[[#This Row],[IS1GHI1 (KWh/m2)]:[IS7GHI2 (KWh/m2)]],"&lt;&gt;0",RD[[#This Row],[IS1GHI1 (KWh/m2)]:[IS7GHI2 (KWh/m2)]]),"")</f>
        <v>5.7496610583333414</v>
      </c>
      <c r="CZ131" s="193">
        <f>IFERROR(AVERAGEIF(RD[[#This Row],[IS1POA_BS1 (KWh/m2)]:[IS7POA_BS2 (KWh/m2)]],"&lt;&gt;0",RD[[#This Row],[IS1POA_BS1 (KWh/m2)]:[IS7POA_BS2 (KWh/m2)]]),"")</f>
        <v>0.78773805833333288</v>
      </c>
      <c r="DA131" s="193">
        <f>IFERROR(AVERAGEIF(RD[[#This Row],[IS1GHI_BS1 (KWh/m2)]:[IS1GHI_BS1 (KWh/m2)2]],"&lt;&gt;0",RD[[#This Row],[IS1GHI_BS1 (KWh/m2)]:[IS1GHI_BS1 (KWh/m2)2]]),"")</f>
        <v>1.0398485750000002</v>
      </c>
      <c r="DB131" s="193">
        <f>IFERROR(AVERAGEIF(RD[[#This Row],[IS1AT1 (°C)]:[IS7AT2 (°C)]],"&lt;&gt;0",RD[[#This Row],[IS1AT1 (°C)]:[IS7AT2 (°C)]]),"")</f>
        <v>26.866930751795664</v>
      </c>
      <c r="DC131" s="193">
        <f>IFERROR(AVERAGEIF(RD[[#This Row],[IS1MT1 (°C)]:[IS7MT2 (°C)]],"&lt;&gt;0",RD[[#This Row],[IS1MT1 (°C)]:[IS7MT2 (°C)]]),"")</f>
        <v>39.955154369034332</v>
      </c>
      <c r="DD131" s="193">
        <f>IFERROR(AVERAGEIF(RD[[#This Row],[IS1RH1 (%)]:[IS7RH2 (%)]],"&lt;&gt;0",RD[[#This Row],[IS1RH1 (%)]:[IS7RH2 (%)]]),"")</f>
        <v>83.081176332003267</v>
      </c>
      <c r="DE131" s="193" t="str">
        <f>IFERROR(AVERAGEIF(RD[[#This Row],[IS1Rain1 (mm)]:[IS7Rain2 (mm)]],"&lt;&gt;0",RD[[#This Row],[IS1Rain1 (mm)]:[IS7Rain2 (mm)]]),"")</f>
        <v/>
      </c>
      <c r="DF131" s="193">
        <f>IFERROR(AVERAGEIF(RD[[#This Row],[WS_Solar1_Avg (m/s)]:[IS7_WS_Solar1_Avg (m/s)]],"&lt;&gt;0",RD[[#This Row],[WS_Solar1_Avg (m/s)]:[IS7_WS_Solar1_Avg (m/s)]]),"")</f>
        <v>0.76494982218675189</v>
      </c>
      <c r="DG131" s="193">
        <f>IFERROR(AVERAGEIF(RD[[#This Row],[WS_Solar1_Max (m/s)]:[IS7_WS_Solar1_Max (m/s)]],"&lt;&gt;0",RD[[#This Row],[WS_Solar1_Max (m/s)]:[IS7_WS_Solar1_Max (m/s)]]),"")</f>
        <v>2.0865</v>
      </c>
      <c r="DH131" s="193">
        <f>SUM(RD[[#This Row],[IS1Inv1M1]:[IS4Inv4M2]])</f>
        <v>248256.5</v>
      </c>
      <c r="DI131" s="194">
        <f>SUM(RD[[#This Row],[IS7Inv1M1]]+RD[[#This Row],[IS7Inv2M1]])</f>
        <v>16023.6</v>
      </c>
      <c r="DJ131" s="193">
        <f>SUM(RD[[#This Row],[IS5Inv1M1]:[IS5Inv2M2]])</f>
        <v>39104.400000000001</v>
      </c>
      <c r="DK131" s="193">
        <f>SUM(RD[[#This Row],[IS8Inv1M1]:[IS9Inv2M2]])</f>
        <v>74937.100000000006</v>
      </c>
      <c r="DL131" s="60">
        <f>SUM(RD[[#This Row],[IS6Inv1M1]:[IS6Inv2M2]])</f>
        <v>39919.899999999994</v>
      </c>
      <c r="DM131" s="275">
        <f>SUM(RD[[#This Row],[IS10Inv1M1]:[IS11Inv1M4]],RD[[#This Row],[IS14Inv1M1]:[IS14Inv2M4]])</f>
        <v>174343.59999999998</v>
      </c>
      <c r="DN131" s="275">
        <f>SUM(RD[[#This Row],[IS12Inv1M1]:[IS12Inv1M4]])</f>
        <v>32803.5</v>
      </c>
      <c r="DO131" s="275">
        <f>SUM(RD[[#This Row],[IS13Inv1M1]:[IS13Inv2M2]])</f>
        <v>36211</v>
      </c>
      <c r="DP131" s="193">
        <f>SUM(RD[[#This Row],[O2R15]:[O2R26]])</f>
        <v>661599.6</v>
      </c>
      <c r="DQ131" s="158">
        <v>47475.8</v>
      </c>
      <c r="DR131" s="162">
        <v>238</v>
      </c>
      <c r="DS131" s="335">
        <v>41642.1</v>
      </c>
      <c r="DT131" s="158">
        <v>249.2</v>
      </c>
      <c r="DU131" s="162">
        <v>49521.8</v>
      </c>
      <c r="DV131" s="162">
        <v>468.6</v>
      </c>
      <c r="DW131" s="158">
        <v>11646.9</v>
      </c>
      <c r="DX131" s="162">
        <v>62.6</v>
      </c>
      <c r="DY131" s="162">
        <v>6688.3</v>
      </c>
      <c r="DZ131" s="162">
        <v>38</v>
      </c>
      <c r="EA131" s="134">
        <v>115.52</v>
      </c>
      <c r="EB131" s="230">
        <v>161728872</v>
      </c>
      <c r="EC131" s="229">
        <v>1136520.96</v>
      </c>
      <c r="ED131" s="230">
        <v>1364</v>
      </c>
      <c r="EE131" s="230">
        <v>155883</v>
      </c>
      <c r="EF131" s="158">
        <v>224205.6</v>
      </c>
      <c r="EG131" s="158">
        <v>2165.8000000000002</v>
      </c>
      <c r="EH131" s="140">
        <f>IF((RD[[#This Row],[33 kV_F3_Ex
Incomer1]]-DQ130)*1000&lt;0,0,(RD[[#This Row],[33 kV_F3_Ex
Incomer1]]-DQ130)*1000)</f>
        <v>119400.00000000146</v>
      </c>
      <c r="EI131" s="140">
        <f>IF((RD[[#This Row],[34 kV_F3_Im
Incomer1]]-DR130)*1000&lt;0,0,(RD[[#This Row],[34 kV_F3_Im
Incomer1]]-DR130)*1000)</f>
        <v>400.00000000000568</v>
      </c>
      <c r="EJ131" s="140">
        <f>IF((RD[[#This Row],[33 kV_F4_Ex
Incomer2]]-DS130)*1000&lt;0,0,(RD[[#This Row],[33 kV_F4_Ex
Incomer2]]-DS130)*1000)</f>
        <v>121799.99999999563</v>
      </c>
      <c r="EK131" s="140">
        <f>IF((RD[[#This Row],[34 kV_F4_Im
Incomer2]]-DT130)*1000&lt;0,0,(RD[[#This Row],[34 kV_F4_Im
Incomer2]]-DT130)*1000)</f>
        <v>299.99999999998295</v>
      </c>
      <c r="EL131" s="140">
        <f>IF((RD[[#This Row],[33 kV_F5_Ex
Incomer3]]-DU130)*1000&lt;0,0,(RD[[#This Row],[33 kV_F5_Ex
Incomer3]]-DU130)*1000)</f>
        <v>167800.00000000291</v>
      </c>
      <c r="EM131" s="140">
        <f>IF((RD[[#This Row],[34 kV_F5_Im
Incomer3]]-DV130)*1000&lt;0,0,(RD[[#This Row],[34 kV_F5_Im
Incomer3]]-DV130)*1000)</f>
        <v>700.00000000004547</v>
      </c>
      <c r="EN131" s="140">
        <f>IF((RD[[#This Row],[33 kV_F6_Ex
Incomer4]]-DW130)*1000&lt;0,0,(RD[[#This Row],[33 kV_F6_Ex
Incomer4]]-DW130)*1000)</f>
        <v>52100.000000000364</v>
      </c>
      <c r="EO131" s="140">
        <f t="shared" si="166"/>
        <v>299.99999999998295</v>
      </c>
      <c r="EP131" s="140">
        <f>IF((RD[[#This Row],[33 kV_F7_Ex
Incomer5]]-DY130)*1000&lt;0,0,(RD[[#This Row],[33 kV_F7_Ex
Incomer5]]-DY130)*1000)</f>
        <v>149900.00000000055</v>
      </c>
      <c r="EQ131" s="140">
        <f>IF((RD[[#This Row],[33 kV_F7_Im
Incomer5]]-DZ130)*1000&lt;0,0,(RD[[#This Row],[33 kV_F7_Im
Incomer5]]-DZ130)*1000)</f>
        <v>799.99999999999716</v>
      </c>
      <c r="ER131" s="140">
        <f>IF((RD[[#This Row],[33 kV_Aux Trafo]]-EA130)*1000&lt;0,0,(RD[[#This Row],[33 kV_Aux Trafo]]-EA130)*1000)</f>
        <v>339.9999999999892</v>
      </c>
      <c r="ES131" s="152">
        <f>IF((RD[[#This Row],[33kV_OG1_Ex_]]-EB130)*1&lt;0,0,(RD[[#This Row],[33kV_OG1_Ex_]]-EB130)*1)</f>
        <v>651182</v>
      </c>
      <c r="ET131" s="140">
        <f>IF((RD[[#This Row],[33kV_OG1_Im]]-EC130)*1&lt;0,0,(RD[[#This Row],[33kV_OG1_Im]]-EC130)*1)</f>
        <v>2812.8000000000466</v>
      </c>
      <c r="EU131" s="140">
        <f>IF((RD[[#This Row],[132kV_TX1_EX]]-ED130)*720&lt;=0,"",(RD[[#This Row],[132kV_TX1_EX]]-ED130)*720)</f>
        <v>2880</v>
      </c>
      <c r="EV131" s="140">
        <f>IF((RD[[#This Row],[132 kV_Tx1_Im]]-EE130)*720&lt;=0,0,(RD[[#This Row],[132 kV_Tx1_Im]]-EE130)*720)</f>
        <v>466560</v>
      </c>
      <c r="EW131" s="140">
        <f>IF((RD[[#This Row],[132kV_L1_Ex]]-EF130)*720&lt;=0,0,(RD[[#This Row],[132kV_L1_Ex]]-EF130)*720)</f>
        <v>649007.99999999581</v>
      </c>
      <c r="EX131" s="140">
        <f>IF((RD[[#This Row],[132kV_L1_Im]]-EG130)*720&lt;=0,0,(RD[[#This Row],[132kV_L1_Im]]-EG130)*720)</f>
        <v>3600</v>
      </c>
      <c r="EY131" s="316">
        <f>IFERROR(RD[[#This Row],[33kV_OG1_Ex (MWh)]]+RD[[#This Row],[33kV_OG1_Im (MWh)]],"")</f>
        <v>653994.80000000005</v>
      </c>
      <c r="EZ131" s="142">
        <f>RD[[#This Row],[33kV_OG1_Ex (MWh)]]-RD[[#This Row],[33kV_OG1_Im (MWh)]]</f>
        <v>648369.19999999995</v>
      </c>
      <c r="FA131" s="142">
        <f>IFERROR(RD[[#This Row],[132kV_L1_Ex(MWh)]]-RD[[#This Row],[132kV_L1_Im(MWh)]],"")</f>
        <v>645407.99999999581</v>
      </c>
      <c r="FB131" s="318">
        <f>IFERROR(RD[[#This Row],[33kV_Ex(MWh)]]/RD[[#This Row],[Inv Total Gneration (MWh)]]-1,"")</f>
        <v>-1.1494565595263295E-2</v>
      </c>
      <c r="FC131" s="319">
        <f>IFERROR((RD[[#This Row],[Sunset Time (POA&lt;20 W/m2)]]-RD[[#This Row],[Sunrise Time (POA&gt;20 W/m2)]])*24,0)</f>
        <v>12.483333333333334</v>
      </c>
      <c r="FD131" s="320">
        <v>129.05000000000001</v>
      </c>
      <c r="FE131" t="s">
        <v>1347</v>
      </c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146">
        <v>0.26319444444444445</v>
      </c>
      <c r="G132" s="156">
        <v>0.77847222222222223</v>
      </c>
      <c r="H132" s="121">
        <v>7759</v>
      </c>
      <c r="I132" s="257">
        <v>7721.2</v>
      </c>
      <c r="J132" s="121">
        <v>7254.5</v>
      </c>
      <c r="K132" s="121">
        <v>7342.6</v>
      </c>
      <c r="L132" s="121">
        <v>7596.3</v>
      </c>
      <c r="M132" s="121">
        <v>7797.2</v>
      </c>
      <c r="N132" s="121">
        <v>7526.6</v>
      </c>
      <c r="O132" s="121">
        <v>8290.7999999999993</v>
      </c>
      <c r="P132" s="121">
        <v>7734.3</v>
      </c>
      <c r="Q132" s="121">
        <v>7481.1</v>
      </c>
      <c r="R132" s="121">
        <v>7662.8</v>
      </c>
      <c r="S132" s="255">
        <v>7668.3</v>
      </c>
      <c r="T132" s="121">
        <v>7723.5</v>
      </c>
      <c r="U132" s="121">
        <v>7801.4</v>
      </c>
      <c r="V132" s="121">
        <v>7934.5</v>
      </c>
      <c r="W132" s="121">
        <v>7632.4</v>
      </c>
      <c r="X132" s="283">
        <v>10595.2</v>
      </c>
      <c r="Y132" s="192">
        <v>11706.3</v>
      </c>
      <c r="Z132" s="192">
        <v>10284.4</v>
      </c>
      <c r="AA132" s="192">
        <v>10709.2</v>
      </c>
      <c r="AB132" s="283">
        <v>11568.8</v>
      </c>
      <c r="AC132" s="192">
        <v>7235.1</v>
      </c>
      <c r="AD132" s="192">
        <v>10889.9</v>
      </c>
      <c r="AE132" s="192">
        <v>11235.5</v>
      </c>
      <c r="AF132" s="283">
        <v>10905.8</v>
      </c>
      <c r="AG132" s="192">
        <v>10698</v>
      </c>
      <c r="AH132" s="192">
        <v>10885.6</v>
      </c>
      <c r="AI132" s="283">
        <v>10973.2</v>
      </c>
      <c r="AJ132" s="136">
        <v>8963.7000000000007</v>
      </c>
      <c r="AK132" s="136">
        <v>9320.2000000000007</v>
      </c>
      <c r="AL132" s="136">
        <v>9422.7000000000007</v>
      </c>
      <c r="AM132" s="136">
        <v>9491</v>
      </c>
      <c r="AN132" s="136">
        <v>9438.5</v>
      </c>
      <c r="AO132" s="136">
        <v>9618.9</v>
      </c>
      <c r="AP132" s="136">
        <v>9594.7000000000007</v>
      </c>
      <c r="AQ132" s="136">
        <v>9506</v>
      </c>
      <c r="AR132" s="136">
        <v>7702.4</v>
      </c>
      <c r="AS132" s="136">
        <v>7777</v>
      </c>
      <c r="AT132" s="136">
        <v>7782.4</v>
      </c>
      <c r="AU132" s="136">
        <v>7772.2</v>
      </c>
      <c r="AV132" s="136">
        <v>7992.9</v>
      </c>
      <c r="AW132" s="136">
        <v>7847.2</v>
      </c>
      <c r="AX132" s="136">
        <v>10708.8</v>
      </c>
      <c r="AY132" s="136">
        <v>12021.1</v>
      </c>
      <c r="AZ132" s="136">
        <v>8670.6</v>
      </c>
      <c r="BA132" s="136">
        <v>10155.6</v>
      </c>
      <c r="BB132" s="136">
        <v>10938.9</v>
      </c>
      <c r="BC132" s="136">
        <v>10420.700000000001</v>
      </c>
      <c r="BD132" s="136">
        <v>9406.9</v>
      </c>
      <c r="BE132" s="136">
        <v>10353.700000000001</v>
      </c>
      <c r="BF132" s="136">
        <v>11178.3</v>
      </c>
      <c r="BG132" s="136">
        <v>11339</v>
      </c>
      <c r="BH132" s="136">
        <v>11252.1</v>
      </c>
      <c r="BI132" s="136">
        <v>11530.6</v>
      </c>
      <c r="BJ132" s="136">
        <v>7541.1</v>
      </c>
      <c r="BK132" s="136">
        <v>5998.2</v>
      </c>
      <c r="BL132" s="136">
        <v>7105</v>
      </c>
      <c r="BM132" s="136">
        <v>7119.1</v>
      </c>
      <c r="BN132" s="136">
        <v>7966.3</v>
      </c>
      <c r="BO132" s="136">
        <v>7599.8</v>
      </c>
      <c r="BP132" s="136">
        <v>8248.2999999999993</v>
      </c>
      <c r="BQ132" s="136">
        <v>8154.7</v>
      </c>
      <c r="BR132" s="136">
        <v>8190.1</v>
      </c>
      <c r="BS132" s="136">
        <v>8440.2999999999993</v>
      </c>
      <c r="BT132" s="136">
        <v>8682.7000000000007</v>
      </c>
      <c r="BU132" s="136">
        <v>8850</v>
      </c>
      <c r="BV132" s="192">
        <v>7307.8</v>
      </c>
      <c r="BW132" s="192">
        <v>6799</v>
      </c>
      <c r="BX132" s="192">
        <v>6634.6</v>
      </c>
      <c r="BY132" s="192">
        <v>7420</v>
      </c>
      <c r="BZ132" s="136">
        <v>6606.5</v>
      </c>
      <c r="CA132" s="136">
        <v>988</v>
      </c>
      <c r="CB132" s="136">
        <v>6562.6</v>
      </c>
      <c r="CC132" s="136">
        <v>7223.6</v>
      </c>
      <c r="CD132" s="195">
        <v>6.01</v>
      </c>
      <c r="CE132" s="59">
        <v>5.8120000000000003</v>
      </c>
      <c r="CF132" s="195">
        <v>5.2127645499999993</v>
      </c>
      <c r="CG132" s="195">
        <v>5.7497879833333352</v>
      </c>
      <c r="CH132" s="195">
        <v>0.74366758333333327</v>
      </c>
      <c r="CI132" s="195">
        <v>0.8186506666666663</v>
      </c>
      <c r="CJ132" s="59">
        <v>1.1130146333333339</v>
      </c>
      <c r="CK132" s="59">
        <v>0.86485086666666611</v>
      </c>
      <c r="CL132" s="195">
        <v>27.580100502512579</v>
      </c>
      <c r="CM132" s="195">
        <v>27.489206349206288</v>
      </c>
      <c r="CN132" s="195">
        <v>42.459943886097143</v>
      </c>
      <c r="CO132" s="195">
        <v>40.266648287385117</v>
      </c>
      <c r="CP132" s="195">
        <v>79.402311557789034</v>
      </c>
      <c r="CQ132" s="195">
        <v>80.845881370092044</v>
      </c>
      <c r="CR132" s="59">
        <v>0</v>
      </c>
      <c r="CS132" s="59">
        <v>0</v>
      </c>
      <c r="CT132" s="195">
        <v>0.85227638190954635</v>
      </c>
      <c r="CU132" s="195">
        <v>0.88221303258145323</v>
      </c>
      <c r="CV132" s="195">
        <v>1.944</v>
      </c>
      <c r="CW132" s="247">
        <v>1.986</v>
      </c>
      <c r="CX132" s="193">
        <f>IFERROR(AVERAGEIF(RD[[#This Row],[IS1POA1 (KWh/m2)]:[IS7POA2 (KWh/m2)]],"&lt;&gt;0",RD[[#This Row],[IS1POA1 (KWh/m2)]:[IS7POA2 (KWh/m2)]]),"")</f>
        <v>5.9109999999999996</v>
      </c>
      <c r="CY132" s="193">
        <f>IFERROR(AVERAGEIF(RD[[#This Row],[IS1GHI1 (KWh/m2)]:[IS7GHI2 (KWh/m2)]],"&lt;&gt;0",RD[[#This Row],[IS1GHI1 (KWh/m2)]:[IS7GHI2 (KWh/m2)]]),"")</f>
        <v>5.4812762666666668</v>
      </c>
      <c r="CZ132" s="193">
        <f>IFERROR(AVERAGEIF(RD[[#This Row],[IS1POA_BS1 (KWh/m2)]:[IS7POA_BS2 (KWh/m2)]],"&lt;&gt;0",RD[[#This Row],[IS1POA_BS1 (KWh/m2)]:[IS7POA_BS2 (KWh/m2)]]),"")</f>
        <v>0.78115912499999984</v>
      </c>
      <c r="DA132" s="193">
        <f>IFERROR(AVERAGEIF(RD[[#This Row],[IS1GHI_BS1 (KWh/m2)]:[IS1GHI_BS1 (KWh/m2)2]],"&lt;&gt;0",RD[[#This Row],[IS1GHI_BS1 (KWh/m2)]:[IS1GHI_BS1 (KWh/m2)2]]),"")</f>
        <v>0.98893275000000003</v>
      </c>
      <c r="DB132" s="193">
        <f>IFERROR(AVERAGEIF(RD[[#This Row],[IS1AT1 (°C)]:[IS7AT2 (°C)]],"&lt;&gt;0",RD[[#This Row],[IS1AT1 (°C)]:[IS7AT2 (°C)]]),"")</f>
        <v>27.534653425859432</v>
      </c>
      <c r="DC132" s="193">
        <f>IFERROR(AVERAGEIF(RD[[#This Row],[IS1MT1 (°C)]:[IS7MT2 (°C)]],"&lt;&gt;0",RD[[#This Row],[IS1MT1 (°C)]:[IS7MT2 (°C)]]),"")</f>
        <v>41.36329608674113</v>
      </c>
      <c r="DD132" s="193">
        <f>IFERROR(AVERAGEIF(RD[[#This Row],[IS1RH1 (%)]:[IS7RH2 (%)]],"&lt;&gt;0",RD[[#This Row],[IS1RH1 (%)]:[IS7RH2 (%)]]),"")</f>
        <v>80.124096463940532</v>
      </c>
      <c r="DE132" s="193" t="str">
        <f>IFERROR(AVERAGEIF(RD[[#This Row],[IS1Rain1 (mm)]:[IS7Rain2 (mm)]],"&lt;&gt;0",RD[[#This Row],[IS1Rain1 (mm)]:[IS7Rain2 (mm)]]),"")</f>
        <v/>
      </c>
      <c r="DF132" s="193">
        <f>IFERROR(AVERAGEIF(RD[[#This Row],[WS_Solar1_Avg (m/s)]:[IS7_WS_Solar1_Avg (m/s)]],"&lt;&gt;0",RD[[#This Row],[WS_Solar1_Avg (m/s)]:[IS7_WS_Solar1_Avg (m/s)]]),"")</f>
        <v>0.86724470724549985</v>
      </c>
      <c r="DG132" s="193">
        <f>IFERROR(AVERAGEIF(RD[[#This Row],[WS_Solar1_Max (m/s)]:[IS7_WS_Solar1_Max (m/s)]],"&lt;&gt;0",RD[[#This Row],[WS_Solar1_Max (m/s)]:[IS7_WS_Solar1_Max (m/s)]]),"")</f>
        <v>1.9649999999999999</v>
      </c>
      <c r="DH132" s="193">
        <f>SUM(RD[[#This Row],[IS1Inv1M1]:[IS4Inv4M2]])</f>
        <v>250613.5</v>
      </c>
      <c r="DI132" s="194">
        <f>SUM(RD[[#This Row],[IS7Inv1M1]]+RD[[#This Row],[IS7Inv2M1]])</f>
        <v>15479.4</v>
      </c>
      <c r="DJ132" s="193">
        <f>SUM(RD[[#This Row],[IS5Inv1M1]:[IS5Inv2M2]])</f>
        <v>37197.600000000006</v>
      </c>
      <c r="DK132" s="193">
        <f>SUM(RD[[#This Row],[IS8Inv1M1]:[IS9Inv2M2]])</f>
        <v>72950.8</v>
      </c>
      <c r="DL132" s="60">
        <f>SUM(RD[[#This Row],[IS6Inv1M1]:[IS6Inv2M2]])</f>
        <v>38158.100000000006</v>
      </c>
      <c r="DM132" s="275">
        <f>SUM(RD[[#This Row],[IS10Inv1M1]:[IS11Inv1M4]],RD[[#This Row],[IS14Inv1M1]:[IS14Inv2M4]])</f>
        <v>163725.70000000004</v>
      </c>
      <c r="DN132" s="275">
        <f>SUM(RD[[#This Row],[IS12Inv1M1]:[IS12Inv1M4]])</f>
        <v>31969.100000000002</v>
      </c>
      <c r="DO132" s="275">
        <f>SUM(RD[[#This Row],[IS13Inv1M1]:[IS13Inv2M2]])</f>
        <v>34163.100000000006</v>
      </c>
      <c r="DP132" s="193">
        <f>SUM(RD[[#This Row],[O2R15]:[O2R26]])</f>
        <v>644257.30000000005</v>
      </c>
      <c r="DQ132" s="158">
        <v>47602.7</v>
      </c>
      <c r="DR132" s="162">
        <v>238.4</v>
      </c>
      <c r="DS132" s="335">
        <v>41759.300000000003</v>
      </c>
      <c r="DT132" s="158">
        <v>249.5</v>
      </c>
      <c r="DU132" s="162">
        <v>49683.5</v>
      </c>
      <c r="DV132" s="162">
        <v>469.1</v>
      </c>
      <c r="DW132" s="158">
        <v>11695.5</v>
      </c>
      <c r="DX132" s="162">
        <v>62.8</v>
      </c>
      <c r="DY132" s="162">
        <v>6830.4</v>
      </c>
      <c r="DZ132" s="162">
        <v>38.6</v>
      </c>
      <c r="EA132" s="134">
        <v>115.81</v>
      </c>
      <c r="EB132" s="230">
        <v>162363179</v>
      </c>
      <c r="EC132" s="229">
        <v>1138801.7919999999</v>
      </c>
      <c r="ED132" s="230">
        <v>1367</v>
      </c>
      <c r="EE132" s="230">
        <v>156515</v>
      </c>
      <c r="EF132" s="158">
        <v>225083.5</v>
      </c>
      <c r="EG132" s="158">
        <v>2169.5</v>
      </c>
      <c r="EH132" s="140">
        <f>IF((RD[[#This Row],[33 kV_F3_Ex
Incomer1]]-DQ131)*1000&lt;0,0,(RD[[#This Row],[33 kV_F3_Ex
Incomer1]]-DQ131)*1000)</f>
        <v>126899.99999999418</v>
      </c>
      <c r="EI132" s="140">
        <f>IF((RD[[#This Row],[34 kV_F3_Im
Incomer1]]-DR131)*1000&lt;0,0,(RD[[#This Row],[34 kV_F3_Im
Incomer1]]-DR131)*1000)</f>
        <v>400.00000000000568</v>
      </c>
      <c r="EJ132" s="140">
        <f>IF((RD[[#This Row],[33 kV_F4_Ex
Incomer2]]-DS131)*1000&lt;0,0,(RD[[#This Row],[33 kV_F4_Ex
Incomer2]]-DS131)*1000)</f>
        <v>117200.00000000437</v>
      </c>
      <c r="EK132" s="140">
        <f>IF((RD[[#This Row],[34 kV_F4_Im
Incomer2]]-DT131)*1000&lt;0,0,(RD[[#This Row],[34 kV_F4_Im
Incomer2]]-DT131)*1000)</f>
        <v>300.00000000001137</v>
      </c>
      <c r="EL132" s="140">
        <f>IF((RD[[#This Row],[33 kV_F5_Ex
Incomer3]]-DU131)*1000&lt;0,0,(RD[[#This Row],[33 kV_F5_Ex
Incomer3]]-DU131)*1000)</f>
        <v>161699.99999999709</v>
      </c>
      <c r="EM132" s="140">
        <f>IF((RD[[#This Row],[34 kV_F5_Im
Incomer3]]-DV131)*1000&lt;0,0,(RD[[#This Row],[34 kV_F5_Im
Incomer3]]-DV131)*1000)</f>
        <v>500</v>
      </c>
      <c r="EN132" s="140">
        <f>IF((RD[[#This Row],[33 kV_F6_Ex
Incomer4]]-DW131)*1000&lt;0,0,(RD[[#This Row],[33 kV_F6_Ex
Incomer4]]-DW131)*1000)</f>
        <v>48600.000000000364</v>
      </c>
      <c r="EO132" s="140">
        <f t="shared" si="166"/>
        <v>300.00000000001137</v>
      </c>
      <c r="EP132" s="140">
        <f>IF((RD[[#This Row],[33 kV_F7_Ex
Incomer5]]-DY131)*1000&lt;0,0,(RD[[#This Row],[33 kV_F7_Ex
Incomer5]]-DY131)*1000)</f>
        <v>142099.99999999945</v>
      </c>
      <c r="EQ132" s="140">
        <f>IF((RD[[#This Row],[33 kV_F7_Im
Incomer5]]-DZ131)*1000&lt;0,0,(RD[[#This Row],[33 kV_F7_Im
Incomer5]]-DZ131)*1000)</f>
        <v>600.00000000000136</v>
      </c>
      <c r="ER132" s="140">
        <f>IF((RD[[#This Row],[33 kV_Aux Trafo]]-EA131)*1000&lt;0,0,(RD[[#This Row],[33 kV_Aux Trafo]]-EA131)*1000)</f>
        <v>290.00000000000625</v>
      </c>
      <c r="ES132" s="152">
        <f>IF((RD[[#This Row],[33kV_OG1_Ex_]]-EB131)*1&lt;0,0,(RD[[#This Row],[33kV_OG1_Ex_]]-EB131)*1)</f>
        <v>634307</v>
      </c>
      <c r="ET132" s="140">
        <f>IF((RD[[#This Row],[33kV_OG1_Im]]-EC131)*1&lt;0,0,(RD[[#This Row],[33kV_OG1_Im]]-EC131)*1)</f>
        <v>2280.8319999999367</v>
      </c>
      <c r="EU132" s="140">
        <f>IF((RD[[#This Row],[132kV_TX1_EX]]-ED131)*720&lt;=0,"",(RD[[#This Row],[132kV_TX1_EX]]-ED131)*720)</f>
        <v>2160</v>
      </c>
      <c r="EV132" s="140">
        <f>IF((RD[[#This Row],[132 kV_Tx1_Im]]-EE131)*720&lt;=0,0,(RD[[#This Row],[132 kV_Tx1_Im]]-EE131)*720)</f>
        <v>455040</v>
      </c>
      <c r="EW132" s="140">
        <f>IF((RD[[#This Row],[132kV_L1_Ex]]-EF131)*720&lt;=0,0,(RD[[#This Row],[132kV_L1_Ex]]-EF131)*720)</f>
        <v>632087.99999999581</v>
      </c>
      <c r="EX132" s="140">
        <f>IF((RD[[#This Row],[132kV_L1_Im]]-EG131)*720&lt;=0,0,(RD[[#This Row],[132kV_L1_Im]]-EG131)*720)</f>
        <v>2663.999999999869</v>
      </c>
      <c r="EY132" s="316">
        <f>IFERROR(RD[[#This Row],[33kV_OG1_Ex (MWh)]]+RD[[#This Row],[33kV_OG1_Im (MWh)]],"")</f>
        <v>636587.83199999994</v>
      </c>
      <c r="EZ132" s="142">
        <f>RD[[#This Row],[33kV_OG1_Ex (MWh)]]-RD[[#This Row],[33kV_OG1_Im (MWh)]]</f>
        <v>632026.16800000006</v>
      </c>
      <c r="FA132" s="142">
        <f>IFERROR(RD[[#This Row],[132kV_L1_Ex(MWh)]]-RD[[#This Row],[132kV_L1_Im(MWh)]],"")</f>
        <v>629423.99999999593</v>
      </c>
      <c r="FB132" s="318">
        <f>IFERROR(RD[[#This Row],[33kV_Ex(MWh)]]/RD[[#This Row],[Inv Total Gneration (MWh)]]-1,"")</f>
        <v>-1.1904355604507866E-2</v>
      </c>
      <c r="FC132" s="319">
        <f>IFERROR((RD[[#This Row],[Sunset Time (POA&lt;20 W/m2)]]-RD[[#This Row],[Sunrise Time (POA&gt;20 W/m2)]])*24,0)</f>
        <v>12.366666666666665</v>
      </c>
      <c r="FD132" s="320">
        <v>129.05000000000001</v>
      </c>
      <c r="FE132" t="s">
        <v>294</v>
      </c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/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/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/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4.5"/>
  <cols>
    <col min="1" max="1" width="1.1796875" customWidth="1"/>
    <col min="2" max="2" width="11.453125" customWidth="1"/>
    <col min="3" max="48" width="12.7265625" bestFit="1" customWidth="1"/>
    <col min="49" max="72" width="13.54296875" bestFit="1" customWidth="1"/>
    <col min="73" max="76" width="13.54296875" customWidth="1"/>
    <col min="77" max="79" width="13.453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1310</v>
      </c>
      <c r="BZ3" s="172" t="s">
        <v>1311</v>
      </c>
      <c r="CA3" s="172" t="s">
        <v>1312</v>
      </c>
    </row>
    <row r="4" spans="2:79">
      <c r="B4" s="173">
        <f>O2Summary!B5-31</f>
        <v>45841</v>
      </c>
      <c r="C4" s="168">
        <f>IFERROR(VLOOKUP($B4,RD[#All],C$2,0)/C$1,"")</f>
        <v>3.3999768214720869</v>
      </c>
      <c r="D4" s="168">
        <f>IFERROR(VLOOKUP($B4,RD[#All],D$2,0)/D$1,"")</f>
        <v>3.4088097199470027</v>
      </c>
      <c r="E4" s="168">
        <f>IFERROR(VLOOKUP($B4,RD[#All],E$2,0)/E$1,"")</f>
        <v>3.3706188914234336</v>
      </c>
      <c r="F4" s="168">
        <f>IFERROR(VLOOKUP($B4,RD[#All],F$2,0)/F$1,"")</f>
        <v>3.3195842270252434</v>
      </c>
      <c r="G4" s="168">
        <f>IFERROR(VLOOKUP($B4,RD[#All],G$2,0)/G$1,"")</f>
        <v>3.3423475959474267</v>
      </c>
      <c r="H4" s="168">
        <f>IFERROR(VLOOKUP($B4,RD[#All],H$2,0)/H$1,"")</f>
        <v>3.3283358320839578</v>
      </c>
      <c r="I4" s="168">
        <f>IFERROR(VLOOKUP($B4,RD[#All],I$2,0)/I$1,"")</f>
        <v>3.4000664508101135</v>
      </c>
      <c r="J4" s="168">
        <f>IFERROR(VLOOKUP($B4,RD[#All],J$2,0)/J$1,"")</f>
        <v>3.3694798879866896</v>
      </c>
      <c r="K4" s="168">
        <f>IFERROR(VLOOKUP($B4,RD[#All],K$2,0)/K$1,"")</f>
        <v>3.3841299889572487</v>
      </c>
      <c r="L4" s="168">
        <f>IFERROR(VLOOKUP($B4,RD[#All],L$2,0)/L$1,"")</f>
        <v>3.4229404808829322</v>
      </c>
      <c r="M4" s="168">
        <f>IFERROR(VLOOKUP($B4,RD[#All],M$2,0)/M$1,"")</f>
        <v>3.5246666228732844</v>
      </c>
      <c r="N4" s="168">
        <f>IFERROR(VLOOKUP($B4,RD[#All],N$2,0)/N$1,"")</f>
        <v>3.43016675469705</v>
      </c>
      <c r="O4" s="168">
        <f>IFERROR(VLOOKUP($B4,RD[#All],O$2,0)/O$1,"")</f>
        <v>3.6135124522860838</v>
      </c>
      <c r="P4" s="168">
        <f>IFERROR(VLOOKUP($B4,RD[#All],P$2,0)/P$1,"")</f>
        <v>3.3518234905930546</v>
      </c>
      <c r="Q4" s="168">
        <f>IFERROR(VLOOKUP($B4,RD[#All],Q$2,0)/Q$1,"")</f>
        <v>3.4181450069750507</v>
      </c>
      <c r="R4" s="168">
        <f>IFERROR(VLOOKUP($B4,RD[#All],R$2,0)/R$1,"")</f>
        <v>3.4257465256544766</v>
      </c>
      <c r="S4" s="168">
        <f>IFERROR(VLOOKUP($B4,RD[#All],S$2,0)/S$1,"")</f>
        <v>3.4190011681977484</v>
      </c>
      <c r="T4" s="168">
        <f>IFERROR(VLOOKUP($B4,RD[#All],T$2,0)/T$1,"")</f>
        <v>3.4424052503512246</v>
      </c>
      <c r="U4" s="168">
        <f>IFERROR(VLOOKUP($B4,RD[#All],U$2,0)/U$1,"")</f>
        <v>3.4310673951270885</v>
      </c>
      <c r="V4" s="168">
        <f>IFERROR(VLOOKUP($B4,RD[#All],V$2,0)/V$1,"")</f>
        <v>3.4584749242967843</v>
      </c>
      <c r="W4" s="168">
        <f>IFERROR(VLOOKUP($B4,RD[#All],W$2,0)/W$1,"")</f>
        <v>3.4550816696914701</v>
      </c>
      <c r="X4" s="168">
        <f>IFERROR(VLOOKUP($B4,RD[#All],X$2,0)/X$1,"")</f>
        <v>3.4414261057100513</v>
      </c>
      <c r="Y4" s="168">
        <f>IFERROR(VLOOKUP($B4,RD[#All],Y$2,0)/Y$1,"")</f>
        <v>3.5552865768950381</v>
      </c>
      <c r="Z4" s="168">
        <f>IFERROR(VLOOKUP($B4,RD[#All],Z$2,0)/Z$1,"")</f>
        <v>3.5533402754088943</v>
      </c>
      <c r="AA4" s="168">
        <f>IFERROR(VLOOKUP($B4,RD[#All],AA$2,0)/AA$1,"")</f>
        <v>3.4953262463343107</v>
      </c>
      <c r="AB4" s="168">
        <f>IFERROR(VLOOKUP($B4,RD[#All],AB$2,0)/AB$1,"")</f>
        <v>3.4738994139293982</v>
      </c>
      <c r="AC4" s="168">
        <f>IFERROR(VLOOKUP($B4,RD[#All],AC$2,0)/AC$1,"")</f>
        <v>3.4887602070524371</v>
      </c>
      <c r="AD4" s="168">
        <f>IFERROR(VLOOKUP($B4,RD[#All],AD$2,0)/AD$1,"")</f>
        <v>3.4578569168888684</v>
      </c>
      <c r="AE4" s="168">
        <f>IFERROR(VLOOKUP($B4,RD[#All],AE$2,0)/AE$1,"")</f>
        <v>3.7621209573454406</v>
      </c>
      <c r="AF4" s="168">
        <f>IFERROR(VLOOKUP($B4,RD[#All],AF$2,0)/AF$1,"")</f>
        <v>3.69798783591887</v>
      </c>
      <c r="AG4" s="168">
        <f>IFERROR(VLOOKUP($B4,RD[#All],AG$2,0)/AG$1,"")</f>
        <v>3.6724001635545864</v>
      </c>
      <c r="AH4" s="168">
        <f>IFERROR(VLOOKUP($B4,RD[#All],AH$2,0)/AH$1,"")</f>
        <v>3.6339424468142116</v>
      </c>
      <c r="AI4" s="168">
        <f>IFERROR(VLOOKUP($B4,RD[#All],AI$2,0)/AI$1,"")</f>
        <v>3.708763799918223</v>
      </c>
      <c r="AJ4" s="168">
        <f>IFERROR(VLOOKUP($B4,RD[#All],AJ$2,0)/AJ$1,"")</f>
        <v>3.6868891757329889</v>
      </c>
      <c r="AK4" s="168">
        <f>IFERROR(VLOOKUP($B4,RD[#All],AK$2,0)/AK$1,"")</f>
        <v>3.6873173582700174</v>
      </c>
      <c r="AL4" s="168">
        <f>IFERROR(VLOOKUP($B4,RD[#All],AL$2,0)/AL$1,"")</f>
        <v>3.6856556047994808</v>
      </c>
      <c r="AM4" s="168">
        <f>IFERROR(VLOOKUP($B4,RD[#All],AM$2,0)/AM$1,"")</f>
        <v>3.6765230502063044</v>
      </c>
      <c r="AN4" s="168">
        <f>IFERROR(VLOOKUP($B4,RD[#All],AN$2,0)/AN$1,"")</f>
        <v>3.7142164814528127</v>
      </c>
      <c r="AO4" s="168">
        <f>IFERROR(VLOOKUP($B4,RD[#All],AO$2,0)/AO$1,"")</f>
        <v>3.6850040722367683</v>
      </c>
      <c r="AP4" s="168">
        <f>IFERROR(VLOOKUP($B4,RD[#All],AP$2,0)/AP$1,"")</f>
        <v>3.67571533382245</v>
      </c>
      <c r="AQ4" s="168">
        <f>IFERROR(VLOOKUP($B4,RD[#All],AQ$2,0)/AQ$1,"")</f>
        <v>3.6340484337983678</v>
      </c>
      <c r="AR4" s="168">
        <f>IFERROR(VLOOKUP($B4,RD[#All],AR$2,0)/AR$1,"")</f>
        <v>3.6542066967481976</v>
      </c>
      <c r="AS4" s="168">
        <f>IFERROR(VLOOKUP($B4,RD[#All],AS$2,0)/AS$1,"")</f>
        <v>3.6860815260056001</v>
      </c>
      <c r="AT4" s="168">
        <f>IFERROR(VLOOKUP($B4,RD[#All],AT$2,0)/AT$1,"")</f>
        <v>3.7150698707339047</v>
      </c>
      <c r="AU4" s="168">
        <f>IFERROR(VLOOKUP($B4,RD[#All],AU$2,0)/AU$1,"")</f>
        <v>3.7638768360958816</v>
      </c>
      <c r="AV4" s="168">
        <f>IFERROR(VLOOKUP($B4,RD[#All],AV$2,0)/AV$1,"")</f>
        <v>3.7037211915745529</v>
      </c>
      <c r="AW4" s="168">
        <f>IFERROR(VLOOKUP($B4,RD[#All],AW$2,0)/AW$1,"")</f>
        <v>3.5029503964595246</v>
      </c>
      <c r="AX4" s="168">
        <f>IFERROR(VLOOKUP($B4,RD[#All],AX$2,0)/AX$1,"")</f>
        <v>3.5676430250783699</v>
      </c>
      <c r="AY4" s="168">
        <f>IFERROR(VLOOKUP($B4,RD[#All],AY$2,0)/AY$1,"")</f>
        <v>3.5308969064131537</v>
      </c>
      <c r="AZ4" s="168">
        <f>IFERROR(VLOOKUP($B4,RD[#All],AZ$2,0)/AZ$1,"")</f>
        <v>3.2765699261806045</v>
      </c>
      <c r="BA4" s="168">
        <f>IFERROR(VLOOKUP($B4,RD[#All],BA$2,0)/BA$1,"")</f>
        <v>3.5441328633310536</v>
      </c>
      <c r="BB4" s="168">
        <f>IFERROR(VLOOKUP($B4,RD[#All],BB$2,0)/BB$1,"")</f>
        <v>3.6547722270392851</v>
      </c>
      <c r="BC4" s="168">
        <f>IFERROR(VLOOKUP($B4,RD[#All],BC$2,0)/BC$1,"")</f>
        <v>3.6271831616659203</v>
      </c>
      <c r="BD4" s="168">
        <f>IFERROR(VLOOKUP($B4,RD[#All],BD$2,0)/BD$1,"")</f>
        <v>3.6955758659806666</v>
      </c>
      <c r="BE4" s="168">
        <f>IFERROR(VLOOKUP($B4,RD[#All],BE$2,0)/BE$1,"")</f>
        <v>3.7128958399858685</v>
      </c>
      <c r="BF4" s="168">
        <f>IFERROR(VLOOKUP($B4,RD[#All],BF$2,0)/BF$1,"")</f>
        <v>3.7359029386868676</v>
      </c>
      <c r="BG4" s="168">
        <f>IFERROR(VLOOKUP($B4,RD[#All],BG$2,0)/BG$1,"")</f>
        <v>3.8066204595783844</v>
      </c>
      <c r="BH4" s="168">
        <f>IFERROR(VLOOKUP($B4,RD[#All],BH$2,0)/BH$1,"")</f>
        <v>3.7749849012107792</v>
      </c>
      <c r="BI4" s="168">
        <f>IFERROR(VLOOKUP($B4,RD[#All],BI$2,0)/BI$1,"")</f>
        <v>3.7660619803476942</v>
      </c>
      <c r="BJ4" s="168">
        <f>IFERROR(VLOOKUP($B4,RD[#All],BJ$2,0)/BJ$1,"")</f>
        <v>3.8194701932188027</v>
      </c>
      <c r="BK4" s="168">
        <f>IFERROR(VLOOKUP($B4,RD[#All],BK$2,0)/BK$1,"")</f>
        <v>3.8029324117897478</v>
      </c>
      <c r="BL4" s="168">
        <f>IFERROR(VLOOKUP($B4,RD[#All],BL$2,0)/BL$1,"")</f>
        <v>3.7636873413405074</v>
      </c>
      <c r="BM4" s="168">
        <f>IFERROR(VLOOKUP($B4,RD[#All],BM$2,0)/BM$1,"")</f>
        <v>3.6751974495038522</v>
      </c>
      <c r="BN4" s="168">
        <f>IFERROR(VLOOKUP($B4,RD[#All],BN$2,0)/BN$1,"")</f>
        <v>3.7501941540921933</v>
      </c>
      <c r="BO4" s="168">
        <f>IFERROR(VLOOKUP($B4,RD[#All],BO$2,0)/BO$1,"")</f>
        <v>3.4700081152084508</v>
      </c>
      <c r="BP4" s="168">
        <f>IFERROR(VLOOKUP($B4,RD[#All],BP$2,0)/BP$1,"")</f>
        <v>3.7663951462652672</v>
      </c>
      <c r="BQ4" s="168">
        <f>IFERROR(VLOOKUP($B4,RD[#All],BQ$2,0)/BQ$1,"")</f>
        <v>3.6891215900753687</v>
      </c>
      <c r="BR4" s="168">
        <f>IFERROR(VLOOKUP($B4,RD[#All],BR$2,0)/BR$1,"")</f>
        <v>3.7977361840645107</v>
      </c>
      <c r="BS4" s="168">
        <f>IFERROR(VLOOKUP($B4,RD[#All],BS$2,0)/BS$1,"")</f>
        <v>3.660616249043974</v>
      </c>
      <c r="BT4" s="168">
        <f>IFERROR(VLOOKUP($B4,RD[#All],BT$2,0)/BT$1,"")</f>
        <v>3.6751029223189575</v>
      </c>
      <c r="BU4" s="168">
        <f>IFERROR(VLOOKUP($B4,RD[#All],BU$2,0)/BU$1,"")</f>
        <v>1.8139792081397923</v>
      </c>
      <c r="BV4" s="168">
        <f>IFERROR(VLOOKUP($B4,RD[#All],BV$2,0)/BV$1,"")</f>
        <v>3.803684210526316</v>
      </c>
      <c r="BW4" s="168">
        <f>IFERROR(VLOOKUP($B4,RD[#All],BW$2,0)/BW$1,"")</f>
        <v>3.7884913342701689</v>
      </c>
      <c r="BX4" s="168">
        <f>IFERROR(VLOOKUP($B4,RD[#All],BX$2,0)/BX$1,"")</f>
        <v>3.7342352747071441</v>
      </c>
      <c r="BY4" s="174">
        <f>AVERAGEIF(Inv_SY_B[[#This Row],[IS1Inv1M1]:[IS4Inv4M2]],"&gt;="&amp;0.1,Inv_SY_B[[#This Row],[IS1Inv1M1]:[IS4Inv4M2]])</f>
        <v>3.4350813178392303</v>
      </c>
      <c r="BZ4" s="174">
        <f>AVERAGEIF(Inv_SY_B[[#This Row],[IS5Inv1M1]:[IS9Inv2M2]],"&gt;="&amp;0.1,Inv_SY_B[[#This Row],[IS5Inv1M1]:[IS9Inv2M2]])</f>
        <v>3.6913078241682595</v>
      </c>
      <c r="CA4" s="174">
        <f>AVERAGEIF(Inv_SY_B[[#This Row],[IS10Inv1M1]:[IS14Inv2M4]],"&gt;="&amp;0.1,Inv_SY_B[[#This Row],[IS10Inv1M1]:[IS14Inv2M4]])</f>
        <v>3.6145372241615439</v>
      </c>
    </row>
    <row r="5" spans="2:79">
      <c r="B5" s="173">
        <f>B4+1</f>
        <v>45842</v>
      </c>
      <c r="C5" s="168">
        <f>IFERROR(VLOOKUP($B5,RD[#All],C$2,0)/C$1,"")</f>
        <v>2.8401840500405626</v>
      </c>
      <c r="D5" s="168">
        <f>IFERROR(VLOOKUP($B5,RD[#All],D$2,0)/D$1,"")</f>
        <v>2.8158779180670361</v>
      </c>
      <c r="E5" s="168">
        <f>IFERROR(VLOOKUP($B5,RD[#All],E$2,0)/E$1,"")</f>
        <v>2.7897234386186915</v>
      </c>
      <c r="F5" s="168">
        <f>IFERROR(VLOOKUP($B5,RD[#All],F$2,0)/F$1,"")</f>
        <v>2.8115492492987952</v>
      </c>
      <c r="G5" s="168">
        <f>IFERROR(VLOOKUP($B5,RD[#All],G$2,0)/G$1,"")</f>
        <v>2.8428890925286288</v>
      </c>
      <c r="H5" s="168">
        <f>IFERROR(VLOOKUP($B5,RD[#All],H$2,0)/H$1,"")</f>
        <v>2.8294943437372222</v>
      </c>
      <c r="I5" s="168">
        <f>IFERROR(VLOOKUP($B5,RD[#All],I$2,0)/I$1,"")</f>
        <v>2.871196179729897</v>
      </c>
      <c r="J5" s="168">
        <f>IFERROR(VLOOKUP($B5,RD[#All],J$2,0)/J$1,"")</f>
        <v>2.8600888139008984</v>
      </c>
      <c r="K5" s="168">
        <f>IFERROR(VLOOKUP($B5,RD[#All],K$2,0)/K$1,"")</f>
        <v>2.8173528947783564</v>
      </c>
      <c r="L5" s="168">
        <f>IFERROR(VLOOKUP($B5,RD[#All],L$2,0)/L$1,"")</f>
        <v>2.8789252397845226</v>
      </c>
      <c r="M5" s="168">
        <f>IFERROR(VLOOKUP($B5,RD[#All],M$2,0)/M$1,"")</f>
        <v>2.9362149379228799</v>
      </c>
      <c r="N5" s="168">
        <f>IFERROR(VLOOKUP($B5,RD[#All],N$2,0)/N$1,"")</f>
        <v>2.8440101612213589</v>
      </c>
      <c r="O5" s="168">
        <f>IFERROR(VLOOKUP($B5,RD[#All],O$2,0)/O$1,"")</f>
        <v>2.9858451397784402</v>
      </c>
      <c r="P5" s="168">
        <f>IFERROR(VLOOKUP($B5,RD[#All],P$2,0)/P$1,"")</f>
        <v>2.7618816380909692</v>
      </c>
      <c r="Q5" s="168">
        <f>IFERROR(VLOOKUP($B5,RD[#All],Q$2,0)/Q$1,"")</f>
        <v>2.8331666728392775</v>
      </c>
      <c r="R5" s="168">
        <f>IFERROR(VLOOKUP($B5,RD[#All],R$2,0)/R$1,"")</f>
        <v>2.8186774635829361</v>
      </c>
      <c r="S5" s="168">
        <f>IFERROR(VLOOKUP($B5,RD[#All],S$2,0)/S$1,"")</f>
        <v>2.80817465692714</v>
      </c>
      <c r="T5" s="168">
        <f>IFERROR(VLOOKUP($B5,RD[#All],T$2,0)/T$1,"")</f>
        <v>2.8345337722121684</v>
      </c>
      <c r="U5" s="168">
        <f>IFERROR(VLOOKUP($B5,RD[#All],U$2,0)/U$1,"")</f>
        <v>2.8249626209529541</v>
      </c>
      <c r="V5" s="168">
        <f>IFERROR(VLOOKUP($B5,RD[#All],V$2,0)/V$1,"")</f>
        <v>2.8382275293448682</v>
      </c>
      <c r="W5" s="168">
        <f>IFERROR(VLOOKUP($B5,RD[#All],W$2,0)/W$1,"")</f>
        <v>2.7774294670846396</v>
      </c>
      <c r="X5" s="168">
        <f>IFERROR(VLOOKUP($B5,RD[#All],X$2,0)/X$1,"")</f>
        <v>2.7673693883710127</v>
      </c>
      <c r="Y5" s="168">
        <f>IFERROR(VLOOKUP($B5,RD[#All],Y$2,0)/Y$1,"")</f>
        <v>2.8658147990225071</v>
      </c>
      <c r="Z5" s="168">
        <f>IFERROR(VLOOKUP($B5,RD[#All],Z$2,0)/Z$1,"")</f>
        <v>2.8724034542810464</v>
      </c>
      <c r="AA5" s="168">
        <f>IFERROR(VLOOKUP($B5,RD[#All],AA$2,0)/AA$1,"")</f>
        <v>2.8380681818181817</v>
      </c>
      <c r="AB5" s="168">
        <f>IFERROR(VLOOKUP($B5,RD[#All],AB$2,0)/AB$1,"")</f>
        <v>2.8249511607832445</v>
      </c>
      <c r="AC5" s="168">
        <f>IFERROR(VLOOKUP($B5,RD[#All],AC$2,0)/AC$1,"")</f>
        <v>2.8376178883035545</v>
      </c>
      <c r="AD5" s="168">
        <f>IFERROR(VLOOKUP($B5,RD[#All],AD$2,0)/AD$1,"")</f>
        <v>2.8162425995390246</v>
      </c>
      <c r="AE5" s="168">
        <f>IFERROR(VLOOKUP($B5,RD[#All],AE$2,0)/AE$1,"")</f>
        <v>2.9338602096295054</v>
      </c>
      <c r="AF5" s="168">
        <f>IFERROR(VLOOKUP($B5,RD[#All],AF$2,0)/AF$1,"")</f>
        <v>2.9053398708571123</v>
      </c>
      <c r="AG5" s="168">
        <f>IFERROR(VLOOKUP($B5,RD[#All],AG$2,0)/AG$1,"")</f>
        <v>2.9050020444323295</v>
      </c>
      <c r="AH5" s="168">
        <f>IFERROR(VLOOKUP($B5,RD[#All],AH$2,0)/AH$1,"")</f>
        <v>2.8793205080113609</v>
      </c>
      <c r="AI5" s="168">
        <f>IFERROR(VLOOKUP($B5,RD[#All],AI$2,0)/AI$1,"")</f>
        <v>2.9082186179637453</v>
      </c>
      <c r="AJ5" s="168">
        <f>IFERROR(VLOOKUP($B5,RD[#All],AJ$2,0)/AJ$1,"")</f>
        <v>2.9108295355759859</v>
      </c>
      <c r="AK5" s="168">
        <f>IFERROR(VLOOKUP($B5,RD[#All],AK$2,0)/AK$1,"")</f>
        <v>2.8919823601296426</v>
      </c>
      <c r="AL5" s="168">
        <f>IFERROR(VLOOKUP($B5,RD[#All],AL$2,0)/AL$1,"")</f>
        <v>2.8986055561560913</v>
      </c>
      <c r="AM5" s="168">
        <f>IFERROR(VLOOKUP($B5,RD[#All],AM$2,0)/AM$1,"")</f>
        <v>2.8946535906358748</v>
      </c>
      <c r="AN5" s="168">
        <f>IFERROR(VLOOKUP($B5,RD[#All],AN$2,0)/AN$1,"")</f>
        <v>2.9123560413820027</v>
      </c>
      <c r="AO5" s="168">
        <f>IFERROR(VLOOKUP($B5,RD[#All],AO$2,0)/AO$1,"")</f>
        <v>2.9298565630321671</v>
      </c>
      <c r="AP5" s="168">
        <f>IFERROR(VLOOKUP($B5,RD[#All],AP$2,0)/AP$1,"")</f>
        <v>2.9034711611596116</v>
      </c>
      <c r="AQ5" s="168">
        <f>IFERROR(VLOOKUP($B5,RD[#All],AQ$2,0)/AQ$1,"")</f>
        <v>2.9047775730455383</v>
      </c>
      <c r="AR5" s="168">
        <f>IFERROR(VLOOKUP($B5,RD[#All],AR$2,0)/AR$1,"")</f>
        <v>2.8871609583909157</v>
      </c>
      <c r="AS5" s="168">
        <f>IFERROR(VLOOKUP($B5,RD[#All],AS$2,0)/AS$1,"")</f>
        <v>2.8835225608398654</v>
      </c>
      <c r="AT5" s="168">
        <f>IFERROR(VLOOKUP($B5,RD[#All],AT$2,0)/AT$1,"")</f>
        <v>2.9236764366973245</v>
      </c>
      <c r="AU5" s="168">
        <f>IFERROR(VLOOKUP($B5,RD[#All],AU$2,0)/AU$1,"")</f>
        <v>2.9185398883758182</v>
      </c>
      <c r="AV5" s="168">
        <f>IFERROR(VLOOKUP($B5,RD[#All],AV$2,0)/AV$1,"")</f>
        <v>2.900461312545151</v>
      </c>
      <c r="AW5" s="168">
        <f>IFERROR(VLOOKUP($B5,RD[#All],AW$2,0)/AW$1,"")</f>
        <v>2.9026369168357</v>
      </c>
      <c r="AX5" s="168">
        <f>IFERROR(VLOOKUP($B5,RD[#All],AX$2,0)/AX$1,"")</f>
        <v>2.9500881661442007</v>
      </c>
      <c r="AY5" s="168">
        <f>IFERROR(VLOOKUP($B5,RD[#All],AY$2,0)/AY$1,"")</f>
        <v>2.7838645159614535</v>
      </c>
      <c r="AZ5" s="168">
        <f>IFERROR(VLOOKUP($B5,RD[#All],AZ$2,0)/AZ$1,"")</f>
        <v>2.151532005258368</v>
      </c>
      <c r="BA5" s="168">
        <f>IFERROR(VLOOKUP($B5,RD[#All],BA$2,0)/BA$1,"")</f>
        <v>2.8479858297820102</v>
      </c>
      <c r="BB5" s="168">
        <f>IFERROR(VLOOKUP($B5,RD[#All],BB$2,0)/BB$1,"")</f>
        <v>2.9154938971520048</v>
      </c>
      <c r="BC5" s="168">
        <f>IFERROR(VLOOKUP($B5,RD[#All],BC$2,0)/BC$1,"")</f>
        <v>2.8732646663681147</v>
      </c>
      <c r="BD5" s="168">
        <f>IFERROR(VLOOKUP($B5,RD[#All],BD$2,0)/BD$1,"")</f>
        <v>2.9186534759916216</v>
      </c>
      <c r="BE5" s="168">
        <f>IFERROR(VLOOKUP($B5,RD[#All],BE$2,0)/BE$1,"")</f>
        <v>2.8820480069571364</v>
      </c>
      <c r="BF5" s="168">
        <f>IFERROR(VLOOKUP($B5,RD[#All],BF$2,0)/BF$1,"")</f>
        <v>2.8839659019981703</v>
      </c>
      <c r="BG5" s="168">
        <f>IFERROR(VLOOKUP($B5,RD[#All],BG$2,0)/BG$1,"")</f>
        <v>2.9265048459923504</v>
      </c>
      <c r="BH5" s="168">
        <f>IFERROR(VLOOKUP($B5,RD[#All],BH$2,0)/BH$1,"")</f>
        <v>2.8989675304132758</v>
      </c>
      <c r="BI5" s="168">
        <f>IFERROR(VLOOKUP($B5,RD[#All],BI$2,0)/BI$1,"")</f>
        <v>2.9355956942163837</v>
      </c>
      <c r="BJ5" s="168">
        <f>IFERROR(VLOOKUP($B5,RD[#All],BJ$2,0)/BJ$1,"")</f>
        <v>2.9222455677776398</v>
      </c>
      <c r="BK5" s="168">
        <f>IFERROR(VLOOKUP($B5,RD[#All],BK$2,0)/BK$1,"")</f>
        <v>2.9591440663110711</v>
      </c>
      <c r="BL5" s="168">
        <f>IFERROR(VLOOKUP($B5,RD[#All],BL$2,0)/BL$1,"")</f>
        <v>2.9336692809962237</v>
      </c>
      <c r="BM5" s="168">
        <f>IFERROR(VLOOKUP($B5,RD[#All],BM$2,0)/BM$1,"")</f>
        <v>2.8137420635996828</v>
      </c>
      <c r="BN5" s="168">
        <f>IFERROR(VLOOKUP($B5,RD[#All],BN$2,0)/BN$1,"")</f>
        <v>2.8905085974308382</v>
      </c>
      <c r="BO5" s="168">
        <f>IFERROR(VLOOKUP($B5,RD[#All],BO$2,0)/BO$1,"")</f>
        <v>2.6851711758799497</v>
      </c>
      <c r="BP5" s="168">
        <f>IFERROR(VLOOKUP($B5,RD[#All],BP$2,0)/BP$1,"")</f>
        <v>2.9061026323807644</v>
      </c>
      <c r="BQ5" s="168">
        <f>IFERROR(VLOOKUP($B5,RD[#All],BQ$2,0)/BQ$1,"")</f>
        <v>2.5970786366971255</v>
      </c>
      <c r="BR5" s="168">
        <f>IFERROR(VLOOKUP($B5,RD[#All],BR$2,0)/BR$1,"")</f>
        <v>2.8994599393356513</v>
      </c>
      <c r="BS5" s="168">
        <f>IFERROR(VLOOKUP($B5,RD[#All],BS$2,0)/BS$1,"")</f>
        <v>2.7672141575228881</v>
      </c>
      <c r="BT5" s="168">
        <f>IFERROR(VLOOKUP($B5,RD[#All],BT$2,0)/BT$1,"")</f>
        <v>2.8051562394546803</v>
      </c>
      <c r="BU5" s="168">
        <f>IFERROR(VLOOKUP($B5,RD[#All],BU$2,0)/BU$1,"")</f>
        <v>1.358770183587702</v>
      </c>
      <c r="BV5" s="168">
        <f>IFERROR(VLOOKUP($B5,RD[#All],BV$2,0)/BV$1,"")</f>
        <v>2.71</v>
      </c>
      <c r="BW5" s="168">
        <f>IFERROR(VLOOKUP($B5,RD[#All],BW$2,0)/BW$1,"")</f>
        <v>2.8897776816920691</v>
      </c>
      <c r="BX5" s="168">
        <f>IFERROR(VLOOKUP($B5,RD[#All],BX$2,0)/BX$1,"")</f>
        <v>2.8603200791948526</v>
      </c>
      <c r="BY5" s="168">
        <f>AVERAGEIF(Inv_SY_B[[#This Row],[IS1Inv1M1]:[IS4Inv4M2]],"&gt;="&amp;0.1,Inv_SY_B[[#This Row],[IS1Inv1M1]:[IS4Inv4M2]])</f>
        <v>2.8372454554486004</v>
      </c>
      <c r="BZ5" s="168">
        <f>AVERAGEIF(Inv_SY_B[[#This Row],[IS5Inv1M1]:[IS9Inv2M2]],"&gt;="&amp;0.1,Inv_SY_B[[#This Row],[IS5Inv1M1]:[IS9Inv2M2]])</f>
        <v>2.905090821603336</v>
      </c>
      <c r="CA5" s="168">
        <f>AVERAGEIF(Inv_SY_B[[#This Row],[IS10Inv1M1]:[IS14Inv2M4]],"&gt;="&amp;0.1,Inv_SY_B[[#This Row],[IS10Inv1M1]:[IS14Inv2M4]])</f>
        <v>2.781034348390425</v>
      </c>
    </row>
    <row r="6" spans="2:79">
      <c r="B6" s="173">
        <f t="shared" ref="B6:B34" si="32">B5+1</f>
        <v>45843</v>
      </c>
      <c r="C6" s="168">
        <f>IFERROR(VLOOKUP($B6,RD[#All],C$2,0)/C$1,"")</f>
        <v>2.5235152430143364</v>
      </c>
      <c r="D6" s="168">
        <f>IFERROR(VLOOKUP($B6,RD[#All],D$2,0)/D$1,"")</f>
        <v>2.5307820247383801</v>
      </c>
      <c r="E6" s="168">
        <f>IFERROR(VLOOKUP($B6,RD[#All],E$2,0)/E$1,"")</f>
        <v>2.5016733545347076</v>
      </c>
      <c r="F6" s="168">
        <f>IFERROR(VLOOKUP($B6,RD[#All],F$2,0)/F$1,"")</f>
        <v>2.4412473189242698</v>
      </c>
      <c r="G6" s="168">
        <f>IFERROR(VLOOKUP($B6,RD[#All],G$2,0)/G$1,"")</f>
        <v>2.4505764215086288</v>
      </c>
      <c r="H6" s="168">
        <f>IFERROR(VLOOKUP($B6,RD[#All],H$2,0)/H$1,"")</f>
        <v>2.4587086621978265</v>
      </c>
      <c r="I6" s="168">
        <f>IFERROR(VLOOKUP($B6,RD[#All],I$2,0)/I$1,"")</f>
        <v>2.524088418666163</v>
      </c>
      <c r="J6" s="168">
        <f>IFERROR(VLOOKUP($B6,RD[#All],J$2,0)/J$1,"")</f>
        <v>2.4854417847141668</v>
      </c>
      <c r="K6" s="168">
        <f>IFERROR(VLOOKUP($B6,RD[#All],K$2,0)/K$1,"")</f>
        <v>2.5076510490613662</v>
      </c>
      <c r="L6" s="168">
        <f>IFERROR(VLOOKUP($B6,RD[#All],L$2,0)/L$1,"")</f>
        <v>2.5241098410195768</v>
      </c>
      <c r="M6" s="168">
        <f>IFERROR(VLOOKUP($B6,RD[#All],M$2,0)/M$1,"")</f>
        <v>2.5837219996058596</v>
      </c>
      <c r="N6" s="168">
        <f>IFERROR(VLOOKUP($B6,RD[#All],N$2,0)/N$1,"")</f>
        <v>2.5241454764958879</v>
      </c>
      <c r="O6" s="168">
        <f>IFERROR(VLOOKUP($B6,RD[#All],O$2,0)/O$1,"")</f>
        <v>2.6565949804638471</v>
      </c>
      <c r="P6" s="168">
        <f>IFERROR(VLOOKUP($B6,RD[#All],P$2,0)/P$1,"")</f>
        <v>2.445805784866709</v>
      </c>
      <c r="Q6" s="168">
        <f>IFERROR(VLOOKUP($B6,RD[#All],Q$2,0)/Q$1,"")</f>
        <v>2.5194128612520523</v>
      </c>
      <c r="R6" s="168">
        <f>IFERROR(VLOOKUP($B6,RD[#All],R$2,0)/R$1,"")</f>
        <v>2.5362883240104788</v>
      </c>
      <c r="S6" s="168">
        <f>IFERROR(VLOOKUP($B6,RD[#All],S$2,0)/S$1,"")</f>
        <v>2.319622540307368</v>
      </c>
      <c r="T6" s="168">
        <f>IFERROR(VLOOKUP($B6,RD[#All],T$2,0)/T$1,"")</f>
        <v>2.3348839845663645</v>
      </c>
      <c r="U6" s="168">
        <f>IFERROR(VLOOKUP($B6,RD[#All],U$2,0)/U$1,"")</f>
        <v>2.3396932567258775</v>
      </c>
      <c r="V6" s="168">
        <f>IFERROR(VLOOKUP($B6,RD[#All],V$2,0)/V$1,"")</f>
        <v>2.3565700463470658</v>
      </c>
      <c r="W6" s="168">
        <f>IFERROR(VLOOKUP($B6,RD[#All],W$2,0)/W$1,"")</f>
        <v>2.4864296320739152</v>
      </c>
      <c r="X6" s="168">
        <f>IFERROR(VLOOKUP($B6,RD[#All],X$2,0)/X$1,"")</f>
        <v>2.4631316950434212</v>
      </c>
      <c r="Y6" s="168">
        <f>IFERROR(VLOOKUP($B6,RD[#All],Y$2,0)/Y$1,"")</f>
        <v>2.5506054312293394</v>
      </c>
      <c r="Z6" s="168">
        <f>IFERROR(VLOOKUP($B6,RD[#All],Z$2,0)/Z$1,"")</f>
        <v>2.5351891416362951</v>
      </c>
      <c r="AA6" s="168">
        <f>IFERROR(VLOOKUP($B6,RD[#All],AA$2,0)/AA$1,"")</f>
        <v>1.6436033724340176</v>
      </c>
      <c r="AB6" s="168">
        <f>IFERROR(VLOOKUP($B6,RD[#All],AB$2,0)/AB$1,"")</f>
        <v>1.630094043887147</v>
      </c>
      <c r="AC6" s="168">
        <f>IFERROR(VLOOKUP($B6,RD[#All],AC$2,0)/AC$1,"")</f>
        <v>2.5260764113356164</v>
      </c>
      <c r="AD6" s="168">
        <f>IFERROR(VLOOKUP($B6,RD[#All],AD$2,0)/AD$1,"")</f>
        <v>2.4964522980973465</v>
      </c>
      <c r="AE6" s="168">
        <f>IFERROR(VLOOKUP($B6,RD[#All],AE$2,0)/AE$1,"")</f>
        <v>2.5555181884423521</v>
      </c>
      <c r="AF6" s="168">
        <f>IFERROR(VLOOKUP($B6,RD[#All],AF$2,0)/AF$1,"")</f>
        <v>2.5233234198751435</v>
      </c>
      <c r="AG6" s="168">
        <f>IFERROR(VLOOKUP($B6,RD[#All],AG$2,0)/AG$1,"")</f>
        <v>2.5325337331334334</v>
      </c>
      <c r="AH6" s="168">
        <f>IFERROR(VLOOKUP($B6,RD[#All],AH$2,0)/AH$1,"")</f>
        <v>2.508440062161728</v>
      </c>
      <c r="AI6" s="168">
        <f>IFERROR(VLOOKUP($B6,RD[#All],AI$2,0)/AI$1,"")</f>
        <v>2.5527599836445414</v>
      </c>
      <c r="AJ6" s="168">
        <f>IFERROR(VLOOKUP($B6,RD[#All],AJ$2,0)/AJ$1,"")</f>
        <v>2.5631042385606277</v>
      </c>
      <c r="AK6" s="168">
        <f>IFERROR(VLOOKUP($B6,RD[#All],AK$2,0)/AK$1,"")</f>
        <v>2.5470485096434836</v>
      </c>
      <c r="AL6" s="168">
        <f>IFERROR(VLOOKUP($B6,RD[#All],AL$2,0)/AL$1,"")</f>
        <v>2.5644795157280296</v>
      </c>
      <c r="AM6" s="168">
        <f>IFERROR(VLOOKUP($B6,RD[#All],AM$2,0)/AM$1,"")</f>
        <v>2.5448450867285466</v>
      </c>
      <c r="AN6" s="168">
        <f>IFERROR(VLOOKUP($B6,RD[#All],AN$2,0)/AN$1,"")</f>
        <v>2.5623456083787115</v>
      </c>
      <c r="AO6" s="168">
        <f>IFERROR(VLOOKUP($B6,RD[#All],AO$2,0)/AO$1,"")</f>
        <v>2.5626821568719835</v>
      </c>
      <c r="AP6" s="168">
        <f>IFERROR(VLOOKUP($B6,RD[#All],AP$2,0)/AP$1,"")</f>
        <v>2.5335370573545939</v>
      </c>
      <c r="AQ6" s="168">
        <f>IFERROR(VLOOKUP($B6,RD[#All],AQ$2,0)/AQ$1,"")</f>
        <v>2.5400763358778624</v>
      </c>
      <c r="AR6" s="168">
        <f>IFERROR(VLOOKUP($B6,RD[#All],AR$2,0)/AR$1,"")</f>
        <v>2.5339749246574201</v>
      </c>
      <c r="AS6" s="168">
        <f>IFERROR(VLOOKUP($B6,RD[#All],AS$2,0)/AS$1,"")</f>
        <v>2.5524974515800203</v>
      </c>
      <c r="AT6" s="168">
        <f>IFERROR(VLOOKUP($B6,RD[#All],AT$2,0)/AT$1,"")</f>
        <v>2.609038151306279</v>
      </c>
      <c r="AU6" s="168">
        <f>IFERROR(VLOOKUP($B6,RD[#All],AU$2,0)/AU$1,"")</f>
        <v>2.6191920452533597</v>
      </c>
      <c r="AV6" s="168">
        <f>IFERROR(VLOOKUP($B6,RD[#All],AV$2,0)/AV$1,"")</f>
        <v>2.5960044761954224</v>
      </c>
      <c r="AW6" s="168">
        <f>IFERROR(VLOOKUP($B6,RD[#All],AW$2,0)/AW$1,"")</f>
        <v>2.5038262954084458</v>
      </c>
      <c r="AX6" s="168">
        <f>IFERROR(VLOOKUP($B6,RD[#All],AX$2,0)/AX$1,"")</f>
        <v>2.5621571316614418</v>
      </c>
      <c r="AY6" s="168">
        <f>IFERROR(VLOOKUP($B6,RD[#All],AY$2,0)/AY$1,"")</f>
        <v>1.1512506818358919</v>
      </c>
      <c r="AZ6" s="168">
        <f>IFERROR(VLOOKUP($B6,RD[#All],AZ$2,0)/AZ$1,"")</f>
        <v>8.089796743856811E-3</v>
      </c>
      <c r="BA6" s="168">
        <f>IFERROR(VLOOKUP($B6,RD[#All],BA$2,0)/BA$1,"")</f>
        <v>2.5452026446396938</v>
      </c>
      <c r="BB6" s="168">
        <f>IFERROR(VLOOKUP($B6,RD[#All],BB$2,0)/BB$1,"")</f>
        <v>2.5707552413348456</v>
      </c>
      <c r="BC6" s="168">
        <f>IFERROR(VLOOKUP($B6,RD[#All],BC$2,0)/BC$1,"")</f>
        <v>2.5943573667711597</v>
      </c>
      <c r="BD6" s="168">
        <f>IFERROR(VLOOKUP($B6,RD[#All],BD$2,0)/BD$1,"")</f>
        <v>2.6393875867483763</v>
      </c>
      <c r="BE6" s="168">
        <f>IFERROR(VLOOKUP($B6,RD[#All],BE$2,0)/BE$1,"")</f>
        <v>2.6348114982980837</v>
      </c>
      <c r="BF6" s="168">
        <f>IFERROR(VLOOKUP($B6,RD[#All],BF$2,0)/BF$1,"")</f>
        <v>2.6436211599134727</v>
      </c>
      <c r="BG6" s="168">
        <f>IFERROR(VLOOKUP($B6,RD[#All],BG$2,0)/BG$1,"")</f>
        <v>2.6921141180869119</v>
      </c>
      <c r="BH6" s="168">
        <f>IFERROR(VLOOKUP($B6,RD[#All],BH$2,0)/BH$1,"")</f>
        <v>2.6713353081590983</v>
      </c>
      <c r="BI6" s="168">
        <f>IFERROR(VLOOKUP($B6,RD[#All],BI$2,0)/BI$1,"")</f>
        <v>2.6546250684181718</v>
      </c>
      <c r="BJ6" s="168">
        <f>IFERROR(VLOOKUP($B6,RD[#All],BJ$2,0)/BJ$1,"")</f>
        <v>2.6933904612807096</v>
      </c>
      <c r="BK6" s="168">
        <f>IFERROR(VLOOKUP($B6,RD[#All],BK$2,0)/BK$1,"")</f>
        <v>2.6797385620915031</v>
      </c>
      <c r="BL6" s="168">
        <f>IFERROR(VLOOKUP($B6,RD[#All],BL$2,0)/BL$1,"")</f>
        <v>2.6548074615744075</v>
      </c>
      <c r="BM6" s="168">
        <f>IFERROR(VLOOKUP($B6,RD[#All],BM$2,0)/BM$1,"")</f>
        <v>2.5994931551843115</v>
      </c>
      <c r="BN6" s="168">
        <f>IFERROR(VLOOKUP($B6,RD[#All],BN$2,0)/BN$1,"")</f>
        <v>2.6769678595877604</v>
      </c>
      <c r="BO6" s="168">
        <f>IFERROR(VLOOKUP($B6,RD[#All],BO$2,0)/BO$1,"")</f>
        <v>2.4923318157435044</v>
      </c>
      <c r="BP6" s="168">
        <f>IFERROR(VLOOKUP($B6,RD[#All],BP$2,0)/BP$1,"")</f>
        <v>2.6722846618630292</v>
      </c>
      <c r="BQ6" s="168">
        <f>IFERROR(VLOOKUP($B6,RD[#All],BQ$2,0)/BQ$1,"")</f>
        <v>2.5451210564930302</v>
      </c>
      <c r="BR6" s="168">
        <f>IFERROR(VLOOKUP($B6,RD[#All],BR$2,0)/BR$1,"")</f>
        <v>2.6061996005030701</v>
      </c>
      <c r="BS6" s="168">
        <f>IFERROR(VLOOKUP($B6,RD[#All],BS$2,0)/BS$1,"")</f>
        <v>2.4600740589290986</v>
      </c>
      <c r="BT6" s="168">
        <f>IFERROR(VLOOKUP($B6,RD[#All],BT$2,0)/BT$1,"")</f>
        <v>2.5046230680974553</v>
      </c>
      <c r="BU6" s="168">
        <f>IFERROR(VLOOKUP($B6,RD[#All],BU$2,0)/BU$1,"")</f>
        <v>1.2176509621765097</v>
      </c>
      <c r="BV6" s="168">
        <f>IFERROR(VLOOKUP($B6,RD[#All],BV$2,0)/BV$1,"")</f>
        <v>2.4905263157894737</v>
      </c>
      <c r="BW6" s="168">
        <f>IFERROR(VLOOKUP($B6,RD[#All],BW$2,0)/BW$1,"")</f>
        <v>2.6188159838576008</v>
      </c>
      <c r="BX6" s="168">
        <f>IFERROR(VLOOKUP($B6,RD[#All],BX$2,0)/BX$1,"")</f>
        <v>2.5981191222570534</v>
      </c>
      <c r="BY6" s="168">
        <f>AVERAGEIF(Inv_SY_B[[#This Row],[IS1Inv1M1]:[IS4Inv4M2]],"&gt;="&amp;0.1,Inv_SY_B[[#This Row],[IS1Inv1M1]:[IS4Inv4M2]])</f>
        <v>2.4248612642413585</v>
      </c>
      <c r="BZ6" s="168">
        <f>AVERAGEIF(Inv_SY_B[[#This Row],[IS5Inv1M1]:[IS9Inv2M2]],"&gt;="&amp;0.1,Inv_SY_B[[#This Row],[IS5Inv1M1]:[IS9Inv2M2]])</f>
        <v>2.5556333858551965</v>
      </c>
      <c r="CA6" s="168">
        <f>AVERAGEIF(Inv_SY_B[[#This Row],[IS10Inv1M1]:[IS14Inv2M4]],"&gt;="&amp;0.1,Inv_SY_B[[#This Row],[IS10Inv1M1]:[IS14Inv2M4]])</f>
        <v>2.4953180832112634</v>
      </c>
    </row>
    <row r="7" spans="2:79">
      <c r="B7" s="173">
        <f t="shared" si="32"/>
        <v>45844</v>
      </c>
      <c r="C7" s="168">
        <f>IFERROR(VLOOKUP($B7,RD[#All],C$2,0)/C$1,"")</f>
        <v>2.3754232430519231</v>
      </c>
      <c r="D7" s="168">
        <f>IFERROR(VLOOKUP($B7,RD[#All],D$2,0)/D$1,"")</f>
        <v>2.3617040603142883</v>
      </c>
      <c r="E7" s="168">
        <f>IFERROR(VLOOKUP($B7,RD[#All],E$2,0)/E$1,"")</f>
        <v>2.3512212990559287</v>
      </c>
      <c r="F7" s="168">
        <f>IFERROR(VLOOKUP($B7,RD[#All],F$2,0)/F$1,"")</f>
        <v>2.3609305395149316</v>
      </c>
      <c r="G7" s="168">
        <f>IFERROR(VLOOKUP($B7,RD[#All],G$2,0)/G$1,"")</f>
        <v>2.3921973226358388</v>
      </c>
      <c r="H7" s="168">
        <f>IFERROR(VLOOKUP($B7,RD[#All],H$2,0)/H$1,"")</f>
        <v>2.3817017111279069</v>
      </c>
      <c r="I7" s="168">
        <f>IFERROR(VLOOKUP($B7,RD[#All],I$2,0)/I$1,"")</f>
        <v>2.4058450653758707</v>
      </c>
      <c r="J7" s="168">
        <f>IFERROR(VLOOKUP($B7,RD[#All],J$2,0)/J$1,"")</f>
        <v>2.381806038876586</v>
      </c>
      <c r="K7" s="168">
        <f>IFERROR(VLOOKUP($B7,RD[#All],K$2,0)/K$1,"")</f>
        <v>2.3471840984382393</v>
      </c>
      <c r="L7" s="168">
        <f>IFERROR(VLOOKUP($B7,RD[#All],L$2,0)/L$1,"")</f>
        <v>2.4128235448692683</v>
      </c>
      <c r="M7" s="168">
        <f>IFERROR(VLOOKUP($B7,RD[#All],M$2,0)/M$1,"")</f>
        <v>2.4519477107009129</v>
      </c>
      <c r="N7" s="168">
        <f>IFERROR(VLOOKUP($B7,RD[#All],N$2,0)/N$1,"")</f>
        <v>2.3691491234689006</v>
      </c>
      <c r="O7" s="168">
        <f>IFERROR(VLOOKUP($B7,RD[#All],O$2,0)/O$1,"")</f>
        <v>2.4876893268877973</v>
      </c>
      <c r="P7" s="168">
        <f>IFERROR(VLOOKUP($B7,RD[#All],P$2,0)/P$1,"")</f>
        <v>2.2988806295369368</v>
      </c>
      <c r="Q7" s="168">
        <f>IFERROR(VLOOKUP($B7,RD[#All],Q$2,0)/Q$1,"")</f>
        <v>2.3721343653938742</v>
      </c>
      <c r="R7" s="168">
        <f>IFERROR(VLOOKUP($B7,RD[#All],R$2,0)/R$1,"")</f>
        <v>2.3657734321191093</v>
      </c>
      <c r="S7" s="168">
        <f>IFERROR(VLOOKUP($B7,RD[#All],S$2,0)/S$1,"")</f>
        <v>2.366259539902817</v>
      </c>
      <c r="T7" s="168">
        <f>IFERROR(VLOOKUP($B7,RD[#All],T$2,0)/T$1,"")</f>
        <v>2.3692169413708082</v>
      </c>
      <c r="U7" s="168">
        <f>IFERROR(VLOOKUP($B7,RD[#All],U$2,0)/U$1,"")</f>
        <v>2.3873221556660993</v>
      </c>
      <c r="V7" s="168">
        <f>IFERROR(VLOOKUP($B7,RD[#All],V$2,0)/V$1,"")</f>
        <v>2.3922216355505013</v>
      </c>
      <c r="W7" s="168">
        <f>IFERROR(VLOOKUP($B7,RD[#All],W$2,0)/W$1,"")</f>
        <v>2.3125721828081174</v>
      </c>
      <c r="X7" s="168">
        <f>IFERROR(VLOOKUP($B7,RD[#All],X$2,0)/X$1,"")</f>
        <v>2.3042987307604923</v>
      </c>
      <c r="Y7" s="168">
        <f>IFERROR(VLOOKUP($B7,RD[#All],Y$2,0)/Y$1,"")</f>
        <v>2.3897684185430221</v>
      </c>
      <c r="Z7" s="168">
        <f>IFERROR(VLOOKUP($B7,RD[#All],Z$2,0)/Z$1,"")</f>
        <v>2.4025117147525088</v>
      </c>
      <c r="AA7" s="168">
        <f>IFERROR(VLOOKUP($B7,RD[#All],AA$2,0)/AA$1,"")</f>
        <v>2.3519978005865103</v>
      </c>
      <c r="AB7" s="168">
        <f>IFERROR(VLOOKUP($B7,RD[#All],AB$2,0)/AB$1,"")</f>
        <v>2.3460996774340099</v>
      </c>
      <c r="AC7" s="168">
        <f>IFERROR(VLOOKUP($B7,RD[#All],AC$2,0)/AC$1,"")</f>
        <v>2.3685405003920055</v>
      </c>
      <c r="AD7" s="168">
        <f>IFERROR(VLOOKUP($B7,RD[#All],AD$2,0)/AD$1,"")</f>
        <v>2.3529624440728516</v>
      </c>
      <c r="AE7" s="168">
        <f>IFERROR(VLOOKUP($B7,RD[#All],AE$2,0)/AE$1,"")</f>
        <v>2.4853988005156662</v>
      </c>
      <c r="AF7" s="168">
        <f>IFERROR(VLOOKUP($B7,RD[#All],AF$2,0)/AF$1,"")</f>
        <v>2.4514642445676929</v>
      </c>
      <c r="AG7" s="168">
        <f>IFERROR(VLOOKUP($B7,RD[#All],AG$2,0)/AG$1,"")</f>
        <v>2.4517377674798966</v>
      </c>
      <c r="AH7" s="168">
        <f>IFERROR(VLOOKUP($B7,RD[#All],AH$2,0)/AH$1,"")</f>
        <v>2.4404372756015222</v>
      </c>
      <c r="AI7" s="168">
        <f>IFERROR(VLOOKUP($B7,RD[#All],AI$2,0)/AI$1,"")</f>
        <v>2.4597519422107128</v>
      </c>
      <c r="AJ7" s="168">
        <f>IFERROR(VLOOKUP($B7,RD[#All],AJ$2,0)/AJ$1,"")</f>
        <v>2.4575221938305103</v>
      </c>
      <c r="AK7" s="168">
        <f>IFERROR(VLOOKUP($B7,RD[#All],AK$2,0)/AK$1,"")</f>
        <v>2.4361617342330377</v>
      </c>
      <c r="AL7" s="168">
        <f>IFERROR(VLOOKUP($B7,RD[#All],AL$2,0)/AL$1,"")</f>
        <v>2.4547616473894713</v>
      </c>
      <c r="AM7" s="168">
        <f>IFERROR(VLOOKUP($B7,RD[#All],AM$2,0)/AM$1,"")</f>
        <v>2.4298801214266961</v>
      </c>
      <c r="AN7" s="168">
        <f>IFERROR(VLOOKUP($B7,RD[#All],AN$2,0)/AN$1,"")</f>
        <v>2.4482556691593693</v>
      </c>
      <c r="AO7" s="168">
        <f>IFERROR(VLOOKUP($B7,RD[#All],AO$2,0)/AO$1,"")</f>
        <v>2.4596983179306307</v>
      </c>
      <c r="AP7" s="168">
        <f>IFERROR(VLOOKUP($B7,RD[#All],AP$2,0)/AP$1,"")</f>
        <v>2.4489287661459138</v>
      </c>
      <c r="AQ7" s="168">
        <f>IFERROR(VLOOKUP($B7,RD[#All],AQ$2,0)/AQ$1,"")</f>
        <v>2.4484732824427478</v>
      </c>
      <c r="AR7" s="168">
        <f>IFERROR(VLOOKUP($B7,RD[#All],AR$2,0)/AR$1,"")</f>
        <v>2.4366706072362176</v>
      </c>
      <c r="AS7" s="168">
        <f>IFERROR(VLOOKUP($B7,RD[#All],AS$2,0)/AS$1,"")</f>
        <v>2.4312043774239278</v>
      </c>
      <c r="AT7" s="168">
        <f>IFERROR(VLOOKUP($B7,RD[#All],AT$2,0)/AT$1,"")</f>
        <v>2.4409293750392824</v>
      </c>
      <c r="AU7" s="168">
        <f>IFERROR(VLOOKUP($B7,RD[#All],AU$2,0)/AU$1,"")</f>
        <v>2.4381437763569185</v>
      </c>
      <c r="AV7" s="168">
        <f>IFERROR(VLOOKUP($B7,RD[#All],AV$2,0)/AV$1,"")</f>
        <v>2.4239920297279811</v>
      </c>
      <c r="AW7" s="168">
        <f>IFERROR(VLOOKUP($B7,RD[#All],AW$2,0)/AW$1,"")</f>
        <v>2.0143370827955009</v>
      </c>
      <c r="AX7" s="168">
        <f>IFERROR(VLOOKUP($B7,RD[#All],AX$2,0)/AX$1,"")</f>
        <v>2.0646061912225706</v>
      </c>
      <c r="AY7" s="168">
        <f>IFERROR(VLOOKUP($B7,RD[#All],AY$2,0)/AY$1,"")</f>
        <v>1.3621652510454816</v>
      </c>
      <c r="AZ7" s="168">
        <f>IFERROR(VLOOKUP($B7,RD[#All],AZ$2,0)/AZ$1,"")</f>
        <v>1.7797552836484987E-2</v>
      </c>
      <c r="BA7" s="168">
        <f>IFERROR(VLOOKUP($B7,RD[#All],BA$2,0)/BA$1,"")</f>
        <v>2.3474246330299362</v>
      </c>
      <c r="BB7" s="168">
        <f>IFERROR(VLOOKUP($B7,RD[#All],BB$2,0)/BB$1,"")</f>
        <v>2.4030325262900467</v>
      </c>
      <c r="BC7" s="168">
        <f>IFERROR(VLOOKUP($B7,RD[#All],BC$2,0)/BC$1,"")</f>
        <v>2.3650246305418721</v>
      </c>
      <c r="BD7" s="168">
        <f>IFERROR(VLOOKUP($B7,RD[#All],BD$2,0)/BD$1,"")</f>
        <v>2.415515105645353</v>
      </c>
      <c r="BE7" s="168">
        <f>IFERROR(VLOOKUP($B7,RD[#All],BE$2,0)/BE$1,"")</f>
        <v>2.3851970622405512</v>
      </c>
      <c r="BF7" s="168">
        <f>IFERROR(VLOOKUP($B7,RD[#All],BF$2,0)/BF$1,"")</f>
        <v>2.3826705541352804</v>
      </c>
      <c r="BG7" s="168">
        <f>IFERROR(VLOOKUP($B7,RD[#All],BG$2,0)/BG$1,"")</f>
        <v>2.4131460124816662</v>
      </c>
      <c r="BH7" s="168">
        <f>IFERROR(VLOOKUP($B7,RD[#All],BH$2,0)/BH$1,"")</f>
        <v>2.3987662132236638</v>
      </c>
      <c r="BI7" s="168">
        <f>IFERROR(VLOOKUP($B7,RD[#All],BI$2,0)/BI$1,"")</f>
        <v>2.3901399640315897</v>
      </c>
      <c r="BJ7" s="168">
        <f>IFERROR(VLOOKUP($B7,RD[#All],BJ$2,0)/BJ$1,"")</f>
        <v>2.4108405773218524</v>
      </c>
      <c r="BK7" s="168">
        <f>IFERROR(VLOOKUP($B7,RD[#All],BK$2,0)/BK$1,"")</f>
        <v>2.4187388876367919</v>
      </c>
      <c r="BL7" s="168">
        <f>IFERROR(VLOOKUP($B7,RD[#All],BL$2,0)/BL$1,"")</f>
        <v>2.393879690321929</v>
      </c>
      <c r="BM7" s="168">
        <f>IFERROR(VLOOKUP($B7,RD[#All],BM$2,0)/BM$1,"")</f>
        <v>2.3678873731757957</v>
      </c>
      <c r="BN7" s="168">
        <f>IFERROR(VLOOKUP($B7,RD[#All],BN$2,0)/BN$1,"")</f>
        <v>2.4172903567257853</v>
      </c>
      <c r="BO7" s="168">
        <f>IFERROR(VLOOKUP($B7,RD[#All],BO$2,0)/BO$1,"")</f>
        <v>2.0791439142813912</v>
      </c>
      <c r="BP7" s="168">
        <f>IFERROR(VLOOKUP($B7,RD[#All],BP$2,0)/BP$1,"")</f>
        <v>2.4131035742015476</v>
      </c>
      <c r="BQ7" s="168">
        <f>IFERROR(VLOOKUP($B7,RD[#All],BQ$2,0)/BQ$1,"")</f>
        <v>2.3683052090975791</v>
      </c>
      <c r="BR7" s="168">
        <f>IFERROR(VLOOKUP($B7,RD[#All],BR$2,0)/BR$1,"")</f>
        <v>2.4069690019974845</v>
      </c>
      <c r="BS7" s="168">
        <f>IFERROR(VLOOKUP($B7,RD[#All],BS$2,0)/BS$1,"")</f>
        <v>2.3053681364865173</v>
      </c>
      <c r="BT7" s="168">
        <f>IFERROR(VLOOKUP($B7,RD[#All],BT$2,0)/BT$1,"")</f>
        <v>2.3277316595802118</v>
      </c>
      <c r="BU7" s="168">
        <f>IFERROR(VLOOKUP($B7,RD[#All],BU$2,0)/BU$1,"")</f>
        <v>1.1210646612106467</v>
      </c>
      <c r="BV7" s="168">
        <f>IFERROR(VLOOKUP($B7,RD[#All],BV$2,0)/BV$1,"")</f>
        <v>2.1910526315789474</v>
      </c>
      <c r="BW7" s="168">
        <f>IFERROR(VLOOKUP($B7,RD[#All],BW$2,0)/BW$1,"")</f>
        <v>2.4049291968435842</v>
      </c>
      <c r="BX7" s="168">
        <f>IFERROR(VLOOKUP($B7,RD[#All],BX$2,0)/BX$1,"")</f>
        <v>2.3947863388879722</v>
      </c>
      <c r="BY7" s="168">
        <f>AVERAGEIF(Inv_SY_B[[#This Row],[IS1Inv1M1]:[IS4Inv4M2]],"&gt;="&amp;0.1,Inv_SY_B[[#This Row],[IS1Inv1M1]:[IS4Inv4M2]])</f>
        <v>2.3735779733288593</v>
      </c>
      <c r="BZ7" s="168">
        <f>AVERAGEIF(Inv_SY_B[[#This Row],[IS5Inv1M1]:[IS9Inv2M2]],"&gt;="&amp;0.1,Inv_SY_B[[#This Row],[IS5Inv1M1]:[IS9Inv2M2]])</f>
        <v>2.4468562182621221</v>
      </c>
      <c r="CA7" s="168">
        <f>AVERAGEIF(Inv_SY_B[[#This Row],[IS10Inv1M1]:[IS14Inv2M4]],"&gt;="&amp;0.1,Inv_SY_B[[#This Row],[IS10Inv1M1]:[IS14Inv2M4]])</f>
        <v>2.2578932013345017</v>
      </c>
    </row>
    <row r="8" spans="2:79">
      <c r="B8" s="173">
        <f t="shared" si="32"/>
        <v>45845</v>
      </c>
      <c r="C8" s="168">
        <f>IFERROR(VLOOKUP($B8,RD[#All],C$2,0)/C$1,"")</f>
        <v>1.5549659996053384</v>
      </c>
      <c r="D8" s="168">
        <f>IFERROR(VLOOKUP($B8,RD[#All],D$2,0)/D$1,"")</f>
        <v>1.5471980605210158</v>
      </c>
      <c r="E8" s="168">
        <f>IFERROR(VLOOKUP($B8,RD[#All],E$2,0)/E$1,"")</f>
        <v>1.5298956026573869</v>
      </c>
      <c r="F8" s="168">
        <f>IFERROR(VLOOKUP($B8,RD[#All],F$2,0)/F$1,"")</f>
        <v>1.5174393664411814</v>
      </c>
      <c r="G8" s="168">
        <f>IFERROR(VLOOKUP($B8,RD[#All],G$2,0)/G$1,"")</f>
        <v>1.5327236957622286</v>
      </c>
      <c r="H8" s="168">
        <f>IFERROR(VLOOKUP($B8,RD[#All],H$2,0)/H$1,"")</f>
        <v>1.5341296294001761</v>
      </c>
      <c r="I8" s="168">
        <f>IFERROR(VLOOKUP($B8,RD[#All],I$2,0)/I$1,"")</f>
        <v>1.5565776529834461</v>
      </c>
      <c r="J8" s="168">
        <f>IFERROR(VLOOKUP($B8,RD[#All],J$2,0)/J$1,"")</f>
        <v>1.5605117930331469</v>
      </c>
      <c r="K8" s="168">
        <f>IFERROR(VLOOKUP($B8,RD[#All],K$2,0)/K$1,"")</f>
        <v>1.5422621864647421</v>
      </c>
      <c r="L8" s="168">
        <f>IFERROR(VLOOKUP($B8,RD[#All],L$2,0)/L$1,"")</f>
        <v>1.5681250821179871</v>
      </c>
      <c r="M8" s="168">
        <f>IFERROR(VLOOKUP($B8,RD[#All],M$2,0)/M$1,"")</f>
        <v>1.5941667214083954</v>
      </c>
      <c r="N8" s="168">
        <f>IFERROR(VLOOKUP($B8,RD[#All],N$2,0)/N$1,"")</f>
        <v>1.5512211071707036</v>
      </c>
      <c r="O8" s="168">
        <f>IFERROR(VLOOKUP($B8,RD[#All],O$2,0)/O$1,"")</f>
        <v>1.6269399367891191</v>
      </c>
      <c r="P8" s="168">
        <f>IFERROR(VLOOKUP($B8,RD[#All],P$2,0)/P$1,"")</f>
        <v>1.5045509444299179</v>
      </c>
      <c r="Q8" s="168">
        <f>IFERROR(VLOOKUP($B8,RD[#All],Q$2,0)/Q$1,"")</f>
        <v>1.5502512252632619</v>
      </c>
      <c r="R8" s="168">
        <f>IFERROR(VLOOKUP($B8,RD[#All],R$2,0)/R$1,"")</f>
        <v>1.5515632140995024</v>
      </c>
      <c r="S8" s="168">
        <f>IFERROR(VLOOKUP($B8,RD[#All],S$2,0)/S$1,"")</f>
        <v>1.5758396705409621</v>
      </c>
      <c r="T8" s="168">
        <f>IFERROR(VLOOKUP($B8,RD[#All],T$2,0)/T$1,"")</f>
        <v>1.5977375877049149</v>
      </c>
      <c r="U8" s="168">
        <f>IFERROR(VLOOKUP($B8,RD[#All],U$2,0)/U$1,"")</f>
        <v>1.5920182804698004</v>
      </c>
      <c r="V8" s="168">
        <f>IFERROR(VLOOKUP($B8,RD[#All],V$2,0)/V$1,"")</f>
        <v>1.6011173839856674</v>
      </c>
      <c r="W8" s="168">
        <f>IFERROR(VLOOKUP($B8,RD[#All],W$2,0)/W$1,"")</f>
        <v>1.5482181158224715</v>
      </c>
      <c r="X8" s="168">
        <f>IFERROR(VLOOKUP($B8,RD[#All],X$2,0)/X$1,"")</f>
        <v>1.5279704036269799</v>
      </c>
      <c r="Y8" s="168">
        <f>IFERROR(VLOOKUP($B8,RD[#All],Y$2,0)/Y$1,"")</f>
        <v>1.5887469109481955</v>
      </c>
      <c r="Z8" s="168">
        <f>IFERROR(VLOOKUP($B8,RD[#All],Z$2,0)/Z$1,"")</f>
        <v>1.5897951489254745</v>
      </c>
      <c r="AA8" s="168">
        <f>IFERROR(VLOOKUP($B8,RD[#All],AA$2,0)/AA$1,"")</f>
        <v>1.5724890029325513</v>
      </c>
      <c r="AB8" s="168">
        <f>IFERROR(VLOOKUP($B8,RD[#All],AB$2,0)/AB$1,"")</f>
        <v>1.576484485030212</v>
      </c>
      <c r="AC8" s="168">
        <f>IFERROR(VLOOKUP($B8,RD[#All],AC$2,0)/AC$1,"")</f>
        <v>1.5820071615568361</v>
      </c>
      <c r="AD8" s="168">
        <f>IFERROR(VLOOKUP($B8,RD[#All],AD$2,0)/AD$1,"")</f>
        <v>1.5653274280291045</v>
      </c>
      <c r="AE8" s="168">
        <f>IFERROR(VLOOKUP($B8,RD[#All],AE$2,0)/AE$1,"")</f>
        <v>1.572333389384003</v>
      </c>
      <c r="AF8" s="168">
        <f>IFERROR(VLOOKUP($B8,RD[#All],AF$2,0)/AF$1,"")</f>
        <v>1.5575382471934194</v>
      </c>
      <c r="AG8" s="168">
        <f>IFERROR(VLOOKUP($B8,RD[#All],AG$2,0)/AG$1,"")</f>
        <v>1.5605833446912907</v>
      </c>
      <c r="AH8" s="168">
        <f>IFERROR(VLOOKUP($B8,RD[#All],AH$2,0)/AH$1,"")</f>
        <v>1.5511494560848829</v>
      </c>
      <c r="AI8" s="168">
        <f>IFERROR(VLOOKUP($B8,RD[#All],AI$2,0)/AI$1,"")</f>
        <v>1.5614011176230067</v>
      </c>
      <c r="AJ8" s="168">
        <f>IFERROR(VLOOKUP($B8,RD[#All],AJ$2,0)/AJ$1,"")</f>
        <v>1.5648165222201733</v>
      </c>
      <c r="AK8" s="168">
        <f>IFERROR(VLOOKUP($B8,RD[#All],AK$2,0)/AK$1,"")</f>
        <v>1.5248924074172467</v>
      </c>
      <c r="AL8" s="168">
        <f>IFERROR(VLOOKUP($B8,RD[#All],AL$2,0)/AL$1,"")</f>
        <v>1.4179548156956003</v>
      </c>
      <c r="AM8" s="168">
        <f>IFERROR(VLOOKUP($B8,RD[#All],AM$2,0)/AM$1,"")</f>
        <v>1.5139970518351991</v>
      </c>
      <c r="AN8" s="168">
        <f>IFERROR(VLOOKUP($B8,RD[#All],AN$2,0)/AN$1,"")</f>
        <v>1.5257089394010781</v>
      </c>
      <c r="AO8" s="168">
        <f>IFERROR(VLOOKUP($B8,RD[#All],AO$2,0)/AO$1,"")</f>
        <v>1.5348630584180876</v>
      </c>
      <c r="AP8" s="168">
        <f>IFERROR(VLOOKUP($B8,RD[#All],AP$2,0)/AP$1,"")</f>
        <v>1.5260454878943506</v>
      </c>
      <c r="AQ8" s="168">
        <f>IFERROR(VLOOKUP($B8,RD[#All],AQ$2,0)/AQ$1,"")</f>
        <v>1.5232956041063437</v>
      </c>
      <c r="AR8" s="168">
        <f>IFERROR(VLOOKUP($B8,RD[#All],AR$2,0)/AR$1,"")</f>
        <v>1.5183069981185167</v>
      </c>
      <c r="AS8" s="168">
        <f>IFERROR(VLOOKUP($B8,RD[#All],AS$2,0)/AS$1,"")</f>
        <v>1.5393628364207295</v>
      </c>
      <c r="AT8" s="168">
        <f>IFERROR(VLOOKUP($B8,RD[#All],AT$2,0)/AT$1,"")</f>
        <v>1.5596991473046866</v>
      </c>
      <c r="AU8" s="168">
        <f>IFERROR(VLOOKUP($B8,RD[#All],AU$2,0)/AU$1,"")</f>
        <v>1.5611132233731631</v>
      </c>
      <c r="AV8" s="168">
        <f>IFERROR(VLOOKUP($B8,RD[#All],AV$2,0)/AV$1,"")</f>
        <v>1.5643547526524288</v>
      </c>
      <c r="AW8" s="168">
        <f>IFERROR(VLOOKUP($B8,RD[#All],AW$2,0)/AW$1,"")</f>
        <v>0.96957403651115615</v>
      </c>
      <c r="AX8" s="168">
        <f>IFERROR(VLOOKUP($B8,RD[#All],AX$2,0)/AX$1,"")</f>
        <v>1.0005387931034484</v>
      </c>
      <c r="AY8" s="168">
        <f>IFERROR(VLOOKUP($B8,RD[#All],AY$2,0)/AY$1,"")</f>
        <v>1.5636250292215383</v>
      </c>
      <c r="AZ8" s="168">
        <f>IFERROR(VLOOKUP($B8,RD[#All],AZ$2,0)/AZ$1,"")</f>
        <v>1.3397714632419861</v>
      </c>
      <c r="BA8" s="168">
        <f>IFERROR(VLOOKUP($B8,RD[#All],BA$2,0)/BA$1,"")</f>
        <v>1.5695094789638904</v>
      </c>
      <c r="BB8" s="168">
        <f>IFERROR(VLOOKUP($B8,RD[#All],BB$2,0)/BB$1,"")</f>
        <v>1.6125302919140045</v>
      </c>
      <c r="BC8" s="168">
        <f>IFERROR(VLOOKUP($B8,RD[#All],BC$2,0)/BC$1,"")</f>
        <v>1.5963278101209135</v>
      </c>
      <c r="BD8" s="168">
        <f>IFERROR(VLOOKUP($B8,RD[#All],BD$2,0)/BD$1,"")</f>
        <v>1.6269658470682165</v>
      </c>
      <c r="BE8" s="168">
        <f>IFERROR(VLOOKUP($B8,RD[#All],BE$2,0)/BE$1,"")</f>
        <v>1.5646762281995015</v>
      </c>
      <c r="BF8" s="168">
        <f>IFERROR(VLOOKUP($B8,RD[#All],BF$2,0)/BF$1,"")</f>
        <v>1.5472353087031987</v>
      </c>
      <c r="BG8" s="168">
        <f>IFERROR(VLOOKUP($B8,RD[#All],BG$2,0)/BG$1,"")</f>
        <v>1.5898306059647407</v>
      </c>
      <c r="BH8" s="168">
        <f>IFERROR(VLOOKUP($B8,RD[#All],BH$2,0)/BH$1,"")</f>
        <v>1.5738690287883581</v>
      </c>
      <c r="BI8" s="168">
        <f>IFERROR(VLOOKUP($B8,RD[#All],BI$2,0)/BI$1,"")</f>
        <v>1.5781791643860608</v>
      </c>
      <c r="BJ8" s="168">
        <f>IFERROR(VLOOKUP($B8,RD[#All],BJ$2,0)/BJ$1,"")</f>
        <v>1.5890083632019114</v>
      </c>
      <c r="BK8" s="168">
        <f>IFERROR(VLOOKUP($B8,RD[#All],BK$2,0)/BK$1,"")</f>
        <v>1.5989908096060903</v>
      </c>
      <c r="BL8" s="168">
        <f>IFERROR(VLOOKUP($B8,RD[#All],BL$2,0)/BL$1,"")</f>
        <v>1.5848267848798292</v>
      </c>
      <c r="BM8" s="168">
        <f>IFERROR(VLOOKUP($B8,RD[#All],BM$2,0)/BM$1,"")</f>
        <v>1.6071380142651803</v>
      </c>
      <c r="BN8" s="168">
        <f>IFERROR(VLOOKUP($B8,RD[#All],BN$2,0)/BN$1,"")</f>
        <v>1.6080561004653946</v>
      </c>
      <c r="BO8" s="168">
        <f>IFERROR(VLOOKUP($B8,RD[#All],BO$2,0)/BO$1,"")</f>
        <v>1.4450572878698265</v>
      </c>
      <c r="BP8" s="168">
        <f>IFERROR(VLOOKUP($B8,RD[#All],BP$2,0)/BP$1,"")</f>
        <v>1.6047582761738213</v>
      </c>
      <c r="BQ8" s="168">
        <f>IFERROR(VLOOKUP($B8,RD[#All],BQ$2,0)/BQ$1,"")</f>
        <v>1.5209097578870141</v>
      </c>
      <c r="BR8" s="168">
        <f>IFERROR(VLOOKUP($B8,RD[#All],BR$2,0)/BR$1,"")</f>
        <v>1.5514537249389657</v>
      </c>
      <c r="BS8" s="168">
        <f>IFERROR(VLOOKUP($B8,RD[#All],BS$2,0)/BS$1,"")</f>
        <v>1.4621716380048011</v>
      </c>
      <c r="BT8" s="168">
        <f>IFERROR(VLOOKUP($B8,RD[#All],BT$2,0)/BT$1,"")</f>
        <v>1.4957818721738545</v>
      </c>
      <c r="BU8" s="168">
        <f>IFERROR(VLOOKUP($B8,RD[#All],BU$2,0)/BU$1,"")</f>
        <v>0.69018653690186538</v>
      </c>
      <c r="BV8" s="168">
        <f>IFERROR(VLOOKUP($B8,RD[#All],BV$2,0)/BV$1,"")</f>
        <v>1.1389473684210527</v>
      </c>
      <c r="BW8" s="168">
        <f>IFERROR(VLOOKUP($B8,RD[#All],BW$2,0)/BW$1,"")</f>
        <v>1.5512557201023311</v>
      </c>
      <c r="BX8" s="168">
        <f>IFERROR(VLOOKUP($B8,RD[#All],BX$2,0)/BX$1,"")</f>
        <v>1.5586866853654513</v>
      </c>
      <c r="BY8" s="168">
        <f>AVERAGEIF(Inv_SY_B[[#This Row],[IS1Inv1M1]:[IS4Inv4M2]],"&gt;="&amp;0.1,Inv_SY_B[[#This Row],[IS1Inv1M1]:[IS4Inv4M2]])</f>
        <v>1.562152635632883</v>
      </c>
      <c r="BZ8" s="168">
        <f>AVERAGEIF(Inv_SY_B[[#This Row],[IS5Inv1M1]:[IS9Inv2M2]],"&gt;="&amp;0.1,Inv_SY_B[[#This Row],[IS5Inv1M1]:[IS9Inv2M2]])</f>
        <v>1.5376342444352336</v>
      </c>
      <c r="CA8" s="168">
        <f>AVERAGEIF(Inv_SY_B[[#This Row],[IS10Inv1M1]:[IS14Inv2M4]],"&gt;="&amp;0.1,Inv_SY_B[[#This Row],[IS10Inv1M1]:[IS14Inv2M4]])</f>
        <v>1.4692807866587287</v>
      </c>
    </row>
    <row r="9" spans="2:79">
      <c r="B9" s="173">
        <f t="shared" si="32"/>
        <v>45846</v>
      </c>
      <c r="C9" s="168">
        <f>IFERROR(VLOOKUP($B9,RD[#All],C$2,0)/C$1,"")</f>
        <v>1.7581226645283952</v>
      </c>
      <c r="D9" s="168">
        <f>IFERROR(VLOOKUP($B9,RD[#All],D$2,0)/D$1,"")</f>
        <v>1.7512317508245605</v>
      </c>
      <c r="E9" s="168">
        <f>IFERROR(VLOOKUP($B9,RD[#All],E$2,0)/E$1,"")</f>
        <v>1.7275012903977758</v>
      </c>
      <c r="F9" s="168">
        <f>IFERROR(VLOOKUP($B9,RD[#All],F$2,0)/F$1,"")</f>
        <v>1.7059231149975251</v>
      </c>
      <c r="G9" s="168">
        <f>IFERROR(VLOOKUP($B9,RD[#All],G$2,0)/G$1,"")</f>
        <v>1.7239456837275471</v>
      </c>
      <c r="H9" s="168">
        <f>IFERROR(VLOOKUP($B9,RD[#All],H$2,0)/H$1,"")</f>
        <v>1.7292799881051211</v>
      </c>
      <c r="I9" s="168">
        <f>IFERROR(VLOOKUP($B9,RD[#All],I$2,0)/I$1,"")</f>
        <v>1.756842153266839</v>
      </c>
      <c r="J9" s="168">
        <f>IFERROR(VLOOKUP($B9,RD[#All],J$2,0)/J$1,"")</f>
        <v>1.7655570787491064</v>
      </c>
      <c r="K9" s="168">
        <f>IFERROR(VLOOKUP($B9,RD[#All],K$2,0)/K$1,"")</f>
        <v>1.738570752484619</v>
      </c>
      <c r="L9" s="168">
        <f>IFERROR(VLOOKUP($B9,RD[#All],L$2,0)/L$1,"")</f>
        <v>1.7604782551570097</v>
      </c>
      <c r="M9" s="168">
        <f>IFERROR(VLOOKUP($B9,RD[#All],M$2,0)/M$1,"")</f>
        <v>1.78420810615516</v>
      </c>
      <c r="N9" s="168">
        <f>IFERROR(VLOOKUP($B9,RD[#All],N$2,0)/N$1,"")</f>
        <v>1.7394803692245782</v>
      </c>
      <c r="O9" s="168">
        <f>IFERROR(VLOOKUP($B9,RD[#All],O$2,0)/O$1,"")</f>
        <v>1.8228164245299416</v>
      </c>
      <c r="P9" s="168">
        <f>IFERROR(VLOOKUP($B9,RD[#All],P$2,0)/P$1,"")</f>
        <v>1.6803008230298955</v>
      </c>
      <c r="Q9" s="168">
        <f>IFERROR(VLOOKUP($B9,RD[#All],Q$2,0)/Q$1,"")</f>
        <v>1.7406145451403037</v>
      </c>
      <c r="R9" s="168">
        <f>IFERROR(VLOOKUP($B9,RD[#All],R$2,0)/R$1,"")</f>
        <v>1.7503363308079016</v>
      </c>
      <c r="S9" s="168">
        <f>IFERROR(VLOOKUP($B9,RD[#All],S$2,0)/S$1,"")</f>
        <v>1.7567057732605444</v>
      </c>
      <c r="T9" s="168">
        <f>IFERROR(VLOOKUP($B9,RD[#All],T$2,0)/T$1,"")</f>
        <v>1.7770544104488792</v>
      </c>
      <c r="U9" s="168">
        <f>IFERROR(VLOOKUP($B9,RD[#All],U$2,0)/U$1,"")</f>
        <v>1.7833331766077691</v>
      </c>
      <c r="V9" s="168">
        <f>IFERROR(VLOOKUP($B9,RD[#All],V$2,0)/V$1,"")</f>
        <v>1.7943128945931432</v>
      </c>
      <c r="W9" s="168">
        <f>IFERROR(VLOOKUP($B9,RD[#All],W$2,0)/W$1,"")</f>
        <v>1.7061953473024252</v>
      </c>
      <c r="X9" s="168">
        <f>IFERROR(VLOOKUP($B9,RD[#All],X$2,0)/X$1,"")</f>
        <v>1.6901943364044203</v>
      </c>
      <c r="Y9" s="168">
        <f>IFERROR(VLOOKUP($B9,RD[#All],Y$2,0)/Y$1,"")</f>
        <v>1.7593496829566868</v>
      </c>
      <c r="Z9" s="168">
        <f>IFERROR(VLOOKUP($B9,RD[#All],Z$2,0)/Z$1,"")</f>
        <v>1.7606689527639634</v>
      </c>
      <c r="AA9" s="168">
        <f>IFERROR(VLOOKUP($B9,RD[#All],AA$2,0)/AA$1,"")</f>
        <v>1.7404692082111437</v>
      </c>
      <c r="AB9" s="168">
        <f>IFERROR(VLOOKUP($B9,RD[#All],AB$2,0)/AB$1,"")</f>
        <v>1.7473081640997681</v>
      </c>
      <c r="AC9" s="168">
        <f>IFERROR(VLOOKUP($B9,RD[#All],AC$2,0)/AC$1,"")</f>
        <v>1.7534810576363193</v>
      </c>
      <c r="AD9" s="168">
        <f>IFERROR(VLOOKUP($B9,RD[#All],AD$2,0)/AD$1,"")</f>
        <v>1.7340353414380618</v>
      </c>
      <c r="AE9" s="168">
        <f>IFERROR(VLOOKUP($B9,RD[#All],AE$2,0)/AE$1,"")</f>
        <v>1.724398856566336</v>
      </c>
      <c r="AF9" s="168">
        <f>IFERROR(VLOOKUP($B9,RD[#All],AF$2,0)/AF$1,"")</f>
        <v>1.71208102242585</v>
      </c>
      <c r="AG9" s="168">
        <f>IFERROR(VLOOKUP($B9,RD[#All],AG$2,0)/AG$1,"")</f>
        <v>1.7239743764481394</v>
      </c>
      <c r="AH9" s="168">
        <f>IFERROR(VLOOKUP($B9,RD[#All],AH$2,0)/AH$1,"")</f>
        <v>1.7143775789078828</v>
      </c>
      <c r="AI9" s="168">
        <f>IFERROR(VLOOKUP($B9,RD[#All],AI$2,0)/AI$1,"")</f>
        <v>1.7208123211121713</v>
      </c>
      <c r="AJ9" s="168">
        <f>IFERROR(VLOOKUP($B9,RD[#All],AJ$2,0)/AJ$1,"")</f>
        <v>1.7276678696556993</v>
      </c>
      <c r="AK9" s="168">
        <f>IFERROR(VLOOKUP($B9,RD[#All],AK$2,0)/AK$1,"")</f>
        <v>1.7095265926358856</v>
      </c>
      <c r="AL9" s="168">
        <f>IFERROR(VLOOKUP($B9,RD[#All],AL$2,0)/AL$1,"")</f>
        <v>1.6366879256296616</v>
      </c>
      <c r="AM9" s="168">
        <f>IFERROR(VLOOKUP($B9,RD[#All],AM$2,0)/AM$1,"")</f>
        <v>1.6831463245539049</v>
      </c>
      <c r="AN9" s="168">
        <f>IFERROR(VLOOKUP($B9,RD[#All],AN$2,0)/AN$1,"")</f>
        <v>1.6957332382022927</v>
      </c>
      <c r="AO9" s="168">
        <f>IFERROR(VLOOKUP($B9,RD[#All],AO$2,0)/AO$1,"")</f>
        <v>1.7048200475206472</v>
      </c>
      <c r="AP9" s="168">
        <f>IFERROR(VLOOKUP($B9,RD[#All],AP$2,0)/AP$1,"")</f>
        <v>1.6931754696534222</v>
      </c>
      <c r="AQ9" s="168">
        <f>IFERROR(VLOOKUP($B9,RD[#All],AQ$2,0)/AQ$1,"")</f>
        <v>1.6911029218215319</v>
      </c>
      <c r="AR9" s="168">
        <f>IFERROR(VLOOKUP($B9,RD[#All],AR$2,0)/AR$1,"")</f>
        <v>1.6866747698096873</v>
      </c>
      <c r="AS9" s="168">
        <f>IFERROR(VLOOKUP($B9,RD[#All],AS$2,0)/AS$1,"")</f>
        <v>1.7019461726832812</v>
      </c>
      <c r="AT9" s="168">
        <f>IFERROR(VLOOKUP($B9,RD[#All],AT$2,0)/AT$1,"")</f>
        <v>1.729483983155601</v>
      </c>
      <c r="AU9" s="168">
        <f>IFERROR(VLOOKUP($B9,RD[#All],AU$2,0)/AU$1,"")</f>
        <v>1.6744788114317555</v>
      </c>
      <c r="AV9" s="168">
        <f>IFERROR(VLOOKUP($B9,RD[#All],AV$2,0)/AV$1,"")</f>
        <v>1.7314093877339023</v>
      </c>
      <c r="AW9" s="168">
        <f>IFERROR(VLOOKUP($B9,RD[#All],AW$2,0)/AW$1,"")</f>
        <v>1.8629909644108429</v>
      </c>
      <c r="AX9" s="168">
        <f>IFERROR(VLOOKUP($B9,RD[#All],AX$2,0)/AX$1,"")</f>
        <v>1.8282719435736678</v>
      </c>
      <c r="AY9" s="168">
        <f>IFERROR(VLOOKUP($B9,RD[#All],AY$2,0)/AY$1,"")</f>
        <v>1.2964492584222966</v>
      </c>
      <c r="AZ9" s="168">
        <f>IFERROR(VLOOKUP($B9,RD[#All],AZ$2,0)/AZ$1,"")</f>
        <v>1.7885529376074427</v>
      </c>
      <c r="BA9" s="168">
        <f>IFERROR(VLOOKUP($B9,RD[#All],BA$2,0)/BA$1,"")</f>
        <v>1.8031076270146087</v>
      </c>
      <c r="BB9" s="168">
        <f>IFERROR(VLOOKUP($B9,RD[#All],BB$2,0)/BB$1,"")</f>
        <v>1.872651681895996</v>
      </c>
      <c r="BC9" s="168">
        <f>IFERROR(VLOOKUP($B9,RD[#All],BC$2,0)/BC$1,"")</f>
        <v>1.8201522615315719</v>
      </c>
      <c r="BD9" s="168">
        <f>IFERROR(VLOOKUP($B9,RD[#All],BD$2,0)/BD$1,"")</f>
        <v>1.8834642940191917</v>
      </c>
      <c r="BE9" s="168">
        <f>IFERROR(VLOOKUP($B9,RD[#All],BE$2,0)/BE$1,"")</f>
        <v>1.8257726565525492</v>
      </c>
      <c r="BF9" s="168">
        <f>IFERROR(VLOOKUP($B9,RD[#All],BF$2,0)/BF$1,"")</f>
        <v>1.8190446061372985</v>
      </c>
      <c r="BG9" s="168">
        <f>IFERROR(VLOOKUP($B9,RD[#All],BG$2,0)/BG$1,"")</f>
        <v>1.8591642460671252</v>
      </c>
      <c r="BH9" s="168">
        <f>IFERROR(VLOOKUP($B9,RD[#All],BH$2,0)/BH$1,"")</f>
        <v>1.8391763250985018</v>
      </c>
      <c r="BI9" s="168">
        <f>IFERROR(VLOOKUP($B9,RD[#All],BI$2,0)/BI$1,"")</f>
        <v>1.8629290796778482</v>
      </c>
      <c r="BJ9" s="168">
        <f>IFERROR(VLOOKUP($B9,RD[#All],BJ$2,0)/BJ$1,"")</f>
        <v>1.8767080020324363</v>
      </c>
      <c r="BK9" s="168">
        <f>IFERROR(VLOOKUP($B9,RD[#All],BK$2,0)/BK$1,"")</f>
        <v>1.8849698244559638</v>
      </c>
      <c r="BL9" s="168">
        <f>IFERROR(VLOOKUP($B9,RD[#All],BL$2,0)/BL$1,"")</f>
        <v>1.8628676795615</v>
      </c>
      <c r="BM9" s="168">
        <f>IFERROR(VLOOKUP($B9,RD[#All],BM$2,0)/BM$1,"")</f>
        <v>1.8887653416983821</v>
      </c>
      <c r="BN9" s="168">
        <f>IFERROR(VLOOKUP($B9,RD[#All],BN$2,0)/BN$1,"")</f>
        <v>1.862153470899897</v>
      </c>
      <c r="BO9" s="168">
        <f>IFERROR(VLOOKUP($B9,RD[#All],BO$2,0)/BO$1,"")</f>
        <v>1.6734935284651251</v>
      </c>
      <c r="BP9" s="168">
        <f>IFERROR(VLOOKUP($B9,RD[#All],BP$2,0)/BP$1,"")</f>
        <v>1.8769816669617372</v>
      </c>
      <c r="BQ9" s="168">
        <f>IFERROR(VLOOKUP($B9,RD[#All],BQ$2,0)/BQ$1,"")</f>
        <v>1.7997065297138666</v>
      </c>
      <c r="BR9" s="168">
        <f>IFERROR(VLOOKUP($B9,RD[#All],BR$2,0)/BR$1,"")</f>
        <v>1.8415328845157948</v>
      </c>
      <c r="BS9" s="168">
        <f>IFERROR(VLOOKUP($B9,RD[#All],BS$2,0)/BS$1,"")</f>
        <v>1.7616635240842971</v>
      </c>
      <c r="BT9" s="168">
        <f>IFERROR(VLOOKUP($B9,RD[#All],BT$2,0)/BT$1,"")</f>
        <v>1.7870014172909496</v>
      </c>
      <c r="BU9" s="168">
        <f>IFERROR(VLOOKUP($B9,RD[#All],BU$2,0)/BU$1,"")</f>
        <v>0.84177541841775427</v>
      </c>
      <c r="BV9" s="168">
        <f>IFERROR(VLOOKUP($B9,RD[#All],BV$2,0)/BV$1,"")</f>
        <v>1.4873684210526317</v>
      </c>
      <c r="BW9" s="168">
        <f>IFERROR(VLOOKUP($B9,RD[#All],BW$2,0)/BW$1,"")</f>
        <v>1.8281987532879327</v>
      </c>
      <c r="BX9" s="168">
        <f>IFERROR(VLOOKUP($B9,RD[#All],BX$2,0)/BX$1,"")</f>
        <v>1.8277511961722488</v>
      </c>
      <c r="BY9" s="168">
        <f>AVERAGEIF(Inv_SY_B[[#This Row],[IS1Inv1M1]:[IS4Inv4M2]],"&gt;="&amp;0.1,Inv_SY_B[[#This Row],[IS1Inv1M1]:[IS4Inv4M2]])</f>
        <v>1.7477970598874788</v>
      </c>
      <c r="BZ9" s="168">
        <f>AVERAGEIF(Inv_SY_B[[#This Row],[IS5Inv1M1]:[IS9Inv2M2]],"&gt;="&amp;0.1,Inv_SY_B[[#This Row],[IS5Inv1M1]:[IS9Inv2M2]])</f>
        <v>1.7034165372193142</v>
      </c>
      <c r="CA9" s="168">
        <f>AVERAGEIF(Inv_SY_B[[#This Row],[IS10Inv1M1]:[IS14Inv2M4]],"&gt;="&amp;0.1,Inv_SY_B[[#This Row],[IS10Inv1M1]:[IS14Inv2M4]])</f>
        <v>1.7665237693078379</v>
      </c>
    </row>
    <row r="10" spans="2:79">
      <c r="B10" s="173">
        <f t="shared" si="32"/>
        <v>45847</v>
      </c>
      <c r="C10" s="168">
        <f>IFERROR(VLOOKUP($B10,RD[#All],C$2,0)/C$1,"")</f>
        <v>1.909472187332621</v>
      </c>
      <c r="D10" s="168">
        <f>IFERROR(VLOOKUP($B10,RD[#All],D$2,0)/D$1,"")</f>
        <v>1.9048991264200763</v>
      </c>
      <c r="E10" s="168">
        <f>IFERROR(VLOOKUP($B10,RD[#All],E$2,0)/E$1,"")</f>
        <v>1.8800845834928988</v>
      </c>
      <c r="F10" s="168">
        <f>IFERROR(VLOOKUP($B10,RD[#All],F$2,0)/F$1,"")</f>
        <v>1.8594951328163669</v>
      </c>
      <c r="G10" s="168">
        <f>IFERROR(VLOOKUP($B10,RD[#All],G$2,0)/G$1,"")</f>
        <v>1.8799864145236431</v>
      </c>
      <c r="H10" s="168">
        <f>IFERROR(VLOOKUP($B10,RD[#All],H$2,0)/H$1,"")</f>
        <v>1.8811255529260162</v>
      </c>
      <c r="I10" s="168">
        <f>IFERROR(VLOOKUP($B10,RD[#All],I$2,0)/I$1,"")</f>
        <v>1.8913073219672045</v>
      </c>
      <c r="J10" s="168">
        <f>IFERROR(VLOOKUP($B10,RD[#All],J$2,0)/J$1,"")</f>
        <v>1.9161774871993158</v>
      </c>
      <c r="K10" s="168">
        <f>IFERROR(VLOOKUP($B10,RD[#All],K$2,0)/K$1,"")</f>
        <v>1.892853762423095</v>
      </c>
      <c r="L10" s="168">
        <f>IFERROR(VLOOKUP($B10,RD[#All],L$2,0)/L$1,"")</f>
        <v>1.9262252003678884</v>
      </c>
      <c r="M10" s="168">
        <f>IFERROR(VLOOKUP($B10,RD[#All],M$2,0)/M$1,"")</f>
        <v>1.9542797083360706</v>
      </c>
      <c r="N10" s="168">
        <f>IFERROR(VLOOKUP($B10,RD[#All],N$2,0)/N$1,"")</f>
        <v>1.9045373374581858</v>
      </c>
      <c r="O10" s="168">
        <f>IFERROR(VLOOKUP($B10,RD[#All],O$2,0)/O$1,"")</f>
        <v>1.9858644506382239</v>
      </c>
      <c r="P10" s="168">
        <f>IFERROR(VLOOKUP($B10,RD[#All],P$2,0)/P$1,"")</f>
        <v>1.8447822892931405</v>
      </c>
      <c r="Q10" s="168">
        <f>IFERROR(VLOOKUP($B10,RD[#All],Q$2,0)/Q$1,"")</f>
        <v>1.9015962371764008</v>
      </c>
      <c r="R10" s="168">
        <f>IFERROR(VLOOKUP($B10,RD[#All],R$2,0)/R$1,"")</f>
        <v>1.9070117731875147</v>
      </c>
      <c r="S10" s="168">
        <f>IFERROR(VLOOKUP($B10,RD[#All],S$2,0)/S$1,"")</f>
        <v>1.9158443069678226</v>
      </c>
      <c r="T10" s="168">
        <f>IFERROR(VLOOKUP($B10,RD[#All],T$2,0)/T$1,"")</f>
        <v>1.9440631920742695</v>
      </c>
      <c r="U10" s="168">
        <f>IFERROR(VLOOKUP($B10,RD[#All],U$2,0)/U$1,"")</f>
        <v>1.9379742907384594</v>
      </c>
      <c r="V10" s="168">
        <f>IFERROR(VLOOKUP($B10,RD[#All],V$2,0)/V$1,"")</f>
        <v>1.9493296147371937</v>
      </c>
      <c r="W10" s="168">
        <f>IFERROR(VLOOKUP($B10,RD[#All],W$2,0)/W$1,"")</f>
        <v>1.8866523675961062</v>
      </c>
      <c r="X10" s="168">
        <f>IFERROR(VLOOKUP($B10,RD[#All],X$2,0)/X$1,"")</f>
        <v>1.8705260409425535</v>
      </c>
      <c r="Y10" s="168">
        <f>IFERROR(VLOOKUP($B10,RD[#All],Y$2,0)/Y$1,"")</f>
        <v>1.9463662664080801</v>
      </c>
      <c r="Z10" s="168">
        <f>IFERROR(VLOOKUP($B10,RD[#All],Z$2,0)/Z$1,"")</f>
        <v>1.9514264169913282</v>
      </c>
      <c r="AA10" s="168">
        <f>IFERROR(VLOOKUP($B10,RD[#All],AA$2,0)/AA$1,"")</f>
        <v>1.923432917888563</v>
      </c>
      <c r="AB10" s="168">
        <f>IFERROR(VLOOKUP($B10,RD[#All],AB$2,0)/AB$1,"")</f>
        <v>1.9208577529417106</v>
      </c>
      <c r="AC10" s="168">
        <f>IFERROR(VLOOKUP($B10,RD[#All],AC$2,0)/AC$1,"")</f>
        <v>1.9356376857442839</v>
      </c>
      <c r="AD10" s="168">
        <f>IFERROR(VLOOKUP($B10,RD[#All],AD$2,0)/AD$1,"")</f>
        <v>1.9175667736249828</v>
      </c>
      <c r="AE10" s="168">
        <f>IFERROR(VLOOKUP($B10,RD[#All],AE$2,0)/AE$1,"")</f>
        <v>1.9390729219214171</v>
      </c>
      <c r="AF10" s="168">
        <f>IFERROR(VLOOKUP($B10,RD[#All],AF$2,0)/AF$1,"")</f>
        <v>1.9234252337700612</v>
      </c>
      <c r="AG10" s="168">
        <f>IFERROR(VLOOKUP($B10,RD[#All],AG$2,0)/AG$1,"")</f>
        <v>1.9345781654627232</v>
      </c>
      <c r="AH10" s="168">
        <f>IFERROR(VLOOKUP($B10,RD[#All],AH$2,0)/AH$1,"")</f>
        <v>1.9214404372756015</v>
      </c>
      <c r="AI10" s="168">
        <f>IFERROR(VLOOKUP($B10,RD[#All],AI$2,0)/AI$1,"")</f>
        <v>1.9349597928308573</v>
      </c>
      <c r="AJ10" s="168">
        <f>IFERROR(VLOOKUP($B10,RD[#All],AJ$2,0)/AJ$1,"")</f>
        <v>1.9434682964094729</v>
      </c>
      <c r="AK10" s="168">
        <f>IFERROR(VLOOKUP($B10,RD[#All],AK$2,0)/AK$1,"")</f>
        <v>1.9207268476701558</v>
      </c>
      <c r="AL10" s="168">
        <f>IFERROR(VLOOKUP($B10,RD[#All],AL$2,0)/AL$1,"")</f>
        <v>1.8772024645984215</v>
      </c>
      <c r="AM10" s="168">
        <f>IFERROR(VLOOKUP($B10,RD[#All],AM$2,0)/AM$1,"")</f>
        <v>1.9041240652365599</v>
      </c>
      <c r="AN10" s="168">
        <f>IFERROR(VLOOKUP($B10,RD[#All],AN$2,0)/AN$1,"")</f>
        <v>1.9187975795432362</v>
      </c>
      <c r="AO10" s="168">
        <f>IFERROR(VLOOKUP($B10,RD[#All],AO$2,0)/AO$1,"")</f>
        <v>1.9276151500669731</v>
      </c>
      <c r="AP10" s="168">
        <f>IFERROR(VLOOKUP($B10,RD[#All],AP$2,0)/AP$1,"")</f>
        <v>1.9119319902804794</v>
      </c>
      <c r="AQ10" s="168">
        <f>IFERROR(VLOOKUP($B10,RD[#All],AQ$2,0)/AQ$1,"")</f>
        <v>1.9112266385891024</v>
      </c>
      <c r="AR10" s="168">
        <f>IFERROR(VLOOKUP($B10,RD[#All],AR$2,0)/AR$1,"")</f>
        <v>1.9077240713298591</v>
      </c>
      <c r="AS10" s="168">
        <f>IFERROR(VLOOKUP($B10,RD[#All],AS$2,0)/AS$1,"")</f>
        <v>1.9148183298768555</v>
      </c>
      <c r="AT10" s="168">
        <f>IFERROR(VLOOKUP($B10,RD[#All],AT$2,0)/AT$1,"")</f>
        <v>1.9482097588569272</v>
      </c>
      <c r="AU10" s="168">
        <f>IFERROR(VLOOKUP($B10,RD[#All],AU$2,0)/AU$1,"")</f>
        <v>1.954845319533651</v>
      </c>
      <c r="AV10" s="168">
        <f>IFERROR(VLOOKUP($B10,RD[#All],AV$2,0)/AV$1,"")</f>
        <v>1.9551719416205902</v>
      </c>
      <c r="AW10" s="168">
        <f>IFERROR(VLOOKUP($B10,RD[#All],AW$2,0)/AW$1,"")</f>
        <v>1.9704038355153974</v>
      </c>
      <c r="AX10" s="168">
        <f>IFERROR(VLOOKUP($B10,RD[#All],AX$2,0)/AX$1,"")</f>
        <v>1.8894004702194358</v>
      </c>
      <c r="AY10" s="168">
        <f>IFERROR(VLOOKUP($B10,RD[#All],AY$2,0)/AY$1,"")</f>
        <v>1.8796851866282243</v>
      </c>
      <c r="AZ10" s="168">
        <f>IFERROR(VLOOKUP($B10,RD[#All],AZ$2,0)/AZ$1,"")</f>
        <v>2.0237637779350792</v>
      </c>
      <c r="BA10" s="168">
        <f>IFERROR(VLOOKUP($B10,RD[#All],BA$2,0)/BA$1,"")</f>
        <v>1.8966696480244118</v>
      </c>
      <c r="BB10" s="168">
        <f>IFERROR(VLOOKUP($B10,RD[#All],BB$2,0)/BB$1,"")</f>
        <v>1.9679850596945241</v>
      </c>
      <c r="BC10" s="168">
        <f>IFERROR(VLOOKUP($B10,RD[#All],BC$2,0)/BC$1,"")</f>
        <v>1.9508284818629646</v>
      </c>
      <c r="BD10" s="168">
        <f>IFERROR(VLOOKUP($B10,RD[#All],BD$2,0)/BD$1,"")</f>
        <v>1.9832431624728892</v>
      </c>
      <c r="BE10" s="168">
        <f>IFERROR(VLOOKUP($B10,RD[#All],BE$2,0)/BE$1,"")</f>
        <v>1.9321679224388026</v>
      </c>
      <c r="BF10" s="168">
        <f>IFERROR(VLOOKUP($B10,RD[#All],BF$2,0)/BF$1,"")</f>
        <v>1.9225014321502776</v>
      </c>
      <c r="BG10" s="168">
        <f>IFERROR(VLOOKUP($B10,RD[#All],BG$2,0)/BG$1,"")</f>
        <v>1.9712547812832533</v>
      </c>
      <c r="BH10" s="168">
        <f>IFERROR(VLOOKUP($B10,RD[#All],BH$2,0)/BH$1,"")</f>
        <v>1.9491817894222199</v>
      </c>
      <c r="BI10" s="168">
        <f>IFERROR(VLOOKUP($B10,RD[#All],BI$2,0)/BI$1,"")</f>
        <v>1.9583235593087809</v>
      </c>
      <c r="BJ10" s="168">
        <f>IFERROR(VLOOKUP($B10,RD[#All],BJ$2,0)/BJ$1,"")</f>
        <v>1.9716694818659963</v>
      </c>
      <c r="BK10" s="168">
        <f>IFERROR(VLOOKUP($B10,RD[#All],BK$2,0)/BK$1,"")</f>
        <v>1.9829464352790926</v>
      </c>
      <c r="BL10" s="168">
        <f>IFERROR(VLOOKUP($B10,RD[#All],BL$2,0)/BL$1,"")</f>
        <v>1.9623890172899381</v>
      </c>
      <c r="BM10" s="168">
        <f>IFERROR(VLOOKUP($B10,RD[#All],BM$2,0)/BM$1,"")</f>
        <v>1.9833844095498965</v>
      </c>
      <c r="BN10" s="168">
        <f>IFERROR(VLOOKUP($B10,RD[#All],BN$2,0)/BN$1,"")</f>
        <v>1.9655297386542101</v>
      </c>
      <c r="BO10" s="168">
        <f>IFERROR(VLOOKUP($B10,RD[#All],BO$2,0)/BO$1,"")</f>
        <v>1.7578366779912795</v>
      </c>
      <c r="BP10" s="168">
        <f>IFERROR(VLOOKUP($B10,RD[#All],BP$2,0)/BP$1,"")</f>
        <v>1.9680002930355767</v>
      </c>
      <c r="BQ10" s="168">
        <f>IFERROR(VLOOKUP($B10,RD[#All],BQ$2,0)/BQ$1,"")</f>
        <v>1.8896151537384112</v>
      </c>
      <c r="BR10" s="168">
        <f>IFERROR(VLOOKUP($B10,RD[#All],BR$2,0)/BR$1,"")</f>
        <v>1.9346748538876968</v>
      </c>
      <c r="BS10" s="168">
        <f>IFERROR(VLOOKUP($B10,RD[#All],BS$2,0)/BS$1,"")</f>
        <v>1.8339807810263751</v>
      </c>
      <c r="BT10" s="168">
        <f>IFERROR(VLOOKUP($B10,RD[#All],BT$2,0)/BT$1,"")</f>
        <v>1.8745360059391238</v>
      </c>
      <c r="BU10" s="168">
        <f>IFERROR(VLOOKUP($B10,RD[#All],BU$2,0)/BU$1,"")</f>
        <v>0.88166334881663344</v>
      </c>
      <c r="BV10" s="168">
        <f>IFERROR(VLOOKUP($B10,RD[#All],BV$2,0)/BV$1,"")</f>
        <v>1.5905263157894736</v>
      </c>
      <c r="BW10" s="168">
        <f>IFERROR(VLOOKUP($B10,RD[#All],BW$2,0)/BW$1,"")</f>
        <v>1.925341404532843</v>
      </c>
      <c r="BX10" s="168">
        <f>IFERROR(VLOOKUP($B10,RD[#All],BX$2,0)/BX$1,"")</f>
        <v>1.9260188087774295</v>
      </c>
      <c r="BY10" s="168">
        <f>AVERAGEIF(Inv_SY_B[[#This Row],[IS1Inv1M1]:[IS4Inv4M2]],"&gt;="&amp;0.1,Inv_SY_B[[#This Row],[IS1Inv1M1]:[IS4Inv4M2]])</f>
        <v>1.9121205782933575</v>
      </c>
      <c r="BZ10" s="168">
        <f>AVERAGEIF(Inv_SY_B[[#This Row],[IS5Inv1M1]:[IS9Inv2M2]],"&gt;="&amp;0.1,Inv_SY_B[[#This Row],[IS5Inv1M1]:[IS9Inv2M2]])</f>
        <v>1.9249632780484969</v>
      </c>
      <c r="CA10" s="168">
        <f>AVERAGEIF(Inv_SY_B[[#This Row],[IS10Inv1M1]:[IS14Inv2M4]],"&gt;="&amp;0.1,Inv_SY_B[[#This Row],[IS10Inv1M1]:[IS14Inv2M4]])</f>
        <v>1.8836972083260801</v>
      </c>
    </row>
    <row r="11" spans="2:79">
      <c r="B11" s="173">
        <f t="shared" si="32"/>
        <v>45848</v>
      </c>
      <c r="C11" s="168">
        <f>IFERROR(VLOOKUP($B11,RD[#All],C$2,0)/C$1,"")</f>
        <v>2.1943801466511723</v>
      </c>
      <c r="D11" s="168">
        <f>IFERROR(VLOOKUP($B11,RD[#All],D$2,0)/D$1,"")</f>
        <v>2.1884915476678954</v>
      </c>
      <c r="E11" s="168">
        <f>IFERROR(VLOOKUP($B11,RD[#All],E$2,0)/E$1,"")</f>
        <v>2.1664030370136036</v>
      </c>
      <c r="F11" s="168">
        <f>IFERROR(VLOOKUP($B11,RD[#All],F$2,0)/F$1,"")</f>
        <v>2.1359511631743935</v>
      </c>
      <c r="G11" s="168">
        <f>IFERROR(VLOOKUP($B11,RD[#All],G$2,0)/G$1,"")</f>
        <v>2.1636152746893607</v>
      </c>
      <c r="H11" s="168">
        <f>IFERROR(VLOOKUP($B11,RD[#All],H$2,0)/H$1,"")</f>
        <v>2.1677797464903912</v>
      </c>
      <c r="I11" s="168">
        <f>IFERROR(VLOOKUP($B11,RD[#All],I$2,0)/I$1,"")</f>
        <v>2.2025837638520622</v>
      </c>
      <c r="J11" s="168">
        <f>IFERROR(VLOOKUP($B11,RD[#All],J$2,0)/J$1,"")</f>
        <v>2.2095094145078327</v>
      </c>
      <c r="K11" s="168">
        <f>IFERROR(VLOOKUP($B11,RD[#All],K$2,0)/K$1,"")</f>
        <v>2.123426407950781</v>
      </c>
      <c r="L11" s="168">
        <f>IFERROR(VLOOKUP($B11,RD[#All],L$2,0)/L$1,"")</f>
        <v>2.2093680199710946</v>
      </c>
      <c r="M11" s="168">
        <f>IFERROR(VLOOKUP($B11,RD[#All],M$2,0)/M$1,"")</f>
        <v>2.236812717598371</v>
      </c>
      <c r="N11" s="168">
        <f>IFERROR(VLOOKUP($B11,RD[#All],N$2,0)/N$1,"")</f>
        <v>2.1829648633013909</v>
      </c>
      <c r="O11" s="168">
        <f>IFERROR(VLOOKUP($B11,RD[#All],O$2,0)/O$1,"")</f>
        <v>2.2752698692654794</v>
      </c>
      <c r="P11" s="168">
        <f>IFERROR(VLOOKUP($B11,RD[#All],P$2,0)/P$1,"")</f>
        <v>2.1132319798787247</v>
      </c>
      <c r="Q11" s="168">
        <f>IFERROR(VLOOKUP($B11,RD[#All],Q$2,0)/Q$1,"")</f>
        <v>2.1781909312000791</v>
      </c>
      <c r="R11" s="168">
        <f>IFERROR(VLOOKUP($B11,RD[#All],R$2,0)/R$1,"")</f>
        <v>2.1835432852922052</v>
      </c>
      <c r="S11" s="168">
        <f>IFERROR(VLOOKUP($B11,RD[#All],S$2,0)/S$1,"")</f>
        <v>2.1841206925548988</v>
      </c>
      <c r="T11" s="168">
        <f>IFERROR(VLOOKUP($B11,RD[#All],T$2,0)/T$1,"")</f>
        <v>2.2141113310903551</v>
      </c>
      <c r="U11" s="168">
        <f>IFERROR(VLOOKUP($B11,RD[#All],U$2,0)/U$1,"")</f>
        <v>2.2051757050299501</v>
      </c>
      <c r="V11" s="168">
        <f>IFERROR(VLOOKUP($B11,RD[#All],V$2,0)/V$1,"")</f>
        <v>2.2192437350229484</v>
      </c>
      <c r="W11" s="168">
        <f>IFERROR(VLOOKUP($B11,RD[#All],W$2,0)/W$1,"")</f>
        <v>2.1191635043722155</v>
      </c>
      <c r="X11" s="168">
        <f>IFERROR(VLOOKUP($B11,RD[#All],X$2,0)/X$1,"")</f>
        <v>2.1194231284397134</v>
      </c>
      <c r="Y11" s="168">
        <f>IFERROR(VLOOKUP($B11,RD[#All],Y$2,0)/Y$1,"")</f>
        <v>2.2079785795175808</v>
      </c>
      <c r="Z11" s="168">
        <f>IFERROR(VLOOKUP($B11,RD[#All],Z$2,0)/Z$1,"")</f>
        <v>2.2132803102389631</v>
      </c>
      <c r="AA11" s="168">
        <f>IFERROR(VLOOKUP($B11,RD[#All],AA$2,0)/AA$1,"")</f>
        <v>2.2024376832844577</v>
      </c>
      <c r="AB11" s="168">
        <f>IFERROR(VLOOKUP($B11,RD[#All],AB$2,0)/AB$1,"")</f>
        <v>2.1825450910908177</v>
      </c>
      <c r="AC11" s="168">
        <f>IFERROR(VLOOKUP($B11,RD[#All],AC$2,0)/AC$1,"")</f>
        <v>2.196516420688738</v>
      </c>
      <c r="AD11" s="168">
        <f>IFERROR(VLOOKUP($B11,RD[#All],AD$2,0)/AD$1,"")</f>
        <v>2.1761648664527495</v>
      </c>
      <c r="AE11" s="168">
        <f>IFERROR(VLOOKUP($B11,RD[#All],AE$2,0)/AE$1,"")</f>
        <v>2.1618182837284907</v>
      </c>
      <c r="AF11" s="168">
        <f>IFERROR(VLOOKUP($B11,RD[#All],AF$2,0)/AF$1,"")</f>
        <v>2.1507381507381504</v>
      </c>
      <c r="AG11" s="168">
        <f>IFERROR(VLOOKUP($B11,RD[#All],AG$2,0)/AG$1,"")</f>
        <v>2.1684067057380401</v>
      </c>
      <c r="AH11" s="168">
        <f>IFERROR(VLOOKUP($B11,RD[#All],AH$2,0)/AH$1,"")</f>
        <v>2.1532608113177214</v>
      </c>
      <c r="AI11" s="168">
        <f>IFERROR(VLOOKUP($B11,RD[#All],AI$2,0)/AI$1,"")</f>
        <v>2.1637726591249828</v>
      </c>
      <c r="AJ11" s="168">
        <f>IFERROR(VLOOKUP($B11,RD[#All],AJ$2,0)/AJ$1,"")</f>
        <v>2.1750744184821262</v>
      </c>
      <c r="AK11" s="168">
        <f>IFERROR(VLOOKUP($B11,RD[#All],AK$2,0)/AK$1,"")</f>
        <v>2.1456883268689233</v>
      </c>
      <c r="AL11" s="168">
        <f>IFERROR(VLOOKUP($B11,RD[#All],AL$2,0)/AL$1,"")</f>
        <v>1.9965949627067343</v>
      </c>
      <c r="AM11" s="168">
        <f>IFERROR(VLOOKUP($B11,RD[#All],AM$2,0)/AM$1,"")</f>
        <v>2.1446889282276684</v>
      </c>
      <c r="AN11" s="168">
        <f>IFERROR(VLOOKUP($B11,RD[#All],AN$2,0)/AN$1,"")</f>
        <v>2.1627279274670688</v>
      </c>
      <c r="AO11" s="168">
        <f>IFERROR(VLOOKUP($B11,RD[#All],AO$2,0)/AO$1,"")</f>
        <v>2.1702666137163704</v>
      </c>
      <c r="AP11" s="168">
        <f>IFERROR(VLOOKUP($B11,RD[#All],AP$2,0)/AP$1,"")</f>
        <v>2.1513525883944618</v>
      </c>
      <c r="AQ11" s="168">
        <f>IFERROR(VLOOKUP($B11,RD[#All],AQ$2,0)/AQ$1,"")</f>
        <v>2.152145301395104</v>
      </c>
      <c r="AR11" s="168">
        <f>IFERROR(VLOOKUP($B11,RD[#All],AR$2,0)/AR$1,"")</f>
        <v>2.1486871243277443</v>
      </c>
      <c r="AS11" s="168">
        <f>IFERROR(VLOOKUP($B11,RD[#All],AS$2,0)/AS$1,"")</f>
        <v>2.141047722825641</v>
      </c>
      <c r="AT11" s="168">
        <f>IFERROR(VLOOKUP($B11,RD[#All],AT$2,0)/AT$1,"")</f>
        <v>2.1730950535291527</v>
      </c>
      <c r="AU11" s="168">
        <f>IFERROR(VLOOKUP($B11,RD[#All],AU$2,0)/AU$1,"")</f>
        <v>2.1763522750029747</v>
      </c>
      <c r="AV11" s="168">
        <f>IFERROR(VLOOKUP($B11,RD[#All],AV$2,0)/AV$1,"")</f>
        <v>2.1836090033854769</v>
      </c>
      <c r="AW11" s="168">
        <f>IFERROR(VLOOKUP($B11,RD[#All],AW$2,0)/AW$1,"")</f>
        <v>2.3008482389821134</v>
      </c>
      <c r="AX11" s="168">
        <f>IFERROR(VLOOKUP($B11,RD[#All],AX$2,0)/AX$1,"")</f>
        <v>2.3259208463949848</v>
      </c>
      <c r="AY11" s="168">
        <f>IFERROR(VLOOKUP($B11,RD[#All],AY$2,0)/AY$1,"")</f>
        <v>2.2120574560378192</v>
      </c>
      <c r="AZ11" s="168">
        <f>IFERROR(VLOOKUP($B11,RD[#All],AZ$2,0)/AZ$1,"")</f>
        <v>2.3679846293861866</v>
      </c>
      <c r="BA11" s="168">
        <f>IFERROR(VLOOKUP($B11,RD[#All],BA$2,0)/BA$1,"")</f>
        <v>2.226197365882745</v>
      </c>
      <c r="BB11" s="168">
        <f>IFERROR(VLOOKUP($B11,RD[#All],BB$2,0)/BB$1,"")</f>
        <v>2.3135240890193205</v>
      </c>
      <c r="BC11" s="168">
        <f>IFERROR(VLOOKUP($B11,RD[#All],BC$2,0)/BC$1,"")</f>
        <v>2.2879086430810567</v>
      </c>
      <c r="BD11" s="168">
        <f>IFERROR(VLOOKUP($B11,RD[#All],BD$2,0)/BD$1,"")</f>
        <v>2.293278255280057</v>
      </c>
      <c r="BE11" s="168">
        <f>IFERROR(VLOOKUP($B11,RD[#All],BE$2,0)/BE$1,"")</f>
        <v>2.2756765203448674</v>
      </c>
      <c r="BF11" s="168">
        <f>IFERROR(VLOOKUP($B11,RD[#All],BF$2,0)/BF$1,"")</f>
        <v>2.2797267371769117</v>
      </c>
      <c r="BG11" s="168">
        <f>IFERROR(VLOOKUP($B11,RD[#All],BG$2,0)/BG$1,"")</f>
        <v>2.3226251761525409</v>
      </c>
      <c r="BH11" s="168">
        <f>IFERROR(VLOOKUP($B11,RD[#All],BH$2,0)/BH$1,"")</f>
        <v>2.2576284835063705</v>
      </c>
      <c r="BI11" s="168">
        <f>IFERROR(VLOOKUP($B11,RD[#All],BI$2,0)/BI$1,"")</f>
        <v>2.3309093752443504</v>
      </c>
      <c r="BJ11" s="168">
        <f>IFERROR(VLOOKUP($B11,RD[#All],BJ$2,0)/BJ$1,"")</f>
        <v>2.3489061920652574</v>
      </c>
      <c r="BK11" s="168">
        <f>IFERROR(VLOOKUP($B11,RD[#All],BK$2,0)/BK$1,"")</f>
        <v>2.3572609120276464</v>
      </c>
      <c r="BL11" s="168">
        <f>IFERROR(VLOOKUP($B11,RD[#All],BL$2,0)/BL$1,"")</f>
        <v>2.3271321941423864</v>
      </c>
      <c r="BM11" s="168">
        <f>IFERROR(VLOOKUP($B11,RD[#All],BM$2,0)/BM$1,"")</f>
        <v>2.3425752658524606</v>
      </c>
      <c r="BN11" s="168">
        <f>IFERROR(VLOOKUP($B11,RD[#All],BN$2,0)/BN$1,"")</f>
        <v>2.3154673217090163</v>
      </c>
      <c r="BO11" s="168">
        <f>IFERROR(VLOOKUP($B11,RD[#All],BO$2,0)/BO$1,"")</f>
        <v>2.1116047480846731</v>
      </c>
      <c r="BP11" s="168">
        <f>IFERROR(VLOOKUP($B11,RD[#All],BP$2,0)/BP$1,"")</f>
        <v>2.329299839218927</v>
      </c>
      <c r="BQ11" s="168">
        <f>IFERROR(VLOOKUP($B11,RD[#All],BQ$2,0)/BQ$1,"")</f>
        <v>2.2500500233442273</v>
      </c>
      <c r="BR11" s="168">
        <f>IFERROR(VLOOKUP($B11,RD[#All],BR$2,0)/BR$1,"")</f>
        <v>2.3031737811644595</v>
      </c>
      <c r="BS11" s="168">
        <f>IFERROR(VLOOKUP($B11,RD[#All],BS$2,0)/BS$1,"")</f>
        <v>2.2048812255313992</v>
      </c>
      <c r="BT11" s="168">
        <f>IFERROR(VLOOKUP($B11,RD[#All],BT$2,0)/BT$1,"")</f>
        <v>2.2387797799824525</v>
      </c>
      <c r="BU11" s="168">
        <f>IFERROR(VLOOKUP($B11,RD[#All],BU$2,0)/BU$1,"")</f>
        <v>1.0732876207328763</v>
      </c>
      <c r="BV11" s="168">
        <f>IFERROR(VLOOKUP($B11,RD[#All],BV$2,0)/BV$1,"")</f>
        <v>2.0568421052631578</v>
      </c>
      <c r="BW11" s="168">
        <f>IFERROR(VLOOKUP($B11,RD[#All],BW$2,0)/BW$1,"")</f>
        <v>2.2955356177710518</v>
      </c>
      <c r="BX11" s="168">
        <f>IFERROR(VLOOKUP($B11,RD[#All],BX$2,0)/BX$1,"")</f>
        <v>2.2932189407688504</v>
      </c>
      <c r="BY11" s="168">
        <f>AVERAGEIF(Inv_SY_B[[#This Row],[IS1Inv1M1]:[IS4Inv4M2]],"&gt;="&amp;0.1,Inv_SY_B[[#This Row],[IS1Inv1M1]:[IS4Inv4M2]])</f>
        <v>2.1847029720102937</v>
      </c>
      <c r="BZ11" s="168">
        <f>AVERAGEIF(Inv_SY_B[[#This Row],[IS5Inv1M1]:[IS9Inv2M2]],"&gt;="&amp;0.1,Inv_SY_B[[#This Row],[IS5Inv1M1]:[IS9Inv2M2]])</f>
        <v>2.1510737142764906</v>
      </c>
      <c r="CA11" s="168">
        <f>AVERAGEIF(Inv_SY_B[[#This Row],[IS10Inv1M1]:[IS14Inv2M4]],"&gt;="&amp;0.1,Inv_SY_B[[#This Row],[IS10Inv1M1]:[IS14Inv2M4]])</f>
        <v>2.2372250494338632</v>
      </c>
    </row>
    <row r="12" spans="2:79">
      <c r="B12" s="173">
        <f t="shared" si="32"/>
        <v>45849</v>
      </c>
      <c r="C12" s="168">
        <f>IFERROR(VLOOKUP($B12,RD[#All],C$2,0)/C$1,"")</f>
        <v>4.9266900748917024</v>
      </c>
      <c r="D12" s="168">
        <f>IFERROR(VLOOKUP($B12,RD[#All],D$2,0)/D$1,"")</f>
        <v>4.8842169886080669</v>
      </c>
      <c r="E12" s="168">
        <f>IFERROR(VLOOKUP($B12,RD[#All],E$2,0)/E$1,"")</f>
        <v>4.9315506418688297</v>
      </c>
      <c r="F12" s="168">
        <f>IFERROR(VLOOKUP($B12,RD[#All],F$2,0)/F$1,"")</f>
        <v>4.8826266292690974</v>
      </c>
      <c r="G12" s="168">
        <f>IFERROR(VLOOKUP($B12,RD[#All],G$2,0)/G$1,"")</f>
        <v>4.6962172138238625</v>
      </c>
      <c r="H12" s="168">
        <f>IFERROR(VLOOKUP($B12,RD[#All],H$2,0)/H$1,"")</f>
        <v>4.6627306181619934</v>
      </c>
      <c r="I12" s="168">
        <f>IFERROR(VLOOKUP($B12,RD[#All],I$2,0)/I$1,"")</f>
        <v>4.8706489377642557</v>
      </c>
      <c r="J12" s="168">
        <f>IFERROR(VLOOKUP($B12,RD[#All],J$2,0)/J$1,"")</f>
        <v>4.6885655031811311</v>
      </c>
      <c r="K12" s="168">
        <f>IFERROR(VLOOKUP($B12,RD[#All],K$2,0)/K$1,"")</f>
        <v>4.8814639533049373</v>
      </c>
      <c r="L12" s="168">
        <f>IFERROR(VLOOKUP($B12,RD[#All],L$2,0)/L$1,"")</f>
        <v>4.9849559847589013</v>
      </c>
      <c r="M12" s="168">
        <f>IFERROR(VLOOKUP($B12,RD[#All],M$2,0)/M$1,"")</f>
        <v>5.057413124876831</v>
      </c>
      <c r="N12" s="168">
        <f>IFERROR(VLOOKUP($B12,RD[#All],N$2,0)/N$1,"")</f>
        <v>4.9320279685102744</v>
      </c>
      <c r="O12" s="168">
        <f>IFERROR(VLOOKUP($B12,RD[#All],O$2,0)/O$1,"")</f>
        <v>5.2016375609096697</v>
      </c>
      <c r="P12" s="168">
        <f>IFERROR(VLOOKUP($B12,RD[#All],P$2,0)/P$1,"")</f>
        <v>4.8140400682330382</v>
      </c>
      <c r="Q12" s="168">
        <f>IFERROR(VLOOKUP($B12,RD[#All],Q$2,0)/Q$1,"")</f>
        <v>4.9430885275853989</v>
      </c>
      <c r="R12" s="168">
        <f>IFERROR(VLOOKUP($B12,RD[#All],R$2,0)/R$1,"")</f>
        <v>5.0097519841908422</v>
      </c>
      <c r="S12" s="168">
        <f>IFERROR(VLOOKUP($B12,RD[#All],S$2,0)/S$1,"")</f>
        <v>4.9260217184779798</v>
      </c>
      <c r="T12" s="168">
        <f>IFERROR(VLOOKUP($B12,RD[#All],T$2,0)/T$1,"")</f>
        <v>4.7646694440733137</v>
      </c>
      <c r="U12" s="168">
        <f>IFERROR(VLOOKUP($B12,RD[#All],U$2,0)/U$1,"")</f>
        <v>4.9625739352848797</v>
      </c>
      <c r="V12" s="168">
        <f>IFERROR(VLOOKUP($B12,RD[#All],V$2,0)/V$1,"")</f>
        <v>4.9316978730893686</v>
      </c>
      <c r="W12" s="168">
        <f>IFERROR(VLOOKUP($B12,RD[#All],W$2,0)/W$1,"")</f>
        <v>4.6903976241544294</v>
      </c>
      <c r="X12" s="168">
        <f>IFERROR(VLOOKUP($B12,RD[#All],X$2,0)/X$1,"")</f>
        <v>4.7877084174010935</v>
      </c>
      <c r="Y12" s="168">
        <f>IFERROR(VLOOKUP($B12,RD[#All],Y$2,0)/Y$1,"")</f>
        <v>4.8587632789110025</v>
      </c>
      <c r="Z12" s="168">
        <f>IFERROR(VLOOKUP($B12,RD[#All],Z$2,0)/Z$1,"")</f>
        <v>4.8547550225318234</v>
      </c>
      <c r="AA12" s="168">
        <f>IFERROR(VLOOKUP($B12,RD[#All],AA$2,0)/AA$1,"")</f>
        <v>4.9060667155425222</v>
      </c>
      <c r="AB12" s="168">
        <f>IFERROR(VLOOKUP($B12,RD[#All],AB$2,0)/AB$1,"")</f>
        <v>4.8861932670028612</v>
      </c>
      <c r="AC12" s="168">
        <f>IFERROR(VLOOKUP($B12,RD[#All],AC$2,0)/AC$1,"")</f>
        <v>4.8495018545772988</v>
      </c>
      <c r="AD12" s="168">
        <f>IFERROR(VLOOKUP($B12,RD[#All],AD$2,0)/AD$1,"")</f>
        <v>4.7943688706105654</v>
      </c>
      <c r="AE12" s="168">
        <f>IFERROR(VLOOKUP($B12,RD[#All],AE$2,0)/AE$1,"")</f>
        <v>4.9539263494198753</v>
      </c>
      <c r="AF12" s="168">
        <f>IFERROR(VLOOKUP($B12,RD[#All],AF$2,0)/AF$1,"")</f>
        <v>4.8786003268761888</v>
      </c>
      <c r="AG12" s="168">
        <f>IFERROR(VLOOKUP($B12,RD[#All],AG$2,0)/AG$1,"")</f>
        <v>4.9240834128390354</v>
      </c>
      <c r="AH12" s="168">
        <f>IFERROR(VLOOKUP($B12,RD[#All],AH$2,0)/AH$1,"")</f>
        <v>4.8589035957344198</v>
      </c>
      <c r="AI12" s="168">
        <f>IFERROR(VLOOKUP($B12,RD[#All],AI$2,0)/AI$1,"")</f>
        <v>4.9552133024396898</v>
      </c>
      <c r="AJ12" s="168">
        <f>IFERROR(VLOOKUP($B12,RD[#All],AJ$2,0)/AJ$1,"")</f>
        <v>4.963146387081478</v>
      </c>
      <c r="AK12" s="168">
        <f>IFERROR(VLOOKUP($B12,RD[#All],AK$2,0)/AK$1,"")</f>
        <v>4.8687636151107805</v>
      </c>
      <c r="AL12" s="168">
        <f>IFERROR(VLOOKUP($B12,RD[#All],AL$2,0)/AL$1,"")</f>
        <v>4.7785644795157278</v>
      </c>
      <c r="AM12" s="168">
        <f>IFERROR(VLOOKUP($B12,RD[#All],AM$2,0)/AM$1,"")</f>
        <v>4.9356182732369902</v>
      </c>
      <c r="AN12" s="168">
        <f>IFERROR(VLOOKUP($B12,RD[#All],AN$2,0)/AN$1,"")</f>
        <v>4.9529841754898465</v>
      </c>
      <c r="AO12" s="168">
        <f>IFERROR(VLOOKUP($B12,RD[#All],AO$2,0)/AO$1,"")</f>
        <v>4.9849562823507236</v>
      </c>
      <c r="AP12" s="168">
        <f>IFERROR(VLOOKUP($B12,RD[#All],AP$2,0)/AP$1,"")</f>
        <v>4.7581225978851291</v>
      </c>
      <c r="AQ12" s="168">
        <f>IFERROR(VLOOKUP($B12,RD[#All],AQ$2,0)/AQ$1,"")</f>
        <v>4.9107001842590154</v>
      </c>
      <c r="AR12" s="168">
        <f>IFERROR(VLOOKUP($B12,RD[#All],AR$2,0)/AR$1,"")</f>
        <v>4.906175593999234</v>
      </c>
      <c r="AS12" s="168">
        <f>IFERROR(VLOOKUP($B12,RD[#All],AS$2,0)/AS$1,"")</f>
        <v>4.9351002378525308</v>
      </c>
      <c r="AT12" s="168">
        <f>IFERROR(VLOOKUP($B12,RD[#All],AT$2,0)/AT$1,"")</f>
        <v>4.8730175357733962</v>
      </c>
      <c r="AU12" s="168">
        <f>IFERROR(VLOOKUP($B12,RD[#All],AU$2,0)/AU$1,"")</f>
        <v>5.0698159042690589</v>
      </c>
      <c r="AV12" s="168">
        <f>IFERROR(VLOOKUP($B12,RD[#All],AV$2,0)/AV$1,"")</f>
        <v>4.9455821178825889</v>
      </c>
      <c r="AW12" s="168">
        <f>IFERROR(VLOOKUP($B12,RD[#All],AW$2,0)/AW$1,"")</f>
        <v>4.1432325281209668</v>
      </c>
      <c r="AX12" s="168">
        <f>IFERROR(VLOOKUP($B12,RD[#All],AX$2,0)/AX$1,"")</f>
        <v>4.2567104231974922</v>
      </c>
      <c r="AY12" s="168">
        <f>IFERROR(VLOOKUP($B12,RD[#All],AY$2,0)/AY$1,"")</f>
        <v>4.6736278864386085</v>
      </c>
      <c r="AZ12" s="168">
        <f>IFERROR(VLOOKUP($B12,RD[#All],AZ$2,0)/AZ$1,"")</f>
        <v>4.9668318333501871</v>
      </c>
      <c r="BA12" s="168">
        <f>IFERROR(VLOOKUP($B12,RD[#All],BA$2,0)/BA$1,"")</f>
        <v>4.5580137142456287</v>
      </c>
      <c r="BB12" s="168">
        <f>IFERROR(VLOOKUP($B12,RD[#All],BB$2,0)/BB$1,"")</f>
        <v>4.6543942728829011</v>
      </c>
      <c r="BC12" s="168">
        <f>IFERROR(VLOOKUP($B12,RD[#All],BC$2,0)/BC$1,"")</f>
        <v>4.6593819973130319</v>
      </c>
      <c r="BD12" s="168">
        <f>IFERROR(VLOOKUP($B12,RD[#All],BD$2,0)/BD$1,"")</f>
        <v>4.6798809196455178</v>
      </c>
      <c r="BE12" s="168">
        <f>IFERROR(VLOOKUP($B12,RD[#All],BE$2,0)/BE$1,"")</f>
        <v>4.7232432212083948</v>
      </c>
      <c r="BF12" s="168">
        <f>IFERROR(VLOOKUP($B12,RD[#All],BF$2,0)/BF$1,"")</f>
        <v>4.7598690116880569</v>
      </c>
      <c r="BG12" s="168">
        <f>IFERROR(VLOOKUP($B12,RD[#All],BG$2,0)/BG$1,"")</f>
        <v>4.746771735066579</v>
      </c>
      <c r="BH12" s="168">
        <f>IFERROR(VLOOKUP($B12,RD[#All],BH$2,0)/BH$1,"")</f>
        <v>4.7208880964021747</v>
      </c>
      <c r="BI12" s="168">
        <f>IFERROR(VLOOKUP($B12,RD[#All],BI$2,0)/BI$1,"")</f>
        <v>4.7256105507337036</v>
      </c>
      <c r="BJ12" s="168">
        <f>IFERROR(VLOOKUP($B12,RD[#All],BJ$2,0)/BJ$1,"")</f>
        <v>4.7912632692017185</v>
      </c>
      <c r="BK12" s="168">
        <f>IFERROR(VLOOKUP($B12,RD[#All],BK$2,0)/BK$1,"")</f>
        <v>4.6952395262063957</v>
      </c>
      <c r="BL12" s="168">
        <f>IFERROR(VLOOKUP($B12,RD[#All],BL$2,0)/BL$1,"")</f>
        <v>4.71033986284242</v>
      </c>
      <c r="BM12" s="168">
        <f>IFERROR(VLOOKUP($B12,RD[#All],BM$2,0)/BM$1,"")</f>
        <v>4.6676731242673801</v>
      </c>
      <c r="BN12" s="168">
        <f>IFERROR(VLOOKUP($B12,RD[#All],BN$2,0)/BN$1,"")</f>
        <v>4.613676501889767</v>
      </c>
      <c r="BO12" s="168">
        <f>IFERROR(VLOOKUP($B12,RD[#All],BO$2,0)/BO$1,"")</f>
        <v>4.2133061909412266</v>
      </c>
      <c r="BP12" s="168">
        <f>IFERROR(VLOOKUP($B12,RD[#All],BP$2,0)/BP$1,"")</f>
        <v>4.6547147370810436</v>
      </c>
      <c r="BQ12" s="168">
        <f>IFERROR(VLOOKUP($B12,RD[#All],BQ$2,0)/BQ$1,"")</f>
        <v>4.7221369972653902</v>
      </c>
      <c r="BR12" s="168">
        <f>IFERROR(VLOOKUP($B12,RD[#All],BR$2,0)/BR$1,"")</f>
        <v>4.8288081674927872</v>
      </c>
      <c r="BS12" s="168">
        <f>IFERROR(VLOOKUP($B12,RD[#All],BS$2,0)/BS$1,"")</f>
        <v>4.6796459104780519</v>
      </c>
      <c r="BT12" s="168">
        <f>IFERROR(VLOOKUP($B12,RD[#All],BT$2,0)/BT$1,"")</f>
        <v>4.7201862725248018</v>
      </c>
      <c r="BU12" s="168">
        <f>IFERROR(VLOOKUP($B12,RD[#All],BU$2,0)/BU$1,"")</f>
        <v>2.3443191034431909</v>
      </c>
      <c r="BV12" s="168">
        <f>IFERROR(VLOOKUP($B12,RD[#All],BV$2,0)/BV$1,"")</f>
        <v>5.0657894736842106</v>
      </c>
      <c r="BW12" s="168">
        <f>IFERROR(VLOOKUP($B12,RD[#All],BW$2,0)/BW$1,"")</f>
        <v>4.7893200735055661</v>
      </c>
      <c r="BX12" s="168">
        <f>IFERROR(VLOOKUP($B12,RD[#All],BX$2,0)/BX$1,"")</f>
        <v>4.6187097838640492</v>
      </c>
      <c r="BY12" s="168">
        <f>AVERAGEIF(Inv_SY_B[[#This Row],[IS1Inv1M1]:[IS4Inv4M2]],"&gt;="&amp;0.1,Inv_SY_B[[#This Row],[IS1Inv1M1]:[IS4Inv4M2]])</f>
        <v>4.8778694214855705</v>
      </c>
      <c r="BZ12" s="168">
        <f>AVERAGEIF(Inv_SY_B[[#This Row],[IS5Inv1M1]:[IS9Inv2M2]],"&gt;="&amp;0.1,Inv_SY_B[[#This Row],[IS5Inv1M1]:[IS9Inv2M2]])</f>
        <v>4.9140707984453176</v>
      </c>
      <c r="CA12" s="168">
        <f>AVERAGEIF(Inv_SY_B[[#This Row],[IS10Inv1M1]:[IS14Inv2M4]],"&gt;="&amp;0.1,Inv_SY_B[[#This Row],[IS10Inv1M1]:[IS14Inv2M4]])</f>
        <v>4.5851280423207594</v>
      </c>
    </row>
    <row r="13" spans="2:79">
      <c r="B13" s="173">
        <f t="shared" si="32"/>
        <v>45850</v>
      </c>
      <c r="C13" s="168">
        <f>IFERROR(VLOOKUP($B13,RD[#All],C$2,0)/C$1,"")</f>
        <v>3.689144618353009</v>
      </c>
      <c r="D13" s="168">
        <f>IFERROR(VLOOKUP($B13,RD[#All],D$2,0)/D$1,"")</f>
        <v>3.6904601564237414</v>
      </c>
      <c r="E13" s="168">
        <f>IFERROR(VLOOKUP($B13,RD[#All],E$2,0)/E$1,"")</f>
        <v>3.6796483457933031</v>
      </c>
      <c r="F13" s="168">
        <f>IFERROR(VLOOKUP($B13,RD[#All],F$2,0)/F$1,"")</f>
        <v>3.6697574657647256</v>
      </c>
      <c r="G13" s="168">
        <f>IFERROR(VLOOKUP($B13,RD[#All],G$2,0)/G$1,"")</f>
        <v>3.6647463296784983</v>
      </c>
      <c r="H13" s="168">
        <f>IFERROR(VLOOKUP($B13,RD[#All],H$2,0)/H$1,"")</f>
        <v>3.637292923786041</v>
      </c>
      <c r="I13" s="168">
        <f>IFERROR(VLOOKUP($B13,RD[#All],I$2,0)/I$1,"")</f>
        <v>3.7190954872082189</v>
      </c>
      <c r="J13" s="168">
        <f>IFERROR(VLOOKUP($B13,RD[#All],J$2,0)/J$1,"")</f>
        <v>3.6834920969688447</v>
      </c>
      <c r="K13" s="168">
        <f>IFERROR(VLOOKUP($B13,RD[#All],K$2,0)/K$1,"")</f>
        <v>3.6087079981069565</v>
      </c>
      <c r="L13" s="168">
        <f>IFERROR(VLOOKUP($B13,RD[#All],L$2,0)/L$1,"")</f>
        <v>3.7571935356720534</v>
      </c>
      <c r="M13" s="168">
        <f>IFERROR(VLOOKUP($B13,RD[#All],M$2,0)/M$1,"")</f>
        <v>3.8081192931748018</v>
      </c>
      <c r="N13" s="168">
        <f>IFERROR(VLOOKUP($B13,RD[#All],N$2,0)/N$1,"")</f>
        <v>3.7042556402324007</v>
      </c>
      <c r="O13" s="168">
        <f>IFERROR(VLOOKUP($B13,RD[#All],O$2,0)/O$1,"")</f>
        <v>3.8551556777146243</v>
      </c>
      <c r="P13" s="168">
        <f>IFERROR(VLOOKUP($B13,RD[#All],P$2,0)/P$1,"")</f>
        <v>3.613923026160148</v>
      </c>
      <c r="Q13" s="168">
        <f>IFERROR(VLOOKUP($B13,RD[#All],Q$2,0)/Q$1,"")</f>
        <v>3.706714566127181</v>
      </c>
      <c r="R13" s="168">
        <f>IFERROR(VLOOKUP($B13,RD[#All],R$2,0)/R$1,"")</f>
        <v>3.7230050272604966</v>
      </c>
      <c r="S13" s="168">
        <f>IFERROR(VLOOKUP($B13,RD[#All],S$2,0)/S$1,"")</f>
        <v>3.6687773015086571</v>
      </c>
      <c r="T13" s="168">
        <f>IFERROR(VLOOKUP($B13,RD[#All],T$2,0)/T$1,"")</f>
        <v>3.6858939322167026</v>
      </c>
      <c r="U13" s="168">
        <f>IFERROR(VLOOKUP($B13,RD[#All],U$2,0)/U$1,"")</f>
        <v>3.7001965338574236</v>
      </c>
      <c r="V13" s="168">
        <f>IFERROR(VLOOKUP($B13,RD[#All],V$2,0)/V$1,"")</f>
        <v>3.7117817220168874</v>
      </c>
      <c r="W13" s="168">
        <f>IFERROR(VLOOKUP($B13,RD[#All],W$2,0)/W$1,"")</f>
        <v>3.6096766210196334</v>
      </c>
      <c r="X13" s="168">
        <f>IFERROR(VLOOKUP($B13,RD[#All],X$2,0)/X$1,"")</f>
        <v>3.7503433355600686</v>
      </c>
      <c r="Y13" s="168">
        <f>IFERROR(VLOOKUP($B13,RD[#All],Y$2,0)/Y$1,"")</f>
        <v>3.8116262969432713</v>
      </c>
      <c r="Z13" s="168">
        <f>IFERROR(VLOOKUP($B13,RD[#All],Z$2,0)/Z$1,"")</f>
        <v>3.8245749474855923</v>
      </c>
      <c r="AA13" s="168">
        <f>IFERROR(VLOOKUP($B13,RD[#All],AA$2,0)/AA$1,"")</f>
        <v>3.7768053519061584</v>
      </c>
      <c r="AB13" s="168">
        <f>IFERROR(VLOOKUP($B13,RD[#All],AB$2,0)/AB$1,"")</f>
        <v>3.6999681977193215</v>
      </c>
      <c r="AC13" s="168">
        <f>IFERROR(VLOOKUP($B13,RD[#All],AC$2,0)/AC$1,"")</f>
        <v>3.7885185847443248</v>
      </c>
      <c r="AD13" s="168">
        <f>IFERROR(VLOOKUP($B13,RD[#All],AD$2,0)/AD$1,"")</f>
        <v>3.759840918335065</v>
      </c>
      <c r="AE13" s="168">
        <f>IFERROR(VLOOKUP($B13,RD[#All],AE$2,0)/AE$1,"")</f>
        <v>3.9192309848102687</v>
      </c>
      <c r="AF13" s="168">
        <f>IFERROR(VLOOKUP($B13,RD[#All],AF$2,0)/AF$1,"")</f>
        <v>3.8614259303914475</v>
      </c>
      <c r="AG13" s="168">
        <f>IFERROR(VLOOKUP($B13,RD[#All],AG$2,0)/AG$1,"")</f>
        <v>3.913643178410795</v>
      </c>
      <c r="AH13" s="168">
        <f>IFERROR(VLOOKUP($B13,RD[#All],AH$2,0)/AH$1,"")</f>
        <v>3.878302341782327</v>
      </c>
      <c r="AI13" s="168">
        <f>IFERROR(VLOOKUP($B13,RD[#All],AI$2,0)/AI$1,"")</f>
        <v>3.9023033937576668</v>
      </c>
      <c r="AJ13" s="168">
        <f>IFERROR(VLOOKUP($B13,RD[#All],AJ$2,0)/AJ$1,"")</f>
        <v>3.9080635388951821</v>
      </c>
      <c r="AK13" s="168">
        <f>IFERROR(VLOOKUP($B13,RD[#All],AK$2,0)/AK$1,"")</f>
        <v>3.8559587694596464</v>
      </c>
      <c r="AL13" s="168">
        <f>IFERROR(VLOOKUP($B13,RD[#All],AL$2,0)/AL$1,"")</f>
        <v>3.8722300291860337</v>
      </c>
      <c r="AM13" s="168">
        <f>IFERROR(VLOOKUP($B13,RD[#All],AM$2,0)/AM$1,"")</f>
        <v>3.8862600712136608</v>
      </c>
      <c r="AN13" s="168">
        <f>IFERROR(VLOOKUP($B13,RD[#All],AN$2,0)/AN$1,"")</f>
        <v>3.9117704470037089</v>
      </c>
      <c r="AO13" s="168">
        <f>IFERROR(VLOOKUP($B13,RD[#All],AO$2,0)/AO$1,"")</f>
        <v>3.946233012714802</v>
      </c>
      <c r="AP13" s="168">
        <f>IFERROR(VLOOKUP($B13,RD[#All],AP$2,0)/AP$1,"")</f>
        <v>3.7503617896302677</v>
      </c>
      <c r="AQ13" s="168">
        <f>IFERROR(VLOOKUP($B13,RD[#All],AQ$2,0)/AQ$1,"")</f>
        <v>3.9000394840747563</v>
      </c>
      <c r="AR13" s="168">
        <f>IFERROR(VLOOKUP($B13,RD[#All],AR$2,0)/AR$1,"")</f>
        <v>3.8892422451256268</v>
      </c>
      <c r="AS13" s="168">
        <f>IFERROR(VLOOKUP($B13,RD[#All],AS$2,0)/AS$1,"")</f>
        <v>3.8159044840474761</v>
      </c>
      <c r="AT13" s="168">
        <f>IFERROR(VLOOKUP($B13,RD[#All],AT$2,0)/AT$1,"")</f>
        <v>3.8212482453751231</v>
      </c>
      <c r="AU13" s="168">
        <f>IFERROR(VLOOKUP($B13,RD[#All],AU$2,0)/AU$1,"")</f>
        <v>3.9158436100525611</v>
      </c>
      <c r="AV13" s="168">
        <f>IFERROR(VLOOKUP($B13,RD[#All],AV$2,0)/AV$1,"")</f>
        <v>3.8795110181455885</v>
      </c>
      <c r="AW13" s="168">
        <f>IFERROR(VLOOKUP($B13,RD[#All],AW$2,0)/AW$1,"")</f>
        <v>3.7165775401069521</v>
      </c>
      <c r="AX13" s="168">
        <f>IFERROR(VLOOKUP($B13,RD[#All],AX$2,0)/AX$1,"")</f>
        <v>3.8009404388714736</v>
      </c>
      <c r="AY13" s="168">
        <f>IFERROR(VLOOKUP($B13,RD[#All],AY$2,0)/AY$1,"")</f>
        <v>3.8047741499779213</v>
      </c>
      <c r="AZ13" s="168">
        <f>IFERROR(VLOOKUP($B13,RD[#All],AZ$2,0)/AZ$1,"")</f>
        <v>4.0833249064617254</v>
      </c>
      <c r="BA13" s="168">
        <f>IFERROR(VLOOKUP($B13,RD[#All],BA$2,0)/BA$1,"")</f>
        <v>3.7644025885200185</v>
      </c>
      <c r="BB13" s="168">
        <f>IFERROR(VLOOKUP($B13,RD[#All],BB$2,0)/BB$1,"")</f>
        <v>3.9067120211654331</v>
      </c>
      <c r="BC13" s="168">
        <f>IFERROR(VLOOKUP($B13,RD[#All],BC$2,0)/BC$1,"")</f>
        <v>3.9977608598298255</v>
      </c>
      <c r="BD13" s="168">
        <f>IFERROR(VLOOKUP($B13,RD[#All],BD$2,0)/BD$1,"")</f>
        <v>3.9933651694384</v>
      </c>
      <c r="BE13" s="168">
        <f>IFERROR(VLOOKUP($B13,RD[#All],BE$2,0)/BE$1,"")</f>
        <v>4.0574235496341391</v>
      </c>
      <c r="BF13" s="168">
        <f>IFERROR(VLOOKUP($B13,RD[#All],BF$2,0)/BF$1,"")</f>
        <v>4.0741469086929385</v>
      </c>
      <c r="BG13" s="168">
        <f>IFERROR(VLOOKUP($B13,RD[#All],BG$2,0)/BG$1,"")</f>
        <v>4.1672658249690837</v>
      </c>
      <c r="BH13" s="168">
        <f>IFERROR(VLOOKUP($B13,RD[#All],BH$2,0)/BH$1,"")</f>
        <v>4.1320353167869781</v>
      </c>
      <c r="BI13" s="168">
        <f>IFERROR(VLOOKUP($B13,RD[#All],BI$2,0)/BI$1,"")</f>
        <v>4.1474444183803785</v>
      </c>
      <c r="BJ13" s="168">
        <f>IFERROR(VLOOKUP($B13,RD[#All],BJ$2,0)/BJ$1,"")</f>
        <v>4.2042598772298438</v>
      </c>
      <c r="BK13" s="168">
        <f>IFERROR(VLOOKUP($B13,RD[#All],BK$2,0)/BK$1,"")</f>
        <v>4.1769964690857186</v>
      </c>
      <c r="BL13" s="168">
        <f>IFERROR(VLOOKUP($B13,RD[#All],BL$2,0)/BL$1,"")</f>
        <v>4.1248310789477012</v>
      </c>
      <c r="BM13" s="168">
        <f>IFERROR(VLOOKUP($B13,RD[#All],BM$2,0)/BM$1,"")</f>
        <v>4.1638416546886159</v>
      </c>
      <c r="BN13" s="168">
        <f>IFERROR(VLOOKUP($B13,RD[#All],BN$2,0)/BN$1,"")</f>
        <v>4.1206689255656359</v>
      </c>
      <c r="BO13" s="168">
        <f>IFERROR(VLOOKUP($B13,RD[#All],BO$2,0)/BO$1,"")</f>
        <v>3.6438661403243331</v>
      </c>
      <c r="BP13" s="168">
        <f>IFERROR(VLOOKUP($B13,RD[#All],BP$2,0)/BP$1,"")</f>
        <v>4.1363525617580805</v>
      </c>
      <c r="BQ13" s="168">
        <f>IFERROR(VLOOKUP($B13,RD[#All],BQ$2,0)/BQ$1,"")</f>
        <v>4.1085840058694059</v>
      </c>
      <c r="BR13" s="168">
        <f>IFERROR(VLOOKUP($B13,RD[#All],BR$2,0)/BR$1,"")</f>
        <v>4.182141007620034</v>
      </c>
      <c r="BS13" s="168">
        <f>IFERROR(VLOOKUP($B13,RD[#All],BS$2,0)/BS$1,"")</f>
        <v>3.9785850049599798</v>
      </c>
      <c r="BT13" s="168">
        <f>IFERROR(VLOOKUP($B13,RD[#All],BT$2,0)/BT$1,"")</f>
        <v>3.9468178443679558</v>
      </c>
      <c r="BU13" s="168">
        <f>IFERROR(VLOOKUP($B13,RD[#All],BU$2,0)/BU$1,"")</f>
        <v>2.0106171201061711</v>
      </c>
      <c r="BV13" s="168">
        <f>IFERROR(VLOOKUP($B13,RD[#All],BV$2,0)/BV$1,"")</f>
        <v>4.2526315789473683</v>
      </c>
      <c r="BW13" s="168">
        <f>IFERROR(VLOOKUP($B13,RD[#All],BW$2,0)/BW$1,"")</f>
        <v>4.202068244874428</v>
      </c>
      <c r="BX13" s="168">
        <f>IFERROR(VLOOKUP($B13,RD[#All],BX$2,0)/BX$1,"")</f>
        <v>4.1438706484078534</v>
      </c>
      <c r="BY13" s="168">
        <f>AVERAGEIF(Inv_SY_B[[#This Row],[IS1Inv1M1]:[IS4Inv4M2]],"&gt;="&amp;0.1,Inv_SY_B[[#This Row],[IS1Inv1M1]:[IS4Inv4M2]])</f>
        <v>3.714239854704934</v>
      </c>
      <c r="BZ13" s="168">
        <f>AVERAGEIF(Inv_SY_B[[#This Row],[IS5Inv1M1]:[IS9Inv2M2]],"&gt;="&amp;0.1,Inv_SY_B[[#This Row],[IS5Inv1M1]:[IS9Inv2M2]])</f>
        <v>3.8793095874487187</v>
      </c>
      <c r="CA13" s="168">
        <f>AVERAGEIF(Inv_SY_B[[#This Row],[IS10Inv1M1]:[IS14Inv2M4]],"&gt;="&amp;0.1,Inv_SY_B[[#This Row],[IS10Inv1M1]:[IS14Inv2M4]])</f>
        <v>3.9657966376995861</v>
      </c>
    </row>
    <row r="14" spans="2:79">
      <c r="B14" s="173">
        <f t="shared" si="32"/>
        <v>45851</v>
      </c>
      <c r="C14" s="168">
        <f>IFERROR(VLOOKUP($B14,RD[#All],C$2,0)/C$1,"")</f>
        <v>3.3660234103131916</v>
      </c>
      <c r="D14" s="168">
        <f>IFERROR(VLOOKUP($B14,RD[#All],D$2,0)/D$1,"")</f>
        <v>3.3604480346800893</v>
      </c>
      <c r="E14" s="168">
        <f>IFERROR(VLOOKUP($B14,RD[#All],E$2,0)/E$1,"")</f>
        <v>3.3081469887943529</v>
      </c>
      <c r="F14" s="168">
        <f>IFERROR(VLOOKUP($B14,RD[#All],F$2,0)/F$1,"")</f>
        <v>3.2677775944563603</v>
      </c>
      <c r="G14" s="168">
        <f>IFERROR(VLOOKUP($B14,RD[#All],G$2,0)/G$1,"")</f>
        <v>3.2589763471730038</v>
      </c>
      <c r="H14" s="168">
        <f>IFERROR(VLOOKUP($B14,RD[#All],H$2,0)/H$1,"")</f>
        <v>3.2728883492138223</v>
      </c>
      <c r="I14" s="168">
        <f>IFERROR(VLOOKUP($B14,RD[#All],I$2,0)/I$1,"")</f>
        <v>3.3465149156009564</v>
      </c>
      <c r="J14" s="168">
        <f>IFERROR(VLOOKUP($B14,RD[#All],J$2,0)/J$1,"")</f>
        <v>3.375865584027558</v>
      </c>
      <c r="K14" s="168">
        <f>IFERROR(VLOOKUP($B14,RD[#All],K$2,0)/K$1,"")</f>
        <v>3.2553399589840666</v>
      </c>
      <c r="L14" s="168">
        <f>IFERROR(VLOOKUP($B14,RD[#All],L$2,0)/L$1,"")</f>
        <v>3.3491656812508213</v>
      </c>
      <c r="M14" s="168">
        <f>IFERROR(VLOOKUP($B14,RD[#All],M$2,0)/M$1,"")</f>
        <v>3.3865860868422781</v>
      </c>
      <c r="N14" s="168">
        <f>IFERROR(VLOOKUP($B14,RD[#All],N$2,0)/N$1,"")</f>
        <v>3.31579013556679</v>
      </c>
      <c r="O14" s="168">
        <f>IFERROR(VLOOKUP($B14,RD[#All],O$2,0)/O$1,"")</f>
        <v>3.4542622286019582</v>
      </c>
      <c r="P14" s="168">
        <f>IFERROR(VLOOKUP($B14,RD[#All],P$2,0)/P$1,"")</f>
        <v>3.189520999091056</v>
      </c>
      <c r="Q14" s="168">
        <f>IFERROR(VLOOKUP($B14,RD[#All],Q$2,0)/Q$1,"")</f>
        <v>3.3306173845413136</v>
      </c>
      <c r="R14" s="168">
        <f>IFERROR(VLOOKUP($B14,RD[#All],R$2,0)/R$1,"")</f>
        <v>3.3773406371296333</v>
      </c>
      <c r="S14" s="168">
        <f>IFERROR(VLOOKUP($B14,RD[#All],S$2,0)/S$1,"")</f>
        <v>3.3073178270612784</v>
      </c>
      <c r="T14" s="168">
        <f>IFERROR(VLOOKUP($B14,RD[#All],T$2,0)/T$1,"")</f>
        <v>3.3226852582866719</v>
      </c>
      <c r="U14" s="168">
        <f>IFERROR(VLOOKUP($B14,RD[#All],U$2,0)/U$1,"")</f>
        <v>3.3586131668280941</v>
      </c>
      <c r="V14" s="168">
        <f>IFERROR(VLOOKUP($B14,RD[#All],V$2,0)/V$1,"")</f>
        <v>3.3782814128860186</v>
      </c>
      <c r="W14" s="168">
        <f>IFERROR(VLOOKUP($B14,RD[#All],W$2,0)/W$1,"")</f>
        <v>3.1445718528295661</v>
      </c>
      <c r="X14" s="168">
        <f>IFERROR(VLOOKUP($B14,RD[#All],X$2,0)/X$1,"")</f>
        <v>3.2064319890403894</v>
      </c>
      <c r="Y14" s="168">
        <f>IFERROR(VLOOKUP($B14,RD[#All],Y$2,0)/Y$1,"")</f>
        <v>3.3362217973582018</v>
      </c>
      <c r="Z14" s="168">
        <f>IFERROR(VLOOKUP($B14,RD[#All],Z$2,0)/Z$1,"")</f>
        <v>3.3378965511050467</v>
      </c>
      <c r="AA14" s="168">
        <f>IFERROR(VLOOKUP($B14,RD[#All],AA$2,0)/AA$1,"")</f>
        <v>3.3174486803519061</v>
      </c>
      <c r="AB14" s="168">
        <f>IFERROR(VLOOKUP($B14,RD[#All],AB$2,0)/AB$1,"")</f>
        <v>3.2756349098178177</v>
      </c>
      <c r="AC14" s="168">
        <f>IFERROR(VLOOKUP($B14,RD[#All],AC$2,0)/AC$1,"")</f>
        <v>3.3059616980500577</v>
      </c>
      <c r="AD14" s="168">
        <f>IFERROR(VLOOKUP($B14,RD[#All],AD$2,0)/AD$1,"")</f>
        <v>3.2857142857142856</v>
      </c>
      <c r="AE14" s="168">
        <f>IFERROR(VLOOKUP($B14,RD[#All],AE$2,0)/AE$1,"")</f>
        <v>3.1924780001121014</v>
      </c>
      <c r="AF14" s="168">
        <f>IFERROR(VLOOKUP($B14,RD[#All],AF$2,0)/AF$1,"")</f>
        <v>3.1393510703855529</v>
      </c>
      <c r="AG14" s="168">
        <f>IFERROR(VLOOKUP($B14,RD[#All],AG$2,0)/AG$1,"")</f>
        <v>3.1620008177729315</v>
      </c>
      <c r="AH14" s="168">
        <f>IFERROR(VLOOKUP($B14,RD[#All],AH$2,0)/AH$1,"")</f>
        <v>3.1337013021810196</v>
      </c>
      <c r="AI14" s="168">
        <f>IFERROR(VLOOKUP($B14,RD[#All],AI$2,0)/AI$1,"")</f>
        <v>3.1626550361183048</v>
      </c>
      <c r="AJ14" s="168">
        <f>IFERROR(VLOOKUP($B14,RD[#All],AJ$2,0)/AJ$1,"")</f>
        <v>3.163984088933379</v>
      </c>
      <c r="AK14" s="168">
        <f>IFERROR(VLOOKUP($B14,RD[#All],AK$2,0)/AK$1,"")</f>
        <v>3.1139153073694277</v>
      </c>
      <c r="AL14" s="168">
        <f>IFERROR(VLOOKUP($B14,RD[#All],AL$2,0)/AL$1,"")</f>
        <v>2.9355745324829745</v>
      </c>
      <c r="AM14" s="168">
        <f>IFERROR(VLOOKUP($B14,RD[#All],AM$2,0)/AM$1,"")</f>
        <v>3.1442379532466833</v>
      </c>
      <c r="AN14" s="168">
        <f>IFERROR(VLOOKUP($B14,RD[#All],AN$2,0)/AN$1,"")</f>
        <v>3.1625461912807014</v>
      </c>
      <c r="AO14" s="168">
        <f>IFERROR(VLOOKUP($B14,RD[#All],AO$2,0)/AO$1,"")</f>
        <v>3.1920951489900178</v>
      </c>
      <c r="AP14" s="168">
        <f>IFERROR(VLOOKUP($B14,RD[#All],AP$2,0)/AP$1,"")</f>
        <v>3.0029548957709311</v>
      </c>
      <c r="AQ14" s="168">
        <f>IFERROR(VLOOKUP($B14,RD[#All],AQ$2,0)/AQ$1,"")</f>
        <v>3.1550408002105814</v>
      </c>
      <c r="AR14" s="168">
        <f>IFERROR(VLOOKUP($B14,RD[#All],AR$2,0)/AR$1,"")</f>
        <v>3.1387801994705211</v>
      </c>
      <c r="AS14" s="168">
        <f>IFERROR(VLOOKUP($B14,RD[#All],AS$2,0)/AS$1,"")</f>
        <v>3.1199221999601621</v>
      </c>
      <c r="AT14" s="168">
        <f>IFERROR(VLOOKUP($B14,RD[#All],AT$2,0)/AT$1,"")</f>
        <v>3.147514194129601</v>
      </c>
      <c r="AU14" s="168">
        <f>IFERROR(VLOOKUP($B14,RD[#All],AU$2,0)/AU$1,"")</f>
        <v>3.1450388769086546</v>
      </c>
      <c r="AV14" s="168">
        <f>IFERROR(VLOOKUP($B14,RD[#All],AV$2,0)/AV$1,"")</f>
        <v>3.1214380486054383</v>
      </c>
      <c r="AW14" s="168">
        <f>IFERROR(VLOOKUP($B14,RD[#All],AW$2,0)/AW$1,"")</f>
        <v>3.3039830352203579</v>
      </c>
      <c r="AX14" s="168">
        <f>IFERROR(VLOOKUP($B14,RD[#All],AX$2,0)/AX$1,"")</f>
        <v>3.3694161442006272</v>
      </c>
      <c r="AY14" s="168">
        <f>IFERROR(VLOOKUP($B14,RD[#All],AY$2,0)/AY$1,"")</f>
        <v>3.3377490324424008</v>
      </c>
      <c r="AZ14" s="168">
        <f>IFERROR(VLOOKUP($B14,RD[#All],AZ$2,0)/AZ$1,"")</f>
        <v>3.5615330164829611</v>
      </c>
      <c r="BA14" s="168">
        <f>IFERROR(VLOOKUP($B14,RD[#All],BA$2,0)/BA$1,"")</f>
        <v>3.3079917924975009</v>
      </c>
      <c r="BB14" s="168">
        <f>IFERROR(VLOOKUP($B14,RD[#All],BB$2,0)/BB$1,"")</f>
        <v>3.4224860490451103</v>
      </c>
      <c r="BC14" s="168">
        <f>IFERROR(VLOOKUP($B14,RD[#All],BC$2,0)/BC$1,"")</f>
        <v>3.4451410658307209</v>
      </c>
      <c r="BD14" s="168">
        <f>IFERROR(VLOOKUP($B14,RD[#All],BD$2,0)/BD$1,"")</f>
        <v>3.4217476377120799</v>
      </c>
      <c r="BE14" s="168">
        <f>IFERROR(VLOOKUP($B14,RD[#All],BE$2,0)/BE$1,"")</f>
        <v>3.460903476529857</v>
      </c>
      <c r="BF14" s="168">
        <f>IFERROR(VLOOKUP($B14,RD[#All],BF$2,0)/BF$1,"")</f>
        <v>3.4764913600725054</v>
      </c>
      <c r="BG14" s="168">
        <f>IFERROR(VLOOKUP($B14,RD[#All],BG$2,0)/BG$1,"")</f>
        <v>3.5352736475798801</v>
      </c>
      <c r="BH14" s="168">
        <f>IFERROR(VLOOKUP($B14,RD[#All],BH$2,0)/BH$1,"")</f>
        <v>3.5029190992493748</v>
      </c>
      <c r="BI14" s="168">
        <f>IFERROR(VLOOKUP($B14,RD[#All],BI$2,0)/BI$1,"")</f>
        <v>3.5427580994083456</v>
      </c>
      <c r="BJ14" s="168">
        <f>IFERROR(VLOOKUP($B14,RD[#All],BJ$2,0)/BJ$1,"")</f>
        <v>3.5663769071258873</v>
      </c>
      <c r="BK14" s="168">
        <f>IFERROR(VLOOKUP($B14,RD[#All],BK$2,0)/BK$1,"")</f>
        <v>3.5709813938346731</v>
      </c>
      <c r="BL14" s="168">
        <f>IFERROR(VLOOKUP($B14,RD[#All],BL$2,0)/BL$1,"")</f>
        <v>3.5362911883201353</v>
      </c>
      <c r="BM14" s="168">
        <f>IFERROR(VLOOKUP($B14,RD[#All],BM$2,0)/BM$1,"")</f>
        <v>3.4930708106202371</v>
      </c>
      <c r="BN14" s="168">
        <f>IFERROR(VLOOKUP($B14,RD[#All],BN$2,0)/BN$1,"")</f>
        <v>3.4234400078236908</v>
      </c>
      <c r="BO14" s="168">
        <f>IFERROR(VLOOKUP($B14,RD[#All],BO$2,0)/BO$1,"")</f>
        <v>3.1949163033162318</v>
      </c>
      <c r="BP14" s="168">
        <f>IFERROR(VLOOKUP($B14,RD[#All],BP$2,0)/BP$1,"")</f>
        <v>3.4797974724571534</v>
      </c>
      <c r="BQ14" s="168">
        <f>IFERROR(VLOOKUP($B14,RD[#All],BQ$2,0)/BQ$1,"")</f>
        <v>3.426265590608951</v>
      </c>
      <c r="BR14" s="168">
        <f>IFERROR(VLOOKUP($B14,RD[#All],BR$2,0)/BR$1,"")</f>
        <v>3.5126137456536211</v>
      </c>
      <c r="BS14" s="168">
        <f>IFERROR(VLOOKUP($B14,RD[#All],BS$2,0)/BS$1,"")</f>
        <v>3.3561265211234543</v>
      </c>
      <c r="BT14" s="168">
        <f>IFERROR(VLOOKUP($B14,RD[#All],BT$2,0)/BT$1,"")</f>
        <v>3.342107039211716</v>
      </c>
      <c r="BU14" s="168">
        <f>IFERROR(VLOOKUP($B14,RD[#All],BU$2,0)/BU$1,"")</f>
        <v>1.6721964167219643</v>
      </c>
      <c r="BV14" s="168">
        <f>IFERROR(VLOOKUP($B14,RD[#All],BV$2,0)/BV$1,"")</f>
        <v>3.4157894736842107</v>
      </c>
      <c r="BW14" s="168">
        <f>IFERROR(VLOOKUP($B14,RD[#All],BW$2,0)/BW$1,"")</f>
        <v>3.4756602889777679</v>
      </c>
      <c r="BX14" s="168">
        <f>IFERROR(VLOOKUP($B14,RD[#All],BX$2,0)/BX$1,"")</f>
        <v>3.4581752186107901</v>
      </c>
      <c r="BY14" s="168">
        <f>AVERAGEIF(Inv_SY_B[[#This Row],[IS1Inv1M1]:[IS4Inv4M2]],"&gt;="&amp;0.1,Inv_SY_B[[#This Row],[IS1Inv1M1]:[IS4Inv4M2]])</f>
        <v>3.3140015630570216</v>
      </c>
      <c r="BZ14" s="168">
        <f>AVERAGEIF(Inv_SY_B[[#This Row],[IS5Inv1M1]:[IS9Inv2M2]],"&gt;="&amp;0.1,Inv_SY_B[[#This Row],[IS5Inv1M1]:[IS9Inv2M2]])</f>
        <v>3.1296238146627218</v>
      </c>
      <c r="CA14" s="168">
        <f>AVERAGEIF(Inv_SY_B[[#This Row],[IS10Inv1M1]:[IS14Inv2M4]],"&gt;="&amp;0.1,Inv_SY_B[[#This Row],[IS10Inv1M1]:[IS14Inv2M4]])</f>
        <v>3.3790072083700786</v>
      </c>
    </row>
    <row r="15" spans="2:79">
      <c r="B15" s="173">
        <f t="shared" si="32"/>
        <v>45852</v>
      </c>
      <c r="C15" s="168">
        <f>IFERROR(VLOOKUP($B15,RD[#All],C$2,0)/C$1,"")</f>
        <v>4.4405047907511408</v>
      </c>
      <c r="D15" s="168">
        <f>IFERROR(VLOOKUP($B15,RD[#All],D$2,0)/D$1,"")</f>
        <v>4.4679431562264105</v>
      </c>
      <c r="E15" s="168">
        <f>IFERROR(VLOOKUP($B15,RD[#All],E$2,0)/E$1,"")</f>
        <v>4.423117268019781</v>
      </c>
      <c r="F15" s="168">
        <f>IFERROR(VLOOKUP($B15,RD[#All],F$2,0)/F$1,"")</f>
        <v>4.3362481438706482</v>
      </c>
      <c r="G15" s="168">
        <f>IFERROR(VLOOKUP($B15,RD[#All],G$2,0)/G$1,"")</f>
        <v>4.3019820697345059</v>
      </c>
      <c r="H15" s="168">
        <f>IFERROR(VLOOKUP($B15,RD[#All],H$2,0)/H$1,"")</f>
        <v>4.3137522148016894</v>
      </c>
      <c r="I15" s="168">
        <f>IFERROR(VLOOKUP($B15,RD[#All],I$2,0)/I$1,"")</f>
        <v>4.4360476100510109</v>
      </c>
      <c r="J15" s="168">
        <f>IFERROR(VLOOKUP($B15,RD[#All],J$2,0)/J$1,"")</f>
        <v>4.3751977222397969</v>
      </c>
      <c r="K15" s="168">
        <f>IFERROR(VLOOKUP($B15,RD[#All],K$2,0)/K$1,"")</f>
        <v>4.3467423883893357</v>
      </c>
      <c r="L15" s="168">
        <f>IFERROR(VLOOKUP($B15,RD[#All],L$2,0)/L$1,"")</f>
        <v>4.4574957298646689</v>
      </c>
      <c r="M15" s="168">
        <f>IFERROR(VLOOKUP($B15,RD[#All],M$2,0)/M$1,"")</f>
        <v>4.526505944951718</v>
      </c>
      <c r="N15" s="168">
        <f>IFERROR(VLOOKUP($B15,RD[#All],N$2,0)/N$1,"")</f>
        <v>4.3979979375738827</v>
      </c>
      <c r="O15" s="168">
        <f>IFERROR(VLOOKUP($B15,RD[#All],O$2,0)/O$1,"")</f>
        <v>4.6335764356015012</v>
      </c>
      <c r="P15" s="168">
        <f>IFERROR(VLOOKUP($B15,RD[#All],P$2,0)/P$1,"")</f>
        <v>4.3178563868863078</v>
      </c>
      <c r="Q15" s="168">
        <f>IFERROR(VLOOKUP($B15,RD[#All],Q$2,0)/Q$1,"")</f>
        <v>4.4513783440119505</v>
      </c>
      <c r="R15" s="168">
        <f>IFERROR(VLOOKUP($B15,RD[#All],R$2,0)/R$1,"")</f>
        <v>4.5270448591272769</v>
      </c>
      <c r="S15" s="168">
        <f>IFERROR(VLOOKUP($B15,RD[#All],S$2,0)/S$1,"")</f>
        <v>4.4485152070255509</v>
      </c>
      <c r="T15" s="168">
        <f>IFERROR(VLOOKUP($B15,RD[#All],T$2,0)/T$1,"")</f>
        <v>4.3814197163482369</v>
      </c>
      <c r="U15" s="168">
        <f>IFERROR(VLOOKUP($B15,RD[#All],U$2,0)/U$1,"")</f>
        <v>4.4929614549147567</v>
      </c>
      <c r="V15" s="168">
        <f>IFERROR(VLOOKUP($B15,RD[#All],V$2,0)/V$1,"")</f>
        <v>4.4726498156496941</v>
      </c>
      <c r="W15" s="168">
        <f>IFERROR(VLOOKUP($B15,RD[#All],W$2,0)/W$1,"")</f>
        <v>4.3287823791453555</v>
      </c>
      <c r="X15" s="168">
        <f>IFERROR(VLOOKUP($B15,RD[#All],X$2,0)/X$1,"")</f>
        <v>4.5257221915151185</v>
      </c>
      <c r="Y15" s="168">
        <f>IFERROR(VLOOKUP($B15,RD[#All],Y$2,0)/Y$1,"")</f>
        <v>4.4928453204590362</v>
      </c>
      <c r="Z15" s="168">
        <f>IFERROR(VLOOKUP($B15,RD[#All],Z$2,0)/Z$1,"")</f>
        <v>4.4744070809170715</v>
      </c>
      <c r="AA15" s="168">
        <f>IFERROR(VLOOKUP($B15,RD[#All],AA$2,0)/AA$1,"")</f>
        <v>4.5096682551319649</v>
      </c>
      <c r="AB15" s="168">
        <f>IFERROR(VLOOKUP($B15,RD[#All],AB$2,0)/AB$1,"")</f>
        <v>4.4623142973967553</v>
      </c>
      <c r="AC15" s="168">
        <f>IFERROR(VLOOKUP($B15,RD[#All],AC$2,0)/AC$1,"")</f>
        <v>4.4561205635714254</v>
      </c>
      <c r="AD15" s="168">
        <f>IFERROR(VLOOKUP($B15,RD[#All],AD$2,0)/AD$1,"")</f>
        <v>4.4143806209608165</v>
      </c>
      <c r="AE15" s="168">
        <f>IFERROR(VLOOKUP($B15,RD[#All],AE$2,0)/AE$1,"")</f>
        <v>4.5881957289389614</v>
      </c>
      <c r="AF15" s="168">
        <f>IFERROR(VLOOKUP($B15,RD[#All],AF$2,0)/AF$1,"")</f>
        <v>4.4963159445918057</v>
      </c>
      <c r="AG15" s="168">
        <f>IFERROR(VLOOKUP($B15,RD[#All],AG$2,0)/AG$1,"")</f>
        <v>4.5425105629003681</v>
      </c>
      <c r="AH15" s="168">
        <f>IFERROR(VLOOKUP($B15,RD[#All],AH$2,0)/AH$1,"")</f>
        <v>4.4945072611328447</v>
      </c>
      <c r="AI15" s="168">
        <f>IFERROR(VLOOKUP($B15,RD[#All],AI$2,0)/AI$1,"")</f>
        <v>4.5862886738448951</v>
      </c>
      <c r="AJ15" s="168">
        <f>IFERROR(VLOOKUP($B15,RD[#All],AJ$2,0)/AJ$1,"")</f>
        <v>4.5910803192750453</v>
      </c>
      <c r="AK15" s="168">
        <f>IFERROR(VLOOKUP($B15,RD[#All],AK$2,0)/AK$1,"")</f>
        <v>4.5459327347112266</v>
      </c>
      <c r="AL15" s="168">
        <f>IFERROR(VLOOKUP($B15,RD[#All],AL$2,0)/AL$1,"")</f>
        <v>4.5886931142579179</v>
      </c>
      <c r="AM15" s="168">
        <f>IFERROR(VLOOKUP($B15,RD[#All],AM$2,0)/AM$1,"")</f>
        <v>4.5711362550229859</v>
      </c>
      <c r="AN15" s="168">
        <f>IFERROR(VLOOKUP($B15,RD[#All],AN$2,0)/AN$1,"")</f>
        <v>4.6145510106551253</v>
      </c>
      <c r="AO15" s="168">
        <f>IFERROR(VLOOKUP($B15,RD[#All],AO$2,0)/AO$1,"")</f>
        <v>4.6228301035896262</v>
      </c>
      <c r="AP15" s="168">
        <f>IFERROR(VLOOKUP($B15,RD[#All],AP$2,0)/AP$1,"")</f>
        <v>4.3795055429536838</v>
      </c>
      <c r="AQ15" s="168">
        <f>IFERROR(VLOOKUP($B15,RD[#All],AQ$2,0)/AQ$1,"")</f>
        <v>4.571202948144248</v>
      </c>
      <c r="AR15" s="168">
        <f>IFERROR(VLOOKUP($B15,RD[#All],AR$2,0)/AR$1,"")</f>
        <v>4.5845585174578334</v>
      </c>
      <c r="AS15" s="168">
        <f>IFERROR(VLOOKUP($B15,RD[#All],AS$2,0)/AS$1,"")</f>
        <v>4.4959049527224151</v>
      </c>
      <c r="AT15" s="168">
        <f>IFERROR(VLOOKUP($B15,RD[#All],AT$2,0)/AT$1,"")</f>
        <v>4.4828308646372372</v>
      </c>
      <c r="AU15" s="168">
        <f>IFERROR(VLOOKUP($B15,RD[#All],AU$2,0)/AU$1,"")</f>
        <v>4.6539679406992907</v>
      </c>
      <c r="AV15" s="168">
        <f>IFERROR(VLOOKUP($B15,RD[#All],AV$2,0)/AV$1,"")</f>
        <v>4.5679857592770086</v>
      </c>
      <c r="AW15" s="168">
        <f>IFERROR(VLOOKUP($B15,RD[#All],AW$2,0)/AW$1,"")</f>
        <v>3.871934353678776</v>
      </c>
      <c r="AX15" s="168">
        <f>IFERROR(VLOOKUP($B15,RD[#All],AX$2,0)/AX$1,"")</f>
        <v>4.0083757836990594</v>
      </c>
      <c r="AY15" s="168">
        <f>IFERROR(VLOOKUP($B15,RD[#All],AY$2,0)/AY$1,"")</f>
        <v>4.2551754591028335</v>
      </c>
      <c r="AZ15" s="168">
        <f>IFERROR(VLOOKUP($B15,RD[#All],AZ$2,0)/AZ$1,"")</f>
        <v>4.4655678026089598</v>
      </c>
      <c r="BA15" s="168">
        <f>IFERROR(VLOOKUP($B15,RD[#All],BA$2,0)/BA$1,"")</f>
        <v>4.164781396327669</v>
      </c>
      <c r="BB15" s="168">
        <f>IFERROR(VLOOKUP($B15,RD[#All],BB$2,0)/BB$1,"")</f>
        <v>4.2173458725182869</v>
      </c>
      <c r="BC15" s="168">
        <f>IFERROR(VLOOKUP($B15,RD[#All],BC$2,0)/BC$1,"")</f>
        <v>4.1627854903716974</v>
      </c>
      <c r="BD15" s="168">
        <f>IFERROR(VLOOKUP($B15,RD[#All],BD$2,0)/BD$1,"")</f>
        <v>4.1709954279439181</v>
      </c>
      <c r="BE15" s="168">
        <f>IFERROR(VLOOKUP($B15,RD[#All],BE$2,0)/BE$1,"")</f>
        <v>4.2530930041375941</v>
      </c>
      <c r="BF15" s="168">
        <f>IFERROR(VLOOKUP($B15,RD[#All],BF$2,0)/BF$1,"")</f>
        <v>4.3101310738134533</v>
      </c>
      <c r="BG15" s="168">
        <f>IFERROR(VLOOKUP($B15,RD[#All],BG$2,0)/BG$1,"")</f>
        <v>4.3139397774007078</v>
      </c>
      <c r="BH15" s="168">
        <f>IFERROR(VLOOKUP($B15,RD[#All],BH$2,0)/BH$1,"")</f>
        <v>4.2801472491444024</v>
      </c>
      <c r="BI15" s="168">
        <f>IFERROR(VLOOKUP($B15,RD[#All],BI$2,0)/BI$1,"")</f>
        <v>4.2866265280058382</v>
      </c>
      <c r="BJ15" s="168">
        <f>IFERROR(VLOOKUP($B15,RD[#All],BJ$2,0)/BJ$1,"")</f>
        <v>4.3326604320301021</v>
      </c>
      <c r="BK15" s="168">
        <f>IFERROR(VLOOKUP($B15,RD[#All],BK$2,0)/BK$1,"")</f>
        <v>4.2846768336964418</v>
      </c>
      <c r="BL15" s="168">
        <f>IFERROR(VLOOKUP($B15,RD[#All],BL$2,0)/BL$1,"")</f>
        <v>4.2823223329418152</v>
      </c>
      <c r="BM15" s="168">
        <f>IFERROR(VLOOKUP($B15,RD[#All],BM$2,0)/BM$1,"")</f>
        <v>4.2192872231111593</v>
      </c>
      <c r="BN15" s="168">
        <f>IFERROR(VLOOKUP($B15,RD[#All],BN$2,0)/BN$1,"")</f>
        <v>4.1804971495302912</v>
      </c>
      <c r="BO15" s="168">
        <f>IFERROR(VLOOKUP($B15,RD[#All],BO$2,0)/BO$1,"")</f>
        <v>4.0706985956563004</v>
      </c>
      <c r="BP15" s="168">
        <f>IFERROR(VLOOKUP($B15,RD[#All],BP$2,0)/BP$1,"")</f>
        <v>4.1968466485998395</v>
      </c>
      <c r="BQ15" s="168">
        <f>IFERROR(VLOOKUP($B15,RD[#All],BQ$2,0)/BQ$1,"")</f>
        <v>4.1550056693123461</v>
      </c>
      <c r="BR15" s="168">
        <f>IFERROR(VLOOKUP($B15,RD[#All],BR$2,0)/BR$1,"")</f>
        <v>4.3454168824443293</v>
      </c>
      <c r="BS15" s="168">
        <f>IFERROR(VLOOKUP($B15,RD[#All],BS$2,0)/BS$1,"")</f>
        <v>4.0434054991405235</v>
      </c>
      <c r="BT15" s="168">
        <f>IFERROR(VLOOKUP($B15,RD[#All],BT$2,0)/BT$1,"")</f>
        <v>4.0039819126678813</v>
      </c>
      <c r="BU15" s="168">
        <f>IFERROR(VLOOKUP($B15,RD[#All],BU$2,0)/BU$1,"")</f>
        <v>2.3184398731843987</v>
      </c>
      <c r="BV15" s="168">
        <f>IFERROR(VLOOKUP($B15,RD[#All],BV$2,0)/BV$1,"")</f>
        <v>4.2794736842105268</v>
      </c>
      <c r="BW15" s="168">
        <f>IFERROR(VLOOKUP($B15,RD[#All],BW$2,0)/BW$1,"")</f>
        <v>4.2341368500702625</v>
      </c>
      <c r="BX15" s="168">
        <f>IFERROR(VLOOKUP($B15,RD[#All],BX$2,0)/BX$1,"")</f>
        <v>4.1741626794258373</v>
      </c>
      <c r="BY15" s="168">
        <f>AVERAGEIF(Inv_SY_B[[#This Row],[IS1Inv1M1]:[IS4Inv4M2]],"&gt;="&amp;0.1,Inv_SY_B[[#This Row],[IS1Inv1M1]:[IS4Inv4M2]])</f>
        <v>4.4361849251834791</v>
      </c>
      <c r="BZ15" s="168">
        <f>AVERAGEIF(Inv_SY_B[[#This Row],[IS5Inv1M1]:[IS9Inv2M2]],"&gt;="&amp;0.1,Inv_SY_B[[#This Row],[IS5Inv1M1]:[IS9Inv2M2]])</f>
        <v>4.5543332352673618</v>
      </c>
      <c r="CA15" s="168">
        <f>AVERAGEIF(Inv_SY_B[[#This Row],[IS10Inv1M1]:[IS14Inv2M4]],"&gt;="&amp;0.1,Inv_SY_B[[#This Row],[IS10Inv1M1]:[IS14Inv2M4]])</f>
        <v>4.138639695884831</v>
      </c>
    </row>
    <row r="16" spans="2:79">
      <c r="B16" s="173">
        <f t="shared" si="32"/>
        <v>45853</v>
      </c>
      <c r="C16" s="168">
        <f>IFERROR(VLOOKUP($B16,RD[#All],C$2,0)/C$1,"")</f>
        <v>4.3219810750451826</v>
      </c>
      <c r="D16" s="168">
        <f>IFERROR(VLOOKUP($B16,RD[#All],D$2,0)/D$1,"")</f>
        <v>4.4338018110574104</v>
      </c>
      <c r="E16" s="168">
        <f>IFERROR(VLOOKUP($B16,RD[#All],E$2,0)/E$1,"")</f>
        <v>4.4901846517591038</v>
      </c>
      <c r="F16" s="168">
        <f>IFERROR(VLOOKUP($B16,RD[#All],F$2,0)/F$1,"")</f>
        <v>4.4084474509156903</v>
      </c>
      <c r="G16" s="168">
        <f>IFERROR(VLOOKUP($B16,RD[#All],G$2,0)/G$1,"")</f>
        <v>4.4145108267275024</v>
      </c>
      <c r="H16" s="168">
        <f>IFERROR(VLOOKUP($B16,RD[#All],H$2,0)/H$1,"")</f>
        <v>4.3461533695961938</v>
      </c>
      <c r="I16" s="168">
        <f>IFERROR(VLOOKUP($B16,RD[#All],I$2,0)/I$1,"")</f>
        <v>4.4323341824270184</v>
      </c>
      <c r="J16" s="168">
        <f>IFERROR(VLOOKUP($B16,RD[#All],J$2,0)/J$1,"")</f>
        <v>4.2722649888103854</v>
      </c>
      <c r="K16" s="168">
        <f>IFERROR(VLOOKUP($B16,RD[#All],K$2,0)/K$1,"")</f>
        <v>4.302445180627859</v>
      </c>
      <c r="L16" s="168">
        <f>IFERROR(VLOOKUP($B16,RD[#All],L$2,0)/L$1,"")</f>
        <v>4.4924451451846013</v>
      </c>
      <c r="M16" s="168">
        <f>IFERROR(VLOOKUP($B16,RD[#All],M$2,0)/M$1,"")</f>
        <v>4.539775339946134</v>
      </c>
      <c r="N16" s="168">
        <f>IFERROR(VLOOKUP($B16,RD[#All],N$2,0)/N$1,"")</f>
        <v>4.3527251691440929</v>
      </c>
      <c r="O16" s="168">
        <f>IFERROR(VLOOKUP($B16,RD[#All],O$2,0)/O$1,"")</f>
        <v>4.5661815349558745</v>
      </c>
      <c r="P16" s="168">
        <f>IFERROR(VLOOKUP($B16,RD[#All],P$2,0)/P$1,"")</f>
        <v>4.3364710569895282</v>
      </c>
      <c r="Q16" s="168">
        <f>IFERROR(VLOOKUP($B16,RD[#All],Q$2,0)/Q$1,"")</f>
        <v>4.4213794550819108</v>
      </c>
      <c r="R16" s="168">
        <f>IFERROR(VLOOKUP($B16,RD[#All],R$2,0)/R$1,"")</f>
        <v>4.4231524334901797</v>
      </c>
      <c r="S16" s="168">
        <f>IFERROR(VLOOKUP($B16,RD[#All],S$2,0)/S$1,"")</f>
        <v>4.3863779960635831</v>
      </c>
      <c r="T16" s="168">
        <f>IFERROR(VLOOKUP($B16,RD[#All],T$2,0)/T$1,"")</f>
        <v>4.2735624086512578</v>
      </c>
      <c r="U16" s="168">
        <f>IFERROR(VLOOKUP($B16,RD[#All],U$2,0)/U$1,"")</f>
        <v>4.4232812691009284</v>
      </c>
      <c r="V16" s="168">
        <f>IFERROR(VLOOKUP($B16,RD[#All],V$2,0)/V$1,"")</f>
        <v>4.394802991123206</v>
      </c>
      <c r="W16" s="168">
        <f>IFERROR(VLOOKUP($B16,RD[#All],W$2,0)/W$1,"")</f>
        <v>4.3009816861903971</v>
      </c>
      <c r="X16" s="168">
        <f>IFERROR(VLOOKUP($B16,RD[#All],X$2,0)/X$1,"")</f>
        <v>4.5613273607074909</v>
      </c>
      <c r="Y16" s="168">
        <f>IFERROR(VLOOKUP($B16,RD[#All],Y$2,0)/Y$1,"")</f>
        <v>4.4997684643916571</v>
      </c>
      <c r="Z16" s="168">
        <f>IFERROR(VLOOKUP($B16,RD[#All],Z$2,0)/Z$1,"")</f>
        <v>4.5004398642704535</v>
      </c>
      <c r="AA16" s="168">
        <f>IFERROR(VLOOKUP($B16,RD[#All],AA$2,0)/AA$1,"")</f>
        <v>4.4645344574780053</v>
      </c>
      <c r="AB16" s="168">
        <f>IFERROR(VLOOKUP($B16,RD[#All],AB$2,0)/AB$1,"")</f>
        <v>4.4232429239925484</v>
      </c>
      <c r="AC16" s="168">
        <f>IFERROR(VLOOKUP($B16,RD[#All],AC$2,0)/AC$1,"")</f>
        <v>4.4482804469324968</v>
      </c>
      <c r="AD16" s="168">
        <f>IFERROR(VLOOKUP($B16,RD[#All],AD$2,0)/AD$1,"")</f>
        <v>4.4389659691779269</v>
      </c>
      <c r="AE16" s="168">
        <f>IFERROR(VLOOKUP($B16,RD[#All],AE$2,0)/AE$1,"")</f>
        <v>5.1450591334566447</v>
      </c>
      <c r="AF16" s="168">
        <f>IFERROR(VLOOKUP($B16,RD[#All],AF$2,0)/AF$1,"")</f>
        <v>5.0278916485813028</v>
      </c>
      <c r="AG16" s="168">
        <f>IFERROR(VLOOKUP($B16,RD[#All],AG$2,0)/AG$1,"")</f>
        <v>5.077933760392531</v>
      </c>
      <c r="AH16" s="168">
        <f>IFERROR(VLOOKUP($B16,RD[#All],AH$2,0)/AH$1,"")</f>
        <v>4.9939981780183267</v>
      </c>
      <c r="AI16" s="168">
        <f>IFERROR(VLOOKUP($B16,RD[#All],AI$2,0)/AI$1,"")</f>
        <v>5.11544227886057</v>
      </c>
      <c r="AJ16" s="168">
        <f>IFERROR(VLOOKUP($B16,RD[#All],AJ$2,0)/AJ$1,"")</f>
        <v>5.0488132557098071</v>
      </c>
      <c r="AK16" s="168">
        <f>IFERROR(VLOOKUP($B16,RD[#All],AK$2,0)/AK$1,"")</f>
        <v>5.0665214388183415</v>
      </c>
      <c r="AL16" s="168">
        <f>IFERROR(VLOOKUP($B16,RD[#All],AL$2,0)/AL$1,"")</f>
        <v>5.1062047346232839</v>
      </c>
      <c r="AM16" s="168">
        <f>IFERROR(VLOOKUP($B16,RD[#All],AM$2,0)/AM$1,"")</f>
        <v>5.0440541977693565</v>
      </c>
      <c r="AN16" s="168">
        <f>IFERROR(VLOOKUP($B16,RD[#All],AN$2,0)/AN$1,"")</f>
        <v>5.0754205173423435</v>
      </c>
      <c r="AO16" s="168">
        <f>IFERROR(VLOOKUP($B16,RD[#All],AO$2,0)/AO$1,"")</f>
        <v>5.0909017480328735</v>
      </c>
      <c r="AP16" s="168">
        <f>IFERROR(VLOOKUP($B16,RD[#All],AP$2,0)/AP$1,"")</f>
        <v>4.9577631640943141</v>
      </c>
      <c r="AQ16" s="168">
        <f>IFERROR(VLOOKUP($B16,RD[#All],AQ$2,0)/AQ$1,"")</f>
        <v>5.0044090550144773</v>
      </c>
      <c r="AR16" s="168">
        <f>IFERROR(VLOOKUP($B16,RD[#All],AR$2,0)/AR$1,"")</f>
        <v>5.0187981817879095</v>
      </c>
      <c r="AS16" s="168">
        <f>IFERROR(VLOOKUP($B16,RD[#All],AS$2,0)/AS$1,"")</f>
        <v>4.9607367570037608</v>
      </c>
      <c r="AT16" s="168">
        <f>IFERROR(VLOOKUP($B16,RD[#All],AT$2,0)/AT$1,"")</f>
        <v>4.7833064465441746</v>
      </c>
      <c r="AU16" s="168">
        <f>IFERROR(VLOOKUP($B16,RD[#All],AU$2,0)/AU$1,"")</f>
        <v>5.0713831704634176</v>
      </c>
      <c r="AV16" s="168">
        <f>IFERROR(VLOOKUP($B16,RD[#All],AV$2,0)/AV$1,"")</f>
        <v>5.0061618512939878</v>
      </c>
      <c r="AW16" s="168">
        <f>IFERROR(VLOOKUP($B16,RD[#All],AW$2,0)/AW$1,"")</f>
        <v>4.1775769869076163</v>
      </c>
      <c r="AX16" s="168">
        <f>IFERROR(VLOOKUP($B16,RD[#All],AX$2,0)/AX$1,"")</f>
        <v>4.2809561128526648</v>
      </c>
      <c r="AY16" s="168">
        <f>IFERROR(VLOOKUP($B16,RD[#All],AY$2,0)/AY$1,"")</f>
        <v>4.8744123223979843</v>
      </c>
      <c r="AZ16" s="168">
        <f>IFERROR(VLOOKUP($B16,RD[#All],AZ$2,0)/AZ$1,"")</f>
        <v>5.1063808271817166</v>
      </c>
      <c r="BA16" s="168">
        <f>IFERROR(VLOOKUP($B16,RD[#All],BA$2,0)/BA$1,"")</f>
        <v>4.666131776012346</v>
      </c>
      <c r="BB16" s="168">
        <f>IFERROR(VLOOKUP($B16,RD[#All],BB$2,0)/BB$1,"")</f>
        <v>4.7528846795171082</v>
      </c>
      <c r="BC16" s="168">
        <f>IFERROR(VLOOKUP($B16,RD[#All],BC$2,0)/BC$1,"")</f>
        <v>4.702418271383789</v>
      </c>
      <c r="BD16" s="168">
        <f>IFERROR(VLOOKUP($B16,RD[#All],BD$2,0)/BD$1,"")</f>
        <v>4.7469896136254528</v>
      </c>
      <c r="BE16" s="168">
        <f>IFERROR(VLOOKUP($B16,RD[#All],BE$2,0)/BE$1,"")</f>
        <v>4.8971716252114659</v>
      </c>
      <c r="BF16" s="168">
        <f>IFERROR(VLOOKUP($B16,RD[#All],BF$2,0)/BF$1,"")</f>
        <v>5.0958899424574851</v>
      </c>
      <c r="BG16" s="168">
        <f>IFERROR(VLOOKUP($B16,RD[#All],BG$2,0)/BG$1,"")</f>
        <v>5.046590549595928</v>
      </c>
      <c r="BH16" s="168">
        <f>IFERROR(VLOOKUP($B16,RD[#All],BH$2,0)/BH$1,"")</f>
        <v>5.0092030715251221</v>
      </c>
      <c r="BI16" s="168">
        <f>IFERROR(VLOOKUP($B16,RD[#All],BI$2,0)/BI$1,"")</f>
        <v>4.9289754215862587</v>
      </c>
      <c r="BJ16" s="168">
        <f>IFERROR(VLOOKUP($B16,RD[#All],BJ$2,0)/BJ$1,"")</f>
        <v>5.0280146665018739</v>
      </c>
      <c r="BK16" s="168">
        <f>IFERROR(VLOOKUP($B16,RD[#All],BK$2,0)/BK$1,"")</f>
        <v>4.899644404377332</v>
      </c>
      <c r="BL16" s="168">
        <f>IFERROR(VLOOKUP($B16,RD[#All],BL$2,0)/BL$1,"")</f>
        <v>4.8918273784715645</v>
      </c>
      <c r="BM16" s="168">
        <f>IFERROR(VLOOKUP($B16,RD[#All],BM$2,0)/BM$1,"")</f>
        <v>5.0630241338889945</v>
      </c>
      <c r="BN16" s="168">
        <f>IFERROR(VLOOKUP($B16,RD[#All],BN$2,0)/BN$1,"")</f>
        <v>4.9812749164418317</v>
      </c>
      <c r="BO16" s="168">
        <f>IFERROR(VLOOKUP($B16,RD[#All],BO$2,0)/BO$1,"")</f>
        <v>4.8234598297181686</v>
      </c>
      <c r="BP16" s="168">
        <f>IFERROR(VLOOKUP($B16,RD[#All],BP$2,0)/BP$1,"")</f>
        <v>4.9865997272771168</v>
      </c>
      <c r="BQ16" s="168">
        <f>IFERROR(VLOOKUP($B16,RD[#All],BQ$2,0)/BQ$1,"")</f>
        <v>4.804308677382779</v>
      </c>
      <c r="BR16" s="168">
        <f>IFERROR(VLOOKUP($B16,RD[#All],BR$2,0)/BR$1,"")</f>
        <v>5.2222386624250943</v>
      </c>
      <c r="BS16" s="168">
        <f>IFERROR(VLOOKUP($B16,RD[#All],BS$2,0)/BS$1,"")</f>
        <v>4.9056089415934032</v>
      </c>
      <c r="BT16" s="168">
        <f>IFERROR(VLOOKUP($B16,RD[#All],BT$2,0)/BT$1,"")</f>
        <v>4.7559559964905169</v>
      </c>
      <c r="BU16" s="168">
        <f>IFERROR(VLOOKUP($B16,RD[#All],BU$2,0)/BU$1,"")</f>
        <v>3.2395487723954881</v>
      </c>
      <c r="BV16" s="168">
        <f>IFERROR(VLOOKUP($B16,RD[#All],BV$2,0)/BV$1,"")</f>
        <v>5.3815789473684212</v>
      </c>
      <c r="BW16" s="168">
        <f>IFERROR(VLOOKUP($B16,RD[#All],BW$2,0)/BW$1,"")</f>
        <v>5.0124310885309695</v>
      </c>
      <c r="BX16" s="168">
        <f>IFERROR(VLOOKUP($B16,RD[#All],BX$2,0)/BX$1,"")</f>
        <v>4.9073090249133804</v>
      </c>
      <c r="BY16" s="168">
        <f>AVERAGEIF(Inv_SY_B[[#This Row],[IS1Inv1M1]:[IS4Inv4M2]],"&gt;="&amp;0.1,Inv_SY_B[[#This Row],[IS1Inv1M1]:[IS4Inv4M2]])</f>
        <v>4.4167792682085221</v>
      </c>
      <c r="BZ16" s="168">
        <f>AVERAGEIF(Inv_SY_B[[#This Row],[IS5Inv1M1]:[IS9Inv2M2]],"&gt;="&amp;0.1,Inv_SY_B[[#This Row],[IS5Inv1M1]:[IS9Inv2M2]])</f>
        <v>5.0330444176559688</v>
      </c>
      <c r="CA16" s="168">
        <f>AVERAGEIF(Inv_SY_B[[#This Row],[IS10Inv1M1]:[IS14Inv2M4]],"&gt;="&amp;0.1,Inv_SY_B[[#This Row],[IS10Inv1M1]:[IS14Inv2M4]])</f>
        <v>4.8281573702868528</v>
      </c>
    </row>
    <row r="17" spans="2:79">
      <c r="B17" s="173">
        <f t="shared" si="32"/>
        <v>45854</v>
      </c>
      <c r="C17" s="168">
        <f>IFERROR(VLOOKUP($B17,RD[#All],C$2,0)/C$1,"")</f>
        <v>4.498889623223632</v>
      </c>
      <c r="D17" s="168">
        <f>IFERROR(VLOOKUP($B17,RD[#All],D$2,0)/D$1,"")</f>
        <v>4.545434613059534</v>
      </c>
      <c r="E17" s="168">
        <f>IFERROR(VLOOKUP($B17,RD[#All],E$2,0)/E$1,"")</f>
        <v>4.5709052764781299</v>
      </c>
      <c r="F17" s="168">
        <f>IFERROR(VLOOKUP($B17,RD[#All],F$2,0)/F$1,"")</f>
        <v>4.5240059396139252</v>
      </c>
      <c r="G17" s="168">
        <f>IFERROR(VLOOKUP($B17,RD[#All],G$2,0)/G$1,"")</f>
        <v>4.5090965017398377</v>
      </c>
      <c r="H17" s="168">
        <f>IFERROR(VLOOKUP($B17,RD[#All],H$2,0)/H$1,"")</f>
        <v>4.4675183069622211</v>
      </c>
      <c r="I17" s="168">
        <f>IFERROR(VLOOKUP($B17,RD[#All],I$2,0)/I$1,"")</f>
        <v>4.5724672143429519</v>
      </c>
      <c r="J17" s="168">
        <f>IFERROR(VLOOKUP($B17,RD[#All],J$2,0)/J$1,"")</f>
        <v>4.4515917372608298</v>
      </c>
      <c r="K17" s="168">
        <f>IFERROR(VLOOKUP($B17,RD[#All],K$2,0)/K$1,"")</f>
        <v>4.4732607666824418</v>
      </c>
      <c r="L17" s="168">
        <f>IFERROR(VLOOKUP($B17,RD[#All],L$2,0)/L$1,"")</f>
        <v>4.6058336618052813</v>
      </c>
      <c r="M17" s="168">
        <f>IFERROR(VLOOKUP($B17,RD[#All],M$2,0)/M$1,"")</f>
        <v>4.7104381527951125</v>
      </c>
      <c r="N17" s="168">
        <f>IFERROR(VLOOKUP($B17,RD[#All],N$2,0)/N$1,"")</f>
        <v>4.5589677808798008</v>
      </c>
      <c r="O17" s="168">
        <f>IFERROR(VLOOKUP($B17,RD[#All],O$2,0)/O$1,"")</f>
        <v>4.680437455343637</v>
      </c>
      <c r="P17" s="168">
        <f>IFERROR(VLOOKUP($B17,RD[#All],P$2,0)/P$1,"")</f>
        <v>4.438260306550621</v>
      </c>
      <c r="Q17" s="168">
        <f>IFERROR(VLOOKUP($B17,RD[#All],Q$2,0)/Q$1,"")</f>
        <v>4.5360048393269388</v>
      </c>
      <c r="R17" s="168">
        <f>IFERROR(VLOOKUP($B17,RD[#All],R$2,0)/R$1,"")</f>
        <v>4.5764162906413137</v>
      </c>
      <c r="S17" s="168">
        <f>IFERROR(VLOOKUP($B17,RD[#All],S$2,0)/S$1,"")</f>
        <v>4.505425073978282</v>
      </c>
      <c r="T17" s="168">
        <f>IFERROR(VLOOKUP($B17,RD[#All],T$2,0)/T$1,"")</f>
        <v>4.4080601474535719</v>
      </c>
      <c r="U17" s="168">
        <f>IFERROR(VLOOKUP($B17,RD[#All],U$2,0)/U$1,"")</f>
        <v>4.5402142125010574</v>
      </c>
      <c r="V17" s="168">
        <f>IFERROR(VLOOKUP($B17,RD[#All],V$2,0)/V$1,"")</f>
        <v>4.5033823881149342</v>
      </c>
      <c r="W17" s="168">
        <f>IFERROR(VLOOKUP($B17,RD[#All],W$2,0)/W$1,"")</f>
        <v>4.3155007424517402</v>
      </c>
      <c r="X17" s="168">
        <f>IFERROR(VLOOKUP($B17,RD[#All],X$2,0)/X$1,"")</f>
        <v>4.4791981037704174</v>
      </c>
      <c r="Y17" s="168">
        <f>IFERROR(VLOOKUP($B17,RD[#All],Y$2,0)/Y$1,"")</f>
        <v>4.4756520822157722</v>
      </c>
      <c r="Z17" s="168">
        <f>IFERROR(VLOOKUP($B17,RD[#All],Z$2,0)/Z$1,"")</f>
        <v>4.4526831720497668</v>
      </c>
      <c r="AA17" s="168">
        <f>IFERROR(VLOOKUP($B17,RD[#All],AA$2,0)/AA$1,"")</f>
        <v>4.4562408357771259</v>
      </c>
      <c r="AB17" s="168">
        <f>IFERROR(VLOOKUP($B17,RD[#All],AB$2,0)/AB$1,"")</f>
        <v>4.4023442824042514</v>
      </c>
      <c r="AC17" s="168">
        <f>IFERROR(VLOOKUP($B17,RD[#All],AC$2,0)/AC$1,"")</f>
        <v>4.4475927174027667</v>
      </c>
      <c r="AD17" s="168">
        <f>IFERROR(VLOOKUP($B17,RD[#All],AD$2,0)/AD$1,"")</f>
        <v>4.4193971166448218</v>
      </c>
      <c r="AE17" s="168">
        <f>IFERROR(VLOOKUP($B17,RD[#All],AE$2,0)/AE$1,"")</f>
        <v>4.3077181772322177</v>
      </c>
      <c r="AF17" s="168">
        <f>IFERROR(VLOOKUP($B17,RD[#All],AF$2,0)/AF$1,"")</f>
        <v>4.2337432682260268</v>
      </c>
      <c r="AG17" s="168">
        <f>IFERROR(VLOOKUP($B17,RD[#All],AG$2,0)/AG$1,"")</f>
        <v>4.2837672073054378</v>
      </c>
      <c r="AH17" s="168">
        <f>IFERROR(VLOOKUP($B17,RD[#All],AH$2,0)/AH$1,"")</f>
        <v>4.274744118750335</v>
      </c>
      <c r="AI17" s="168">
        <f>IFERROR(VLOOKUP($B17,RD[#All],AI$2,0)/AI$1,"")</f>
        <v>4.3002862205261003</v>
      </c>
      <c r="AJ17" s="168">
        <f>IFERROR(VLOOKUP($B17,RD[#All],AJ$2,0)/AJ$1,"")</f>
        <v>4.2301836094939542</v>
      </c>
      <c r="AK17" s="168">
        <f>IFERROR(VLOOKUP($B17,RD[#All],AK$2,0)/AK$1,"")</f>
        <v>4.2443547101641785</v>
      </c>
      <c r="AL17" s="168">
        <f>IFERROR(VLOOKUP($B17,RD[#All],AL$2,0)/AL$1,"")</f>
        <v>4.2773754188736355</v>
      </c>
      <c r="AM17" s="168">
        <f>IFERROR(VLOOKUP($B17,RD[#All],AM$2,0)/AM$1,"")</f>
        <v>4.2650117455424148</v>
      </c>
      <c r="AN17" s="168">
        <f>IFERROR(VLOOKUP($B17,RD[#All],AN$2,0)/AN$1,"")</f>
        <v>4.3169075232050185</v>
      </c>
      <c r="AO17" s="168">
        <f>IFERROR(VLOOKUP($B17,RD[#All],AO$2,0)/AO$1,"")</f>
        <v>4.3311771793197682</v>
      </c>
      <c r="AP17" s="168">
        <f>IFERROR(VLOOKUP($B17,RD[#All],AP$2,0)/AP$1,"")</f>
        <v>4.3004839567333262</v>
      </c>
      <c r="AQ17" s="168">
        <f>IFERROR(VLOOKUP($B17,RD[#All],AQ$2,0)/AQ$1,"")</f>
        <v>4.2999473545669904</v>
      </c>
      <c r="AR17" s="168">
        <f>IFERROR(VLOOKUP($B17,RD[#All],AR$2,0)/AR$1,"")</f>
        <v>4.3005045039044942</v>
      </c>
      <c r="AS17" s="168">
        <f>IFERROR(VLOOKUP($B17,RD[#All],AS$2,0)/AS$1,"")</f>
        <v>4.171160087642213</v>
      </c>
      <c r="AT17" s="168">
        <f>IFERROR(VLOOKUP($B17,RD[#All],AT$2,0)/AT$1,"")</f>
        <v>4.0579916616035696</v>
      </c>
      <c r="AU17" s="168">
        <f>IFERROR(VLOOKUP($B17,RD[#All],AU$2,0)/AU$1,"")</f>
        <v>4.1096621960882196</v>
      </c>
      <c r="AV17" s="168">
        <f>IFERROR(VLOOKUP($B17,RD[#All],AV$2,0)/AV$1,"")</f>
        <v>4.0948216840504834</v>
      </c>
      <c r="AW17" s="168">
        <f>IFERROR(VLOOKUP($B17,RD[#All],AW$2,0)/AW$1,"")</f>
        <v>3.9424672690392777</v>
      </c>
      <c r="AX17" s="168">
        <f>IFERROR(VLOOKUP($B17,RD[#All],AX$2,0)/AX$1,"")</f>
        <v>4.0855211598746086</v>
      </c>
      <c r="AY17" s="168">
        <f>IFERROR(VLOOKUP($B17,RD[#All],AY$2,0)/AY$1,"")</f>
        <v>4.6868749837658124</v>
      </c>
      <c r="AZ17" s="168">
        <f>IFERROR(VLOOKUP($B17,RD[#All],AZ$2,0)/AZ$1,"")</f>
        <v>4.9979775508140358</v>
      </c>
      <c r="BA17" s="168">
        <f>IFERROR(VLOOKUP($B17,RD[#All],BA$2,0)/BA$1,"")</f>
        <v>4.6285578997211552</v>
      </c>
      <c r="BB17" s="168">
        <f>IFERROR(VLOOKUP($B17,RD[#All],BB$2,0)/BB$1,"")</f>
        <v>4.7932590764579031</v>
      </c>
      <c r="BC17" s="168">
        <f>IFERROR(VLOOKUP($B17,RD[#All],BC$2,0)/BC$1,"")</f>
        <v>4.7647559337214513</v>
      </c>
      <c r="BD17" s="168">
        <f>IFERROR(VLOOKUP($B17,RD[#All],BD$2,0)/BD$1,"")</f>
        <v>4.7612689997621578</v>
      </c>
      <c r="BE17" s="168">
        <f>IFERROR(VLOOKUP($B17,RD[#All],BE$2,0)/BE$1,"")</f>
        <v>4.8978510330396032</v>
      </c>
      <c r="BF17" s="168">
        <f>IFERROR(VLOOKUP($B17,RD[#All],BF$2,0)/BF$1,"")</f>
        <v>4.9713997452055025</v>
      </c>
      <c r="BG17" s="168">
        <f>IFERROR(VLOOKUP($B17,RD[#All],BG$2,0)/BG$1,"")</f>
        <v>4.9531218544189128</v>
      </c>
      <c r="BH17" s="168">
        <f>IFERROR(VLOOKUP($B17,RD[#All],BH$2,0)/BH$1,"")</f>
        <v>4.9200483161255075</v>
      </c>
      <c r="BI17" s="168">
        <f>IFERROR(VLOOKUP($B17,RD[#All],BI$2,0)/BI$1,"")</f>
        <v>4.8746318450751946</v>
      </c>
      <c r="BJ17" s="168">
        <f>IFERROR(VLOOKUP($B17,RD[#All],BJ$2,0)/BJ$1,"")</f>
        <v>4.942391408835606</v>
      </c>
      <c r="BK17" s="168">
        <f>IFERROR(VLOOKUP($B17,RD[#All],BK$2,0)/BK$1,"")</f>
        <v>4.8118097813838183</v>
      </c>
      <c r="BL17" s="168">
        <f>IFERROR(VLOOKUP($B17,RD[#All],BL$2,0)/BL$1,"")</f>
        <v>4.8497707725533283</v>
      </c>
      <c r="BM17" s="168">
        <f>IFERROR(VLOOKUP($B17,RD[#All],BM$2,0)/BM$1,"")</f>
        <v>4.7797695995564355</v>
      </c>
      <c r="BN17" s="168">
        <f>IFERROR(VLOOKUP($B17,RD[#All],BN$2,0)/BN$1,"")</f>
        <v>4.7425372919674862</v>
      </c>
      <c r="BO17" s="168">
        <f>IFERROR(VLOOKUP($B17,RD[#All],BO$2,0)/BO$1,"")</f>
        <v>4.6396984993741661</v>
      </c>
      <c r="BP17" s="168">
        <f>IFERROR(VLOOKUP($B17,RD[#All],BP$2,0)/BP$1,"")</f>
        <v>4.7485083212668906</v>
      </c>
      <c r="BQ17" s="168">
        <f>IFERROR(VLOOKUP($B17,RD[#All],BQ$2,0)/BQ$1,"")</f>
        <v>4.6801840859067569</v>
      </c>
      <c r="BR17" s="168">
        <f>IFERROR(VLOOKUP($B17,RD[#All],BR$2,0)/BR$1,"")</f>
        <v>5.1120810830805654</v>
      </c>
      <c r="BS17" s="168">
        <f>IFERROR(VLOOKUP($B17,RD[#All],BS$2,0)/BS$1,"")</f>
        <v>4.7093300620186742</v>
      </c>
      <c r="BT17" s="168">
        <f>IFERROR(VLOOKUP($B17,RD[#All],BT$2,0)/BT$1,"")</f>
        <v>4.6709860295606394</v>
      </c>
      <c r="BU17" s="168">
        <f>IFERROR(VLOOKUP($B17,RD[#All],BU$2,0)/BU$1,"")</f>
        <v>4.1856521418565213</v>
      </c>
      <c r="BV17" s="168">
        <f>IFERROR(VLOOKUP($B17,RD[#All],BV$2,0)/BV$1,"")</f>
        <v>5.3157894736842106</v>
      </c>
      <c r="BW17" s="168">
        <f>IFERROR(VLOOKUP($B17,RD[#All],BW$2,0)/BW$1,"")</f>
        <v>4.7591251396245449</v>
      </c>
      <c r="BX17" s="168">
        <f>IFERROR(VLOOKUP($B17,RD[#All],BX$2,0)/BX$1,"")</f>
        <v>4.6480778749381289</v>
      </c>
      <c r="BY17" s="168">
        <f>AVERAGEIF(Inv_SY_B[[#This Row],[IS1Inv1M1]:[IS4Inv4M2]],"&gt;="&amp;0.1,Inv_SY_B[[#This Row],[IS1Inv1M1]:[IS4Inv4M2]])</f>
        <v>4.5044721193382404</v>
      </c>
      <c r="BZ17" s="168">
        <f>AVERAGEIF(Inv_SY_B[[#This Row],[IS5Inv1M1]:[IS9Inv2M2]],"&gt;="&amp;0.1,Inv_SY_B[[#This Row],[IS5Inv1M1]:[IS9Inv2M2]])</f>
        <v>4.2444355901793536</v>
      </c>
      <c r="CA17" s="168">
        <f>AVERAGEIF(Inv_SY_B[[#This Row],[IS10Inv1M1]:[IS14Inv2M4]],"&gt;="&amp;0.1,Inv_SY_B[[#This Row],[IS10Inv1M1]:[IS14Inv2M4]])</f>
        <v>4.7454802583081754</v>
      </c>
    </row>
    <row r="18" spans="2:79">
      <c r="B18" s="173">
        <f t="shared" si="32"/>
        <v>45855</v>
      </c>
      <c r="C18" s="168">
        <f>IFERROR(VLOOKUP($B18,RD[#All],C$2,0)/C$1,"")</f>
        <v>4.0744719837374435</v>
      </c>
      <c r="D18" s="168">
        <f>IFERROR(VLOOKUP($B18,RD[#All],D$2,0)/D$1,"")</f>
        <v>4.07854388728971</v>
      </c>
      <c r="E18" s="168">
        <f>IFERROR(VLOOKUP($B18,RD[#All],E$2,0)/E$1,"")</f>
        <v>4.1045638455518736</v>
      </c>
      <c r="F18" s="168">
        <f>IFERROR(VLOOKUP($B18,RD[#All],F$2,0)/F$1,"")</f>
        <v>4.1383930044547101</v>
      </c>
      <c r="G18" s="168">
        <f>IFERROR(VLOOKUP($B18,RD[#All],G$2,0)/G$1,"")</f>
        <v>4.1470307403443787</v>
      </c>
      <c r="H18" s="168">
        <f>IFERROR(VLOOKUP($B18,RD[#All],H$2,0)/H$1,"")</f>
        <v>4.0805010717781602</v>
      </c>
      <c r="I18" s="168">
        <f>IFERROR(VLOOKUP($B18,RD[#All],I$2,0)/I$1,"")</f>
        <v>4.1468562903509518</v>
      </c>
      <c r="J18" s="168">
        <f>IFERROR(VLOOKUP($B18,RD[#All],J$2,0)/J$1,"")</f>
        <v>4.0498201459922436</v>
      </c>
      <c r="K18" s="168">
        <f>IFERROR(VLOOKUP($B18,RD[#All],K$2,0)/K$1,"")</f>
        <v>4.0553399589840664</v>
      </c>
      <c r="L18" s="168">
        <f>IFERROR(VLOOKUP($B18,RD[#All],L$2,0)/L$1,"")</f>
        <v>4.234594665615556</v>
      </c>
      <c r="M18" s="168">
        <f>IFERROR(VLOOKUP($B18,RD[#All],M$2,0)/M$1,"")</f>
        <v>4.384681074689615</v>
      </c>
      <c r="N18" s="168">
        <f>IFERROR(VLOOKUP($B18,RD[#All],N$2,0)/N$1,"")</f>
        <v>4.1550969591790539</v>
      </c>
      <c r="O18" s="168">
        <f>IFERROR(VLOOKUP($B18,RD[#All],O$2,0)/O$1,"")</f>
        <v>4.2629366668168629</v>
      </c>
      <c r="P18" s="168">
        <f>IFERROR(VLOOKUP($B18,RD[#All],P$2,0)/P$1,"")</f>
        <v>4.1953357488824974</v>
      </c>
      <c r="Q18" s="168">
        <f>IFERROR(VLOOKUP($B18,RD[#All],Q$2,0)/Q$1,"")</f>
        <v>4.1902151772156584</v>
      </c>
      <c r="R18" s="168">
        <f>IFERROR(VLOOKUP($B18,RD[#All],R$2,0)/R$1,"")</f>
        <v>4.1510624191357746</v>
      </c>
      <c r="S18" s="168">
        <f>IFERROR(VLOOKUP($B18,RD[#All],S$2,0)/S$1,"")</f>
        <v>4.1021013922917131</v>
      </c>
      <c r="T18" s="168">
        <f>IFERROR(VLOOKUP($B18,RD[#All],T$2,0)/T$1,"")</f>
        <v>4.1514536849222443</v>
      </c>
      <c r="U18" s="168">
        <f>IFERROR(VLOOKUP($B18,RD[#All],U$2,0)/U$1,"")</f>
        <v>4.12937381868106</v>
      </c>
      <c r="V18" s="168">
        <f>IFERROR(VLOOKUP($B18,RD[#All],V$2,0)/V$1,"")</f>
        <v>4.1201503684749694</v>
      </c>
      <c r="W18" s="168">
        <f>IFERROR(VLOOKUP($B18,RD[#All],W$2,0)/W$1,"")</f>
        <v>4.2976819006764559</v>
      </c>
      <c r="X18" s="168">
        <f>IFERROR(VLOOKUP($B18,RD[#All],X$2,0)/X$1,"")</f>
        <v>4.4446780444962881</v>
      </c>
      <c r="Y18" s="168">
        <f>IFERROR(VLOOKUP($B18,RD[#All],Y$2,0)/Y$1,"")</f>
        <v>4.4414490002705067</v>
      </c>
      <c r="Z18" s="168">
        <f>IFERROR(VLOOKUP($B18,RD[#All],Z$2,0)/Z$1,"")</f>
        <v>4.4025476220398936</v>
      </c>
      <c r="AA18" s="168">
        <f>IFERROR(VLOOKUP($B18,RD[#All],AA$2,0)/AA$1,"")</f>
        <v>4.4412115102639298</v>
      </c>
      <c r="AB18" s="168">
        <f>IFERROR(VLOOKUP($B18,RD[#All],AB$2,0)/AB$1,"")</f>
        <v>4.3491890418427142</v>
      </c>
      <c r="AC18" s="168">
        <f>IFERROR(VLOOKUP($B18,RD[#All],AC$2,0)/AC$1,"")</f>
        <v>4.4145358513403847</v>
      </c>
      <c r="AD18" s="168">
        <f>IFERROR(VLOOKUP($B18,RD[#All],AD$2,0)/AD$1,"")</f>
        <v>4.3807113481267228</v>
      </c>
      <c r="AE18" s="168">
        <f>IFERROR(VLOOKUP($B18,RD[#All],AE$2,0)/AE$1,"")</f>
        <v>3.9355417297236701</v>
      </c>
      <c r="AF18" s="168">
        <f>IFERROR(VLOOKUP($B18,RD[#All],AF$2,0)/AF$1,"")</f>
        <v>3.9176379176379172</v>
      </c>
      <c r="AG18" s="168">
        <f>IFERROR(VLOOKUP($B18,RD[#All],AG$2,0)/AG$1,"")</f>
        <v>4.0175003407387218</v>
      </c>
      <c r="AH18" s="168">
        <f>IFERROR(VLOOKUP($B18,RD[#All],AH$2,0)/AH$1,"")</f>
        <v>4.009645785327689</v>
      </c>
      <c r="AI18" s="168">
        <f>IFERROR(VLOOKUP($B18,RD[#All],AI$2,0)/AI$1,"")</f>
        <v>3.9478806051519695</v>
      </c>
      <c r="AJ18" s="168">
        <f>IFERROR(VLOOKUP($B18,RD[#All],AJ$2,0)/AJ$1,"")</f>
        <v>3.9086430810568742</v>
      </c>
      <c r="AK18" s="168">
        <f>IFERROR(VLOOKUP($B18,RD[#All],AK$2,0)/AK$1,"")</f>
        <v>3.9022368630784761</v>
      </c>
      <c r="AL18" s="168">
        <f>IFERROR(VLOOKUP($B18,RD[#All],AL$2,0)/AL$1,"")</f>
        <v>3.9758944978921198</v>
      </c>
      <c r="AM18" s="168">
        <f>IFERROR(VLOOKUP($B18,RD[#All],AM$2,0)/AM$1,"")</f>
        <v>4.0129369240813908</v>
      </c>
      <c r="AN18" s="168">
        <f>IFERROR(VLOOKUP($B18,RD[#All],AN$2,0)/AN$1,"")</f>
        <v>4.0709578843215519</v>
      </c>
      <c r="AO18" s="168">
        <f>IFERROR(VLOOKUP($B18,RD[#All],AO$2,0)/AO$1,"")</f>
        <v>4.0887949544649889</v>
      </c>
      <c r="AP18" s="168">
        <f>IFERROR(VLOOKUP($B18,RD[#All],AP$2,0)/AP$1,"")</f>
        <v>4.0697463097457716</v>
      </c>
      <c r="AQ18" s="168">
        <f>IFERROR(VLOOKUP($B18,RD[#All],AQ$2,0)/AQ$1,"")</f>
        <v>4.0778494340615943</v>
      </c>
      <c r="AR18" s="168">
        <f>IFERROR(VLOOKUP($B18,RD[#All],AR$2,0)/AR$1,"")</f>
        <v>4.0614062838209097</v>
      </c>
      <c r="AS18" s="168">
        <f>IFERROR(VLOOKUP($B18,RD[#All],AS$2,0)/AS$1,"")</f>
        <v>3.876879093582668</v>
      </c>
      <c r="AT18" s="168">
        <f>IFERROR(VLOOKUP($B18,RD[#All],AT$2,0)/AT$1,"")</f>
        <v>3.8954976849426992</v>
      </c>
      <c r="AU18" s="168">
        <f>IFERROR(VLOOKUP($B18,RD[#All],AU$2,0)/AU$1,"")</f>
        <v>3.9409779160583835</v>
      </c>
      <c r="AV18" s="168">
        <f>IFERROR(VLOOKUP($B18,RD[#All],AV$2,0)/AV$1,"")</f>
        <v>3.9574194827822282</v>
      </c>
      <c r="AW18" s="168">
        <f>IFERROR(VLOOKUP($B18,RD[#All],AW$2,0)/AW$1,"")</f>
        <v>4.0424119491056612</v>
      </c>
      <c r="AX18" s="168">
        <f>IFERROR(VLOOKUP($B18,RD[#All],AX$2,0)/AX$1,"")</f>
        <v>4.1636951410658307</v>
      </c>
      <c r="AY18" s="168">
        <f>IFERROR(VLOOKUP($B18,RD[#All],AY$2,0)/AY$1,"")</f>
        <v>4.5444297254474133</v>
      </c>
      <c r="AZ18" s="168">
        <f>IFERROR(VLOOKUP($B18,RD[#All],AZ$2,0)/AZ$1,"")</f>
        <v>4.8350187076549709</v>
      </c>
      <c r="BA18" s="168">
        <f>IFERROR(VLOOKUP($B18,RD[#All],BA$2,0)/BA$1,"")</f>
        <v>4.5318391469809365</v>
      </c>
      <c r="BB18" s="168">
        <f>IFERROR(VLOOKUP($B18,RD[#All],BB$2,0)/BB$1,"")</f>
        <v>4.6812957157784751</v>
      </c>
      <c r="BC18" s="168">
        <f>IFERROR(VLOOKUP($B18,RD[#All],BC$2,0)/BC$1,"")</f>
        <v>4.6762651141961484</v>
      </c>
      <c r="BD18" s="168">
        <f>IFERROR(VLOOKUP($B18,RD[#All],BD$2,0)/BD$1,"")</f>
        <v>4.7144078564033105</v>
      </c>
      <c r="BE18" s="168">
        <f>IFERROR(VLOOKUP($B18,RD[#All],BE$2,0)/BE$1,"")</f>
        <v>4.8815452451643155</v>
      </c>
      <c r="BF18" s="168">
        <f>IFERROR(VLOOKUP($B18,RD[#All],BF$2,0)/BF$1,"")</f>
        <v>4.9625075882589327</v>
      </c>
      <c r="BG18" s="168">
        <f>IFERROR(VLOOKUP($B18,RD[#All],BG$2,0)/BG$1,"")</f>
        <v>4.9718155934543153</v>
      </c>
      <c r="BH18" s="168">
        <f>IFERROR(VLOOKUP($B18,RD[#All],BH$2,0)/BH$1,"")</f>
        <v>4.93874205516091</v>
      </c>
      <c r="BI18" s="168">
        <f>IFERROR(VLOOKUP($B18,RD[#All],BI$2,0)/BI$1,"")</f>
        <v>4.8784111345687702</v>
      </c>
      <c r="BJ18" s="168">
        <f>IFERROR(VLOOKUP($B18,RD[#All],BJ$2,0)/BJ$1,"")</f>
        <v>4.9706120655323476</v>
      </c>
      <c r="BK18" s="168">
        <f>IFERROR(VLOOKUP($B18,RD[#All],BK$2,0)/BK$1,"")</f>
        <v>4.8356622342423563</v>
      </c>
      <c r="BL18" s="168">
        <f>IFERROR(VLOOKUP($B18,RD[#All],BL$2,0)/BL$1,"")</f>
        <v>4.8235643289255989</v>
      </c>
      <c r="BM18" s="168">
        <f>IFERROR(VLOOKUP($B18,RD[#All],BM$2,0)/BM$1,"")</f>
        <v>4.8912634056235067</v>
      </c>
      <c r="BN18" s="168">
        <f>IFERROR(VLOOKUP($B18,RD[#All],BN$2,0)/BN$1,"")</f>
        <v>4.852989397748388</v>
      </c>
      <c r="BO18" s="168">
        <f>IFERROR(VLOOKUP($B18,RD[#All],BO$2,0)/BO$1,"")</f>
        <v>4.7068209014758677</v>
      </c>
      <c r="BP18" s="168">
        <f>IFERROR(VLOOKUP($B18,RD[#All],BP$2,0)/BP$1,"")</f>
        <v>4.8339770311167154</v>
      </c>
      <c r="BQ18" s="168">
        <f>IFERROR(VLOOKUP($B18,RD[#All],BQ$2,0)/BQ$1,"")</f>
        <v>4.6615087040618954</v>
      </c>
      <c r="BR18" s="168">
        <f>IFERROR(VLOOKUP($B18,RD[#All],BR$2,0)/BR$1,"")</f>
        <v>5.0292224606051636</v>
      </c>
      <c r="BS18" s="168">
        <f>IFERROR(VLOOKUP($B18,RD[#All],BS$2,0)/BS$1,"")</f>
        <v>4.5687846914589914</v>
      </c>
      <c r="BT18" s="168">
        <f>IFERROR(VLOOKUP($B18,RD[#All],BT$2,0)/BT$1,"")</f>
        <v>4.8685293919146924</v>
      </c>
      <c r="BU18" s="168">
        <f>IFERROR(VLOOKUP($B18,RD[#All],BU$2,0)/BU$1,"")</f>
        <v>4.3376096733760967</v>
      </c>
      <c r="BV18" s="168">
        <f>IFERROR(VLOOKUP($B18,RD[#All],BV$2,0)/BV$1,"")</f>
        <v>4.9415789473684208</v>
      </c>
      <c r="BW18" s="168">
        <f>IFERROR(VLOOKUP($B18,RD[#All],BW$2,0)/BW$1,"")</f>
        <v>4.807408208121644</v>
      </c>
      <c r="BX18" s="168">
        <f>IFERROR(VLOOKUP($B18,RD[#All],BX$2,0)/BX$1,"")</f>
        <v>4.7670681405708626</v>
      </c>
      <c r="BY18" s="168">
        <f>AVERAGEIF(Inv_SY_B[[#This Row],[IS1Inv1M1]:[IS4Inv4M2]],"&gt;="&amp;0.1,Inv_SY_B[[#This Row],[IS1Inv1M1]:[IS4Inv4M2]])</f>
        <v>4.2187331151230509</v>
      </c>
      <c r="BZ18" s="168">
        <f>AVERAGEIF(Inv_SY_B[[#This Row],[IS5Inv1M1]:[IS9Inv2M2]],"&gt;="&amp;0.1,Inv_SY_B[[#This Row],[IS5Inv1M1]:[IS9Inv2M2]])</f>
        <v>3.9815248215816457</v>
      </c>
      <c r="CA18" s="168">
        <f>AVERAGEIF(Inv_SY_B[[#This Row],[IS10Inv1M1]:[IS14Inv2M4]],"&gt;="&amp;0.1,Inv_SY_B[[#This Row],[IS10Inv1M1]:[IS14Inv2M4]])</f>
        <v>4.7399637341208054</v>
      </c>
    </row>
    <row r="19" spans="2:79">
      <c r="B19" s="173">
        <f t="shared" si="32"/>
        <v>45856</v>
      </c>
      <c r="C19" s="168">
        <f>IFERROR(VLOOKUP($B19,RD[#All],C$2,0)/C$1,"")</f>
        <v>3.1890522174647074</v>
      </c>
      <c r="D19" s="168">
        <f>IFERROR(VLOOKUP($B19,RD[#All],D$2,0)/D$1,"")</f>
        <v>3.1753956793971074</v>
      </c>
      <c r="E19" s="168">
        <f>IFERROR(VLOOKUP($B19,RD[#All],E$2,0)/E$1,"")</f>
        <v>3.1443080970379134</v>
      </c>
      <c r="F19" s="168">
        <f>IFERROR(VLOOKUP($B19,RD[#All],F$2,0)/F$1,"")</f>
        <v>3.1153275037122587</v>
      </c>
      <c r="G19" s="168">
        <f>IFERROR(VLOOKUP($B19,RD[#All],G$2,0)/G$1,"")</f>
        <v>3.1176745765753067</v>
      </c>
      <c r="H19" s="168">
        <f>IFERROR(VLOOKUP($B19,RD[#All],H$2,0)/H$1,"")</f>
        <v>3.1199895919808691</v>
      </c>
      <c r="I19" s="168">
        <f>IFERROR(VLOOKUP($B19,RD[#All],I$2,0)/I$1,"")</f>
        <v>3.176869906252239</v>
      </c>
      <c r="J19" s="168">
        <f>IFERROR(VLOOKUP($B19,RD[#All],J$2,0)/J$1,"")</f>
        <v>3.2094273963935462</v>
      </c>
      <c r="K19" s="168">
        <f>IFERROR(VLOOKUP($B19,RD[#All],K$2,0)/K$1,"")</f>
        <v>3.0902666035652313</v>
      </c>
      <c r="L19" s="168">
        <f>IFERROR(VLOOKUP($B19,RD[#All],L$2,0)/L$1,"")</f>
        <v>3.1849297070030222</v>
      </c>
      <c r="M19" s="168">
        <f>IFERROR(VLOOKUP($B19,RD[#All],M$2,0)/M$1,"")</f>
        <v>3.2789200551796625</v>
      </c>
      <c r="N19" s="168">
        <f>IFERROR(VLOOKUP($B19,RD[#All],N$2,0)/N$1,"")</f>
        <v>3.1371513368042456</v>
      </c>
      <c r="O19" s="168">
        <f>IFERROR(VLOOKUP($B19,RD[#All],O$2,0)/O$1,"")</f>
        <v>3.2245917362394034</v>
      </c>
      <c r="P19" s="168">
        <f>IFERROR(VLOOKUP($B19,RD[#All],P$2,0)/P$1,"")</f>
        <v>3.0882298009039633</v>
      </c>
      <c r="Q19" s="168">
        <f>IFERROR(VLOOKUP($B19,RD[#All],Q$2,0)/Q$1,"")</f>
        <v>3.1901904867720949</v>
      </c>
      <c r="R19" s="168">
        <f>IFERROR(VLOOKUP($B19,RD[#All],R$2,0)/R$1,"")</f>
        <v>3.194144947313537</v>
      </c>
      <c r="S19" s="168">
        <f>IFERROR(VLOOKUP($B19,RD[#All],S$2,0)/S$1,"")</f>
        <v>3.1427246735182752</v>
      </c>
      <c r="T19" s="168">
        <f>IFERROR(VLOOKUP($B19,RD[#All],T$2,0)/T$1,"")</f>
        <v>3.1868514492313551</v>
      </c>
      <c r="U19" s="168">
        <f>IFERROR(VLOOKUP($B19,RD[#All],U$2,0)/U$1,"")</f>
        <v>3.1902428932792941</v>
      </c>
      <c r="V19" s="168">
        <f>IFERROR(VLOOKUP($B19,RD[#All],V$2,0)/V$1,"")</f>
        <v>3.206476855800604</v>
      </c>
      <c r="W19" s="168">
        <f>IFERROR(VLOOKUP($B19,RD[#All],W$2,0)/W$1,"")</f>
        <v>3.1138426002309849</v>
      </c>
      <c r="X19" s="168">
        <f>IFERROR(VLOOKUP($B19,RD[#All],X$2,0)/X$1,"")</f>
        <v>3.1403081033974107</v>
      </c>
      <c r="Y19" s="168">
        <f>IFERROR(VLOOKUP($B19,RD[#All],Y$2,0)/Y$1,"")</f>
        <v>3.2028939658611062</v>
      </c>
      <c r="Z19" s="168">
        <f>IFERROR(VLOOKUP($B19,RD[#All],Z$2,0)/Z$1,"")</f>
        <v>3.1954792725183574</v>
      </c>
      <c r="AA19" s="168">
        <f>IFERROR(VLOOKUP($B19,RD[#All],AA$2,0)/AA$1,"")</f>
        <v>3.1834219208211141</v>
      </c>
      <c r="AB19" s="168">
        <f>IFERROR(VLOOKUP($B19,RD[#All],AB$2,0)/AB$1,"")</f>
        <v>3.1220753259733764</v>
      </c>
      <c r="AC19" s="168">
        <f>IFERROR(VLOOKUP($B19,RD[#All],AC$2,0)/AC$1,"")</f>
        <v>3.1835916903933352</v>
      </c>
      <c r="AD19" s="168">
        <f>IFERROR(VLOOKUP($B19,RD[#All],AD$2,0)/AD$1,"")</f>
        <v>3.1555565598589954</v>
      </c>
      <c r="AE19" s="168">
        <f>IFERROR(VLOOKUP($B19,RD[#All],AE$2,0)/AE$1,"")</f>
        <v>3.2789641836219943</v>
      </c>
      <c r="AF19" s="168">
        <f>IFERROR(VLOOKUP($B19,RD[#All],AF$2,0)/AF$1,"")</f>
        <v>3.2036009967044445</v>
      </c>
      <c r="AG19" s="168">
        <f>IFERROR(VLOOKUP($B19,RD[#All],AG$2,0)/AG$1,"")</f>
        <v>3.2310208532097588</v>
      </c>
      <c r="AH19" s="168">
        <f>IFERROR(VLOOKUP($B19,RD[#All],AH$2,0)/AH$1,"")</f>
        <v>3.192326241894861</v>
      </c>
      <c r="AI19" s="168">
        <f>IFERROR(VLOOKUP($B19,RD[#All],AI$2,0)/AI$1,"")</f>
        <v>3.2684748534823496</v>
      </c>
      <c r="AJ19" s="168">
        <f>IFERROR(VLOOKUP($B19,RD[#All],AJ$2,0)/AJ$1,"")</f>
        <v>3.2220436764047315</v>
      </c>
      <c r="AK19" s="168">
        <f>IFERROR(VLOOKUP($B19,RD[#All],AK$2,0)/AK$1,"")</f>
        <v>3.258594123585357</v>
      </c>
      <c r="AL19" s="168">
        <f>IFERROR(VLOOKUP($B19,RD[#All],AL$2,0)/AL$1,"")</f>
        <v>3.2806183115338881</v>
      </c>
      <c r="AM19" s="168">
        <f>IFERROR(VLOOKUP($B19,RD[#All],AM$2,0)/AM$1,"")</f>
        <v>3.2836363391601093</v>
      </c>
      <c r="AN19" s="168">
        <f>IFERROR(VLOOKUP($B19,RD[#All],AN$2,0)/AN$1,"")</f>
        <v>3.3052427524281973</v>
      </c>
      <c r="AO19" s="168">
        <f>IFERROR(VLOOKUP($B19,RD[#All],AO$2,0)/AO$1,"")</f>
        <v>3.2990502601519851</v>
      </c>
      <c r="AP19" s="168">
        <f>IFERROR(VLOOKUP($B19,RD[#All],AP$2,0)/AP$1,"")</f>
        <v>3.2454717400230195</v>
      </c>
      <c r="AQ19" s="168">
        <f>IFERROR(VLOOKUP($B19,RD[#All],AQ$2,0)/AQ$1,"")</f>
        <v>3.2694130034219526</v>
      </c>
      <c r="AR19" s="168">
        <f>IFERROR(VLOOKUP($B19,RD[#All],AR$2,0)/AR$1,"")</f>
        <v>3.2675202717327965</v>
      </c>
      <c r="AS19" s="168">
        <f>IFERROR(VLOOKUP($B19,RD[#All],AS$2,0)/AS$1,"")</f>
        <v>3.2570096195531182</v>
      </c>
      <c r="AT19" s="168">
        <f>IFERROR(VLOOKUP($B19,RD[#All],AT$2,0)/AT$1,"")</f>
        <v>3.3092120424881104</v>
      </c>
      <c r="AU19" s="168">
        <f>IFERROR(VLOOKUP($B19,RD[#All],AU$2,0)/AU$1,"")</f>
        <v>3.3166255017428576</v>
      </c>
      <c r="AV19" s="168">
        <f>IFERROR(VLOOKUP($B19,RD[#All],AV$2,0)/AV$1,"")</f>
        <v>3.2890120734511554</v>
      </c>
      <c r="AW19" s="168">
        <f>IFERROR(VLOOKUP($B19,RD[#All],AW$2,0)/AW$1,"")</f>
        <v>3.2474645030425964</v>
      </c>
      <c r="AX19" s="168">
        <f>IFERROR(VLOOKUP($B19,RD[#All],AX$2,0)/AX$1,"")</f>
        <v>3.3122061128526648</v>
      </c>
      <c r="AY19" s="168">
        <f>IFERROR(VLOOKUP($B19,RD[#All],AY$2,0)/AY$1,"")</f>
        <v>3.1666277046157045</v>
      </c>
      <c r="AZ19" s="168">
        <f>IFERROR(VLOOKUP($B19,RD[#All],AZ$2,0)/AZ$1,"")</f>
        <v>3.3809788654060067</v>
      </c>
      <c r="BA19" s="168">
        <f>IFERROR(VLOOKUP($B19,RD[#All],BA$2,0)/BA$1,"")</f>
        <v>3.1748390943687412</v>
      </c>
      <c r="BB19" s="168">
        <f>IFERROR(VLOOKUP($B19,RD[#All],BB$2,0)/BB$1,"")</f>
        <v>3.2354654394272884</v>
      </c>
      <c r="BC19" s="168">
        <f>IFERROR(VLOOKUP($B19,RD[#All],BC$2,0)/BC$1,"")</f>
        <v>3.2232422749664127</v>
      </c>
      <c r="BD19" s="168">
        <f>IFERROR(VLOOKUP($B19,RD[#All],BD$2,0)/BD$1,"")</f>
        <v>3.268299497524759</v>
      </c>
      <c r="BE19" s="168">
        <f>IFERROR(VLOOKUP($B19,RD[#All],BE$2,0)/BE$1,"")</f>
        <v>3.214618138830196</v>
      </c>
      <c r="BF19" s="168">
        <f>IFERROR(VLOOKUP($B19,RD[#All],BF$2,0)/BF$1,"")</f>
        <v>3.2174217874945494</v>
      </c>
      <c r="BG19" s="168">
        <f>IFERROR(VLOOKUP($B19,RD[#All],BG$2,0)/BG$1,"")</f>
        <v>3.2872221103793393</v>
      </c>
      <c r="BH19" s="168">
        <f>IFERROR(VLOOKUP($B19,RD[#All],BH$2,0)/BH$1,"")</f>
        <v>3.2469586724569326</v>
      </c>
      <c r="BI19" s="168">
        <f>IFERROR(VLOOKUP($B19,RD[#All],BI$2,0)/BI$1,"")</f>
        <v>3.2827690463158441</v>
      </c>
      <c r="BJ19" s="168">
        <f>IFERROR(VLOOKUP($B19,RD[#All],BJ$2,0)/BJ$1,"")</f>
        <v>3.3075158955767034</v>
      </c>
      <c r="BK19" s="168">
        <f>IFERROR(VLOOKUP($B19,RD[#All],BK$2,0)/BK$1,"")</f>
        <v>3.3186837953572237</v>
      </c>
      <c r="BL19" s="168">
        <f>IFERROR(VLOOKUP($B19,RD[#All],BL$2,0)/BL$1,"")</f>
        <v>3.279278596597583</v>
      </c>
      <c r="BM19" s="168">
        <f>IFERROR(VLOOKUP($B19,RD[#All],BM$2,0)/BM$1,"")</f>
        <v>3.2621882316781021</v>
      </c>
      <c r="BN19" s="168">
        <f>IFERROR(VLOOKUP($B19,RD[#All],BN$2,0)/BN$1,"")</f>
        <v>3.2750199906806037</v>
      </c>
      <c r="BO19" s="168">
        <f>IFERROR(VLOOKUP($B19,RD[#All],BO$2,0)/BO$1,"")</f>
        <v>3.2229756681292381</v>
      </c>
      <c r="BP19" s="168">
        <f>IFERROR(VLOOKUP($B19,RD[#All],BP$2,0)/BP$1,"")</f>
        <v>3.1939767869204014</v>
      </c>
      <c r="BQ19" s="168">
        <f>IFERROR(VLOOKUP($B19,RD[#All],BQ$2,0)/BQ$1,"")</f>
        <v>3.0967117988394581</v>
      </c>
      <c r="BR19" s="168">
        <f>IFERROR(VLOOKUP($B19,RD[#All],BR$2,0)/BR$1,"")</f>
        <v>3.3096101205888884</v>
      </c>
      <c r="BS19" s="168">
        <f>IFERROR(VLOOKUP($B19,RD[#All],BS$2,0)/BS$1,"")</f>
        <v>2.8077269663857276</v>
      </c>
      <c r="BT19" s="168">
        <f>IFERROR(VLOOKUP($B19,RD[#All],BT$2,0)/BT$1,"")</f>
        <v>3.2436390632381724</v>
      </c>
      <c r="BU19" s="168">
        <f>IFERROR(VLOOKUP($B19,RD[#All],BU$2,0)/BU$1,"")</f>
        <v>3.1480498414804985</v>
      </c>
      <c r="BV19" s="168">
        <f>IFERROR(VLOOKUP($B19,RD[#All],BV$2,0)/BV$1,"")</f>
        <v>2.9836842105263157</v>
      </c>
      <c r="BW19" s="168">
        <f>IFERROR(VLOOKUP($B19,RD[#All],BW$2,0)/BW$1,"")</f>
        <v>3.1521637300472021</v>
      </c>
      <c r="BX19" s="168">
        <f>IFERROR(VLOOKUP($B19,RD[#All],BX$2,0)/BX$1,"")</f>
        <v>3.1988120772149808</v>
      </c>
      <c r="BY19" s="168">
        <f>AVERAGEIF(Inv_SY_B[[#This Row],[IS1Inv1M1]:[IS4Inv4M2]],"&gt;="&amp;0.1,Inv_SY_B[[#This Row],[IS1Inv1M1]:[IS4Inv4M2]])</f>
        <v>3.166426248338547</v>
      </c>
      <c r="BZ19" s="168">
        <f>AVERAGEIF(Inv_SY_B[[#This Row],[IS5Inv1M1]:[IS9Inv2M2]],"&gt;="&amp;0.1,Inv_SY_B[[#This Row],[IS5Inv1M1]:[IS9Inv2M2]])</f>
        <v>3.2654353802550387</v>
      </c>
      <c r="CA19" s="168">
        <f>AVERAGEIF(Inv_SY_B[[#This Row],[IS10Inv1M1]:[IS14Inv2M4]],"&gt;="&amp;0.1,Inv_SY_B[[#This Row],[IS10Inv1M1]:[IS14Inv2M4]])</f>
        <v>3.216362500747934</v>
      </c>
    </row>
    <row r="20" spans="2:79">
      <c r="B20" s="173">
        <f t="shared" si="32"/>
        <v>45857</v>
      </c>
      <c r="C20" s="168">
        <f>IFERROR(VLOOKUP($B20,RD[#All],C$2,0)/C$1,"")</f>
        <v>4.8047835470038613</v>
      </c>
      <c r="D20" s="168">
        <f>IFERROR(VLOOKUP($B20,RD[#All],D$2,0)/D$1,"")</f>
        <v>4.768261704373538</v>
      </c>
      <c r="E20" s="168">
        <f>IFERROR(VLOOKUP($B20,RD[#All],E$2,0)/E$1,"")</f>
        <v>4.8108693118433541</v>
      </c>
      <c r="F20" s="168">
        <f>IFERROR(VLOOKUP($B20,RD[#All],F$2,0)/F$1,"")</f>
        <v>4.8213166144200628</v>
      </c>
      <c r="G20" s="168">
        <f>IFERROR(VLOOKUP($B20,RD[#All],G$2,0)/G$1,"")</f>
        <v>4.8118860101634739</v>
      </c>
      <c r="H20" s="168">
        <f>IFERROR(VLOOKUP($B20,RD[#All],H$2,0)/H$1,"")</f>
        <v>4.7712094366040114</v>
      </c>
      <c r="I20" s="168">
        <f>IFERROR(VLOOKUP($B20,RD[#All],I$2,0)/I$1,"")</f>
        <v>4.8746881046535107</v>
      </c>
      <c r="J20" s="168">
        <f>IFERROR(VLOOKUP($B20,RD[#All],J$2,0)/J$1,"")</f>
        <v>4.7752703668553087</v>
      </c>
      <c r="K20" s="168">
        <f>IFERROR(VLOOKUP($B20,RD[#All],K$2,0)/K$1,"")</f>
        <v>4.6792238523426404</v>
      </c>
      <c r="L20" s="168">
        <f>IFERROR(VLOOKUP($B20,RD[#All],L$2,0)/L$1,"")</f>
        <v>4.8805675995269997</v>
      </c>
      <c r="M20" s="168">
        <f>IFERROR(VLOOKUP($B20,RD[#All],M$2,0)/M$1,"")</f>
        <v>4.9969125665112006</v>
      </c>
      <c r="N20" s="168">
        <f>IFERROR(VLOOKUP($B20,RD[#All],N$2,0)/N$1,"")</f>
        <v>4.7563444754646751</v>
      </c>
      <c r="O20" s="168">
        <f>IFERROR(VLOOKUP($B20,RD[#All],O$2,0)/O$1,"")</f>
        <v>4.9147425540543148</v>
      </c>
      <c r="P20" s="168">
        <f>IFERROR(VLOOKUP($B20,RD[#All],P$2,0)/P$1,"")</f>
        <v>4.7309900016186672</v>
      </c>
      <c r="Q20" s="168">
        <f>IFERROR(VLOOKUP($B20,RD[#All],Q$2,0)/Q$1,"")</f>
        <v>4.8391417601817217</v>
      </c>
      <c r="R20" s="168">
        <f>IFERROR(VLOOKUP($B20,RD[#All],R$2,0)/R$1,"")</f>
        <v>4.8575824090941264</v>
      </c>
      <c r="S20" s="168">
        <f>IFERROR(VLOOKUP($B20,RD[#All],S$2,0)/S$1,"")</f>
        <v>4.7688377568785034</v>
      </c>
      <c r="T20" s="168">
        <f>IFERROR(VLOOKUP($B20,RD[#All],T$2,0)/T$1,"")</f>
        <v>4.7096476418360034</v>
      </c>
      <c r="U20" s="168">
        <f>IFERROR(VLOOKUP($B20,RD[#All],U$2,0)/U$1,"")</f>
        <v>4.8071805384463486</v>
      </c>
      <c r="V20" s="168">
        <f>IFERROR(VLOOKUP($B20,RD[#All],V$2,0)/V$1,"")</f>
        <v>4.7944618189531072</v>
      </c>
      <c r="W20" s="168">
        <f>IFERROR(VLOOKUP($B20,RD[#All],W$2,0)/W$1,"")</f>
        <v>4.7287163834350761</v>
      </c>
      <c r="X20" s="168">
        <f>IFERROR(VLOOKUP($B20,RD[#All],X$2,0)/X$1,"")</f>
        <v>4.8600716850739731</v>
      </c>
      <c r="Y20" s="168">
        <f>IFERROR(VLOOKUP($B20,RD[#All],Y$2,0)/Y$1,"")</f>
        <v>4.8471635741762142</v>
      </c>
      <c r="Z20" s="168">
        <f>IFERROR(VLOOKUP($B20,RD[#All],Z$2,0)/Z$1,"")</f>
        <v>4.7834341729654026</v>
      </c>
      <c r="AA20" s="168">
        <f>IFERROR(VLOOKUP($B20,RD[#All],AA$2,0)/AA$1,"")</f>
        <v>4.8585960410557183</v>
      </c>
      <c r="AB20" s="168">
        <f>IFERROR(VLOOKUP($B20,RD[#All],AB$2,0)/AB$1,"")</f>
        <v>4.8271318886011532</v>
      </c>
      <c r="AC20" s="168">
        <f>IFERROR(VLOOKUP($B20,RD[#All],AC$2,0)/AC$1,"")</f>
        <v>4.8162615939736551</v>
      </c>
      <c r="AD20" s="168">
        <f>IFERROR(VLOOKUP($B20,RD[#All],AD$2,0)/AD$1,"")</f>
        <v>4.7923803497988882</v>
      </c>
      <c r="AE20" s="168">
        <f>IFERROR(VLOOKUP($B20,RD[#All],AE$2,0)/AE$1,"")</f>
        <v>5.047082562636624</v>
      </c>
      <c r="AF20" s="168">
        <f>IFERROR(VLOOKUP($B20,RD[#All],AF$2,0)/AF$1,"")</f>
        <v>4.9900061624199559</v>
      </c>
      <c r="AG20" s="168">
        <f>IFERROR(VLOOKUP($B20,RD[#All],AG$2,0)/AG$1,"")</f>
        <v>5.072863568215892</v>
      </c>
      <c r="AH20" s="168">
        <f>IFERROR(VLOOKUP($B20,RD[#All],AH$2,0)/AH$1,"")</f>
        <v>5.0607148598681739</v>
      </c>
      <c r="AI20" s="168">
        <f>IFERROR(VLOOKUP($B20,RD[#All],AI$2,0)/AI$1,"")</f>
        <v>5.0307755213302441</v>
      </c>
      <c r="AJ20" s="168">
        <f>IFERROR(VLOOKUP($B20,RD[#All],AJ$2,0)/AJ$1,"")</f>
        <v>4.9466030926477176</v>
      </c>
      <c r="AK20" s="168">
        <f>IFERROR(VLOOKUP($B20,RD[#All],AK$2,0)/AK$1,"")</f>
        <v>4.9666330163115671</v>
      </c>
      <c r="AL20" s="168">
        <f>IFERROR(VLOOKUP($B20,RD[#All],AL$2,0)/AL$1,"")</f>
        <v>5.0356177710517782</v>
      </c>
      <c r="AM20" s="168">
        <f>IFERROR(VLOOKUP($B20,RD[#All],AM$2,0)/AM$1,"")</f>
        <v>5.024399765762249</v>
      </c>
      <c r="AN20" s="168">
        <f>IFERROR(VLOOKUP($B20,RD[#All],AN$2,0)/AN$1,"")</f>
        <v>5.0855842818391697</v>
      </c>
      <c r="AO20" s="168">
        <f>IFERROR(VLOOKUP($B20,RD[#All],AO$2,0)/AO$1,"")</f>
        <v>5.1117004449171084</v>
      </c>
      <c r="AP20" s="168">
        <f>IFERROR(VLOOKUP($B20,RD[#All],AP$2,0)/AP$1,"")</f>
        <v>5.0814783902212461</v>
      </c>
      <c r="AQ20" s="168">
        <f>IFERROR(VLOOKUP($B20,RD[#All],AQ$2,0)/AQ$1,"")</f>
        <v>5.0873914187944189</v>
      </c>
      <c r="AR20" s="168">
        <f>IFERROR(VLOOKUP($B20,RD[#All],AR$2,0)/AR$1,"")</f>
        <v>5.070880301037314</v>
      </c>
      <c r="AS20" s="168">
        <f>IFERROR(VLOOKUP($B20,RD[#All],AS$2,0)/AS$1,"")</f>
        <v>4.921180592170785</v>
      </c>
      <c r="AT20" s="168">
        <f>IFERROR(VLOOKUP($B20,RD[#All],AT$2,0)/AT$1,"")</f>
        <v>4.9176426221952187</v>
      </c>
      <c r="AU20" s="168">
        <f>IFERROR(VLOOKUP($B20,RD[#All],AU$2,0)/AU$1,"")</f>
        <v>5.1213035010985379</v>
      </c>
      <c r="AV20" s="168">
        <f>IFERROR(VLOOKUP($B20,RD[#All],AV$2,0)/AV$1,"")</f>
        <v>5.013763828752472</v>
      </c>
      <c r="AW20" s="168">
        <f>IFERROR(VLOOKUP($B20,RD[#All],AW$2,0)/AW$1,"")</f>
        <v>4.3183201180158584</v>
      </c>
      <c r="AX20" s="168">
        <f>IFERROR(VLOOKUP($B20,RD[#All],AX$2,0)/AX$1,"")</f>
        <v>4.4158992946708464</v>
      </c>
      <c r="AY20" s="168">
        <f>IFERROR(VLOOKUP($B20,RD[#All],AY$2,0)/AY$1,"")</f>
        <v>4.8220992753058516</v>
      </c>
      <c r="AZ20" s="168">
        <f>IFERROR(VLOOKUP($B20,RD[#All],AZ$2,0)/AZ$1,"")</f>
        <v>5.1103246030943481</v>
      </c>
      <c r="BA20" s="168">
        <f>IFERROR(VLOOKUP($B20,RD[#All],BA$2,0)/BA$1,"")</f>
        <v>4.920643271777065</v>
      </c>
      <c r="BB20" s="168">
        <f>IFERROR(VLOOKUP($B20,RD[#All],BB$2,0)/BB$1,"")</f>
        <v>5.0279019097801196</v>
      </c>
      <c r="BC20" s="168">
        <f>IFERROR(VLOOKUP($B20,RD[#All],BC$2,0)/BC$1,"")</f>
        <v>4.9930138826690547</v>
      </c>
      <c r="BD20" s="168">
        <f>IFERROR(VLOOKUP($B20,RD[#All],BD$2,0)/BD$1,"")</f>
        <v>5.0602077274909574</v>
      </c>
      <c r="BE20" s="168">
        <f>IFERROR(VLOOKUP($B20,RD[#All],BE$2,0)/BE$1,"")</f>
        <v>5.1492319294502913</v>
      </c>
      <c r="BF20" s="168">
        <f>IFERROR(VLOOKUP($B20,RD[#All],BF$2,0)/BF$1,"")</f>
        <v>5.2489376437494126</v>
      </c>
      <c r="BG20" s="168">
        <f>IFERROR(VLOOKUP($B20,RD[#All],BG$2,0)/BG$1,"")</f>
        <v>5.2932041068706681</v>
      </c>
      <c r="BH20" s="168">
        <f>IFERROR(VLOOKUP($B20,RD[#All],BH$2,0)/BH$1,"")</f>
        <v>5.2644445083546634</v>
      </c>
      <c r="BI20" s="168">
        <f>IFERROR(VLOOKUP($B20,RD[#All],BI$2,0)/BI$1,"")</f>
        <v>5.1885083535329839</v>
      </c>
      <c r="BJ20" s="168">
        <f>IFERROR(VLOOKUP($B20,RD[#All],BJ$2,0)/BJ$1,"")</f>
        <v>5.2666199755558294</v>
      </c>
      <c r="BK20" s="168">
        <f>IFERROR(VLOOKUP($B20,RD[#All],BK$2,0)/BK$1,"")</f>
        <v>5.1880024040267445</v>
      </c>
      <c r="BL20" s="168">
        <f>IFERROR(VLOOKUP($B20,RD[#All],BL$2,0)/BL$1,"")</f>
        <v>5.1727730837722126</v>
      </c>
      <c r="BM20" s="168">
        <f>IFERROR(VLOOKUP($B20,RD[#All],BM$2,0)/BM$1,"")</f>
        <v>5.2872170844671045</v>
      </c>
      <c r="BN20" s="168">
        <f>IFERROR(VLOOKUP($B20,RD[#All],BN$2,0)/BN$1,"")</f>
        <v>5.2194372695319018</v>
      </c>
      <c r="BO20" s="168">
        <f>IFERROR(VLOOKUP($B20,RD[#All],BO$2,0)/BO$1,"")</f>
        <v>5.0160240980427213</v>
      </c>
      <c r="BP20" s="168">
        <f>IFERROR(VLOOKUP($B20,RD[#All],BP$2,0)/BP$1,"")</f>
        <v>5.2080413846152993</v>
      </c>
      <c r="BQ20" s="168">
        <f>IFERROR(VLOOKUP($B20,RD[#All],BQ$2,0)/BQ$1,"")</f>
        <v>5.2224371373307541</v>
      </c>
      <c r="BR20" s="168">
        <f>IFERROR(VLOOKUP($B20,RD[#All],BR$2,0)/BR$1,"")</f>
        <v>5.613671672708441</v>
      </c>
      <c r="BS20" s="168">
        <f>IFERROR(VLOOKUP($B20,RD[#All],BS$2,0)/BS$1,"")</f>
        <v>5.1053711654815723</v>
      </c>
      <c r="BT20" s="168">
        <f>IFERROR(VLOOKUP($B20,RD[#All],BT$2,0)/BT$1,"")</f>
        <v>5.462644259971654</v>
      </c>
      <c r="BU20" s="168">
        <f>IFERROR(VLOOKUP($B20,RD[#All],BU$2,0)/BU$1,"")</f>
        <v>5.41399395413994</v>
      </c>
      <c r="BV20" s="168">
        <f>IFERROR(VLOOKUP($B20,RD[#All],BV$2,0)/BV$1,"")</f>
        <v>5.6263157894736846</v>
      </c>
      <c r="BW20" s="168">
        <f>IFERROR(VLOOKUP($B20,RD[#All],BW$2,0)/BW$1,"")</f>
        <v>5.3500522466039708</v>
      </c>
      <c r="BX20" s="168">
        <f>IFERROR(VLOOKUP($B20,RD[#All],BX$2,0)/BX$1,"")</f>
        <v>5.190562613430127</v>
      </c>
      <c r="BY20" s="168">
        <f>AVERAGEIF(Inv_SY_B[[#This Row],[IS1Inv1M1]:[IS4Inv4M2]],"&gt;="&amp;0.1,Inv_SY_B[[#This Row],[IS1Inv1M1]:[IS4Inv4M2]])</f>
        <v>4.8102740628537664</v>
      </c>
      <c r="BZ20" s="168">
        <f>AVERAGEIF(Inv_SY_B[[#This Row],[IS5Inv1M1]:[IS9Inv2M2]],"&gt;="&amp;0.1,Inv_SY_B[[#This Row],[IS5Inv1M1]:[IS9Inv2M2]])</f>
        <v>5.0325345389594709</v>
      </c>
      <c r="CA20" s="168">
        <f>AVERAGEIF(Inv_SY_B[[#This Row],[IS10Inv1M1]:[IS14Inv2M4]],"&gt;="&amp;0.1,Inv_SY_B[[#This Row],[IS10Inv1M1]:[IS14Inv2M4]])</f>
        <v>5.1484250272826468</v>
      </c>
    </row>
    <row r="21" spans="2:79">
      <c r="B21" s="173">
        <f t="shared" si="32"/>
        <v>45858</v>
      </c>
      <c r="C21" s="168">
        <f>IFERROR(VLOOKUP($B21,RD[#All],C$2,0)/C$1,"")</f>
        <v>5.3017437143904207</v>
      </c>
      <c r="D21" s="168">
        <f>IFERROR(VLOOKUP($B21,RD[#All],D$2,0)/D$1,"")</f>
        <v>5.2780640291172425</v>
      </c>
      <c r="E21" s="168">
        <f>IFERROR(VLOOKUP($B21,RD[#All],E$2,0)/E$1,"")</f>
        <v>5.2634242994388849</v>
      </c>
      <c r="F21" s="168">
        <f>IFERROR(VLOOKUP($B21,RD[#All],F$2,0)/F$1,"")</f>
        <v>5.2019138755980858</v>
      </c>
      <c r="G21" s="168">
        <f>IFERROR(VLOOKUP($B21,RD[#All],G$2,0)/G$1,"")</f>
        <v>5.1569699261129518</v>
      </c>
      <c r="H21" s="168">
        <f>IFERROR(VLOOKUP($B21,RD[#All],H$2,0)/H$1,"")</f>
        <v>5.1523411847795106</v>
      </c>
      <c r="I21" s="168">
        <f>IFERROR(VLOOKUP($B21,RD[#All],I$2,0)/I$1,"")</f>
        <v>5.3074001446282333</v>
      </c>
      <c r="J21" s="168">
        <f>IFERROR(VLOOKUP($B21,RD[#All],J$2,0)/J$1,"")</f>
        <v>5.222034752246711</v>
      </c>
      <c r="K21" s="168">
        <f>IFERROR(VLOOKUP($B21,RD[#All],K$2,0)/K$1,"")</f>
        <v>5.1521691118472939</v>
      </c>
      <c r="L21" s="168">
        <f>IFERROR(VLOOKUP($B21,RD[#All],L$2,0)/L$1,"")</f>
        <v>5.3391144396268553</v>
      </c>
      <c r="M21" s="168">
        <f>IFERROR(VLOOKUP($B21,RD[#All],M$2,0)/M$1,"")</f>
        <v>5.4890626026407414</v>
      </c>
      <c r="N21" s="168">
        <f>IFERROR(VLOOKUP($B21,RD[#All],N$2,0)/N$1,"")</f>
        <v>5.2523328051510356</v>
      </c>
      <c r="O21" s="168">
        <f>IFERROR(VLOOKUP($B21,RD[#All],O$2,0)/O$1,"")</f>
        <v>5.4146363443255039</v>
      </c>
      <c r="P21" s="168">
        <f>IFERROR(VLOOKUP($B21,RD[#All],P$2,0)/P$1,"")</f>
        <v>5.2386911209891309</v>
      </c>
      <c r="Q21" s="168">
        <f>IFERROR(VLOOKUP($B21,RD[#All],Q$2,0)/Q$1,"")</f>
        <v>5.303507277508241</v>
      </c>
      <c r="R21" s="168">
        <f>IFERROR(VLOOKUP($B21,RD[#All],R$2,0)/R$1,"")</f>
        <v>5.361338371322085</v>
      </c>
      <c r="S21" s="168">
        <f>IFERROR(VLOOKUP($B21,RD[#All],S$2,0)/S$1,"")</f>
        <v>5.2252985267980936</v>
      </c>
      <c r="T21" s="168">
        <f>IFERROR(VLOOKUP($B21,RD[#All],T$2,0)/T$1,"")</f>
        <v>5.0927759086289894</v>
      </c>
      <c r="U21" s="168">
        <f>IFERROR(VLOOKUP($B21,RD[#All],U$2,0)/U$1,"")</f>
        <v>5.2886884891342163</v>
      </c>
      <c r="V21" s="168">
        <f>IFERROR(VLOOKUP($B21,RD[#All],V$2,0)/V$1,"")</f>
        <v>5.2767962308598353</v>
      </c>
      <c r="W21" s="168">
        <f>IFERROR(VLOOKUP($B21,RD[#All],W$2,0)/W$1,"")</f>
        <v>5.1958422702524327</v>
      </c>
      <c r="X21" s="168">
        <f>IFERROR(VLOOKUP($B21,RD[#All],X$2,0)/X$1,"")</f>
        <v>5.2914706969457548</v>
      </c>
      <c r="Y21" s="168">
        <f>IFERROR(VLOOKUP($B21,RD[#All],Y$2,0)/Y$1,"")</f>
        <v>5.3382941556744559</v>
      </c>
      <c r="Z21" s="168">
        <f>IFERROR(VLOOKUP($B21,RD[#All],Z$2,0)/Z$1,"")</f>
        <v>5.2686762778505898</v>
      </c>
      <c r="AA21" s="168">
        <f>IFERROR(VLOOKUP($B21,RD[#All],AA$2,0)/AA$1,"")</f>
        <v>5.3520894428152488</v>
      </c>
      <c r="AB21" s="168">
        <f>IFERROR(VLOOKUP($B21,RD[#All],AB$2,0)/AB$1,"")</f>
        <v>5.3050747353595922</v>
      </c>
      <c r="AC21" s="168">
        <f>IFERROR(VLOOKUP($B21,RD[#All],AC$2,0)/AC$1,"")</f>
        <v>5.3092261208845111</v>
      </c>
      <c r="AD21" s="168">
        <f>IFERROR(VLOOKUP($B21,RD[#All],AD$2,0)/AD$1,"")</f>
        <v>5.272743706783567</v>
      </c>
      <c r="AE21" s="168">
        <f>IFERROR(VLOOKUP($B21,RD[#All],AE$2,0)/AE$1,"")</f>
        <v>5.2322739756740093</v>
      </c>
      <c r="AF21" s="168">
        <f>IFERROR(VLOOKUP($B21,RD[#All],AF$2,0)/AF$1,"")</f>
        <v>5.129544784717198</v>
      </c>
      <c r="AG21" s="168">
        <f>IFERROR(VLOOKUP($B21,RD[#All],AG$2,0)/AG$1,"")</f>
        <v>5.2220798691563308</v>
      </c>
      <c r="AH21" s="168">
        <f>IFERROR(VLOOKUP($B21,RD[#All],AH$2,0)/AH$1,"")</f>
        <v>5.15856599324795</v>
      </c>
      <c r="AI21" s="168">
        <f>IFERROR(VLOOKUP($B21,RD[#All],AI$2,0)/AI$1,"")</f>
        <v>5.2620417064195175</v>
      </c>
      <c r="AJ21" s="168">
        <f>IFERROR(VLOOKUP($B21,RD[#All],AJ$2,0)/AJ$1,"")</f>
        <v>5.168725797529043</v>
      </c>
      <c r="AK21" s="168">
        <f>IFERROR(VLOOKUP($B21,RD[#All],AK$2,0)/AK$1,"")</f>
        <v>5.2313373359545192</v>
      </c>
      <c r="AL21" s="168">
        <f>IFERROR(VLOOKUP($B21,RD[#All],AL$2,0)/AL$1,"")</f>
        <v>5.2567830504810296</v>
      </c>
      <c r="AM21" s="168">
        <f>IFERROR(VLOOKUP($B21,RD[#All],AM$2,0)/AM$1,"")</f>
        <v>5.3062254740285528</v>
      </c>
      <c r="AN21" s="168">
        <f>IFERROR(VLOOKUP($B21,RD[#All],AN$2,0)/AN$1,"")</f>
        <v>5.3576500838005741</v>
      </c>
      <c r="AO21" s="168">
        <f>IFERROR(VLOOKUP($B21,RD[#All],AO$2,0)/AO$1,"")</f>
        <v>5.3524672370041797</v>
      </c>
      <c r="AP21" s="168">
        <f>IFERROR(VLOOKUP($B21,RD[#All],AP$2,0)/AP$1,"")</f>
        <v>5.2772149939084718</v>
      </c>
      <c r="AQ21" s="168">
        <f>IFERROR(VLOOKUP($B21,RD[#All],AQ$2,0)/AQ$1,"")</f>
        <v>5.3049486707028155</v>
      </c>
      <c r="AR21" s="168">
        <f>IFERROR(VLOOKUP($B21,RD[#All],AR$2,0)/AR$1,"")</f>
        <v>5.302319385937162</v>
      </c>
      <c r="AS21" s="168">
        <f>IFERROR(VLOOKUP($B21,RD[#All],AS$2,0)/AS$1,"")</f>
        <v>5.2415199128264609</v>
      </c>
      <c r="AT21" s="168">
        <f>IFERROR(VLOOKUP($B21,RD[#All],AT$2,0)/AT$1,"")</f>
        <v>5.2799229012591393</v>
      </c>
      <c r="AU21" s="168">
        <f>IFERROR(VLOOKUP($B21,RD[#All],AU$2,0)/AU$1,"")</f>
        <v>5.4291842379458366</v>
      </c>
      <c r="AV21" s="168">
        <f>IFERROR(VLOOKUP($B21,RD[#All],AV$2,0)/AV$1,"")</f>
        <v>5.3589691529697285</v>
      </c>
      <c r="AW21" s="168">
        <f>IFERROR(VLOOKUP($B21,RD[#All],AW$2,0)/AW$1,"")</f>
        <v>4.5099575880508951</v>
      </c>
      <c r="AX21" s="168">
        <f>IFERROR(VLOOKUP($B21,RD[#All],AX$2,0)/AX$1,"")</f>
        <v>4.6630094043887151</v>
      </c>
      <c r="AY21" s="168">
        <f>IFERROR(VLOOKUP($B21,RD[#All],AY$2,0)/AY$1,"")</f>
        <v>5.091041325748721</v>
      </c>
      <c r="AZ21" s="168">
        <f>IFERROR(VLOOKUP($B21,RD[#All],AZ$2,0)/AZ$1,"")</f>
        <v>5.3182323794114676</v>
      </c>
      <c r="BA21" s="168">
        <f>IFERROR(VLOOKUP($B21,RD[#All],BA$2,0)/BA$1,"")</f>
        <v>5.148103330351975</v>
      </c>
      <c r="BB21" s="168">
        <f>IFERROR(VLOOKUP($B21,RD[#All],BB$2,0)/BB$1,"")</f>
        <v>5.2975833166588853</v>
      </c>
      <c r="BC21" s="168">
        <f>IFERROR(VLOOKUP($B21,RD[#All],BC$2,0)/BC$1,"")</f>
        <v>5.2127183161665922</v>
      </c>
      <c r="BD21" s="168">
        <f>IFERROR(VLOOKUP($B21,RD[#All],BD$2,0)/BD$1,"")</f>
        <v>5.298845889614598</v>
      </c>
      <c r="BE21" s="168">
        <f>IFERROR(VLOOKUP($B21,RD[#All],BE$2,0)/BE$1,"")</f>
        <v>5.430506770299008</v>
      </c>
      <c r="BF21" s="168">
        <f>IFERROR(VLOOKUP($B21,RD[#All],BF$2,0)/BF$1,"")</f>
        <v>6.3373718546132345</v>
      </c>
      <c r="BG21" s="168">
        <f>IFERROR(VLOOKUP($B21,RD[#All],BG$2,0)/BG$1,"")</f>
        <v>5.5879899916597164</v>
      </c>
      <c r="BH21" s="168">
        <f>IFERROR(VLOOKUP($B21,RD[#All],BH$2,0)/BH$1,"")</f>
        <v>5.5340657444422083</v>
      </c>
      <c r="BI21" s="168">
        <f>IFERROR(VLOOKUP($B21,RD[#All],BI$2,0)/BI$1,"")</f>
        <v>5.5210206688039198</v>
      </c>
      <c r="BJ21" s="168">
        <f>IFERROR(VLOOKUP($B21,RD[#All],BJ$2,0)/BJ$1,"")</f>
        <v>5.6056798363064582</v>
      </c>
      <c r="BK21" s="168">
        <f>IFERROR(VLOOKUP($B21,RD[#All],BK$2,0)/BK$1,"")</f>
        <v>5.5361480479803671</v>
      </c>
      <c r="BL21" s="168">
        <f>IFERROR(VLOOKUP($B21,RD[#All],BL$2,0)/BL$1,"")</f>
        <v>5.4951439144217531</v>
      </c>
      <c r="BM21" s="168">
        <f>IFERROR(VLOOKUP($B21,RD[#All],BM$2,0)/BM$1,"")</f>
        <v>5.4668125126183869</v>
      </c>
      <c r="BN21" s="168">
        <f>IFERROR(VLOOKUP($B21,RD[#All],BN$2,0)/BN$1,"")</f>
        <v>5.4104273691113782</v>
      </c>
      <c r="BO21" s="168">
        <f>IFERROR(VLOOKUP($B21,RD[#All],BO$2,0)/BO$1,"")</f>
        <v>5.0743435621638717</v>
      </c>
      <c r="BP21" s="168">
        <f>IFERROR(VLOOKUP($B21,RD[#All],BP$2,0)/BP$1,"")</f>
        <v>5.2052664265032922</v>
      </c>
      <c r="BQ21" s="168">
        <f>IFERROR(VLOOKUP($B21,RD[#All],BQ$2,0)/BQ$1,"")</f>
        <v>4.7095311145201091</v>
      </c>
      <c r="BR21" s="168">
        <f>IFERROR(VLOOKUP($B21,RD[#All],BR$2,0)/BR$1,"")</f>
        <v>5.541170378042465</v>
      </c>
      <c r="BS21" s="168">
        <f>IFERROR(VLOOKUP($B21,RD[#All],BS$2,0)/BS$1,"")</f>
        <v>5.2734803910432619</v>
      </c>
      <c r="BT21" s="168">
        <f>IFERROR(VLOOKUP($B21,RD[#All],BT$2,0)/BT$1,"")</f>
        <v>5.6860363096443276</v>
      </c>
      <c r="BU21" s="168">
        <f>IFERROR(VLOOKUP($B21,RD[#All],BU$2,0)/BU$1,"")</f>
        <v>5.5304873553048735</v>
      </c>
      <c r="BV21" s="168">
        <f>IFERROR(VLOOKUP($B21,RD[#All],BV$2,0)/BV$1,"")</f>
        <v>5.8052631578947365</v>
      </c>
      <c r="BW21" s="168">
        <f>IFERROR(VLOOKUP($B21,RD[#All],BW$2,0)/BW$1,"")</f>
        <v>5.4934601664684894</v>
      </c>
      <c r="BX21" s="168">
        <f>IFERROR(VLOOKUP($B21,RD[#All],BX$2,0)/BX$1,"")</f>
        <v>5.4222075565088268</v>
      </c>
      <c r="BY21" s="168">
        <f>AVERAGEIF(Inv_SY_B[[#This Row],[IS1Inv1M1]:[IS4Inv4M2]],"&gt;="&amp;0.1,Inv_SY_B[[#This Row],[IS1Inv1M1]:[IS4Inv4M2]])</f>
        <v>5.273275734346794</v>
      </c>
      <c r="BZ21" s="168">
        <f>AVERAGEIF(Inv_SY_B[[#This Row],[IS5Inv1M1]:[IS9Inv2M2]],"&gt;="&amp;0.1,Inv_SY_B[[#This Row],[IS5Inv1M1]:[IS9Inv2M2]])</f>
        <v>5.2706541424201401</v>
      </c>
      <c r="CA21" s="168">
        <f>AVERAGEIF(Inv_SY_B[[#This Row],[IS10Inv1M1]:[IS14Inv2M4]],"&gt;="&amp;0.1,Inv_SY_B[[#This Row],[IS10Inv1M1]:[IS14Inv2M4]])</f>
        <v>5.3644965956693751</v>
      </c>
    </row>
    <row r="22" spans="2:79">
      <c r="B22" s="173">
        <f t="shared" si="32"/>
        <v>45859</v>
      </c>
      <c r="C22" s="168">
        <f>IFERROR(VLOOKUP($B22,RD[#All],C$2,0)/C$1,"")</f>
        <v>4.5355993998640605</v>
      </c>
      <c r="D22" s="168">
        <f>IFERROR(VLOOKUP($B22,RD[#All],D$2,0)/D$1,"")</f>
        <v>4.5016459887051656</v>
      </c>
      <c r="E22" s="168">
        <f>IFERROR(VLOOKUP($B22,RD[#All],E$2,0)/E$1,"")</f>
        <v>4.552656554388185</v>
      </c>
      <c r="F22" s="168">
        <f>IFERROR(VLOOKUP($B22,RD[#All],F$2,0)/F$1,"")</f>
        <v>4.5598416102953312</v>
      </c>
      <c r="G22" s="168">
        <f>IFERROR(VLOOKUP($B22,RD[#All],G$2,0)/G$1,"")</f>
        <v>4.5285134797403375</v>
      </c>
      <c r="H22" s="168">
        <f>IFERROR(VLOOKUP($B22,RD[#All],H$2,0)/H$1,"")</f>
        <v>4.5036985639411702</v>
      </c>
      <c r="I22" s="168">
        <f>IFERROR(VLOOKUP($B22,RD[#All],I$2,0)/I$1,"")</f>
        <v>4.6192433728346476</v>
      </c>
      <c r="J22" s="168">
        <f>IFERROR(VLOOKUP($B22,RD[#All],J$2,0)/J$1,"")</f>
        <v>4.4377658265668387</v>
      </c>
      <c r="K22" s="168">
        <f>IFERROR(VLOOKUP($B22,RD[#All],K$2,0)/K$1,"")</f>
        <v>4.4323079350055217</v>
      </c>
      <c r="L22" s="168">
        <f>IFERROR(VLOOKUP($B22,RD[#All],L$2,0)/L$1,"")</f>
        <v>4.5907239521744838</v>
      </c>
      <c r="M22" s="168">
        <f>IFERROR(VLOOKUP($B22,RD[#All],M$2,0)/M$1,"")</f>
        <v>4.6462589502726139</v>
      </c>
      <c r="N22" s="168">
        <f>IFERROR(VLOOKUP($B22,RD[#All],N$2,0)/N$1,"")</f>
        <v>4.3837873185945329</v>
      </c>
      <c r="O22" s="168">
        <f>IFERROR(VLOOKUP($B22,RD[#All],O$2,0)/O$1,"")</f>
        <v>4.6209600072093879</v>
      </c>
      <c r="P22" s="168">
        <f>IFERROR(VLOOKUP($B22,RD[#All],P$2,0)/P$1,"")</f>
        <v>4.4127351736331599</v>
      </c>
      <c r="Q22" s="168">
        <f>IFERROR(VLOOKUP($B22,RD[#All],Q$2,0)/Q$1,"")</f>
        <v>4.5554485636334459</v>
      </c>
      <c r="R22" s="168">
        <f>IFERROR(VLOOKUP($B22,RD[#All],R$2,0)/R$1,"")</f>
        <v>4.5706874022387716</v>
      </c>
      <c r="S22" s="168">
        <f>IFERROR(VLOOKUP($B22,RD[#All],S$2,0)/S$1,"")</f>
        <v>4.3441956026673099</v>
      </c>
      <c r="T22" s="168">
        <f>IFERROR(VLOOKUP($B22,RD[#All],T$2,0)/T$1,"")</f>
        <v>4.2244921920864158</v>
      </c>
      <c r="U22" s="168">
        <f>IFERROR(VLOOKUP($B22,RD[#All],U$2,0)/U$1,"")</f>
        <v>4.5012365647010144</v>
      </c>
      <c r="V22" s="168">
        <f>IFERROR(VLOOKUP($B22,RD[#All],V$2,0)/V$1,"")</f>
        <v>4.4759442030064678</v>
      </c>
      <c r="W22" s="168">
        <f>IFERROR(VLOOKUP($B22,RD[#All],W$2,0)/W$1,"")</f>
        <v>4.0755650882692622</v>
      </c>
      <c r="X22" s="168">
        <f>IFERROR(VLOOKUP($B22,RD[#All],X$2,0)/X$1,"")</f>
        <v>4.2509181047198883</v>
      </c>
      <c r="Y22" s="168">
        <f>IFERROR(VLOOKUP($B22,RD[#All],Y$2,0)/Y$1,"")</f>
        <v>4.2689664342140849</v>
      </c>
      <c r="Z22" s="168">
        <f>IFERROR(VLOOKUP($B22,RD[#All],Z$2,0)/Z$1,"")</f>
        <v>4.2993141708109661</v>
      </c>
      <c r="AA22" s="168">
        <f>IFERROR(VLOOKUP($B22,RD[#All],AA$2,0)/AA$1,"")</f>
        <v>4.2127016129032251</v>
      </c>
      <c r="AB22" s="168">
        <f>IFERROR(VLOOKUP($B22,RD[#All],AB$2,0)/AB$1,"")</f>
        <v>4.187451728681113</v>
      </c>
      <c r="AC22" s="168">
        <f>IFERROR(VLOOKUP($B22,RD[#All],AC$2,0)/AC$1,"")</f>
        <v>4.2500309478288383</v>
      </c>
      <c r="AD22" s="168">
        <f>IFERROR(VLOOKUP($B22,RD[#All],AD$2,0)/AD$1,"")</f>
        <v>4.2874768382519086</v>
      </c>
      <c r="AE22" s="168">
        <f>IFERROR(VLOOKUP($B22,RD[#All],AE$2,0)/AE$1,"")</f>
        <v>4.3917381312706691</v>
      </c>
      <c r="AF22" s="168">
        <f>IFERROR(VLOOKUP($B22,RD[#All],AF$2,0)/AF$1,"")</f>
        <v>4.3445060686439998</v>
      </c>
      <c r="AG22" s="168">
        <f>IFERROR(VLOOKUP($B22,RD[#All],AG$2,0)/AG$1,"")</f>
        <v>4.4228976420880466</v>
      </c>
      <c r="AH22" s="168">
        <f>IFERROR(VLOOKUP($B22,RD[#All],AH$2,0)/AH$1,"")</f>
        <v>4.3866888162477897</v>
      </c>
      <c r="AI22" s="168">
        <f>IFERROR(VLOOKUP($B22,RD[#All],AI$2,0)/AI$1,"")</f>
        <v>4.4663486438598881</v>
      </c>
      <c r="AJ22" s="168">
        <f>IFERROR(VLOOKUP($B22,RD[#All],AJ$2,0)/AJ$1,"")</f>
        <v>4.408208424435605</v>
      </c>
      <c r="AK22" s="168">
        <f>IFERROR(VLOOKUP($B22,RD[#All],AK$2,0)/AK$1,"")</f>
        <v>4.4511981297486853</v>
      </c>
      <c r="AL22" s="168">
        <f>IFERROR(VLOOKUP($B22,RD[#All],AL$2,0)/AL$1,"")</f>
        <v>4.4745973408280184</v>
      </c>
      <c r="AM22" s="168">
        <f>IFERROR(VLOOKUP($B22,RD[#All],AM$2,0)/AM$1,"")</f>
        <v>4.4447286409498741</v>
      </c>
      <c r="AN22" s="168">
        <f>IFERROR(VLOOKUP($B22,RD[#All],AN$2,0)/AN$1,"")</f>
        <v>4.470171707041267</v>
      </c>
      <c r="AO22" s="168">
        <f>IFERROR(VLOOKUP($B22,RD[#All],AO$2,0)/AO$1,"")</f>
        <v>4.4760949605228619</v>
      </c>
      <c r="AP22" s="168">
        <f>IFERROR(VLOOKUP($B22,RD[#All],AP$2,0)/AP$1,"")</f>
        <v>4.4017177435096624</v>
      </c>
      <c r="AQ22" s="168">
        <f>IFERROR(VLOOKUP($B22,RD[#All],AQ$2,0)/AQ$1,"")</f>
        <v>4.4279415635693598</v>
      </c>
      <c r="AR22" s="168">
        <f>IFERROR(VLOOKUP($B22,RD[#All],AR$2,0)/AR$1,"")</f>
        <v>4.4186549892605607</v>
      </c>
      <c r="AS22" s="168">
        <f>IFERROR(VLOOKUP($B22,RD[#All],AS$2,0)/AS$1,"")</f>
        <v>4.4061068344522951</v>
      </c>
      <c r="AT22" s="168">
        <f>IFERROR(VLOOKUP($B22,RD[#All],AT$2,0)/AT$1,"")</f>
        <v>4.3732584693385848</v>
      </c>
      <c r="AU22" s="168">
        <f>IFERROR(VLOOKUP($B22,RD[#All],AU$2,0)/AU$1,"")</f>
        <v>4.5331143030454299</v>
      </c>
      <c r="AV22" s="168">
        <f>IFERROR(VLOOKUP($B22,RD[#All],AV$2,0)/AV$1,"")</f>
        <v>4.4630218096483727</v>
      </c>
      <c r="AW22" s="168">
        <f>IFERROR(VLOOKUP($B22,RD[#All],AW$2,0)/AW$1,"")</f>
        <v>3.8544163747003508</v>
      </c>
      <c r="AX22" s="168">
        <f>IFERROR(VLOOKUP($B22,RD[#All],AX$2,0)/AX$1,"")</f>
        <v>3.9664968652037618</v>
      </c>
      <c r="AY22" s="168">
        <f>IFERROR(VLOOKUP($B22,RD[#All],AY$2,0)/AY$1,"")</f>
        <v>4.4177770851190941</v>
      </c>
      <c r="AZ22" s="168">
        <f>IFERROR(VLOOKUP($B22,RD[#All],AZ$2,0)/AZ$1,"")</f>
        <v>4.7021943573667713</v>
      </c>
      <c r="BA22" s="168">
        <f>IFERROR(VLOOKUP($B22,RD[#All],BA$2,0)/BA$1,"")</f>
        <v>4.3674260360218158</v>
      </c>
      <c r="BB22" s="168">
        <f>IFERROR(VLOOKUP($B22,RD[#All],BB$2,0)/BB$1,"")</f>
        <v>4.4619933746859646</v>
      </c>
      <c r="BC22" s="168">
        <f>IFERROR(VLOOKUP($B22,RD[#All],BC$2,0)/BC$1,"")</f>
        <v>4.4810120913569191</v>
      </c>
      <c r="BD22" s="168">
        <f>IFERROR(VLOOKUP($B22,RD[#All],BD$2,0)/BD$1,"")</f>
        <v>4.5497749338860007</v>
      </c>
      <c r="BE22" s="168">
        <f>IFERROR(VLOOKUP($B22,RD[#All],BE$2,0)/BE$1,"")</f>
        <v>4.4957774803481287</v>
      </c>
      <c r="BF22" s="168">
        <f>IFERROR(VLOOKUP($B22,RD[#All],BF$2,0)/BF$1,"")</f>
        <v>4.5325204989868073</v>
      </c>
      <c r="BG22" s="168">
        <f>IFERROR(VLOOKUP($B22,RD[#All],BG$2,0)/BG$1,"")</f>
        <v>4.6113859250524865</v>
      </c>
      <c r="BH22" s="168">
        <f>IFERROR(VLOOKUP($B22,RD[#All],BH$2,0)/BH$1,"")</f>
        <v>4.5668804463489696</v>
      </c>
      <c r="BI22" s="168">
        <f>IFERROR(VLOOKUP($B22,RD[#All],BI$2,0)/BI$1,"")</f>
        <v>4.5414679281674353</v>
      </c>
      <c r="BJ22" s="168">
        <f>IFERROR(VLOOKUP($B22,RD[#All],BJ$2,0)/BJ$1,"")</f>
        <v>4.6211153682418047</v>
      </c>
      <c r="BK22" s="168">
        <f>IFERROR(VLOOKUP($B22,RD[#All],BK$2,0)/BK$1,"")</f>
        <v>4.5307139458593149</v>
      </c>
      <c r="BL22" s="168">
        <f>IFERROR(VLOOKUP($B22,RD[#All],BL$2,0)/BL$1,"")</f>
        <v>4.4962048017782497</v>
      </c>
      <c r="BM22" s="168">
        <f>IFERROR(VLOOKUP($B22,RD[#All],BM$2,0)/BM$1,"")</f>
        <v>4.4910910422260191</v>
      </c>
      <c r="BN22" s="168">
        <f>IFERROR(VLOOKUP($B22,RD[#All],BN$2,0)/BN$1,"")</f>
        <v>4.4687081130523323</v>
      </c>
      <c r="BO22" s="168">
        <f>IFERROR(VLOOKUP($B22,RD[#All],BO$2,0)/BO$1,"")</f>
        <v>4.3767107272052046</v>
      </c>
      <c r="BP22" s="168">
        <f>IFERROR(VLOOKUP($B22,RD[#All],BP$2,0)/BP$1,"")</f>
        <v>4.4660175854645479</v>
      </c>
      <c r="BQ22" s="168">
        <f>IFERROR(VLOOKUP($B22,RD[#All],BQ$2,0)/BQ$1,"")</f>
        <v>4.2564530114053225</v>
      </c>
      <c r="BR22" s="168">
        <f>IFERROR(VLOOKUP($B22,RD[#All],BR$2,0)/BR$1,"")</f>
        <v>4.5877783531848779</v>
      </c>
      <c r="BS22" s="168">
        <f>IFERROR(VLOOKUP($B22,RD[#All],BS$2,0)/BS$1,"")</f>
        <v>4.2134835714880694</v>
      </c>
      <c r="BT22" s="168">
        <f>IFERROR(VLOOKUP($B22,RD[#All],BT$2,0)/BT$1,"")</f>
        <v>4.4646689613282042</v>
      </c>
      <c r="BU22" s="168">
        <f>IFERROR(VLOOKUP($B22,RD[#All],BU$2,0)/BU$1,"")</f>
        <v>4.3323011133230107</v>
      </c>
      <c r="BV22" s="168">
        <f>IFERROR(VLOOKUP($B22,RD[#All],BV$2,0)/BV$1,"")</f>
        <v>4.4110526315789471</v>
      </c>
      <c r="BW22" s="168">
        <f>IFERROR(VLOOKUP($B22,RD[#All],BW$2,0)/BW$1,"")</f>
        <v>4.3950563903001472</v>
      </c>
      <c r="BX22" s="168">
        <f>IFERROR(VLOOKUP($B22,RD[#All],BX$2,0)/BX$1,"")</f>
        <v>4.3806632568883019</v>
      </c>
      <c r="BY22" s="168">
        <f>AVERAGEIF(Inv_SY_B[[#This Row],[IS1Inv1M1]:[IS4Inv4M2]],"&gt;="&amp;0.1,Inv_SY_B[[#This Row],[IS1Inv1M1]:[IS4Inv4M2]])</f>
        <v>4.4225059852585051</v>
      </c>
      <c r="BZ22" s="168">
        <f>AVERAGEIF(Inv_SY_B[[#This Row],[IS5Inv1M1]:[IS9Inv2M2]],"&gt;="&amp;0.1,Inv_SY_B[[#This Row],[IS5Inv1M1]:[IS9Inv2M2]])</f>
        <v>4.4311663454700536</v>
      </c>
      <c r="CA22" s="168">
        <f>AVERAGEIF(Inv_SY_B[[#This Row],[IS10Inv1M1]:[IS14Inv2M4]],"&gt;="&amp;0.1,Inv_SY_B[[#This Row],[IS10Inv1M1]:[IS14Inv2M4]])</f>
        <v>4.430040795377459</v>
      </c>
    </row>
    <row r="23" spans="2:79">
      <c r="B23" s="173">
        <f t="shared" si="32"/>
        <v>45860</v>
      </c>
      <c r="C23" s="168">
        <f>IFERROR(VLOOKUP($B23,RD[#All],C$2,0)/C$1,"")</f>
        <v>3.6032587757352132</v>
      </c>
      <c r="D23" s="168">
        <f>IFERROR(VLOOKUP($B23,RD[#All],D$2,0)/D$1,"")</f>
        <v>3.6060151412167474</v>
      </c>
      <c r="E23" s="168">
        <f>IFERROR(VLOOKUP($B23,RD[#All],E$2,0)/E$1,"")</f>
        <v>3.5886045388701113</v>
      </c>
      <c r="F23" s="168">
        <f>IFERROR(VLOOKUP($B23,RD[#All],F$2,0)/F$1,"")</f>
        <v>3.5234449760765547</v>
      </c>
      <c r="G23" s="168">
        <f>IFERROR(VLOOKUP($B23,RD[#All],G$2,0)/G$1,"")</f>
        <v>3.5326724298137124</v>
      </c>
      <c r="H23" s="168">
        <f>IFERROR(VLOOKUP($B23,RD[#All],H$2,0)/H$1,"")</f>
        <v>3.5226808083561525</v>
      </c>
      <c r="I23" s="168">
        <f>IFERROR(VLOOKUP($B23,RD[#All],I$2,0)/I$1,"")</f>
        <v>3.5938161657882564</v>
      </c>
      <c r="J23" s="168">
        <f>IFERROR(VLOOKUP($B23,RD[#All],J$2,0)/J$1,"")</f>
        <v>3.5700141774168981</v>
      </c>
      <c r="K23" s="168">
        <f>IFERROR(VLOOKUP($B23,RD[#All],K$2,0)/K$1,"")</f>
        <v>3.4901404006941159</v>
      </c>
      <c r="L23" s="168">
        <f>IFERROR(VLOOKUP($B23,RD[#All],L$2,0)/L$1,"")</f>
        <v>3.5798843778741296</v>
      </c>
      <c r="M23" s="168">
        <f>IFERROR(VLOOKUP($B23,RD[#All],M$2,0)/M$1,"")</f>
        <v>3.6908625106746373</v>
      </c>
      <c r="N23" s="168">
        <f>IFERROR(VLOOKUP($B23,RD[#All],N$2,0)/N$1,"")</f>
        <v>3.5271888125958903</v>
      </c>
      <c r="O23" s="168">
        <f>IFERROR(VLOOKUP($B23,RD[#All],O$2,0)/O$1,"")</f>
        <v>3.6884385882474109</v>
      </c>
      <c r="P23" s="168">
        <f>IFERROR(VLOOKUP($B23,RD[#All],P$2,0)/P$1,"")</f>
        <v>3.6365221072553635</v>
      </c>
      <c r="Q23" s="168">
        <f>IFERROR(VLOOKUP($B23,RD[#All],Q$2,0)/Q$1,"")</f>
        <v>3.6075824352184487</v>
      </c>
      <c r="R23" s="168">
        <f>IFERROR(VLOOKUP($B23,RD[#All],R$2,0)/R$1,"")</f>
        <v>3.6072686076226397</v>
      </c>
      <c r="S23" s="168">
        <f>IFERROR(VLOOKUP($B23,RD[#All],S$2,0)/S$1,"")</f>
        <v>3.4641836025036712</v>
      </c>
      <c r="T23" s="168">
        <f>IFERROR(VLOOKUP($B23,RD[#All],T$2,0)/T$1,"")</f>
        <v>1.1710453332685542</v>
      </c>
      <c r="U23" s="168">
        <f>IFERROR(VLOOKUP($B23,RD[#All],U$2,0)/U$1,"")</f>
        <v>3.5770572581176001</v>
      </c>
      <c r="V23" s="168">
        <f>IFERROR(VLOOKUP($B23,RD[#All],V$2,0)/V$1,"")</f>
        <v>3.5765764546074039</v>
      </c>
      <c r="W23" s="168">
        <f>IFERROR(VLOOKUP($B23,RD[#All],W$2,0)/W$1,"")</f>
        <v>3.5792773469724466</v>
      </c>
      <c r="X23" s="168">
        <f>IFERROR(VLOOKUP($B23,RD[#All],X$2,0)/X$1,"")</f>
        <v>3.8380337808281419</v>
      </c>
      <c r="Y23" s="168">
        <f>IFERROR(VLOOKUP($B23,RD[#All],Y$2,0)/Y$1,"")</f>
        <v>3.793837026440908</v>
      </c>
      <c r="Z23" s="168">
        <f>IFERROR(VLOOKUP($B23,RD[#All],Z$2,0)/Z$1,"")</f>
        <v>3.8393867035314817</v>
      </c>
      <c r="AA23" s="168">
        <f>IFERROR(VLOOKUP($B23,RD[#All],AA$2,0)/AA$1,"")</f>
        <v>3.7432184750733137</v>
      </c>
      <c r="AB23" s="168">
        <f>IFERROR(VLOOKUP($B23,RD[#All],AB$2,0)/AB$1,"")</f>
        <v>3.6622597792013076</v>
      </c>
      <c r="AC23" s="168">
        <f>IFERROR(VLOOKUP($B23,RD[#All],AC$2,0)/AC$1,"")</f>
        <v>3.7459252025363461</v>
      </c>
      <c r="AD23" s="168">
        <f>IFERROR(VLOOKUP($B23,RD[#All],AD$2,0)/AD$1,"")</f>
        <v>3.7710037510733492</v>
      </c>
      <c r="AE23" s="168">
        <f>IFERROR(VLOOKUP($B23,RD[#All],AE$2,0)/AE$1,"")</f>
        <v>3.5667283224034527</v>
      </c>
      <c r="AF23" s="168">
        <f>IFERROR(VLOOKUP($B23,RD[#All],AF$2,0)/AF$1,"")</f>
        <v>3.5134367548160652</v>
      </c>
      <c r="AG23" s="168">
        <f>IFERROR(VLOOKUP($B23,RD[#All],AG$2,0)/AG$1,"")</f>
        <v>3.5645631729589753</v>
      </c>
      <c r="AH23" s="168">
        <f>IFERROR(VLOOKUP($B23,RD[#All],AH$2,0)/AH$1,"")</f>
        <v>3.5180322597931517</v>
      </c>
      <c r="AI23" s="168">
        <f>IFERROR(VLOOKUP($B23,RD[#All],AI$2,0)/AI$1,"")</f>
        <v>3.5716505383671802</v>
      </c>
      <c r="AJ23" s="168">
        <f>IFERROR(VLOOKUP($B23,RD[#All],AJ$2,0)/AJ$1,"")</f>
        <v>3.5093912173019679</v>
      </c>
      <c r="AK23" s="168">
        <f>IFERROR(VLOOKUP($B23,RD[#All],AK$2,0)/AK$1,"")</f>
        <v>3.539875670793263</v>
      </c>
      <c r="AL23" s="168">
        <f>IFERROR(VLOOKUP($B23,RD[#All],AL$2,0)/AL$1,"")</f>
        <v>3.5545886931142578</v>
      </c>
      <c r="AM23" s="168">
        <f>IFERROR(VLOOKUP($B23,RD[#All],AM$2,0)/AM$1,"")</f>
        <v>3.5155855607234443</v>
      </c>
      <c r="AN23" s="168">
        <f>IFERROR(VLOOKUP($B23,RD[#All],AN$2,0)/AN$1,"")</f>
        <v>3.5530770628739892</v>
      </c>
      <c r="AO23" s="168">
        <f>IFERROR(VLOOKUP($B23,RD[#All],AO$2,0)/AO$1,"")</f>
        <v>3.5730007336757152</v>
      </c>
      <c r="AP23" s="168">
        <f>IFERROR(VLOOKUP($B23,RD[#All],AP$2,0)/AP$1,"")</f>
        <v>3.5371919739915323</v>
      </c>
      <c r="AQ23" s="168">
        <f>IFERROR(VLOOKUP($B23,RD[#All],AQ$2,0)/AQ$1,"")</f>
        <v>3.534680178994472</v>
      </c>
      <c r="AR23" s="168">
        <f>IFERROR(VLOOKUP($B23,RD[#All],AR$2,0)/AR$1,"")</f>
        <v>3.5248672139063255</v>
      </c>
      <c r="AS23" s="168">
        <f>IFERROR(VLOOKUP($B23,RD[#All],AS$2,0)/AS$1,"")</f>
        <v>3.4423705578403454</v>
      </c>
      <c r="AT23" s="168">
        <f>IFERROR(VLOOKUP($B23,RD[#All],AT$2,0)/AT$1,"")</f>
        <v>3.373069912635394</v>
      </c>
      <c r="AU23" s="168">
        <f>IFERROR(VLOOKUP($B23,RD[#All],AU$2,0)/AU$1,"")</f>
        <v>3.4684761819073628</v>
      </c>
      <c r="AV23" s="168">
        <f>IFERROR(VLOOKUP($B23,RD[#All],AV$2,0)/AV$1,"")</f>
        <v>3.4410044053695454</v>
      </c>
      <c r="AW23" s="168">
        <f>IFERROR(VLOOKUP($B23,RD[#All],AW$2,0)/AW$1,"")</f>
        <v>3.1987829614604464</v>
      </c>
      <c r="AX23" s="168">
        <f>IFERROR(VLOOKUP($B23,RD[#All],AX$2,0)/AX$1,"")</f>
        <v>3.2711598746081503</v>
      </c>
      <c r="AY23" s="168">
        <f>IFERROR(VLOOKUP($B23,RD[#All],AY$2,0)/AY$1,"")</f>
        <v>3.4395698589573755</v>
      </c>
      <c r="AZ23" s="168">
        <f>IFERROR(VLOOKUP($B23,RD[#All],AZ$2,0)/AZ$1,"")</f>
        <v>3.6850541005157247</v>
      </c>
      <c r="BA23" s="168">
        <f>IFERROR(VLOOKUP($B23,RD[#All],BA$2,0)/BA$1,"")</f>
        <v>3.4769646270672205</v>
      </c>
      <c r="BB23" s="168">
        <f>IFERROR(VLOOKUP($B23,RD[#All],BB$2,0)/BB$1,"")</f>
        <v>3.5846061495364507</v>
      </c>
      <c r="BC23" s="168">
        <f>IFERROR(VLOOKUP($B23,RD[#All],BC$2,0)/BC$1,"")</f>
        <v>3.5679802955665028</v>
      </c>
      <c r="BD23" s="168">
        <f>IFERROR(VLOOKUP($B23,RD[#All],BD$2,0)/BD$1,"")</f>
        <v>3.6046829313148265</v>
      </c>
      <c r="BE23" s="168">
        <f>IFERROR(VLOOKUP($B23,RD[#All],BE$2,0)/BE$1,"")</f>
        <v>3.642916833687758</v>
      </c>
      <c r="BF23" s="168">
        <f>IFERROR(VLOOKUP($B23,RD[#All],BF$2,0)/BF$1,"")</f>
        <v>3.6857990543533097</v>
      </c>
      <c r="BG23" s="168">
        <f>IFERROR(VLOOKUP($B23,RD[#All],BG$2,0)/BG$1,"")</f>
        <v>3.7167467142158697</v>
      </c>
      <c r="BH23" s="168">
        <f>IFERROR(VLOOKUP($B23,RD[#All],BH$2,0)/BH$1,"")</f>
        <v>3.6935233384141961</v>
      </c>
      <c r="BI23" s="168">
        <f>IFERROR(VLOOKUP($B23,RD[#All],BI$2,0)/BI$1,"")</f>
        <v>3.6427789506607238</v>
      </c>
      <c r="BJ23" s="168">
        <f>IFERROR(VLOOKUP($B23,RD[#All],BJ$2,0)/BJ$1,"")</f>
        <v>3.6875678051058101</v>
      </c>
      <c r="BK23" s="168">
        <f>IFERROR(VLOOKUP($B23,RD[#All],BK$2,0)/BK$1,"")</f>
        <v>3.6388450654846869</v>
      </c>
      <c r="BL23" s="168">
        <f>IFERROR(VLOOKUP($B23,RD[#All],BL$2,0)/BL$1,"")</f>
        <v>3.6410538147741192</v>
      </c>
      <c r="BM23" s="168">
        <f>IFERROR(VLOOKUP($B23,RD[#All],BM$2,0)/BM$1,"")</f>
        <v>3.0240133551499588</v>
      </c>
      <c r="BN23" s="168">
        <f>IFERROR(VLOOKUP($B23,RD[#All],BN$2,0)/BN$1,"")</f>
        <v>3.0076913784077641</v>
      </c>
      <c r="BO23" s="168">
        <f>IFERROR(VLOOKUP($B23,RD[#All],BO$2,0)/BO$1,"")</f>
        <v>2.9868918751633355</v>
      </c>
      <c r="BP23" s="168">
        <f>IFERROR(VLOOKUP($B23,RD[#All],BP$2,0)/BP$1,"")</f>
        <v>2.9947347944782776</v>
      </c>
      <c r="BQ23" s="168">
        <f>IFERROR(VLOOKUP($B23,RD[#All],BQ$2,0)/BQ$1,"")</f>
        <v>3.5571933568998868</v>
      </c>
      <c r="BR23" s="168">
        <f>IFERROR(VLOOKUP($B23,RD[#All],BR$2,0)/BR$1,"")</f>
        <v>3.7873788562550859</v>
      </c>
      <c r="BS23" s="168">
        <f>IFERROR(VLOOKUP($B23,RD[#All],BS$2,0)/BS$1,"")</f>
        <v>3.5765616362631292</v>
      </c>
      <c r="BT23" s="168">
        <f>IFERROR(VLOOKUP($B23,RD[#All],BT$2,0)/BT$1,"")</f>
        <v>3.6568131200647906</v>
      </c>
      <c r="BU23" s="168">
        <f>IFERROR(VLOOKUP($B23,RD[#All],BU$2,0)/BU$1,"")</f>
        <v>3.5820983558209836</v>
      </c>
      <c r="BV23" s="168">
        <f>IFERROR(VLOOKUP($B23,RD[#All],BV$2,0)/BV$1,"")</f>
        <v>3.5905263157894738</v>
      </c>
      <c r="BW23" s="168">
        <f>IFERROR(VLOOKUP($B23,RD[#All],BW$2,0)/BW$1,"")</f>
        <v>3.5053507728894169</v>
      </c>
      <c r="BX23" s="168">
        <f>IFERROR(VLOOKUP($B23,RD[#All],BX$2,0)/BX$1,"")</f>
        <v>3.5107078039927408</v>
      </c>
      <c r="BY23" s="168">
        <f>AVERAGEIF(Inv_SY_B[[#This Row],[IS1Inv1M1]:[IS4Inv4M2]],"&gt;="&amp;0.1,Inv_SY_B[[#This Row],[IS1Inv1M1]:[IS4Inv4M2]])</f>
        <v>3.5403642702718146</v>
      </c>
      <c r="BZ23" s="168">
        <f>AVERAGEIF(Inv_SY_B[[#This Row],[IS5Inv1M1]:[IS9Inv2M2]],"&gt;="&amp;0.1,Inv_SY_B[[#This Row],[IS5Inv1M1]:[IS9Inv2M2]])</f>
        <v>3.5167550228592472</v>
      </c>
      <c r="CA23" s="168">
        <f>AVERAGEIF(Inv_SY_B[[#This Row],[IS10Inv1M1]:[IS14Inv2M4]],"&gt;="&amp;0.1,Inv_SY_B[[#This Row],[IS10Inv1M1]:[IS14Inv2M4]])</f>
        <v>3.4984997856035007</v>
      </c>
    </row>
    <row r="24" spans="2:79">
      <c r="B24" s="173">
        <f t="shared" si="32"/>
        <v>45861</v>
      </c>
      <c r="C24" s="168">
        <f>IFERROR(VLOOKUP($B24,RD[#All],C$2,0)/C$1,"")</f>
        <v>2.6283197759826602</v>
      </c>
      <c r="D24" s="168">
        <f>IFERROR(VLOOKUP($B24,RD[#All],D$2,0)/D$1,"")</f>
        <v>2.6257513445112304</v>
      </c>
      <c r="E24" s="168">
        <f>IFERROR(VLOOKUP($B24,RD[#All],E$2,0)/E$1,"")</f>
        <v>2.6112988894253988</v>
      </c>
      <c r="F24" s="168">
        <f>IFERROR(VLOOKUP($B24,RD[#All],F$2,0)/F$1,"")</f>
        <v>2.6005609635373701</v>
      </c>
      <c r="G24" s="168">
        <f>IFERROR(VLOOKUP($B24,RD[#All],G$2,0)/G$1,"")</f>
        <v>2.6029003710373027</v>
      </c>
      <c r="H24" s="168">
        <f>IFERROR(VLOOKUP($B24,RD[#All],H$2,0)/H$1,"")</f>
        <v>2.5857112765931083</v>
      </c>
      <c r="I24" s="168">
        <f>IFERROR(VLOOKUP($B24,RD[#All],I$2,0)/I$1,"")</f>
        <v>2.6220707896571271</v>
      </c>
      <c r="J24" s="168">
        <f>IFERROR(VLOOKUP($B24,RD[#All],J$2,0)/J$1,"")</f>
        <v>2.6348319214500804</v>
      </c>
      <c r="K24" s="168">
        <f>IFERROR(VLOOKUP($B24,RD[#All],K$2,0)/K$1,"")</f>
        <v>2.5872219592995744</v>
      </c>
      <c r="L24" s="168">
        <f>IFERROR(VLOOKUP($B24,RD[#All],L$2,0)/L$1,"")</f>
        <v>2.6680462488503482</v>
      </c>
      <c r="M24" s="168">
        <f>IFERROR(VLOOKUP($B24,RD[#All],M$2,0)/M$1,"")</f>
        <v>2.7498521973329835</v>
      </c>
      <c r="N24" s="168">
        <f>IFERROR(VLOOKUP($B24,RD[#All],N$2,0)/N$1,"")</f>
        <v>2.629530420785231</v>
      </c>
      <c r="O24" s="168">
        <f>IFERROR(VLOOKUP($B24,RD[#All],O$2,0)/O$1,"")</f>
        <v>2.7038422174016596</v>
      </c>
      <c r="P24" s="168">
        <f>IFERROR(VLOOKUP($B24,RD[#All],P$2,0)/P$1,"")</f>
        <v>2.6585359779861295</v>
      </c>
      <c r="Q24" s="168">
        <f>IFERROR(VLOOKUP($B24,RD[#All],Q$2,0)/Q$1,"")</f>
        <v>2.6544078614372308</v>
      </c>
      <c r="R24" s="168">
        <f>IFERROR(VLOOKUP($B24,RD[#All],R$2,0)/R$1,"")</f>
        <v>2.6394726847888355</v>
      </c>
      <c r="S24" s="168">
        <f>IFERROR(VLOOKUP($B24,RD[#All],S$2,0)/S$1,"")</f>
        <v>2.649536130038137</v>
      </c>
      <c r="T24" s="168">
        <f>IFERROR(VLOOKUP($B24,RD[#All],T$2,0)/T$1,"")</f>
        <v>2.401201653488156</v>
      </c>
      <c r="U24" s="168">
        <f>IFERROR(VLOOKUP($B24,RD[#All],U$2,0)/U$1,"")</f>
        <v>2.641734763924283</v>
      </c>
      <c r="V24" s="168">
        <f>IFERROR(VLOOKUP($B24,RD[#All],V$2,0)/V$1,"")</f>
        <v>2.6580741823826997</v>
      </c>
      <c r="W24" s="168">
        <f>IFERROR(VLOOKUP($B24,RD[#All],W$2,0)/W$1,"")</f>
        <v>2.6676703514271569</v>
      </c>
      <c r="X24" s="168">
        <f>IFERROR(VLOOKUP($B24,RD[#All],X$2,0)/X$1,"")</f>
        <v>2.6892414742574626</v>
      </c>
      <c r="Y24" s="168">
        <f>IFERROR(VLOOKUP($B24,RD[#All],Y$2,0)/Y$1,"")</f>
        <v>2.7284522876176589</v>
      </c>
      <c r="Z24" s="168">
        <f>IFERROR(VLOOKUP($B24,RD[#All],Z$2,0)/Z$1,"")</f>
        <v>2.7234330957467816</v>
      </c>
      <c r="AA24" s="168">
        <f>IFERROR(VLOOKUP($B24,RD[#All],AA$2,0)/AA$1,"")</f>
        <v>2.7326796187683282</v>
      </c>
      <c r="AB24" s="168">
        <f>IFERROR(VLOOKUP($B24,RD[#All],AB$2,0)/AB$1,"")</f>
        <v>2.6931988551178954</v>
      </c>
      <c r="AC24" s="168">
        <f>IFERROR(VLOOKUP($B24,RD[#All],AC$2,0)/AC$1,"")</f>
        <v>2.7188240742014314</v>
      </c>
      <c r="AD24" s="168">
        <f>IFERROR(VLOOKUP($B24,RD[#All],AD$2,0)/AD$1,"")</f>
        <v>2.6891128485560625</v>
      </c>
      <c r="AE24" s="168">
        <f>IFERROR(VLOOKUP($B24,RD[#All],AE$2,0)/AE$1,"")</f>
        <v>2.6944677988901966</v>
      </c>
      <c r="AF24" s="168">
        <f>IFERROR(VLOOKUP($B24,RD[#All],AF$2,0)/AF$1,"")</f>
        <v>2.6588430726361763</v>
      </c>
      <c r="AG24" s="168">
        <f>IFERROR(VLOOKUP($B24,RD[#All],AG$2,0)/AG$1,"")</f>
        <v>2.6964154286493116</v>
      </c>
      <c r="AH24" s="168">
        <f>IFERROR(VLOOKUP($B24,RD[#All],AH$2,0)/AH$1,"")</f>
        <v>2.6672739938910026</v>
      </c>
      <c r="AI24" s="168">
        <f>IFERROR(VLOOKUP($B24,RD[#All],AI$2,0)/AI$1,"")</f>
        <v>2.7078097314978877</v>
      </c>
      <c r="AJ24" s="168">
        <f>IFERROR(VLOOKUP($B24,RD[#All],AJ$2,0)/AJ$1,"")</f>
        <v>2.6666842285503543</v>
      </c>
      <c r="AK24" s="168">
        <f>IFERROR(VLOOKUP($B24,RD[#All],AK$2,0)/AK$1,"")</f>
        <v>2.6923117793953564</v>
      </c>
      <c r="AL24" s="168">
        <f>IFERROR(VLOOKUP($B24,RD[#All],AL$2,0)/AL$1,"")</f>
        <v>2.7070586963571506</v>
      </c>
      <c r="AM24" s="168">
        <f>IFERROR(VLOOKUP($B24,RD[#All],AM$2,0)/AM$1,"")</f>
        <v>2.6781855997630699</v>
      </c>
      <c r="AN24" s="168">
        <f>IFERROR(VLOOKUP($B24,RD[#All],AN$2,0)/AN$1,"")</f>
        <v>2.688080125465278</v>
      </c>
      <c r="AO24" s="168">
        <f>IFERROR(VLOOKUP($B24,RD[#All],AO$2,0)/AO$1,"")</f>
        <v>2.7167540570920861</v>
      </c>
      <c r="AP24" s="168">
        <f>IFERROR(VLOOKUP($B24,RD[#All],AP$2,0)/AP$1,"")</f>
        <v>2.6841761629433183</v>
      </c>
      <c r="AQ24" s="168">
        <f>IFERROR(VLOOKUP($B24,RD[#All],AQ$2,0)/AQ$1,"")</f>
        <v>2.683008686496446</v>
      </c>
      <c r="AR24" s="168">
        <f>IFERROR(VLOOKUP($B24,RD[#All],AR$2,0)/AR$1,"")</f>
        <v>2.6667776686258513</v>
      </c>
      <c r="AS24" s="168">
        <f>IFERROR(VLOOKUP($B24,RD[#All],AS$2,0)/AS$1,"")</f>
        <v>2.6756183579973514</v>
      </c>
      <c r="AT24" s="168">
        <f>IFERROR(VLOOKUP($B24,RD[#All],AT$2,0)/AT$1,"")</f>
        <v>2.7119901112484546</v>
      </c>
      <c r="AU24" s="168">
        <f>IFERROR(VLOOKUP($B24,RD[#All],AU$2,0)/AU$1,"")</f>
        <v>2.6989484804773776</v>
      </c>
      <c r="AV24" s="168">
        <f>IFERROR(VLOOKUP($B24,RD[#All],AV$2,0)/AV$1,"")</f>
        <v>2.6775486691817716</v>
      </c>
      <c r="AW24" s="168">
        <f>IFERROR(VLOOKUP($B24,RD[#All],AW$2,0)/AW$1,"")</f>
        <v>2.7346948183662185</v>
      </c>
      <c r="AX24" s="168">
        <f>IFERROR(VLOOKUP($B24,RD[#All],AX$2,0)/AX$1,"")</f>
        <v>2.7743436520376177</v>
      </c>
      <c r="AY24" s="168">
        <f>IFERROR(VLOOKUP($B24,RD[#All],AY$2,0)/AY$1,"")</f>
        <v>2.6419907010571704</v>
      </c>
      <c r="AZ24" s="168">
        <f>IFERROR(VLOOKUP($B24,RD[#All],AZ$2,0)/AZ$1,"")</f>
        <v>2.8182829406411165</v>
      </c>
      <c r="BA24" s="168">
        <f>IFERROR(VLOOKUP($B24,RD[#All],BA$2,0)/BA$1,"")</f>
        <v>2.6162291085740339</v>
      </c>
      <c r="BB24" s="168">
        <f>IFERROR(VLOOKUP($B24,RD[#All],BB$2,0)/BB$1,"")</f>
        <v>2.6913448498188046</v>
      </c>
      <c r="BC24" s="168">
        <f>IFERROR(VLOOKUP($B24,RD[#All],BC$2,0)/BC$1,"")</f>
        <v>2.7043887147335424</v>
      </c>
      <c r="BD24" s="168">
        <f>IFERROR(VLOOKUP($B24,RD[#All],BD$2,0)/BD$1,"")</f>
        <v>2.7477429286092585</v>
      </c>
      <c r="BE24" s="168">
        <f>IFERROR(VLOOKUP($B24,RD[#All],BE$2,0)/BE$1,"")</f>
        <v>2.6978605447491968</v>
      </c>
      <c r="BF24" s="168">
        <f>IFERROR(VLOOKUP($B24,RD[#All],BF$2,0)/BF$1,"")</f>
        <v>2.6850893918277658</v>
      </c>
      <c r="BG24" s="168">
        <f>IFERROR(VLOOKUP($B24,RD[#All],BG$2,0)/BG$1,"")</f>
        <v>2.7100169681631243</v>
      </c>
      <c r="BH24" s="168">
        <f>IFERROR(VLOOKUP($B24,RD[#All],BH$2,0)/BH$1,"")</f>
        <v>2.7246124644099972</v>
      </c>
      <c r="BI24" s="168">
        <f>IFERROR(VLOOKUP($B24,RD[#All],BI$2,0)/BI$1,"")</f>
        <v>2.7561446034352439</v>
      </c>
      <c r="BJ24" s="168">
        <f>IFERROR(VLOOKUP($B24,RD[#All],BJ$2,0)/BJ$1,"")</f>
        <v>2.7814169378870899</v>
      </c>
      <c r="BK24" s="168">
        <f>IFERROR(VLOOKUP($B24,RD[#All],BK$2,0)/BK$1,"")</f>
        <v>2.7941802519219694</v>
      </c>
      <c r="BL24" s="168">
        <f>IFERROR(VLOOKUP($B24,RD[#All],BL$2,0)/BL$1,"")</f>
        <v>2.7587491632882455</v>
      </c>
      <c r="BM24" s="168">
        <f>IFERROR(VLOOKUP($B24,RD[#All],BM$2,0)/BM$1,"")</f>
        <v>2.7810171248459423</v>
      </c>
      <c r="BN24" s="168">
        <f>IFERROR(VLOOKUP($B24,RD[#All],BN$2,0)/BN$1,"")</f>
        <v>2.7599219932002925</v>
      </c>
      <c r="BO24" s="168">
        <f>IFERROR(VLOOKUP($B24,RD[#All],BO$2,0)/BO$1,"")</f>
        <v>2.7217033684992362</v>
      </c>
      <c r="BP24" s="168">
        <f>IFERROR(VLOOKUP($B24,RD[#All],BP$2,0)/BP$1,"")</f>
        <v>2.7527029479490004</v>
      </c>
      <c r="BQ24" s="168">
        <f>IFERROR(VLOOKUP($B24,RD[#All],BQ$2,0)/BQ$1,"")</f>
        <v>2.8447942373107451</v>
      </c>
      <c r="BR24" s="168">
        <f>IFERROR(VLOOKUP($B24,RD[#All],BR$2,0)/BR$1,"")</f>
        <v>3.0071021676407486</v>
      </c>
      <c r="BS24" s="168">
        <f>IFERROR(VLOOKUP($B24,RD[#All],BS$2,0)/BS$1,"")</f>
        <v>2.8252194128293087</v>
      </c>
      <c r="BT24" s="168">
        <f>IFERROR(VLOOKUP($B24,RD[#All],BT$2,0)/BT$1,"")</f>
        <v>2.9378416683539177</v>
      </c>
      <c r="BU24" s="168">
        <f>IFERROR(VLOOKUP($B24,RD[#All],BU$2,0)/BU$1,"")</f>
        <v>2.7131902971319031</v>
      </c>
      <c r="BV24" s="168">
        <f>IFERROR(VLOOKUP($B24,RD[#All],BV$2,0)/BV$1,"")</f>
        <v>2.6889473684210525</v>
      </c>
      <c r="BW24" s="168">
        <f>IFERROR(VLOOKUP($B24,RD[#All],BW$2,0)/BW$1,"")</f>
        <v>2.7624400965661371</v>
      </c>
      <c r="BX24" s="168">
        <f>IFERROR(VLOOKUP($B24,RD[#All],BX$2,0)/BX$1,"")</f>
        <v>2.7157234779739317</v>
      </c>
      <c r="BY24" s="168">
        <f>AVERAGEIF(Inv_SY_B[[#This Row],[IS1Inv1M1]:[IS4Inv4M2]],"&gt;="&amp;0.1,Inv_SY_B[[#This Row],[IS1Inv1M1]:[IS4Inv4M2]])</f>
        <v>2.6498397941286549</v>
      </c>
      <c r="BZ24" s="168">
        <f>AVERAGEIF(Inv_SY_B[[#This Row],[IS5Inv1M1]:[IS9Inv2M2]],"&gt;="&amp;0.1,Inv_SY_B[[#This Row],[IS5Inv1M1]:[IS9Inv2M2]])</f>
        <v>2.6873307027310243</v>
      </c>
      <c r="CA24" s="168">
        <f>AVERAGEIF(Inv_SY_B[[#This Row],[IS10Inv1M1]:[IS14Inv2M4]],"&gt;="&amp;0.1,Inv_SY_B[[#This Row],[IS10Inv1M1]:[IS14Inv2M4]])</f>
        <v>2.7552747214372362</v>
      </c>
    </row>
    <row r="25" spans="2:79">
      <c r="B25" s="173">
        <f t="shared" si="32"/>
        <v>45862</v>
      </c>
      <c r="C25" s="168">
        <f>IFERROR(VLOOKUP($B25,RD[#All],C$2,0)/C$1,"")</f>
        <v>2.2565863039957899</v>
      </c>
      <c r="D25" s="168">
        <f>IFERROR(VLOOKUP($B25,RD[#All],D$2,0)/D$1,"")</f>
        <v>2.2514494410529315</v>
      </c>
      <c r="E25" s="168">
        <f>IFERROR(VLOOKUP($B25,RD[#All],E$2,0)/E$1,"")</f>
        <v>2.2395311277244043</v>
      </c>
      <c r="F25" s="168">
        <f>IFERROR(VLOOKUP($B25,RD[#All],F$2,0)/F$1,"")</f>
        <v>2.2479458835175712</v>
      </c>
      <c r="G25" s="168">
        <f>IFERROR(VLOOKUP($B25,RD[#All],G$2,0)/G$1,"")</f>
        <v>2.2612128241770213</v>
      </c>
      <c r="H25" s="168">
        <f>IFERROR(VLOOKUP($B25,RD[#All],H$2,0)/H$1,"")</f>
        <v>2.2444149825913491</v>
      </c>
      <c r="I25" s="168">
        <f>IFERROR(VLOOKUP($B25,RD[#All],I$2,0)/I$1,"")</f>
        <v>2.2712496009694001</v>
      </c>
      <c r="J25" s="168">
        <f>IFERROR(VLOOKUP($B25,RD[#All],J$2,0)/J$1,"")</f>
        <v>2.2777016181002261</v>
      </c>
      <c r="K25" s="168">
        <f>IFERROR(VLOOKUP($B25,RD[#All],K$2,0)/K$1,"")</f>
        <v>2.2209812273229215</v>
      </c>
      <c r="L25" s="168">
        <f>IFERROR(VLOOKUP($B25,RD[#All],L$2,0)/L$1,"")</f>
        <v>2.3046248850348179</v>
      </c>
      <c r="M25" s="168">
        <f>IFERROR(VLOOKUP($B25,RD[#All],M$2,0)/M$1,"")</f>
        <v>2.365039742494909</v>
      </c>
      <c r="N25" s="168">
        <f>IFERROR(VLOOKUP($B25,RD[#All],N$2,0)/N$1,"")</f>
        <v>2.2557785658593024</v>
      </c>
      <c r="O25" s="168">
        <f>IFERROR(VLOOKUP($B25,RD[#All],O$2,0)/O$1,"")</f>
        <v>2.3144709146266891</v>
      </c>
      <c r="P25" s="168">
        <f>IFERROR(VLOOKUP($B25,RD[#All],P$2,0)/P$1,"")</f>
        <v>2.2731687273542267</v>
      </c>
      <c r="Q25" s="168">
        <f>IFERROR(VLOOKUP($B25,RD[#All],Q$2,0)/Q$1,"")</f>
        <v>2.2322012764959323</v>
      </c>
      <c r="R25" s="168">
        <f>IFERROR(VLOOKUP($B25,RD[#All],R$2,0)/R$1,"")</f>
        <v>2.2636833533951708</v>
      </c>
      <c r="S25" s="168">
        <f>IFERROR(VLOOKUP($B25,RD[#All],S$2,0)/S$1,"")</f>
        <v>2.2668945485620262</v>
      </c>
      <c r="T25" s="168">
        <f>IFERROR(VLOOKUP($B25,RD[#All],T$2,0)/T$1,"")</f>
        <v>2.0395719716753109</v>
      </c>
      <c r="U25" s="168">
        <f>IFERROR(VLOOKUP($B25,RD[#All],U$2,0)/U$1,"")</f>
        <v>2.2709064066276103</v>
      </c>
      <c r="V25" s="168">
        <f>IFERROR(VLOOKUP($B25,RD[#All],V$2,0)/V$1,"")</f>
        <v>2.282017609177351</v>
      </c>
      <c r="W25" s="168">
        <f>IFERROR(VLOOKUP($B25,RD[#All],W$2,0)/W$1,"")</f>
        <v>2.2863801352912061</v>
      </c>
      <c r="X25" s="168">
        <f>IFERROR(VLOOKUP($B25,RD[#All],X$2,0)/X$1,"")</f>
        <v>2.290395759932994</v>
      </c>
      <c r="Y25" s="168">
        <f>IFERROR(VLOOKUP($B25,RD[#All],Y$2,0)/Y$1,"")</f>
        <v>2.3191156715220371</v>
      </c>
      <c r="Z25" s="168">
        <f>IFERROR(VLOOKUP($B25,RD[#All],Z$2,0)/Z$1,"")</f>
        <v>2.3213612452647263</v>
      </c>
      <c r="AA25" s="168">
        <f>IFERROR(VLOOKUP($B25,RD[#All],AA$2,0)/AA$1,"")</f>
        <v>2.3193273460410557</v>
      </c>
      <c r="AB25" s="168">
        <f>IFERROR(VLOOKUP($B25,RD[#All],AB$2,0)/AB$1,"")</f>
        <v>2.2816773431466082</v>
      </c>
      <c r="AC25" s="168">
        <f>IFERROR(VLOOKUP($B25,RD[#All],AC$2,0)/AC$1,"")</f>
        <v>2.3039397732326496</v>
      </c>
      <c r="AD25" s="168">
        <f>IFERROR(VLOOKUP($B25,RD[#All],AD$2,0)/AD$1,"")</f>
        <v>2.2849911872373116</v>
      </c>
      <c r="AE25" s="168">
        <f>IFERROR(VLOOKUP($B25,RD[#All],AE$2,0)/AE$1,"")</f>
        <v>2.3083347346000789</v>
      </c>
      <c r="AF25" s="168">
        <f>IFERROR(VLOOKUP($B25,RD[#All],AF$2,0)/AF$1,"")</f>
        <v>2.276237172788897</v>
      </c>
      <c r="AG25" s="168">
        <f>IFERROR(VLOOKUP($B25,RD[#All],AG$2,0)/AG$1,"")</f>
        <v>2.3115169687883328</v>
      </c>
      <c r="AH25" s="168">
        <f>IFERROR(VLOOKUP($B25,RD[#All],AH$2,0)/AH$1,"")</f>
        <v>2.293874926316918</v>
      </c>
      <c r="AI25" s="168">
        <f>IFERROR(VLOOKUP($B25,RD[#All],AI$2,0)/AI$1,"")</f>
        <v>2.3220934987051929</v>
      </c>
      <c r="AJ25" s="168">
        <f>IFERROR(VLOOKUP($B25,RD[#All],AJ$2,0)/AJ$1,"")</f>
        <v>2.290561365612076</v>
      </c>
      <c r="AK25" s="168">
        <f>IFERROR(VLOOKUP($B25,RD[#All],AK$2,0)/AK$1,"")</f>
        <v>2.3079007491631689</v>
      </c>
      <c r="AL25" s="168">
        <f>IFERROR(VLOOKUP($B25,RD[#All],AL$2,0)/AL$1,"")</f>
        <v>2.3294238460706946</v>
      </c>
      <c r="AM25" s="168">
        <f>IFERROR(VLOOKUP($B25,RD[#All],AM$2,0)/AM$1,"")</f>
        <v>2.3034725073535842</v>
      </c>
      <c r="AN25" s="168">
        <f>IFERROR(VLOOKUP($B25,RD[#All],AN$2,0)/AN$1,"")</f>
        <v>2.3219153647849118</v>
      </c>
      <c r="AO25" s="168">
        <f>IFERROR(VLOOKUP($B25,RD[#All],AO$2,0)/AO$1,"")</f>
        <v>2.3289155734449776</v>
      </c>
      <c r="AP25" s="168">
        <f>IFERROR(VLOOKUP($B25,RD[#All],AP$2,0)/AP$1,"")</f>
        <v>2.3029340297643488</v>
      </c>
      <c r="AQ25" s="168">
        <f>IFERROR(VLOOKUP($B25,RD[#All],AQ$2,0)/AQ$1,"")</f>
        <v>2.3111345090813371</v>
      </c>
      <c r="AR25" s="168">
        <f>IFERROR(VLOOKUP($B25,RD[#All],AR$2,0)/AR$1,"")</f>
        <v>2.3031352503371685</v>
      </c>
      <c r="AS25" s="168">
        <f>IFERROR(VLOOKUP($B25,RD[#All],AS$2,0)/AS$1,"")</f>
        <v>2.2955698501411881</v>
      </c>
      <c r="AT25" s="168">
        <f>IFERROR(VLOOKUP($B25,RD[#All],AT$2,0)/AT$1,"")</f>
        <v>2.3366784689195699</v>
      </c>
      <c r="AU25" s="168">
        <f>IFERROR(VLOOKUP($B25,RD[#All],AU$2,0)/AU$1,"")</f>
        <v>2.3213534214291722</v>
      </c>
      <c r="AV25" s="168">
        <f>IFERROR(VLOOKUP($B25,RD[#All],AV$2,0)/AV$1,"")</f>
        <v>2.3160533932677643</v>
      </c>
      <c r="AW25" s="168">
        <f>IFERROR(VLOOKUP($B25,RD[#All],AW$2,0)/AW$1,"")</f>
        <v>2.2548865941360874</v>
      </c>
      <c r="AX25" s="168">
        <f>IFERROR(VLOOKUP($B25,RD[#All],AX$2,0)/AX$1,"")</f>
        <v>2.2853644200626961</v>
      </c>
      <c r="AY25" s="168">
        <f>IFERROR(VLOOKUP($B25,RD[#All],AY$2,0)/AY$1,"")</f>
        <v>2.1743421907062519</v>
      </c>
      <c r="AZ25" s="168">
        <f>IFERROR(VLOOKUP($B25,RD[#All],AZ$2,0)/AZ$1,"")</f>
        <v>2.3154515117807666</v>
      </c>
      <c r="BA25" s="168">
        <f>IFERROR(VLOOKUP($B25,RD[#All],BA$2,0)/BA$1,"")</f>
        <v>2.1604759649953524</v>
      </c>
      <c r="BB25" s="168">
        <f>IFERROR(VLOOKUP($B25,RD[#All],BB$2,0)/BB$1,"")</f>
        <v>2.2144111696569513</v>
      </c>
      <c r="BC25" s="168">
        <f>IFERROR(VLOOKUP($B25,RD[#All],BC$2,0)/BC$1,"")</f>
        <v>2.2121361397223467</v>
      </c>
      <c r="BD25" s="168">
        <f>IFERROR(VLOOKUP($B25,RD[#All],BD$2,0)/BD$1,"")</f>
        <v>2.2497327588569771</v>
      </c>
      <c r="BE25" s="168">
        <f>IFERROR(VLOOKUP($B25,RD[#All],BE$2,0)/BE$1,"")</f>
        <v>2.1696888991554961</v>
      </c>
      <c r="BF25" s="168">
        <f>IFERROR(VLOOKUP($B25,RD[#All],BF$2,0)/BF$1,"")</f>
        <v>2.1610506425438412</v>
      </c>
      <c r="BG25" s="168">
        <f>IFERROR(VLOOKUP($B25,RD[#All],BG$2,0)/BG$1,"")</f>
        <v>2.1646630813033849</v>
      </c>
      <c r="BH25" s="168">
        <f>IFERROR(VLOOKUP($B25,RD[#All],BH$2,0)/BH$1,"")</f>
        <v>2.1791147795576777</v>
      </c>
      <c r="BI25" s="168">
        <f>IFERROR(VLOOKUP($B25,RD[#All],BI$2,0)/BI$1,"")</f>
        <v>2.2132301196340602</v>
      </c>
      <c r="BJ25" s="168">
        <f>IFERROR(VLOOKUP($B25,RD[#All],BJ$2,0)/BJ$1,"")</f>
        <v>2.2213295980444663</v>
      </c>
      <c r="BK25" s="168">
        <f>IFERROR(VLOOKUP($B25,RD[#All],BK$2,0)/BK$1,"")</f>
        <v>2.2384994866401224</v>
      </c>
      <c r="BL25" s="168">
        <f>IFERROR(VLOOKUP($B25,RD[#All],BL$2,0)/BL$1,"")</f>
        <v>2.2199699415248992</v>
      </c>
      <c r="BM25" s="168">
        <f>IFERROR(VLOOKUP($B25,RD[#All],BM$2,0)/BM$1,"")</f>
        <v>2.2067336232172288</v>
      </c>
      <c r="BN25" s="168">
        <f>IFERROR(VLOOKUP($B25,RD[#All],BN$2,0)/BN$1,"")</f>
        <v>2.1937974239347411</v>
      </c>
      <c r="BO25" s="168">
        <f>IFERROR(VLOOKUP($B25,RD[#All],BO$2,0)/BO$1,"")</f>
        <v>2.1748758648198834</v>
      </c>
      <c r="BP25" s="168">
        <f>IFERROR(VLOOKUP($B25,RD[#All],BP$2,0)/BP$1,"")</f>
        <v>2.1887759604268777</v>
      </c>
      <c r="BQ25" s="168">
        <f>IFERROR(VLOOKUP($B25,RD[#All],BQ$2,0)/BQ$1,"")</f>
        <v>2.1875541919562465</v>
      </c>
      <c r="BR25" s="168">
        <f>IFERROR(VLOOKUP($B25,RD[#All],BR$2,0)/BR$1,"")</f>
        <v>2.3119035288895464</v>
      </c>
      <c r="BS25" s="168">
        <f>IFERROR(VLOOKUP($B25,RD[#All],BS$2,0)/BS$1,"")</f>
        <v>2.1817851382357616</v>
      </c>
      <c r="BT25" s="168">
        <f>IFERROR(VLOOKUP($B25,RD[#All],BT$2,0)/BT$1,"")</f>
        <v>2.2568671121009651</v>
      </c>
      <c r="BU25" s="168">
        <f>IFERROR(VLOOKUP($B25,RD[#All],BU$2,0)/BU$1,"")</f>
        <v>2.1273317112733174</v>
      </c>
      <c r="BV25" s="168">
        <f>IFERROR(VLOOKUP($B25,RD[#All],BV$2,0)/BV$1,"")</f>
        <v>1.9605263157894737</v>
      </c>
      <c r="BW25" s="168">
        <f>IFERROR(VLOOKUP($B25,RD[#All],BW$2,0)/BW$1,"")</f>
        <v>2.1363456202933016</v>
      </c>
      <c r="BX25" s="168">
        <f>IFERROR(VLOOKUP($B25,RD[#All],BX$2,0)/BX$1,"")</f>
        <v>2.0872463289886158</v>
      </c>
      <c r="BY25" s="168">
        <f>AVERAGEIF(Inv_SY_B[[#This Row],[IS1Inv1M1]:[IS4Inv4M2]],"&gt;="&amp;0.1,Inv_SY_B[[#This Row],[IS1Inv1M1]:[IS4Inv4M2]])</f>
        <v>2.2695221240151269</v>
      </c>
      <c r="BZ25" s="168">
        <f>AVERAGEIF(Inv_SY_B[[#This Row],[IS5Inv1M1]:[IS9Inv2M2]],"&gt;="&amp;0.1,Inv_SY_B[[#This Row],[IS5Inv1M1]:[IS9Inv2M2]])</f>
        <v>2.3100614239205215</v>
      </c>
      <c r="CA25" s="168">
        <f>AVERAGEIF(Inv_SY_B[[#This Row],[IS10Inv1M1]:[IS14Inv2M4]],"&gt;="&amp;0.1,Inv_SY_B[[#This Row],[IS10Inv1M1]:[IS14Inv2M4]])</f>
        <v>2.1945746470802616</v>
      </c>
    </row>
    <row r="26" spans="2:79">
      <c r="B26" s="173">
        <f t="shared" si="32"/>
        <v>45863</v>
      </c>
      <c r="C26" s="168">
        <f>IFERROR(VLOOKUP($B26,RD[#All],C$2,0)/C$1,"")</f>
        <v>3.0965260398232166</v>
      </c>
      <c r="D26" s="168">
        <f>IFERROR(VLOOKUP($B26,RD[#All],D$2,0)/D$1,"")</f>
        <v>3.0900736388096259</v>
      </c>
      <c r="E26" s="168">
        <f>IFERROR(VLOOKUP($B26,RD[#All],E$2,0)/E$1,"")</f>
        <v>3.0829018132170032</v>
      </c>
      <c r="F26" s="168">
        <f>IFERROR(VLOOKUP($B26,RD[#All],F$2,0)/F$1,"")</f>
        <v>3.0905131166474176</v>
      </c>
      <c r="G26" s="168">
        <f>IFERROR(VLOOKUP($B26,RD[#All],G$2,0)/G$1,"")</f>
        <v>3.1170337522188545</v>
      </c>
      <c r="H26" s="168">
        <f>IFERROR(VLOOKUP($B26,RD[#All],H$2,0)/H$1,"")</f>
        <v>3.0828800475795157</v>
      </c>
      <c r="I26" s="168">
        <f>IFERROR(VLOOKUP($B26,RD[#All],I$2,0)/I$1,"")</f>
        <v>3.1116569053466843</v>
      </c>
      <c r="J26" s="168">
        <f>IFERROR(VLOOKUP($B26,RD[#All],J$2,0)/J$1,"")</f>
        <v>3.1174499396581017</v>
      </c>
      <c r="K26" s="168">
        <f>IFERROR(VLOOKUP($B26,RD[#All],K$2,0)/K$1,"")</f>
        <v>3.0419309039280642</v>
      </c>
      <c r="L26" s="168">
        <f>IFERROR(VLOOKUP($B26,RD[#All],L$2,0)/L$1,"")</f>
        <v>3.1549073709105238</v>
      </c>
      <c r="M26" s="168">
        <f>IFERROR(VLOOKUP($B26,RD[#All],M$2,0)/M$1,"")</f>
        <v>3.2259081652762269</v>
      </c>
      <c r="N26" s="168">
        <f>IFERROR(VLOOKUP($B26,RD[#All],N$2,0)/N$1,"")</f>
        <v>3.0664126361326995</v>
      </c>
      <c r="O26" s="168">
        <f>IFERROR(VLOOKUP($B26,RD[#All],O$2,0)/O$1,"")</f>
        <v>3.1660798310943465</v>
      </c>
      <c r="P26" s="168">
        <f>IFERROR(VLOOKUP($B26,RD[#All],P$2,0)/P$1,"")</f>
        <v>3.1065954453201847</v>
      </c>
      <c r="Q26" s="168">
        <f>IFERROR(VLOOKUP($B26,RD[#All],Q$2,0)/Q$1,"")</f>
        <v>3.1251311679814329</v>
      </c>
      <c r="R26" s="168">
        <f>IFERROR(VLOOKUP($B26,RD[#All],R$2,0)/R$1,"")</f>
        <v>3.102675841470715</v>
      </c>
      <c r="S26" s="168">
        <f>IFERROR(VLOOKUP($B26,RD[#All],S$2,0)/S$1,"")</f>
        <v>3.0681782024300333</v>
      </c>
      <c r="T26" s="168">
        <f>IFERROR(VLOOKUP($B26,RD[#All],T$2,0)/T$1,"")</f>
        <v>2.7697950954075621</v>
      </c>
      <c r="U26" s="168">
        <f>IFERROR(VLOOKUP($B26,RD[#All],U$2,0)/U$1,"")</f>
        <v>3.0853934908738703</v>
      </c>
      <c r="V26" s="168">
        <f>IFERROR(VLOOKUP($B26,RD[#All],V$2,0)/V$1,"")</f>
        <v>3.1067877918127706</v>
      </c>
      <c r="W26" s="168">
        <f>IFERROR(VLOOKUP($B26,RD[#All],W$2,0)/W$1,"")</f>
        <v>3.0711516251443656</v>
      </c>
      <c r="X26" s="168">
        <f>IFERROR(VLOOKUP($B26,RD[#All],X$2,0)/X$1,"")</f>
        <v>3.0884262854313818</v>
      </c>
      <c r="Y26" s="168">
        <f>IFERROR(VLOOKUP($B26,RD[#All],Y$2,0)/Y$1,"")</f>
        <v>3.1339834669821052</v>
      </c>
      <c r="Z26" s="168">
        <f>IFERROR(VLOOKUP($B26,RD[#All],Z$2,0)/Z$1,"")</f>
        <v>3.1415285732239355</v>
      </c>
      <c r="AA26" s="168">
        <f>IFERROR(VLOOKUP($B26,RD[#All],AA$2,0)/AA$1,"")</f>
        <v>3.1379215542521992</v>
      </c>
      <c r="AB26" s="168">
        <f>IFERROR(VLOOKUP($B26,RD[#All],AB$2,0)/AB$1,"")</f>
        <v>3.083912589159965</v>
      </c>
      <c r="AC26" s="168">
        <f>IFERROR(VLOOKUP($B26,RD[#All],AC$2,0)/AC$1,"")</f>
        <v>3.1264642907903846</v>
      </c>
      <c r="AD26" s="168">
        <f>IFERROR(VLOOKUP($B26,RD[#All],AD$2,0)/AD$1,"")</f>
        <v>3.0957653545442216</v>
      </c>
      <c r="AE26" s="168">
        <f>IFERROR(VLOOKUP($B26,RD[#All],AE$2,0)/AE$1,"")</f>
        <v>3.0596379126730566</v>
      </c>
      <c r="AF26" s="168">
        <f>IFERROR(VLOOKUP($B26,RD[#All],AF$2,0)/AF$1,"")</f>
        <v>3.0445569755914583</v>
      </c>
      <c r="AG26" s="168">
        <f>IFERROR(VLOOKUP($B26,RD[#All],AG$2,0)/AG$1,"")</f>
        <v>3.1144609513425103</v>
      </c>
      <c r="AH26" s="168">
        <f>IFERROR(VLOOKUP($B26,RD[#All],AH$2,0)/AH$1,"")</f>
        <v>3.0740046085418786</v>
      </c>
      <c r="AI26" s="168">
        <f>IFERROR(VLOOKUP($B26,RD[#All],AI$2,0)/AI$1,"")</f>
        <v>3.1035573122529643</v>
      </c>
      <c r="AJ26" s="168">
        <f>IFERROR(VLOOKUP($B26,RD[#All],AJ$2,0)/AJ$1,"")</f>
        <v>3.052185137377835</v>
      </c>
      <c r="AK26" s="168">
        <f>IFERROR(VLOOKUP($B26,RD[#All],AK$2,0)/AK$1,"")</f>
        <v>3.0666277030976037</v>
      </c>
      <c r="AL26" s="168">
        <f>IFERROR(VLOOKUP($B26,RD[#All],AL$2,0)/AL$1,"")</f>
        <v>3.0879364393038591</v>
      </c>
      <c r="AM26" s="168">
        <f>IFERROR(VLOOKUP($B26,RD[#All],AM$2,0)/AM$1,"")</f>
        <v>3.0960442090100759</v>
      </c>
      <c r="AN26" s="168">
        <f>IFERROR(VLOOKUP($B26,RD[#All],AN$2,0)/AN$1,"")</f>
        <v>3.1368338863946907</v>
      </c>
      <c r="AO26" s="168">
        <f>IFERROR(VLOOKUP($B26,RD[#All],AO$2,0)/AO$1,"")</f>
        <v>3.1558825311139085</v>
      </c>
      <c r="AP26" s="168">
        <f>IFERROR(VLOOKUP($B26,RD[#All],AP$2,0)/AP$1,"")</f>
        <v>3.128352864364226</v>
      </c>
      <c r="AQ26" s="168">
        <f>IFERROR(VLOOKUP($B26,RD[#All],AQ$2,0)/AQ$1,"")</f>
        <v>3.1366807054488022</v>
      </c>
      <c r="AR26" s="168">
        <f>IFERROR(VLOOKUP($B26,RD[#All],AR$2,0)/AR$1,"")</f>
        <v>3.1236617326295812</v>
      </c>
      <c r="AS26" s="168">
        <f>IFERROR(VLOOKUP($B26,RD[#All],AS$2,0)/AS$1,"")</f>
        <v>3.0127831089552064</v>
      </c>
      <c r="AT26" s="168">
        <f>IFERROR(VLOOKUP($B26,RD[#All],AT$2,0)/AT$1,"")</f>
        <v>3.0302319247449243</v>
      </c>
      <c r="AU26" s="168">
        <f>IFERROR(VLOOKUP($B26,RD[#All],AU$2,0)/AU$1,"")</f>
        <v>3.0211087537621646</v>
      </c>
      <c r="AV26" s="168">
        <f>IFERROR(VLOOKUP($B26,RD[#All],AV$2,0)/AV$1,"")</f>
        <v>3.0480624400931116</v>
      </c>
      <c r="AW26" s="168">
        <f>IFERROR(VLOOKUP($B26,RD[#All],AW$2,0)/AW$1,"")</f>
        <v>3.1667434999078004</v>
      </c>
      <c r="AX26" s="168">
        <f>IFERROR(VLOOKUP($B26,RD[#All],AX$2,0)/AX$1,"")</f>
        <v>3.2221786833855801</v>
      </c>
      <c r="AY26" s="168">
        <f>IFERROR(VLOOKUP($B26,RD[#All],AY$2,0)/AY$1,"")</f>
        <v>3.131665757552144</v>
      </c>
      <c r="AZ26" s="168">
        <f>IFERROR(VLOOKUP($B26,RD[#All],AZ$2,0)/AZ$1,"")</f>
        <v>3.3536758013954899</v>
      </c>
      <c r="BA26" s="168">
        <f>IFERROR(VLOOKUP($B26,RD[#All],BA$2,0)/BA$1,"")</f>
        <v>3.1300310411953491</v>
      </c>
      <c r="BB26" s="168">
        <f>IFERROR(VLOOKUP($B26,RD[#All],BB$2,0)/BB$1,"")</f>
        <v>3.212521398875031</v>
      </c>
      <c r="BC26" s="168">
        <f>IFERROR(VLOOKUP($B26,RD[#All],BC$2,0)/BC$1,"")</f>
        <v>3.2141065830721005</v>
      </c>
      <c r="BD26" s="168">
        <f>IFERROR(VLOOKUP($B26,RD[#All],BD$2,0)/BD$1,"")</f>
        <v>3.2556116219172222</v>
      </c>
      <c r="BE26" s="168">
        <f>IFERROR(VLOOKUP($B26,RD[#All],BE$2,0)/BE$1,"")</f>
        <v>3.1805118658577189</v>
      </c>
      <c r="BF26" s="168">
        <f>IFERROR(VLOOKUP($B26,RD[#All],BF$2,0)/BF$1,"")</f>
        <v>3.1806561385808463</v>
      </c>
      <c r="BG26" s="168">
        <f>IFERROR(VLOOKUP($B26,RD[#All],BG$2,0)/BG$1,"")</f>
        <v>3.2052572546087257</v>
      </c>
      <c r="BH26" s="168">
        <f>IFERROR(VLOOKUP($B26,RD[#All],BH$2,0)/BH$1,"")</f>
        <v>3.2149636191078774</v>
      </c>
      <c r="BI26" s="168">
        <f>IFERROR(VLOOKUP($B26,RD[#All],BI$2,0)/BI$1,"")</f>
        <v>3.2870696171188785</v>
      </c>
      <c r="BJ26" s="168">
        <f>IFERROR(VLOOKUP($B26,RD[#All],BJ$2,0)/BJ$1,"")</f>
        <v>3.3108117386945715</v>
      </c>
      <c r="BK26" s="168">
        <f>IFERROR(VLOOKUP($B26,RD[#All],BK$2,0)/BK$1,"")</f>
        <v>3.3213758044724915</v>
      </c>
      <c r="BL26" s="168">
        <f>IFERROR(VLOOKUP($B26,RD[#All],BL$2,0)/BL$1,"")</f>
        <v>3.2797206329961228</v>
      </c>
      <c r="BM26" s="168">
        <f>IFERROR(VLOOKUP($B26,RD[#All],BM$2,0)/BM$1,"")</f>
        <v>3.2328382405674732</v>
      </c>
      <c r="BN26" s="168">
        <f>IFERROR(VLOOKUP($B26,RD[#All],BN$2,0)/BN$1,"")</f>
        <v>3.2097266885653308</v>
      </c>
      <c r="BO26" s="168">
        <f>IFERROR(VLOOKUP($B26,RD[#All],BO$2,0)/BO$1,"")</f>
        <v>3.1931006973577429</v>
      </c>
      <c r="BP26" s="168">
        <f>IFERROR(VLOOKUP($B26,RD[#All],BP$2,0)/BP$1,"")</f>
        <v>3.212014014648449</v>
      </c>
      <c r="BQ26" s="168">
        <f>IFERROR(VLOOKUP($B26,RD[#All],BQ$2,0)/BQ$1,"")</f>
        <v>3.2232375108383917</v>
      </c>
      <c r="BR26" s="168">
        <f>IFERROR(VLOOKUP($B26,RD[#All],BR$2,0)/BR$1,"")</f>
        <v>3.4085965820818225</v>
      </c>
      <c r="BS26" s="168">
        <f>IFERROR(VLOOKUP($B26,RD[#All],BS$2,0)/BS$1,"")</f>
        <v>3.2323920731199411</v>
      </c>
      <c r="BT26" s="168">
        <f>IFERROR(VLOOKUP($B26,RD[#All],BT$2,0)/BT$1,"")</f>
        <v>3.3357629749611934</v>
      </c>
      <c r="BU26" s="168">
        <f>IFERROR(VLOOKUP($B26,RD[#All],BU$2,0)/BU$1,"")</f>
        <v>3.1636068716360688</v>
      </c>
      <c r="BV26" s="168">
        <f>IFERROR(VLOOKUP($B26,RD[#All],BV$2,0)/BV$1,"")</f>
        <v>3.1636842105263159</v>
      </c>
      <c r="BW26" s="168">
        <f>IFERROR(VLOOKUP($B26,RD[#All],BW$2,0)/BW$1,"")</f>
        <v>3.1407055093143081</v>
      </c>
      <c r="BX26" s="168">
        <f>IFERROR(VLOOKUP($B26,RD[#All],BX$2,0)/BX$1,"")</f>
        <v>3.0342847714898529</v>
      </c>
      <c r="BY26" s="168">
        <f>AVERAGEIF(Inv_SY_B[[#This Row],[IS1Inv1M1]:[IS4Inv4M2]],"&gt;="&amp;0.1,Inv_SY_B[[#This Row],[IS1Inv1M1]:[IS4Inv4M2]])</f>
        <v>3.0959994619809783</v>
      </c>
      <c r="BZ26" s="168">
        <f>AVERAGEIF(Inv_SY_B[[#This Row],[IS5Inv1M1]:[IS9Inv2M2]],"&gt;="&amp;0.1,Inv_SY_B[[#This Row],[IS5Inv1M1]:[IS9Inv2M2]])</f>
        <v>3.0829227331498803</v>
      </c>
      <c r="CA26" s="168">
        <f>AVERAGEIF(Inv_SY_B[[#This Row],[IS10Inv1M1]:[IS14Inv2M4]],"&gt;="&amp;0.1,Inv_SY_B[[#This Row],[IS10Inv1M1]:[IS14Inv2M4]])</f>
        <v>3.222030400137315</v>
      </c>
    </row>
    <row r="27" spans="2:79">
      <c r="B27" s="173">
        <f t="shared" si="32"/>
        <v>45864</v>
      </c>
      <c r="C27" s="168">
        <f>IFERROR(VLOOKUP($B27,RD[#All],C$2,0)/C$1,"")</f>
        <v>1.1208384362637465</v>
      </c>
      <c r="D27" s="168">
        <f>IFERROR(VLOOKUP($B27,RD[#All],D$2,0)/D$1,"")</f>
        <v>1.1221539743344786</v>
      </c>
      <c r="E27" s="168">
        <f>IFERROR(VLOOKUP($B27,RD[#All],E$2,0)/E$1,"")</f>
        <v>1.1151700827519606</v>
      </c>
      <c r="F27" s="168">
        <f>IFERROR(VLOOKUP($B27,RD[#All],F$2,0)/F$1,"")</f>
        <v>1.1087279326843755</v>
      </c>
      <c r="G27" s="168">
        <f>IFERROR(VLOOKUP($B27,RD[#All],G$2,0)/G$1,"")</f>
        <v>1.1150343802267237</v>
      </c>
      <c r="H27" s="168">
        <f>IFERROR(VLOOKUP($B27,RD[#All],H$2,0)/H$1,"")</f>
        <v>1.1091355148871844</v>
      </c>
      <c r="I27" s="168">
        <f>IFERROR(VLOOKUP($B27,RD[#All],I$2,0)/I$1,"")</f>
        <v>1.1206733682091508</v>
      </c>
      <c r="J27" s="168">
        <f>IFERROR(VLOOKUP($B27,RD[#All],J$2,0)/J$1,"")</f>
        <v>1.1321428989888338</v>
      </c>
      <c r="K27" s="168">
        <f>IFERROR(VLOOKUP($B27,RD[#All],K$2,0)/K$1,"")</f>
        <v>1.0980280801388231</v>
      </c>
      <c r="L27" s="168">
        <f>IFERROR(VLOOKUP($B27,RD[#All],L$2,0)/L$1,"")</f>
        <v>1.1408487715149125</v>
      </c>
      <c r="M27" s="168">
        <f>IFERROR(VLOOKUP($B27,RD[#All],M$2,0)/M$1,"")</f>
        <v>1.1244826906654404</v>
      </c>
      <c r="N27" s="168">
        <f>IFERROR(VLOOKUP($B27,RD[#All],N$2,0)/N$1,"")</f>
        <v>1.084094167358334</v>
      </c>
      <c r="O27" s="168">
        <f>IFERROR(VLOOKUP($B27,RD[#All],O$2,0)/O$1,"")</f>
        <v>1.1463570063017774</v>
      </c>
      <c r="P27" s="168">
        <f>IFERROR(VLOOKUP($B27,RD[#All],P$2,0)/P$1,"")</f>
        <v>1.1414092363627308</v>
      </c>
      <c r="Q27" s="168">
        <f>IFERROR(VLOOKUP($B27,RD[#All],Q$2,0)/Q$1,"")</f>
        <v>1.139278792143501</v>
      </c>
      <c r="R27" s="168">
        <f>IFERROR(VLOOKUP($B27,RD[#All],R$2,0)/R$1,"")</f>
        <v>1.1294278192246043</v>
      </c>
      <c r="S27" s="168">
        <f>IFERROR(VLOOKUP($B27,RD[#All],S$2,0)/S$1,"")</f>
        <v>1.1733341818297525</v>
      </c>
      <c r="T27" s="168">
        <f>IFERROR(VLOOKUP($B27,RD[#All],T$2,0)/T$1,"")</f>
        <v>1.0663864967833097</v>
      </c>
      <c r="U27" s="168">
        <f>IFERROR(VLOOKUP($B27,RD[#All],U$2,0)/U$1,"")</f>
        <v>1.1735610242329066</v>
      </c>
      <c r="V27" s="168">
        <f>IFERROR(VLOOKUP($B27,RD[#All],V$2,0)/V$1,"")</f>
        <v>1.1810153031062012</v>
      </c>
      <c r="W27" s="168">
        <f>IFERROR(VLOOKUP($B27,RD[#All],W$2,0)/W$1,"")</f>
        <v>1.199430786998845</v>
      </c>
      <c r="X27" s="168">
        <f>IFERROR(VLOOKUP($B27,RD[#All],X$2,0)/X$1,"")</f>
        <v>1.2026408862635256</v>
      </c>
      <c r="Y27" s="168">
        <f>IFERROR(VLOOKUP($B27,RD[#All],Y$2,0)/Y$1,"")</f>
        <v>1.2241585629203746</v>
      </c>
      <c r="Z27" s="168">
        <f>IFERROR(VLOOKUP($B27,RD[#All],Z$2,0)/Z$1,"")</f>
        <v>1.2278945762042406</v>
      </c>
      <c r="AA27" s="168">
        <f>IFERROR(VLOOKUP($B27,RD[#All],AA$2,0)/AA$1,"")</f>
        <v>1.2173753665689151</v>
      </c>
      <c r="AB27" s="168">
        <f>IFERROR(VLOOKUP($B27,RD[#All],AB$2,0)/AB$1,"")</f>
        <v>1.1955385943391938</v>
      </c>
      <c r="AC27" s="168">
        <f>IFERROR(VLOOKUP($B27,RD[#All],AC$2,0)/AC$1,"")</f>
        <v>1.2170978730818076</v>
      </c>
      <c r="AD27" s="168">
        <f>IFERROR(VLOOKUP($B27,RD[#All],AD$2,0)/AD$1,"")</f>
        <v>1.2075744565463007</v>
      </c>
      <c r="AE27" s="168">
        <f>IFERROR(VLOOKUP($B27,RD[#All],AE$2,0)/AE$1,"")</f>
        <v>1.2068830222521159</v>
      </c>
      <c r="AF27" s="168">
        <f>IFERROR(VLOOKUP($B27,RD[#All],AF$2,0)/AF$1,"")</f>
        <v>1.1939554698175388</v>
      </c>
      <c r="AG27" s="168">
        <f>IFERROR(VLOOKUP($B27,RD[#All],AG$2,0)/AG$1,"")</f>
        <v>1.2141202126209623</v>
      </c>
      <c r="AH27" s="168">
        <f>IFERROR(VLOOKUP($B27,RD[#All],AH$2,0)/AH$1,"")</f>
        <v>1.2070628583677188</v>
      </c>
      <c r="AI27" s="168">
        <f>IFERROR(VLOOKUP($B27,RD[#All],AI$2,0)/AI$1,"")</f>
        <v>1.2212075780291671</v>
      </c>
      <c r="AJ27" s="168">
        <f>IFERROR(VLOOKUP($B27,RD[#All],AJ$2,0)/AJ$1,"")</f>
        <v>1.2047100972050262</v>
      </c>
      <c r="AK27" s="168">
        <f>IFERROR(VLOOKUP($B27,RD[#All],AK$2,0)/AK$1,"")</f>
        <v>1.2143881834121459</v>
      </c>
      <c r="AL27" s="168">
        <f>IFERROR(VLOOKUP($B27,RD[#All],AL$2,0)/AL$1,"")</f>
        <v>1.2267862933736895</v>
      </c>
      <c r="AM27" s="168">
        <f>IFERROR(VLOOKUP($B27,RD[#All],AM$2,0)/AM$1,"")</f>
        <v>1.1656020515996151</v>
      </c>
      <c r="AN27" s="168">
        <f>IFERROR(VLOOKUP($B27,RD[#All],AN$2,0)/AN$1,"")</f>
        <v>1.1775831779601122</v>
      </c>
      <c r="AO27" s="168">
        <f>IFERROR(VLOOKUP($B27,RD[#All],AO$2,0)/AO$1,"")</f>
        <v>1.1810159725914906</v>
      </c>
      <c r="AP27" s="168">
        <f>IFERROR(VLOOKUP($B27,RD[#All],AP$2,0)/AP$1,"")</f>
        <v>1.1692367753269568</v>
      </c>
      <c r="AQ27" s="168">
        <f>IFERROR(VLOOKUP($B27,RD[#All],AQ$2,0)/AQ$1,"")</f>
        <v>1.1697815214530138</v>
      </c>
      <c r="AR27" s="168">
        <f>IFERROR(VLOOKUP($B27,RD[#All],AR$2,0)/AR$1,"")</f>
        <v>1.1658535773156398</v>
      </c>
      <c r="AS27" s="168">
        <f>IFERROR(VLOOKUP($B27,RD[#All],AS$2,0)/AS$1,"")</f>
        <v>1.2074941122710816</v>
      </c>
      <c r="AT27" s="168">
        <f>IFERROR(VLOOKUP($B27,RD[#All],AT$2,0)/AT$1,"")</f>
        <v>1.2281326601160671</v>
      </c>
      <c r="AU27" s="168">
        <f>IFERROR(VLOOKUP($B27,RD[#All],AU$2,0)/AU$1,"")</f>
        <v>1.2144571599395149</v>
      </c>
      <c r="AV27" s="168">
        <f>IFERROR(VLOOKUP($B27,RD[#All],AV$2,0)/AV$1,"")</f>
        <v>1.2181578661579793</v>
      </c>
      <c r="AW27" s="168">
        <f>IFERROR(VLOOKUP($B27,RD[#All],AW$2,0)/AW$1,"")</f>
        <v>1.1949105661073207</v>
      </c>
      <c r="AX27" s="168">
        <f>IFERROR(VLOOKUP($B27,RD[#All],AX$2,0)/AX$1,"")</f>
        <v>1.2085619122257054</v>
      </c>
      <c r="AY27" s="168">
        <f>IFERROR(VLOOKUP($B27,RD[#All],AY$2,0)/AY$1,"")</f>
        <v>1.1474583755422219</v>
      </c>
      <c r="AZ27" s="168">
        <f>IFERROR(VLOOKUP($B27,RD[#All],AZ$2,0)/AZ$1,"")</f>
        <v>1.2226210941450095</v>
      </c>
      <c r="BA27" s="168">
        <f>IFERROR(VLOOKUP($B27,RD[#All],BA$2,0)/BA$1,"")</f>
        <v>1.1465512705845213</v>
      </c>
      <c r="BB27" s="168">
        <f>IFERROR(VLOOKUP($B27,RD[#All],BB$2,0)/BB$1,"")</f>
        <v>1.1829965094822028</v>
      </c>
      <c r="BC27" s="168">
        <f>IFERROR(VLOOKUP($B27,RD[#All],BC$2,0)/BC$1,"")</f>
        <v>1.1836542767577249</v>
      </c>
      <c r="BD27" s="168">
        <f>IFERROR(VLOOKUP($B27,RD[#All],BD$2,0)/BD$1,"")</f>
        <v>1.2036240463094197</v>
      </c>
      <c r="BE27" s="168">
        <f>IFERROR(VLOOKUP($B27,RD[#All],BE$2,0)/BE$1,"")</f>
        <v>1.1170144102400348</v>
      </c>
      <c r="BF27" s="168">
        <f>IFERROR(VLOOKUP($B27,RD[#All],BF$2,0)/BF$1,"")</f>
        <v>1.096813358755782</v>
      </c>
      <c r="BG27" s="168">
        <f>IFERROR(VLOOKUP($B27,RD[#All],BG$2,0)/BG$1,"")</f>
        <v>1.1197549682206438</v>
      </c>
      <c r="BH27" s="168">
        <f>IFERROR(VLOOKUP($B27,RD[#All],BH$2,0)/BH$1,"")</f>
        <v>1.1234937160277243</v>
      </c>
      <c r="BI27" s="168">
        <f>IFERROR(VLOOKUP($B27,RD[#All],BI$2,0)/BI$1,"")</f>
        <v>1.1477962832642634</v>
      </c>
      <c r="BJ27" s="168">
        <f>IFERROR(VLOOKUP($B27,RD[#All],BJ$2,0)/BJ$1,"")</f>
        <v>1.1507985553220998</v>
      </c>
      <c r="BK27" s="168">
        <f>IFERROR(VLOOKUP($B27,RD[#All],BK$2,0)/BK$1,"")</f>
        <v>1.1638244058798488</v>
      </c>
      <c r="BL27" s="168">
        <f>IFERROR(VLOOKUP($B27,RD[#All],BL$2,0)/BL$1,"")</f>
        <v>1.1513153740259412</v>
      </c>
      <c r="BM27" s="168">
        <f>IFERROR(VLOOKUP($B27,RD[#All],BM$2,0)/BM$1,"")</f>
        <v>1.1808700735557784</v>
      </c>
      <c r="BN27" s="168">
        <f>IFERROR(VLOOKUP($B27,RD[#All],BN$2,0)/BN$1,"")</f>
        <v>1.1775229964735865</v>
      </c>
      <c r="BO27" s="168">
        <f>IFERROR(VLOOKUP($B27,RD[#All],BO$2,0)/BO$1,"")</f>
        <v>1.1642985846526277</v>
      </c>
      <c r="BP27" s="168">
        <f>IFERROR(VLOOKUP($B27,RD[#All],BP$2,0)/BP$1,"")</f>
        <v>1.1715873148894818</v>
      </c>
      <c r="BQ27" s="168">
        <f>IFERROR(VLOOKUP($B27,RD[#All],BQ$2,0)/BQ$1,"")</f>
        <v>1.1444007203361568</v>
      </c>
      <c r="BR27" s="168">
        <f>IFERROR(VLOOKUP($B27,RD[#All],BR$2,0)/BR$1,"")</f>
        <v>1.2055189761041651</v>
      </c>
      <c r="BS27" s="168">
        <f>IFERROR(VLOOKUP($B27,RD[#All],BS$2,0)/BS$1,"")</f>
        <v>1.1270890600271097</v>
      </c>
      <c r="BT27" s="168">
        <f>IFERROR(VLOOKUP($B27,RD[#All],BT$2,0)/BT$1,"")</f>
        <v>1.1727745157589256</v>
      </c>
      <c r="BU27" s="168">
        <f>IFERROR(VLOOKUP($B27,RD[#All],BU$2,0)/BU$1,"")</f>
        <v>1.0981346309813464</v>
      </c>
      <c r="BV27" s="168">
        <f>IFERROR(VLOOKUP($B27,RD[#All],BV$2,0)/BV$1,"")</f>
        <v>0.69684210526315793</v>
      </c>
      <c r="BW27" s="168">
        <f>IFERROR(VLOOKUP($B27,RD[#All],BW$2,0)/BW$1,"")</f>
        <v>1.1006377688898497</v>
      </c>
      <c r="BX27" s="168">
        <f>IFERROR(VLOOKUP($B27,RD[#All],BX$2,0)/BX$1,"")</f>
        <v>1.0488038277511962</v>
      </c>
      <c r="BY27" s="168">
        <f>AVERAGEIF(Inv_SY_B[[#This Row],[IS1Inv1M1]:[IS4Inv4M2]],"&gt;="&amp;0.1,Inv_SY_B[[#This Row],[IS1Inv1M1]:[IS4Inv4M2]])</f>
        <v>1.1512075450332842</v>
      </c>
      <c r="BZ27" s="168">
        <f>AVERAGEIF(Inv_SY_B[[#This Row],[IS5Inv1M1]:[IS9Inv2M2]],"&gt;="&amp;0.1,Inv_SY_B[[#This Row],[IS5Inv1M1]:[IS9Inv2M2]])</f>
        <v>1.199246032767213</v>
      </c>
      <c r="CA27" s="168">
        <f>AVERAGEIF(Inv_SY_B[[#This Row],[IS10Inv1M1]:[IS14Inv2M4]],"&gt;="&amp;0.1,Inv_SY_B[[#This Row],[IS10Inv1M1]:[IS14Inv2M4]])</f>
        <v>1.1374882034847802</v>
      </c>
    </row>
    <row r="28" spans="2:79">
      <c r="B28" s="173">
        <f t="shared" si="32"/>
        <v>45865</v>
      </c>
      <c r="C28" s="168">
        <f>IFERROR(VLOOKUP($B28,RD[#All],C$2,0)/C$1,"")</f>
        <v>2.2860292989121751</v>
      </c>
      <c r="D28" s="168">
        <f>IFERROR(VLOOKUP($B28,RD[#All],D$2,0)/D$1,"")</f>
        <v>2.2803912786090375</v>
      </c>
      <c r="E28" s="168">
        <f>IFERROR(VLOOKUP($B28,RD[#All],E$2,0)/E$1,"")</f>
        <v>2.2701676684593486</v>
      </c>
      <c r="F28" s="168">
        <f>IFERROR(VLOOKUP($B28,RD[#All],F$2,0)/F$1,"")</f>
        <v>2.2698564593301436</v>
      </c>
      <c r="G28" s="168">
        <f>IFERROR(VLOOKUP($B28,RD[#All],G$2,0)/G$1,"")</f>
        <v>2.2776179277021962</v>
      </c>
      <c r="H28" s="168">
        <f>IFERROR(VLOOKUP($B28,RD[#All],H$2,0)/H$1,"")</f>
        <v>2.2621333961118615</v>
      </c>
      <c r="I28" s="168">
        <f>IFERROR(VLOOKUP($B28,RD[#All],I$2,0)/I$1,"")</f>
        <v>2.2933347231541985</v>
      </c>
      <c r="J28" s="168">
        <f>IFERROR(VLOOKUP($B28,RD[#All],J$2,0)/J$1,"")</f>
        <v>2.3147855226311411</v>
      </c>
      <c r="K28" s="168">
        <f>IFERROR(VLOOKUP($B28,RD[#All],K$2,0)/K$1,"")</f>
        <v>2.2342956302255876</v>
      </c>
      <c r="L28" s="168">
        <f>IFERROR(VLOOKUP($B28,RD[#All],L$2,0)/L$1,"")</f>
        <v>2.3197345946656154</v>
      </c>
      <c r="M28" s="168">
        <f>IFERROR(VLOOKUP($B28,RD[#All],M$2,0)/M$1,"")</f>
        <v>2.3658280233856663</v>
      </c>
      <c r="N28" s="168">
        <f>IFERROR(VLOOKUP($B28,RD[#All],N$2,0)/N$1,"")</f>
        <v>2.2617520561382332</v>
      </c>
      <c r="O28" s="168">
        <f>IFERROR(VLOOKUP($B28,RD[#All],O$2,0)/O$1,"")</f>
        <v>2.3244481921816766</v>
      </c>
      <c r="P28" s="168">
        <f>IFERROR(VLOOKUP($B28,RD[#All],P$2,0)/P$1,"")</f>
        <v>2.2790830874204677</v>
      </c>
      <c r="Q28" s="168">
        <f>IFERROR(VLOOKUP($B28,RD[#All],Q$2,0)/Q$1,"")</f>
        <v>2.2942360159500268</v>
      </c>
      <c r="R28" s="168">
        <f>IFERROR(VLOOKUP($B28,RD[#All],R$2,0)/R$1,"")</f>
        <v>2.2813206053310844</v>
      </c>
      <c r="S28" s="168">
        <f>IFERROR(VLOOKUP($B28,RD[#All],S$2,0)/S$1,"")</f>
        <v>2.2821220289367585</v>
      </c>
      <c r="T28" s="168">
        <f>IFERROR(VLOOKUP($B28,RD[#All],T$2,0)/T$1,"")</f>
        <v>2.0609895827007243</v>
      </c>
      <c r="U28" s="168">
        <f>IFERROR(VLOOKUP($B28,RD[#All],U$2,0)/U$1,"")</f>
        <v>2.2879268028925273</v>
      </c>
      <c r="V28" s="168">
        <f>IFERROR(VLOOKUP($B28,RD[#All],V$2,0)/V$1,"")</f>
        <v>2.3002495611244242</v>
      </c>
      <c r="W28" s="168">
        <f>IFERROR(VLOOKUP($B28,RD[#All],W$2,0)/W$1,"")</f>
        <v>2.2865451245669033</v>
      </c>
      <c r="X28" s="168">
        <f>IFERROR(VLOOKUP($B28,RD[#All],X$2,0)/X$1,"")</f>
        <v>2.3165062173407343</v>
      </c>
      <c r="Y28" s="168">
        <f>IFERROR(VLOOKUP($B28,RD[#All],Y$2,0)/Y$1,"")</f>
        <v>2.3482754035826123</v>
      </c>
      <c r="Z28" s="168">
        <f>IFERROR(VLOOKUP($B28,RD[#All],Z$2,0)/Z$1,"")</f>
        <v>2.360051347420959</v>
      </c>
      <c r="AA28" s="168">
        <f>IFERROR(VLOOKUP($B28,RD[#All],AA$2,0)/AA$1,"")</f>
        <v>2.3523643695014664</v>
      </c>
      <c r="AB28" s="168">
        <f>IFERROR(VLOOKUP($B28,RD[#All],AB$2,0)/AB$1,"")</f>
        <v>2.3075280541547407</v>
      </c>
      <c r="AC28" s="168">
        <f>IFERROR(VLOOKUP($B28,RD[#All],AC$2,0)/AC$1,"")</f>
        <v>2.3408020760262067</v>
      </c>
      <c r="AD28" s="168">
        <f>IFERROR(VLOOKUP($B28,RD[#All],AD$2,0)/AD$1,"")</f>
        <v>2.3223663397658965</v>
      </c>
      <c r="AE28" s="168">
        <f>IFERROR(VLOOKUP($B28,RD[#All],AE$2,0)/AE$1,"")</f>
        <v>2.3717280421501035</v>
      </c>
      <c r="AF28" s="168">
        <f>IFERROR(VLOOKUP($B28,RD[#All],AF$2,0)/AF$1,"")</f>
        <v>2.3462208289794493</v>
      </c>
      <c r="AG28" s="168">
        <f>IFERROR(VLOOKUP($B28,RD[#All],AG$2,0)/AG$1,"")</f>
        <v>2.3840261687338149</v>
      </c>
      <c r="AH28" s="168">
        <f>IFERROR(VLOOKUP($B28,RD[#All],AH$2,0)/AH$1,"")</f>
        <v>2.3620384759659183</v>
      </c>
      <c r="AI28" s="168">
        <f>IFERROR(VLOOKUP($B28,RD[#All],AI$2,0)/AI$1,"")</f>
        <v>2.3948207714324656</v>
      </c>
      <c r="AJ28" s="168">
        <f>IFERROR(VLOOKUP($B28,RD[#All],AJ$2,0)/AJ$1,"")</f>
        <v>2.3590527119938889</v>
      </c>
      <c r="AK28" s="168">
        <f>IFERROR(VLOOKUP($B28,RD[#All],AK$2,0)/AK$1,"")</f>
        <v>2.3789915519897988</v>
      </c>
      <c r="AL28" s="168">
        <f>IFERROR(VLOOKUP($B28,RD[#All],AL$2,0)/AL$1,"")</f>
        <v>2.3954707599178469</v>
      </c>
      <c r="AM28" s="168">
        <f>IFERROR(VLOOKUP($B28,RD[#All],AM$2,0)/AM$1,"")</f>
        <v>2.3497142703292115</v>
      </c>
      <c r="AN28" s="168">
        <f>IFERROR(VLOOKUP($B28,RD[#All],AN$2,0)/AN$1,"")</f>
        <v>2.3626377324708714</v>
      </c>
      <c r="AO28" s="168">
        <f>IFERROR(VLOOKUP($B28,RD[#All],AO$2,0)/AO$1,"")</f>
        <v>2.3863980560959028</v>
      </c>
      <c r="AP28" s="168">
        <f>IFERROR(VLOOKUP($B28,RD[#All],AP$2,0)/AP$1,"")</f>
        <v>2.3586664602502574</v>
      </c>
      <c r="AQ28" s="168">
        <f>IFERROR(VLOOKUP($B28,RD[#All],AQ$2,0)/AQ$1,"")</f>
        <v>2.3546986048960248</v>
      </c>
      <c r="AR28" s="168">
        <f>IFERROR(VLOOKUP($B28,RD[#All],AR$2,0)/AR$1,"")</f>
        <v>2.3433623603456604</v>
      </c>
      <c r="AS28" s="168">
        <f>IFERROR(VLOOKUP($B28,RD[#All],AS$2,0)/AS$1,"")</f>
        <v>2.3447338512191402</v>
      </c>
      <c r="AT28" s="168">
        <f>IFERROR(VLOOKUP($B28,RD[#All],AT$2,0)/AT$1,"")</f>
        <v>2.3574197062705577</v>
      </c>
      <c r="AU28" s="168">
        <f>IFERROR(VLOOKUP($B28,RD[#All],AU$2,0)/AU$1,"")</f>
        <v>2.3287253772322658</v>
      </c>
      <c r="AV28" s="168">
        <f>IFERROR(VLOOKUP($B28,RD[#All],AV$2,0)/AV$1,"")</f>
        <v>2.3303602204101286</v>
      </c>
      <c r="AW28" s="168">
        <f>IFERROR(VLOOKUP($B28,RD[#All],AW$2,0)/AW$1,"")</f>
        <v>2.4550986538816155</v>
      </c>
      <c r="AX28" s="168">
        <f>IFERROR(VLOOKUP($B28,RD[#All],AX$2,0)/AX$1,"")</f>
        <v>2.4751175548589344</v>
      </c>
      <c r="AY28" s="168">
        <f>IFERROR(VLOOKUP($B28,RD[#All],AY$2,0)/AY$1,"")</f>
        <v>2.3515415984830774</v>
      </c>
      <c r="AZ28" s="168">
        <f>IFERROR(VLOOKUP($B28,RD[#All],AZ$2,0)/AZ$1,"")</f>
        <v>2.5230053594903428</v>
      </c>
      <c r="BA28" s="168">
        <f>IFERROR(VLOOKUP($B28,RD[#All],BA$2,0)/BA$1,"")</f>
        <v>2.3721523649181879</v>
      </c>
      <c r="BB28" s="168">
        <f>IFERROR(VLOOKUP($B28,RD[#All],BB$2,0)/BB$1,"")</f>
        <v>2.4615931879321464</v>
      </c>
      <c r="BC28" s="168">
        <f>IFERROR(VLOOKUP($B28,RD[#All],BC$2,0)/BC$1,"")</f>
        <v>2.465651589789521</v>
      </c>
      <c r="BD28" s="168">
        <f>IFERROR(VLOOKUP($B28,RD[#All],BD$2,0)/BD$1,"")</f>
        <v>2.4922170714261083</v>
      </c>
      <c r="BE28" s="168">
        <f>IFERROR(VLOOKUP($B28,RD[#All],BE$2,0)/BE$1,"")</f>
        <v>2.4273203475850451</v>
      </c>
      <c r="BF28" s="168">
        <f>IFERROR(VLOOKUP($B28,RD[#All],BF$2,0)/BF$1,"")</f>
        <v>2.4164436502304265</v>
      </c>
      <c r="BG28" s="168">
        <f>IFERROR(VLOOKUP($B28,RD[#All],BG$2,0)/BG$1,"")</f>
        <v>2.4406114290644503</v>
      </c>
      <c r="BH28" s="168">
        <f>IFERROR(VLOOKUP($B28,RD[#All],BH$2,0)/BH$1,"")</f>
        <v>2.4496707025969919</v>
      </c>
      <c r="BI28" s="168">
        <f>IFERROR(VLOOKUP($B28,RD[#All],BI$2,0)/BI$1,"")</f>
        <v>2.5146610368285245</v>
      </c>
      <c r="BJ28" s="168">
        <f>IFERROR(VLOOKUP($B28,RD[#All],BJ$2,0)/BJ$1,"")</f>
        <v>2.5255771158626179</v>
      </c>
      <c r="BK28" s="168">
        <f>IFERROR(VLOOKUP($B28,RD[#All],BK$2,0)/BK$1,"")</f>
        <v>2.5384393859715022</v>
      </c>
      <c r="BL28" s="168">
        <f>IFERROR(VLOOKUP($B28,RD[#All],BL$2,0)/BL$1,"")</f>
        <v>2.5063463797218959</v>
      </c>
      <c r="BM28" s="168">
        <f>IFERROR(VLOOKUP($B28,RD[#All],BM$2,0)/BM$1,"")</f>
        <v>2.4725107501122472</v>
      </c>
      <c r="BN28" s="168">
        <f>IFERROR(VLOOKUP($B28,RD[#All],BN$2,0)/BN$1,"")</f>
        <v>2.4572141907945073</v>
      </c>
      <c r="BO28" s="168">
        <f>IFERROR(VLOOKUP($B28,RD[#All],BO$2,0)/BO$1,"")</f>
        <v>2.4468866484189093</v>
      </c>
      <c r="BP28" s="168">
        <f>IFERROR(VLOOKUP($B28,RD[#All],BP$2,0)/BP$1,"")</f>
        <v>2.4655502825184854</v>
      </c>
      <c r="BQ28" s="168">
        <f>IFERROR(VLOOKUP($B28,RD[#All],BQ$2,0)/BQ$1,"")</f>
        <v>2.501233909157607</v>
      </c>
      <c r="BR28" s="168">
        <f>IFERROR(VLOOKUP($B28,RD[#All],BR$2,0)/BR$1,"")</f>
        <v>2.6404527631870978</v>
      </c>
      <c r="BS28" s="168">
        <f>IFERROR(VLOOKUP($B28,RD[#All],BS$2,0)/BS$1,"")</f>
        <v>2.4856690671452482</v>
      </c>
      <c r="BT28" s="168">
        <f>IFERROR(VLOOKUP($B28,RD[#All],BT$2,0)/BT$1,"")</f>
        <v>2.5733279341297157</v>
      </c>
      <c r="BU28" s="168">
        <f>IFERROR(VLOOKUP($B28,RD[#All],BU$2,0)/BU$1,"")</f>
        <v>2.4411265944112661</v>
      </c>
      <c r="BV28" s="168">
        <f>IFERROR(VLOOKUP($B28,RD[#All],BV$2,0)/BV$1,"")</f>
        <v>2.311578947368421</v>
      </c>
      <c r="BW28" s="168">
        <f>IFERROR(VLOOKUP($B28,RD[#All],BW$2,0)/BW$1,"")</f>
        <v>2.4340431665045217</v>
      </c>
      <c r="BX28" s="168">
        <f>IFERROR(VLOOKUP($B28,RD[#All],BX$2,0)/BX$1,"")</f>
        <v>2.2961227520211187</v>
      </c>
      <c r="BY28" s="168">
        <f>AVERAGEIF(Inv_SY_B[[#This Row],[IS1Inv1M1]:[IS4Inv4M2]],"&gt;="&amp;0.1,Inv_SY_B[[#This Row],[IS1Inv1M1]:[IS4Inv4M2]])</f>
        <v>2.2921693352936572</v>
      </c>
      <c r="BZ28" s="168">
        <f>AVERAGEIF(Inv_SY_B[[#This Row],[IS5Inv1M1]:[IS9Inv2M2]],"&gt;="&amp;0.1,Inv_SY_B[[#This Row],[IS5Inv1M1]:[IS9Inv2M2]])</f>
        <v>2.3616147750379617</v>
      </c>
      <c r="CA28" s="168">
        <f>AVERAGEIF(Inv_SY_B[[#This Row],[IS10Inv1M1]:[IS14Inv2M4]],"&gt;="&amp;0.1,Inv_SY_B[[#This Row],[IS10Inv1M1]:[IS14Inv2M4]])</f>
        <v>2.4621844440860907</v>
      </c>
    </row>
    <row r="29" spans="2:79">
      <c r="B29" s="173">
        <f t="shared" si="32"/>
        <v>45866</v>
      </c>
      <c r="C29" s="168">
        <f>IFERROR(VLOOKUP($B29,RD[#All],C$2,0)/C$1,"")</f>
        <v>2.2163684258334091</v>
      </c>
      <c r="D29" s="168">
        <f>IFERROR(VLOOKUP($B29,RD[#All],D$2,0)/D$1,"")</f>
        <v>2.2343474461334143</v>
      </c>
      <c r="E29" s="168">
        <f>IFERROR(VLOOKUP($B29,RD[#All],E$2,0)/E$1,"")</f>
        <v>2.2186183586140293</v>
      </c>
      <c r="F29" s="168">
        <f>IFERROR(VLOOKUP($B29,RD[#All],F$2,0)/F$1,"")</f>
        <v>2.1747566408183467</v>
      </c>
      <c r="G29" s="168">
        <f>IFERROR(VLOOKUP($B29,RD[#All],G$2,0)/G$1,"")</f>
        <v>2.1755346077193702</v>
      </c>
      <c r="H29" s="168">
        <f>IFERROR(VLOOKUP($B29,RD[#All],H$2,0)/H$1,"")</f>
        <v>2.1648060267386966</v>
      </c>
      <c r="I29" s="168">
        <f>IFERROR(VLOOKUP($B29,RD[#All],I$2,0)/I$1,"")</f>
        <v>2.2074698528310002</v>
      </c>
      <c r="J29" s="168">
        <f>IFERROR(VLOOKUP($B29,RD[#All],J$2,0)/J$1,"")</f>
        <v>2.2332946676508838</v>
      </c>
      <c r="K29" s="168">
        <f>IFERROR(VLOOKUP($B29,RD[#All],K$2,0)/K$1,"")</f>
        <v>2.1686070358100644</v>
      </c>
      <c r="L29" s="168">
        <f>IFERROR(VLOOKUP($B29,RD[#All],L$2,0)/L$1,"")</f>
        <v>2.2380107738799104</v>
      </c>
      <c r="M29" s="168">
        <f>IFERROR(VLOOKUP($B29,RD[#All],M$2,0)/M$1,"")</f>
        <v>2.2946856729948104</v>
      </c>
      <c r="N29" s="168">
        <f>IFERROR(VLOOKUP($B29,RD[#All],N$2,0)/N$1,"")</f>
        <v>2.210191403204306</v>
      </c>
      <c r="O29" s="168">
        <f>IFERROR(VLOOKUP($B29,RD[#All],O$2,0)/O$1,"")</f>
        <v>2.2596280728405631</v>
      </c>
      <c r="P29" s="168">
        <f>IFERROR(VLOOKUP($B29,RD[#All],P$2,0)/P$1,"")</f>
        <v>2.2209355895060576</v>
      </c>
      <c r="Q29" s="168">
        <f>IFERROR(VLOOKUP($B29,RD[#All],Q$2,0)/Q$1,"")</f>
        <v>2.2313988370801083</v>
      </c>
      <c r="R29" s="168">
        <f>IFERROR(VLOOKUP($B29,RD[#All],R$2,0)/R$1,"")</f>
        <v>2.2303399355017279</v>
      </c>
      <c r="S29" s="168">
        <f>IFERROR(VLOOKUP($B29,RD[#All],S$2,0)/S$1,"")</f>
        <v>2.2540761919480721</v>
      </c>
      <c r="T29" s="168">
        <f>IFERROR(VLOOKUP($B29,RD[#All],T$2,0)/T$1,"")</f>
        <v>2.0380334665354889</v>
      </c>
      <c r="U29" s="168">
        <f>IFERROR(VLOOKUP($B29,RD[#All],U$2,0)/U$1,"")</f>
        <v>2.2494663494541247</v>
      </c>
      <c r="V29" s="168">
        <f>IFERROR(VLOOKUP($B29,RD[#All],V$2,0)/V$1,"")</f>
        <v>2.2647333577027742</v>
      </c>
      <c r="W29" s="168">
        <f>IFERROR(VLOOKUP($B29,RD[#All],W$2,0)/W$1,"")</f>
        <v>2.2360584062035969</v>
      </c>
      <c r="X29" s="168">
        <f>IFERROR(VLOOKUP($B29,RD[#All],X$2,0)/X$1,"")</f>
        <v>2.2604874178114009</v>
      </c>
      <c r="Y29" s="168">
        <f>IFERROR(VLOOKUP($B29,RD[#All],Y$2,0)/Y$1,"")</f>
        <v>2.2777602024675736</v>
      </c>
      <c r="Z29" s="168">
        <f>IFERROR(VLOOKUP($B29,RD[#All],Z$2,0)/Z$1,"")</f>
        <v>2.282850679545414</v>
      </c>
      <c r="AA29" s="168">
        <f>IFERROR(VLOOKUP($B29,RD[#All],AA$2,0)/AA$1,"")</f>
        <v>2.3048478739002931</v>
      </c>
      <c r="AB29" s="168">
        <f>IFERROR(VLOOKUP($B29,RD[#All],AB$2,0)/AB$1,"")</f>
        <v>2.2767252737267727</v>
      </c>
      <c r="AC29" s="168">
        <f>IFERROR(VLOOKUP($B29,RD[#All],AC$2,0)/AC$1,"")</f>
        <v>2.2758804084196429</v>
      </c>
      <c r="AD29" s="168">
        <f>IFERROR(VLOOKUP($B29,RD[#All],AD$2,0)/AD$1,"")</f>
        <v>2.2520902065350019</v>
      </c>
      <c r="AE29" s="168">
        <f>IFERROR(VLOOKUP($B29,RD[#All],AE$2,0)/AE$1,"")</f>
        <v>2.1235356762513313</v>
      </c>
      <c r="AF29" s="168">
        <f>IFERROR(VLOOKUP($B29,RD[#All],AF$2,0)/AF$1,"")</f>
        <v>2.0947940947940946</v>
      </c>
      <c r="AG29" s="168">
        <f>IFERROR(VLOOKUP($B29,RD[#All],AG$2,0)/AG$1,"")</f>
        <v>2.1245195584026169</v>
      </c>
      <c r="AH29" s="168">
        <f>IFERROR(VLOOKUP($B29,RD[#All],AH$2,0)/AH$1,"")</f>
        <v>2.1070682171373454</v>
      </c>
      <c r="AI29" s="168">
        <f>IFERROR(VLOOKUP($B29,RD[#All],AI$2,0)/AI$1,"")</f>
        <v>2.1337876516287313</v>
      </c>
      <c r="AJ29" s="168">
        <f>IFERROR(VLOOKUP($B29,RD[#All],AJ$2,0)/AJ$1,"")</f>
        <v>2.099839308764258</v>
      </c>
      <c r="AK29" s="168">
        <f>IFERROR(VLOOKUP($B29,RD[#All],AK$2,0)/AK$1,"")</f>
        <v>2.1198661070081295</v>
      </c>
      <c r="AL29" s="168">
        <f>IFERROR(VLOOKUP($B29,RD[#All],AL$2,0)/AL$1,"")</f>
        <v>2.1382553237487838</v>
      </c>
      <c r="AM29" s="168">
        <f>IFERROR(VLOOKUP($B29,RD[#All],AM$2,0)/AM$1,"")</f>
        <v>2.0833697927534378</v>
      </c>
      <c r="AN29" s="168">
        <f>IFERROR(VLOOKUP($B29,RD[#All],AN$2,0)/AN$1,"")</f>
        <v>2.1001972174170573</v>
      </c>
      <c r="AO29" s="168">
        <f>IFERROR(VLOOKUP($B29,RD[#All],AO$2,0)/AO$1,"")</f>
        <v>2.1080724521596315</v>
      </c>
      <c r="AP29" s="168">
        <f>IFERROR(VLOOKUP($B29,RD[#All],AP$2,0)/AP$1,"")</f>
        <v>2.0956201579085532</v>
      </c>
      <c r="AQ29" s="168">
        <f>IFERROR(VLOOKUP($B29,RD[#All],AQ$2,0)/AQ$1,"")</f>
        <v>2.0927217688865487</v>
      </c>
      <c r="AR29" s="168">
        <f>IFERROR(VLOOKUP($B29,RD[#All],AR$2,0)/AR$1,"")</f>
        <v>2.0842837876088516</v>
      </c>
      <c r="AS29" s="168">
        <f>IFERROR(VLOOKUP($B29,RD[#All],AS$2,0)/AS$1,"")</f>
        <v>2.1028038478212472</v>
      </c>
      <c r="AT29" s="168">
        <f>IFERROR(VLOOKUP($B29,RD[#All],AT$2,0)/AT$1,"")</f>
        <v>2.1255368628354736</v>
      </c>
      <c r="AU29" s="168">
        <f>IFERROR(VLOOKUP($B29,RD[#All],AU$2,0)/AU$1,"")</f>
        <v>2.0978728714928789</v>
      </c>
      <c r="AV29" s="168">
        <f>IFERROR(VLOOKUP($B29,RD[#All],AV$2,0)/AV$1,"")</f>
        <v>2.0941795294328731</v>
      </c>
      <c r="AW29" s="168">
        <f>IFERROR(VLOOKUP($B29,RD[#All],AW$2,0)/AW$1,"")</f>
        <v>2.4931772081873502</v>
      </c>
      <c r="AX29" s="168">
        <f>IFERROR(VLOOKUP($B29,RD[#All],AX$2,0)/AX$1,"")</f>
        <v>2.5143025078369905</v>
      </c>
      <c r="AY29" s="168">
        <f>IFERROR(VLOOKUP($B29,RD[#All],AY$2,0)/AY$1,"")</f>
        <v>2.3867113431517701</v>
      </c>
      <c r="AZ29" s="168">
        <f>IFERROR(VLOOKUP($B29,RD[#All],AZ$2,0)/AZ$1,"")</f>
        <v>2.5536960258873496</v>
      </c>
      <c r="BA29" s="168">
        <f>IFERROR(VLOOKUP($B29,RD[#All],BA$2,0)/BA$1,"")</f>
        <v>2.3970993142877184</v>
      </c>
      <c r="BB29" s="168">
        <f>IFERROR(VLOOKUP($B29,RD[#All],BB$2,0)/BB$1,"")</f>
        <v>2.4794681962693703</v>
      </c>
      <c r="BC29" s="168">
        <f>IFERROR(VLOOKUP($B29,RD[#All],BC$2,0)/BC$1,"")</f>
        <v>2.4845499328257947</v>
      </c>
      <c r="BD29" s="168">
        <f>IFERROR(VLOOKUP($B29,RD[#All],BD$2,0)/BD$1,"")</f>
        <v>2.5224115628544981</v>
      </c>
      <c r="BE29" s="168">
        <f>IFERROR(VLOOKUP($B29,RD[#All],BE$2,0)/BE$1,"")</f>
        <v>2.4572142920230728</v>
      </c>
      <c r="BF29" s="168">
        <f>IFERROR(VLOOKUP($B29,RD[#All],BF$2,0)/BF$1,"")</f>
        <v>2.4438896346520518</v>
      </c>
      <c r="BG29" s="168">
        <f>IFERROR(VLOOKUP($B29,RD[#All],BG$2,0)/BG$1,"")</f>
        <v>2.4635472088809642</v>
      </c>
      <c r="BH29" s="168">
        <f>IFERROR(VLOOKUP($B29,RD[#All],BH$2,0)/BH$1,"")</f>
        <v>2.4795087860573468</v>
      </c>
      <c r="BI29" s="168">
        <f>IFERROR(VLOOKUP($B29,RD[#All],BI$2,0)/BI$1,"")</f>
        <v>2.5158339197748063</v>
      </c>
      <c r="BJ29" s="168">
        <f>IFERROR(VLOOKUP($B29,RD[#All],BJ$2,0)/BJ$1,"")</f>
        <v>2.5305895439377082</v>
      </c>
      <c r="BK29" s="168">
        <f>IFERROR(VLOOKUP($B29,RD[#All],BK$2,0)/BK$1,"")</f>
        <v>2.5478301154433676</v>
      </c>
      <c r="BL29" s="168">
        <f>IFERROR(VLOOKUP($B29,RD[#All],BL$2,0)/BL$1,"")</f>
        <v>2.5203652483613079</v>
      </c>
      <c r="BM29" s="168">
        <f>IFERROR(VLOOKUP($B29,RD[#All],BM$2,0)/BM$1,"")</f>
        <v>2.5091530388088841</v>
      </c>
      <c r="BN29" s="168">
        <f>IFERROR(VLOOKUP($B29,RD[#All],BN$2,0)/BN$1,"")</f>
        <v>2.4928234894811627</v>
      </c>
      <c r="BO29" s="168">
        <f>IFERROR(VLOOKUP($B29,RD[#All],BO$2,0)/BO$1,"")</f>
        <v>2.4705995626040189</v>
      </c>
      <c r="BP29" s="168">
        <f>IFERROR(VLOOKUP($B29,RD[#All],BP$2,0)/BP$1,"")</f>
        <v>2.4902474097153506</v>
      </c>
      <c r="BQ29" s="168">
        <f>IFERROR(VLOOKUP($B29,RD[#All],BQ$2,0)/BQ$1,"")</f>
        <v>2.5025678650036682</v>
      </c>
      <c r="BR29" s="168">
        <f>IFERROR(VLOOKUP($B29,RD[#All],BR$2,0)/BR$1,"")</f>
        <v>2.6420803432714361</v>
      </c>
      <c r="BS29" s="168">
        <f>IFERROR(VLOOKUP($B29,RD[#All],BS$2,0)/BS$1,"")</f>
        <v>2.4867292154145559</v>
      </c>
      <c r="BT29" s="168">
        <f>IFERROR(VLOOKUP($B29,RD[#All],BT$2,0)/BT$1,"")</f>
        <v>2.5760950259836672</v>
      </c>
      <c r="BU29" s="168">
        <f>IFERROR(VLOOKUP($B29,RD[#All],BU$2,0)/BU$1,"")</f>
        <v>2.4392096143920963</v>
      </c>
      <c r="BV29" s="168">
        <f>IFERROR(VLOOKUP($B29,RD[#All],BV$2,0)/BV$1,"")</f>
        <v>2.2247368421052629</v>
      </c>
      <c r="BW29" s="168">
        <f>IFERROR(VLOOKUP($B29,RD[#All],BW$2,0)/BW$1,"")</f>
        <v>2.4335387165351494</v>
      </c>
      <c r="BX29" s="168">
        <f>IFERROR(VLOOKUP($B29,RD[#All],BX$2,0)/BX$1,"")</f>
        <v>2.2981686190397626</v>
      </c>
      <c r="BY29" s="168">
        <f>AVERAGEIF(Inv_SY_B[[#This Row],[IS1Inv1M1]:[IS4Inv4M2]],"&gt;="&amp;0.1,Inv_SY_B[[#This Row],[IS1Inv1M1]:[IS4Inv4M2]])</f>
        <v>2.2304286850502448</v>
      </c>
      <c r="BZ29" s="168">
        <f>AVERAGEIF(Inv_SY_B[[#This Row],[IS5Inv1M1]:[IS9Inv2M2]],"&gt;="&amp;0.1,Inv_SY_B[[#This Row],[IS5Inv1M1]:[IS9Inv2M2]])</f>
        <v>2.1070180125584357</v>
      </c>
      <c r="CA29" s="168">
        <f>AVERAGEIF(Inv_SY_B[[#This Row],[IS10Inv1M1]:[IS14Inv2M4]],"&gt;="&amp;0.1,Inv_SY_B[[#This Row],[IS10Inv1M1]:[IS14Inv2M4]])</f>
        <v>2.4770051636709458</v>
      </c>
    </row>
    <row r="30" spans="2:79">
      <c r="B30" s="173">
        <f t="shared" si="32"/>
        <v>45867</v>
      </c>
      <c r="C30" s="168">
        <f>IFERROR(VLOOKUP($B30,RD[#All],C$2,0)/C$1,"")</f>
        <v>1.1202746342334327</v>
      </c>
      <c r="D30" s="168">
        <f>IFERROR(VLOOKUP($B30,RD[#All],D$2,0)/D$1,"")</f>
        <v>1.13067364945922</v>
      </c>
      <c r="E30" s="168">
        <f>IFERROR(VLOOKUP($B30,RD[#All],E$2,0)/E$1,"")</f>
        <v>1.1181005344744335</v>
      </c>
      <c r="F30" s="168">
        <f>IFERROR(VLOOKUP($B30,RD[#All],F$2,0)/F$1,"")</f>
        <v>1.1006104603200793</v>
      </c>
      <c r="G30" s="168">
        <f>IFERROR(VLOOKUP($B30,RD[#All],G$2,0)/G$1,"")</f>
        <v>1.1047811905234894</v>
      </c>
      <c r="H30" s="168">
        <f>IFERROR(VLOOKUP($B30,RD[#All],H$2,0)/H$1,"")</f>
        <v>1.0959396334890406</v>
      </c>
      <c r="I30" s="168">
        <f>IFERROR(VLOOKUP($B30,RD[#All],I$2,0)/I$1,"")</f>
        <v>1.1142237307569529</v>
      </c>
      <c r="J30" s="168">
        <f>IFERROR(VLOOKUP($B30,RD[#All],J$2,0)/J$1,"")</f>
        <v>1.1271632277643033</v>
      </c>
      <c r="K30" s="168">
        <f>IFERROR(VLOOKUP($B30,RD[#All],K$2,0)/K$1,"")</f>
        <v>1.1018141662722827</v>
      </c>
      <c r="L30" s="168">
        <f>IFERROR(VLOOKUP($B30,RD[#All],L$2,0)/L$1,"")</f>
        <v>1.1411772434634082</v>
      </c>
      <c r="M30" s="168">
        <f>IFERROR(VLOOKUP($B30,RD[#All],M$2,0)/M$1,"")</f>
        <v>1.1697431518097616</v>
      </c>
      <c r="N30" s="168">
        <f>IFERROR(VLOOKUP($B30,RD[#All],N$2,0)/N$1,"")</f>
        <v>1.1234563243542344</v>
      </c>
      <c r="O30" s="168">
        <f>IFERROR(VLOOKUP($B30,RD[#All],O$2,0)/O$1,"")</f>
        <v>1.1509272431172877</v>
      </c>
      <c r="P30" s="168">
        <f>IFERROR(VLOOKUP($B30,RD[#All],P$2,0)/P$1,"")</f>
        <v>1.1409734414104815</v>
      </c>
      <c r="Q30" s="168">
        <f>IFERROR(VLOOKUP($B30,RD[#All],Q$2,0)/Q$1,"")</f>
        <v>1.1369949261138477</v>
      </c>
      <c r="R30" s="168">
        <f>IFERROR(VLOOKUP($B30,RD[#All],R$2,0)/R$1,"")</f>
        <v>1.1332899911813739</v>
      </c>
      <c r="S30" s="168">
        <f>IFERROR(VLOOKUP($B30,RD[#All],S$2,0)/S$1,"")</f>
        <v>1.1898798619981181</v>
      </c>
      <c r="T30" s="168">
        <f>IFERROR(VLOOKUP($B30,RD[#All],T$2,0)/T$1,"")</f>
        <v>1.0831076184345305</v>
      </c>
      <c r="U30" s="168">
        <f>IFERROR(VLOOKUP($B30,RD[#All],U$2,0)/U$1,"")</f>
        <v>1.1814129749960034</v>
      </c>
      <c r="V30" s="168">
        <f>IFERROR(VLOOKUP($B30,RD[#All],V$2,0)/V$1,"")</f>
        <v>1.1901312790797376</v>
      </c>
      <c r="W30" s="168">
        <f>IFERROR(VLOOKUP($B30,RD[#All],W$2,0)/W$1,"")</f>
        <v>1.2089589176703515</v>
      </c>
      <c r="X30" s="168">
        <f>IFERROR(VLOOKUP($B30,RD[#All],X$2,0)/X$1,"")</f>
        <v>1.2130850692266217</v>
      </c>
      <c r="Y30" s="168">
        <f>IFERROR(VLOOKUP($B30,RD[#All],Y$2,0)/Y$1,"")</f>
        <v>1.2304856745938957</v>
      </c>
      <c r="Z30" s="168">
        <f>IFERROR(VLOOKUP($B30,RD[#All],Z$2,0)/Z$1,"")</f>
        <v>1.2303632022118889</v>
      </c>
      <c r="AA30" s="168">
        <f>IFERROR(VLOOKUP($B30,RD[#All],AA$2,0)/AA$1,"")</f>
        <v>1.234100073313783</v>
      </c>
      <c r="AB30" s="168">
        <f>IFERROR(VLOOKUP($B30,RD[#All],AB$2,0)/AB$1,"")</f>
        <v>1.2166643950751894</v>
      </c>
      <c r="AC30" s="168">
        <f>IFERROR(VLOOKUP($B30,RD[#All],AC$2,0)/AC$1,"")</f>
        <v>1.2209491584482988</v>
      </c>
      <c r="AD30" s="168">
        <f>IFERROR(VLOOKUP($B30,RD[#All],AD$2,0)/AD$1,"")</f>
        <v>1.2087946852261939</v>
      </c>
      <c r="AE30" s="168">
        <f>IFERROR(VLOOKUP($B30,RD[#All],AE$2,0)/AE$1,"")</f>
        <v>1.2036320834033969</v>
      </c>
      <c r="AF30" s="168">
        <f>IFERROR(VLOOKUP($B30,RD[#All],AF$2,0)/AF$1,"")</f>
        <v>1.1859175307451169</v>
      </c>
      <c r="AG30" s="168">
        <f>IFERROR(VLOOKUP($B30,RD[#All],AG$2,0)/AG$1,"")</f>
        <v>1.2022897642088048</v>
      </c>
      <c r="AH30" s="168">
        <f>IFERROR(VLOOKUP($B30,RD[#All],AH$2,0)/AH$1,"")</f>
        <v>1.1906114356143831</v>
      </c>
      <c r="AI30" s="168">
        <f>IFERROR(VLOOKUP($B30,RD[#All],AI$2,0)/AI$1,"")</f>
        <v>1.2124846667575304</v>
      </c>
      <c r="AJ30" s="168">
        <f>IFERROR(VLOOKUP($B30,RD[#All],AJ$2,0)/AJ$1,"")</f>
        <v>1.193856853086062</v>
      </c>
      <c r="AK30" s="168">
        <f>IFERROR(VLOOKUP($B30,RD[#All],AK$2,0)/AK$1,"")</f>
        <v>1.2060464374900379</v>
      </c>
      <c r="AL30" s="168">
        <f>IFERROR(VLOOKUP($B30,RD[#All],AL$2,0)/AL$1,"")</f>
        <v>1.2160306993838503</v>
      </c>
      <c r="AM30" s="168">
        <f>IFERROR(VLOOKUP($B30,RD[#All],AM$2,0)/AM$1,"")</f>
        <v>1.1530824476498818</v>
      </c>
      <c r="AN30" s="168">
        <f>IFERROR(VLOOKUP($B30,RD[#All],AN$2,0)/AN$1,"")</f>
        <v>1.1567171713772237</v>
      </c>
      <c r="AO30" s="168">
        <f>IFERROR(VLOOKUP($B30,RD[#All],AO$2,0)/AO$1,"")</f>
        <v>1.1524766603619916</v>
      </c>
      <c r="AP30" s="168">
        <f>IFERROR(VLOOKUP($B30,RD[#All],AP$2,0)/AP$1,"")</f>
        <v>1.1529478282525729</v>
      </c>
      <c r="AQ30" s="168">
        <f>IFERROR(VLOOKUP($B30,RD[#All],AQ$2,0)/AQ$1,"")</f>
        <v>1.1526717557251906</v>
      </c>
      <c r="AR30" s="168">
        <f>IFERROR(VLOOKUP($B30,RD[#All],AR$2,0)/AR$1,"")</f>
        <v>1.1476714564012056</v>
      </c>
      <c r="AS30" s="168">
        <f>IFERROR(VLOOKUP($B30,RD[#All],AS$2,0)/AS$1,"")</f>
        <v>1.199995313250612</v>
      </c>
      <c r="AT30" s="168">
        <f>IFERROR(VLOOKUP($B30,RD[#All],AT$2,0)/AT$1,"")</f>
        <v>1.2182858100605476</v>
      </c>
      <c r="AU30" s="168">
        <f>IFERROR(VLOOKUP($B30,RD[#All],AU$2,0)/AU$1,"")</f>
        <v>1.200816139358988</v>
      </c>
      <c r="AV30" s="168">
        <f>IFERROR(VLOOKUP($B30,RD[#All],AV$2,0)/AV$1,"")</f>
        <v>1.1967684513213745</v>
      </c>
      <c r="AW30" s="168">
        <f>IFERROR(VLOOKUP($B30,RD[#All],AW$2,0)/AW$1,"")</f>
        <v>1.322884012539185</v>
      </c>
      <c r="AX30" s="168">
        <f>IFERROR(VLOOKUP($B30,RD[#All],AX$2,0)/AX$1,"")</f>
        <v>1.3220023510971788</v>
      </c>
      <c r="AY30" s="168">
        <f>IFERROR(VLOOKUP($B30,RD[#All],AY$2,0)/AY$1,"")</f>
        <v>1.2507857346944076</v>
      </c>
      <c r="AZ30" s="168">
        <f>IFERROR(VLOOKUP($B30,RD[#All],AZ$2,0)/AZ$1,"")</f>
        <v>1.3488724845788251</v>
      </c>
      <c r="BA30" s="168">
        <f>IFERROR(VLOOKUP($B30,RD[#All],BA$2,0)/BA$1,"")</f>
        <v>1.2765472369828659</v>
      </c>
      <c r="BB30" s="168">
        <f>IFERROR(VLOOKUP($B30,RD[#All],BB$2,0)/BB$1,"")</f>
        <v>1.344049445296694</v>
      </c>
      <c r="BC30" s="168">
        <f>IFERROR(VLOOKUP($B30,RD[#All],BC$2,0)/BC$1,"")</f>
        <v>1.3555306762203314</v>
      </c>
      <c r="BD30" s="168">
        <f>IFERROR(VLOOKUP($B30,RD[#All],BD$2,0)/BD$1,"")</f>
        <v>1.3742693419369214</v>
      </c>
      <c r="BE30" s="168">
        <f>IFERROR(VLOOKUP($B30,RD[#All],BE$2,0)/BE$1,"")</f>
        <v>1.3093547663856184</v>
      </c>
      <c r="BF30" s="168">
        <f>IFERROR(VLOOKUP($B30,RD[#All],BF$2,0)/BF$1,"")</f>
        <v>1.2885932436707508</v>
      </c>
      <c r="BG30" s="168">
        <f>IFERROR(VLOOKUP($B30,RD[#All],BG$2,0)/BG$1,"")</f>
        <v>1.3250266026286275</v>
      </c>
      <c r="BH30" s="168">
        <f>IFERROR(VLOOKUP($B30,RD[#All],BH$2,0)/BH$1,"")</f>
        <v>1.3317132092835986</v>
      </c>
      <c r="BI30" s="168">
        <f>IFERROR(VLOOKUP($B30,RD[#All],BI$2,0)/BI$1,"")</f>
        <v>1.3587197331039693</v>
      </c>
      <c r="BJ30" s="168">
        <f>IFERROR(VLOOKUP($B30,RD[#All],BJ$2,0)/BJ$1,"")</f>
        <v>1.3722380148038287</v>
      </c>
      <c r="BK30" s="168">
        <f>IFERROR(VLOOKUP($B30,RD[#All],BK$2,0)/BK$1,"")</f>
        <v>1.386697718678787</v>
      </c>
      <c r="BL30" s="168">
        <f>IFERROR(VLOOKUP($B30,RD[#All],BL$2,0)/BL$1,"")</f>
        <v>1.3590093332828148</v>
      </c>
      <c r="BM30" s="168">
        <f>IFERROR(VLOOKUP($B30,RD[#All],BM$2,0)/BM$1,"")</f>
        <v>1.4200694877612947</v>
      </c>
      <c r="BN30" s="168">
        <f>IFERROR(VLOOKUP($B30,RD[#All],BN$2,0)/BN$1,"")</f>
        <v>1.3266908664162318</v>
      </c>
      <c r="BO30" s="168">
        <f>IFERROR(VLOOKUP($B30,RD[#All],BO$2,0)/BO$1,"")</f>
        <v>1.3903690356656533</v>
      </c>
      <c r="BP30" s="168">
        <f>IFERROR(VLOOKUP($B30,RD[#All],BP$2,0)/BP$1,"")</f>
        <v>1.4094012250885073</v>
      </c>
      <c r="BQ30" s="168">
        <f>IFERROR(VLOOKUP($B30,RD[#All],BQ$2,0)/BQ$1,"")</f>
        <v>1.4273327552858002</v>
      </c>
      <c r="BR30" s="168">
        <f>IFERROR(VLOOKUP($B30,RD[#All],BR$2,0)/BR$1,"")</f>
        <v>1.5104682991788119</v>
      </c>
      <c r="BS30" s="168">
        <f>IFERROR(VLOOKUP($B30,RD[#All],BS$2,0)/BS$1,"")</f>
        <v>1.4379396775634765</v>
      </c>
      <c r="BT30" s="168">
        <f>IFERROR(VLOOKUP($B30,RD[#All],BT$2,0)/BT$1,"")</f>
        <v>1.4790443409597085</v>
      </c>
      <c r="BU30" s="168">
        <f>IFERROR(VLOOKUP($B30,RD[#All],BU$2,0)/BU$1,"")</f>
        <v>1.3947504239475044</v>
      </c>
      <c r="BV30" s="168">
        <f>IFERROR(VLOOKUP($B30,RD[#All],BV$2,0)/BV$1,"")</f>
        <v>1.0710526315789475</v>
      </c>
      <c r="BW30" s="168">
        <f>IFERROR(VLOOKUP($B30,RD[#All],BW$2,0)/BW$1,"")</f>
        <v>1.3675638669693366</v>
      </c>
      <c r="BX30" s="168">
        <f>IFERROR(VLOOKUP($B30,RD[#All],BX$2,0)/BX$1,"")</f>
        <v>1.263157894736842</v>
      </c>
      <c r="BY30" s="168">
        <f>AVERAGEIF(Inv_SY_B[[#This Row],[IS1Inv1M1]:[IS4Inv4M2]],"&gt;="&amp;0.1,Inv_SY_B[[#This Row],[IS1Inv1M1]:[IS4Inv4M2]])</f>
        <v>1.1577884449649374</v>
      </c>
      <c r="BZ30" s="168">
        <f>AVERAGEIF(Inv_SY_B[[#This Row],[IS5Inv1M1]:[IS9Inv2M2]],"&gt;="&amp;0.1,Inv_SY_B[[#This Row],[IS5Inv1M1]:[IS9Inv2M2]])</f>
        <v>1.1856834724693759</v>
      </c>
      <c r="CA30" s="168">
        <f>AVERAGEIF(Inv_SY_B[[#This Row],[IS10Inv1M1]:[IS14Inv2M4]],"&gt;="&amp;0.1,Inv_SY_B[[#This Row],[IS10Inv1M1]:[IS14Inv2M4]])</f>
        <v>1.3508619432263045</v>
      </c>
    </row>
    <row r="31" spans="2:79">
      <c r="B31" s="173">
        <f t="shared" si="32"/>
        <v>45868</v>
      </c>
      <c r="C31" s="168">
        <f>IFERROR(VLOOKUP($B31,RD[#All],C$2,0)/C$1,"")</f>
        <v>3.2122933900476411</v>
      </c>
      <c r="D31" s="168">
        <f>IFERROR(VLOOKUP($B31,RD[#All],D$2,0)/D$1,"")</f>
        <v>3.2301471210075769</v>
      </c>
      <c r="E31" s="168">
        <f>IFERROR(VLOOKUP($B31,RD[#All],E$2,0)/E$1,"")</f>
        <v>3.2133069148670477</v>
      </c>
      <c r="F31" s="168">
        <f>IFERROR(VLOOKUP($B31,RD[#All],F$2,0)/F$1,"")</f>
        <v>3.1879887807292526</v>
      </c>
      <c r="G31" s="168">
        <f>IFERROR(VLOOKUP($B31,RD[#All],G$2,0)/G$1,"")</f>
        <v>3.2095047068548981</v>
      </c>
      <c r="H31" s="168">
        <f>IFERROR(VLOOKUP($B31,RD[#All],H$2,0)/H$1,"")</f>
        <v>3.1707286852441547</v>
      </c>
      <c r="I31" s="168">
        <f>IFERROR(VLOOKUP($B31,RD[#All],I$2,0)/I$1,"")</f>
        <v>3.2156980266715309</v>
      </c>
      <c r="J31" s="168">
        <f>IFERROR(VLOOKUP($B31,RD[#All],J$2,0)/J$1,"")</f>
        <v>3.2329783120672078</v>
      </c>
      <c r="K31" s="168">
        <f>IFERROR(VLOOKUP($B31,RD[#All],K$2,0)/K$1,"")</f>
        <v>3.1523584161539673</v>
      </c>
      <c r="L31" s="168">
        <f>IFERROR(VLOOKUP($B31,RD[#All],L$2,0)/L$1,"")</f>
        <v>3.2527263171725136</v>
      </c>
      <c r="M31" s="168">
        <f>IFERROR(VLOOKUP($B31,RD[#All],M$2,0)/M$1,"")</f>
        <v>3.323129475136307</v>
      </c>
      <c r="N31" s="168">
        <f>IFERROR(VLOOKUP($B31,RD[#All],N$2,0)/N$1,"")</f>
        <v>3.1792172841369255</v>
      </c>
      <c r="O31" s="168">
        <f>IFERROR(VLOOKUP($B31,RD[#All],O$2,0)/O$1,"")</f>
        <v>3.2706803215901852</v>
      </c>
      <c r="P31" s="168">
        <f>IFERROR(VLOOKUP($B31,RD[#All],P$2,0)/P$1,"")</f>
        <v>3.1965559747487955</v>
      </c>
      <c r="Q31" s="168">
        <f>IFERROR(VLOOKUP($B31,RD[#All],Q$2,0)/Q$1,"")</f>
        <v>3.2263002604841797</v>
      </c>
      <c r="R31" s="168">
        <f>IFERROR(VLOOKUP($B31,RD[#All],R$2,0)/R$1,"")</f>
        <v>3.2238836713806616</v>
      </c>
      <c r="S31" s="168">
        <f>IFERROR(VLOOKUP($B31,RD[#All],S$2,0)/S$1,"")</f>
        <v>3.1839070532779994</v>
      </c>
      <c r="T31" s="168">
        <f>IFERROR(VLOOKUP($B31,RD[#All],T$2,0)/T$1,"")</f>
        <v>2.8676926066730637</v>
      </c>
      <c r="U31" s="168">
        <f>IFERROR(VLOOKUP($B31,RD[#All],U$2,0)/U$1,"")</f>
        <v>3.201527133896918</v>
      </c>
      <c r="V31" s="168">
        <f>IFERROR(VLOOKUP($B31,RD[#All],V$2,0)/V$1,"")</f>
        <v>3.2154574459923557</v>
      </c>
      <c r="W31" s="168">
        <f>IFERROR(VLOOKUP($B31,RD[#All],W$2,0)/W$1,"")</f>
        <v>3.1866441181323211</v>
      </c>
      <c r="X31" s="168">
        <f>IFERROR(VLOOKUP($B31,RD[#All],X$2,0)/X$1,"")</f>
        <v>3.2290836585837281</v>
      </c>
      <c r="Y31" s="168">
        <f>IFERROR(VLOOKUP($B31,RD[#All],Y$2,0)/Y$1,"")</f>
        <v>3.2813868295210189</v>
      </c>
      <c r="Z31" s="168">
        <f>IFERROR(VLOOKUP($B31,RD[#All],Z$2,0)/Z$1,"")</f>
        <v>3.3056248765686997</v>
      </c>
      <c r="AA31" s="168">
        <f>IFERROR(VLOOKUP($B31,RD[#All],AA$2,0)/AA$1,"")</f>
        <v>3.2810208944281523</v>
      </c>
      <c r="AB31" s="168">
        <f>IFERROR(VLOOKUP($B31,RD[#All],AB$2,0)/AB$1,"")</f>
        <v>3.2266593975739397</v>
      </c>
      <c r="AC31" s="168">
        <f>IFERROR(VLOOKUP($B31,RD[#All],AC$2,0)/AC$1,"")</f>
        <v>3.2701997625040691</v>
      </c>
      <c r="AD31" s="168">
        <f>IFERROR(VLOOKUP($B31,RD[#All],AD$2,0)/AD$1,"")</f>
        <v>3.2490622316626743</v>
      </c>
      <c r="AE31" s="168">
        <f>IFERROR(VLOOKUP($B31,RD[#All],AE$2,0)/AE$1,"")</f>
        <v>3.3647777590942214</v>
      </c>
      <c r="AF31" s="168">
        <f>IFERROR(VLOOKUP($B31,RD[#All],AF$2,0)/AF$1,"")</f>
        <v>3.339656512070305</v>
      </c>
      <c r="AG31" s="168">
        <f>IFERROR(VLOOKUP($B31,RD[#All],AG$2,0)/AG$1,"")</f>
        <v>3.4211803189314436</v>
      </c>
      <c r="AH31" s="168">
        <f>IFERROR(VLOOKUP($B31,RD[#All],AH$2,0)/AH$1,"")</f>
        <v>3.3906543057713954</v>
      </c>
      <c r="AI31" s="168">
        <f>IFERROR(VLOOKUP($B31,RD[#All],AI$2,0)/AI$1,"")</f>
        <v>3.430502930353005</v>
      </c>
      <c r="AJ31" s="168">
        <f>IFERROR(VLOOKUP($B31,RD[#All],AJ$2,0)/AJ$1,"")</f>
        <v>3.3877927346487184</v>
      </c>
      <c r="AK31" s="168">
        <f>IFERROR(VLOOKUP($B31,RD[#All],AK$2,0)/AK$1,"")</f>
        <v>3.4137931034482762</v>
      </c>
      <c r="AL31" s="168">
        <f>IFERROR(VLOOKUP($B31,RD[#All],AL$2,0)/AL$1,"")</f>
        <v>3.4449248729867041</v>
      </c>
      <c r="AM31" s="168">
        <f>IFERROR(VLOOKUP($B31,RD[#All],AM$2,0)/AM$1,"")</f>
        <v>3.4468623583972211</v>
      </c>
      <c r="AN31" s="168">
        <f>IFERROR(VLOOKUP($B31,RD[#All],AN$2,0)/AN$1,"")</f>
        <v>3.4609973951146618</v>
      </c>
      <c r="AO31" s="168">
        <f>IFERROR(VLOOKUP($B31,RD[#All],AO$2,0)/AO$1,"")</f>
        <v>3.4494874366447461</v>
      </c>
      <c r="AP31" s="168">
        <f>IFERROR(VLOOKUP($B31,RD[#All],AP$2,0)/AP$1,"")</f>
        <v>3.4420160600940988</v>
      </c>
      <c r="AQ31" s="168">
        <f>IFERROR(VLOOKUP($B31,RD[#All],AQ$2,0)/AQ$1,"")</f>
        <v>3.4501184522242694</v>
      </c>
      <c r="AR31" s="168">
        <f>IFERROR(VLOOKUP($B31,RD[#All],AR$2,0)/AR$1,"")</f>
        <v>3.4420153515709555</v>
      </c>
      <c r="AS31" s="168">
        <f>IFERROR(VLOOKUP($B31,RD[#All],AS$2,0)/AS$1,"")</f>
        <v>3.3802242609582058</v>
      </c>
      <c r="AT31" s="168">
        <f>IFERROR(VLOOKUP($B31,RD[#All],AT$2,0)/AT$1,"")</f>
        <v>3.4549873247993963</v>
      </c>
      <c r="AU31" s="168">
        <f>IFERROR(VLOOKUP($B31,RD[#All],AU$2,0)/AU$1,"")</f>
        <v>3.4446769545115496</v>
      </c>
      <c r="AV31" s="168">
        <f>IFERROR(VLOOKUP($B31,RD[#All],AV$2,0)/AV$1,"")</f>
        <v>3.4461983030119883</v>
      </c>
      <c r="AW31" s="168">
        <f>IFERROR(VLOOKUP($B31,RD[#All],AW$2,0)/AW$1,"")</f>
        <v>3.4706804351834784</v>
      </c>
      <c r="AX31" s="168">
        <f>IFERROR(VLOOKUP($B31,RD[#All],AX$2,0)/AX$1,"")</f>
        <v>3.5024980407523514</v>
      </c>
      <c r="AY31" s="168">
        <f>IFERROR(VLOOKUP($B31,RD[#All],AY$2,0)/AY$1,"")</f>
        <v>3.3284500896127174</v>
      </c>
      <c r="AZ31" s="168">
        <f>IFERROR(VLOOKUP($B31,RD[#All],AZ$2,0)/AZ$1,"")</f>
        <v>3.5703306704419049</v>
      </c>
      <c r="BA31" s="168">
        <f>IFERROR(VLOOKUP($B31,RD[#All],BA$2,0)/BA$1,"")</f>
        <v>3.3326756808894968</v>
      </c>
      <c r="BB31" s="168">
        <f>IFERROR(VLOOKUP($B31,RD[#All],BB$2,0)/BB$1,"")</f>
        <v>3.4313346228239845</v>
      </c>
      <c r="BC31" s="168">
        <f>IFERROR(VLOOKUP($B31,RD[#All],BC$2,0)/BC$1,"")</f>
        <v>3.4418719211822659</v>
      </c>
      <c r="BD31" s="168">
        <f>IFERROR(VLOOKUP($B31,RD[#All],BD$2,0)/BD$1,"")</f>
        <v>3.4815176998075157</v>
      </c>
      <c r="BE31" s="168">
        <f>IFERROR(VLOOKUP($B31,RD[#All],BE$2,0)/BE$1,"")</f>
        <v>3.42496280242141</v>
      </c>
      <c r="BF31" s="168">
        <f>IFERROR(VLOOKUP($B31,RD[#All],BF$2,0)/BF$1,"")</f>
        <v>3.4207443761382392</v>
      </c>
      <c r="BG31" s="168">
        <f>IFERROR(VLOOKUP($B31,RD[#All],BG$2,0)/BG$1,"")</f>
        <v>3.4405107704696443</v>
      </c>
      <c r="BH31" s="168">
        <f>IFERROR(VLOOKUP($B31,RD[#All],BH$2,0)/BH$1,"")</f>
        <v>3.4543153777573266</v>
      </c>
      <c r="BI31" s="168">
        <f>IFERROR(VLOOKUP($B31,RD[#All],BI$2,0)/BI$1,"")</f>
        <v>3.5595694216383871</v>
      </c>
      <c r="BJ31" s="168">
        <f>IFERROR(VLOOKUP($B31,RD[#All],BJ$2,0)/BJ$1,"")</f>
        <v>3.5742045345308227</v>
      </c>
      <c r="BK31" s="168">
        <f>IFERROR(VLOOKUP($B31,RD[#All],BK$2,0)/BK$1,"")</f>
        <v>3.5853805123582001</v>
      </c>
      <c r="BL31" s="168">
        <f>IFERROR(VLOOKUP($B31,RD[#All],BL$2,0)/BL$1,"")</f>
        <v>3.5354071155230558</v>
      </c>
      <c r="BM31" s="168">
        <f>IFERROR(VLOOKUP($B31,RD[#All],BM$2,0)/BM$1,"")</f>
        <v>3.3450552497009252</v>
      </c>
      <c r="BN31" s="168">
        <f>IFERROR(VLOOKUP($B31,RD[#All],BN$2,0)/BN$1,"")</f>
        <v>3.2494204140803427</v>
      </c>
      <c r="BO31" s="168">
        <f>IFERROR(VLOOKUP($B31,RD[#All],BO$2,0)/BO$1,"")</f>
        <v>3.3919920773558174</v>
      </c>
      <c r="BP31" s="168">
        <f>IFERROR(VLOOKUP($B31,RD[#All],BP$2,0)/BP$1,"")</f>
        <v>3.4384505965882446</v>
      </c>
      <c r="BQ31" s="168">
        <f>IFERROR(VLOOKUP($B31,RD[#All],BQ$2,0)/BQ$1,"")</f>
        <v>3.4903621690122062</v>
      </c>
      <c r="BR31" s="168">
        <f>IFERROR(VLOOKUP($B31,RD[#All],BR$2,0)/BR$1,"")</f>
        <v>3.682621883554043</v>
      </c>
      <c r="BS31" s="168">
        <f>IFERROR(VLOOKUP($B31,RD[#All],BS$2,0)/BS$1,"")</f>
        <v>3.5295364880316833</v>
      </c>
      <c r="BT31" s="168">
        <f>IFERROR(VLOOKUP($B31,RD[#All],BT$2,0)/BT$1,"")</f>
        <v>3.5942498481473986</v>
      </c>
      <c r="BU31" s="168">
        <f>IFERROR(VLOOKUP($B31,RD[#All],BU$2,0)/BU$1,"")</f>
        <v>3.4123718941237189</v>
      </c>
      <c r="BV31" s="168">
        <f>IFERROR(VLOOKUP($B31,RD[#All],BV$2,0)/BV$1,"")</f>
        <v>3.4715789473684211</v>
      </c>
      <c r="BW31" s="168">
        <f>IFERROR(VLOOKUP($B31,RD[#All],BW$2,0)/BW$1,"")</f>
        <v>3.395380679566173</v>
      </c>
      <c r="BX31" s="168">
        <f>IFERROR(VLOOKUP($B31,RD[#All],BX$2,0)/BX$1,"")</f>
        <v>3.3043392179508331</v>
      </c>
      <c r="BY31" s="168">
        <f>AVERAGEIF(Inv_SY_B[[#This Row],[IS1Inv1M1]:[IS4Inv4M2]],"&gt;="&amp;0.1,Inv_SY_B[[#This Row],[IS1Inv1M1]:[IS4Inv4M2]])</f>
        <v>3.2141344166824211</v>
      </c>
      <c r="BZ31" s="168">
        <f>AVERAGEIF(Inv_SY_B[[#This Row],[IS5Inv1M1]:[IS9Inv2M2]],"&gt;="&amp;0.1,Inv_SY_B[[#This Row],[IS5Inv1M1]:[IS9Inv2M2]])</f>
        <v>3.4228259130350649</v>
      </c>
      <c r="CA31" s="168">
        <f>AVERAGEIF(Inv_SY_B[[#This Row],[IS10Inv1M1]:[IS14Inv2M4]],"&gt;="&amp;0.1,Inv_SY_B[[#This Row],[IS10Inv1M1]:[IS14Inv2M4]])</f>
        <v>3.4592790548932362</v>
      </c>
    </row>
    <row r="32" spans="2:79">
      <c r="B32" s="173">
        <f>B31+1</f>
        <v>45869</v>
      </c>
      <c r="C32" s="168">
        <f>IFERROR(VLOOKUP($B32,RD[#All],C$2,0)/C$1,"")</f>
        <v>3.8079815574091413</v>
      </c>
      <c r="D32" s="168">
        <f>IFERROR(VLOOKUP($B32,RD[#All],D$2,0)/D$1,"")</f>
        <v>3.8180673492847546</v>
      </c>
      <c r="E32" s="168">
        <f>IFERROR(VLOOKUP($B32,RD[#All],E$2,0)/E$1,"")</f>
        <v>3.7982650393779451</v>
      </c>
      <c r="F32" s="168">
        <f>IFERROR(VLOOKUP($B32,RD[#All],F$2,0)/F$1,"")</f>
        <v>3.7855799373040755</v>
      </c>
      <c r="G32" s="168">
        <f>IFERROR(VLOOKUP($B32,RD[#All],G$2,0)/G$1,"")</f>
        <v>3.8065607597613571</v>
      </c>
      <c r="H32" s="168">
        <f>IFERROR(VLOOKUP($B32,RD[#All],H$2,0)/H$1,"")</f>
        <v>3.7751372247760417</v>
      </c>
      <c r="I32" s="168">
        <f>IFERROR(VLOOKUP($B32,RD[#All],I$2,0)/I$1,"")</f>
        <v>3.8227457214147509</v>
      </c>
      <c r="J32" s="168">
        <f>IFERROR(VLOOKUP($B32,RD[#All],J$2,0)/J$1,"")</f>
        <v>3.8182947262352513</v>
      </c>
      <c r="K32" s="168">
        <f>IFERROR(VLOOKUP($B32,RD[#All],K$2,0)/K$1,"")</f>
        <v>3.740085186938003</v>
      </c>
      <c r="L32" s="168">
        <f>IFERROR(VLOOKUP($B32,RD[#All],L$2,0)/L$1,"")</f>
        <v>3.8598081723820781</v>
      </c>
      <c r="M32" s="168">
        <f>IFERROR(VLOOKUP($B32,RD[#All],M$2,0)/M$1,"")</f>
        <v>3.9476450108388623</v>
      </c>
      <c r="N32" s="168">
        <f>IFERROR(VLOOKUP($B32,RD[#All],N$2,0)/N$1,"")</f>
        <v>3.7715360044266713</v>
      </c>
      <c r="O32" s="168">
        <f>IFERROR(VLOOKUP($B32,RD[#All],O$2,0)/O$1,"")</f>
        <v>3.8781356008574024</v>
      </c>
      <c r="P32" s="168">
        <f>IFERROR(VLOOKUP($B32,RD[#All],P$2,0)/P$1,"")</f>
        <v>3.7957117776698666</v>
      </c>
      <c r="Q32" s="168">
        <f>IFERROR(VLOOKUP($B32,RD[#All],Q$2,0)/Q$1,"")</f>
        <v>3.83751219090651</v>
      </c>
      <c r="R32" s="168">
        <f>IFERROR(VLOOKUP($B32,RD[#All],R$2,0)/R$1,"")</f>
        <v>3.8341068405502301</v>
      </c>
      <c r="S32" s="168">
        <f>IFERROR(VLOOKUP($B32,RD[#All],S$2,0)/S$1,"")</f>
        <v>3.7753242089664862</v>
      </c>
      <c r="T32" s="168">
        <f>IFERROR(VLOOKUP($B32,RD[#All],T$2,0)/T$1,"")</f>
        <v>3.3824440368755391</v>
      </c>
      <c r="U32" s="168">
        <f>IFERROR(VLOOKUP($B32,RD[#All],U$2,0)/U$1,"")</f>
        <v>3.8002501340003572</v>
      </c>
      <c r="V32" s="168">
        <f>IFERROR(VLOOKUP($B32,RD[#All],V$2,0)/V$1,"")</f>
        <v>3.7939608915605016</v>
      </c>
      <c r="W32" s="168">
        <f>IFERROR(VLOOKUP($B32,RD[#All],W$2,0)/W$1,"")</f>
        <v>3.7488863223890441</v>
      </c>
      <c r="X32" s="168">
        <f>IFERROR(VLOOKUP($B32,RD[#All],X$2,0)/X$1,"")</f>
        <v>3.8035815409239029</v>
      </c>
      <c r="Y32" s="168">
        <f>IFERROR(VLOOKUP($B32,RD[#All],Y$2,0)/Y$1,"")</f>
        <v>3.8666905079570304</v>
      </c>
      <c r="Z32" s="168">
        <f>IFERROR(VLOOKUP($B32,RD[#All],Z$2,0)/Z$1,"")</f>
        <v>3.8754286432431457</v>
      </c>
      <c r="AA32" s="168">
        <f>IFERROR(VLOOKUP($B32,RD[#All],AA$2,0)/AA$1,"")</f>
        <v>3.855846774193548</v>
      </c>
      <c r="AB32" s="168">
        <f>IFERROR(VLOOKUP($B32,RD[#All],AB$2,0)/AB$1,"")</f>
        <v>3.8074144745808907</v>
      </c>
      <c r="AC32" s="168">
        <f>IFERROR(VLOOKUP($B32,RD[#All],AC$2,0)/AC$1,"")</f>
        <v>3.8440871307465527</v>
      </c>
      <c r="AD32" s="168">
        <f>IFERROR(VLOOKUP($B32,RD[#All],AD$2,0)/AD$1,"")</f>
        <v>3.8220273873548147</v>
      </c>
      <c r="AE32" s="168">
        <f>IFERROR(VLOOKUP($B32,RD[#All],AE$2,0)/AE$1,"")</f>
        <v>3.924443697102181</v>
      </c>
      <c r="AF32" s="168">
        <f>IFERROR(VLOOKUP($B32,RD[#All],AF$2,0)/AF$1,"")</f>
        <v>3.9008654181067972</v>
      </c>
      <c r="AG32" s="168">
        <f>IFERROR(VLOOKUP($B32,RD[#All],AG$2,0)/AG$1,"")</f>
        <v>4.0002725909772385</v>
      </c>
      <c r="AH32" s="168">
        <f>IFERROR(VLOOKUP($B32,RD[#All],AH$2,0)/AH$1,"")</f>
        <v>3.9655431113016455</v>
      </c>
      <c r="AI32" s="168">
        <f>IFERROR(VLOOKUP($B32,RD[#All],AI$2,0)/AI$1,"")</f>
        <v>3.9907319067738856</v>
      </c>
      <c r="AJ32" s="168">
        <f>IFERROR(VLOOKUP($B32,RD[#All],AJ$2,0)/AJ$1,"")</f>
        <v>3.9284528858565371</v>
      </c>
      <c r="AK32" s="168">
        <f>IFERROR(VLOOKUP($B32,RD[#All],AK$2,0)/AK$1,"")</f>
        <v>3.9595664417406091</v>
      </c>
      <c r="AL32" s="168">
        <f>IFERROR(VLOOKUP($B32,RD[#All],AL$2,0)/AL$1,"")</f>
        <v>3.9944330342665655</v>
      </c>
      <c r="AM32" s="168">
        <f>IFERROR(VLOOKUP($B32,RD[#All],AM$2,0)/AM$1,"")</f>
        <v>3.9997442231451128</v>
      </c>
      <c r="AN32" s="168">
        <f>IFERROR(VLOOKUP($B32,RD[#All],AN$2,0)/AN$1,"")</f>
        <v>4.0320528784992629</v>
      </c>
      <c r="AO32" s="168">
        <f>IFERROR(VLOOKUP($B32,RD[#All],AO$2,0)/AO$1,"")</f>
        <v>4.0352164343360233</v>
      </c>
      <c r="AP32" s="168">
        <f>IFERROR(VLOOKUP($B32,RD[#All],AP$2,0)/AP$1,"")</f>
        <v>4.0466590831072846</v>
      </c>
      <c r="AQ32" s="168">
        <f>IFERROR(VLOOKUP($B32,RD[#All],AQ$2,0)/AQ$1,"")</f>
        <v>4.0475125032903394</v>
      </c>
      <c r="AR32" s="168">
        <f>IFERROR(VLOOKUP($B32,RD[#All],AR$2,0)/AR$1,"")</f>
        <v>4.0169832997552408</v>
      </c>
      <c r="AS32" s="168">
        <f>IFERROR(VLOOKUP($B32,RD[#All],AS$2,0)/AS$1,"")</f>
        <v>3.9194816455177097</v>
      </c>
      <c r="AT32" s="168">
        <f>IFERROR(VLOOKUP($B32,RD[#All],AT$2,0)/AT$1,"")</f>
        <v>3.9609478116947052</v>
      </c>
      <c r="AU32" s="168">
        <f>IFERROR(VLOOKUP($B32,RD[#All],AU$2,0)/AU$1,"")</f>
        <v>3.9349990857613864</v>
      </c>
      <c r="AV32" s="168">
        <f>IFERROR(VLOOKUP($B32,RD[#All],AV$2,0)/AV$1,"")</f>
        <v>3.8692648746145886</v>
      </c>
      <c r="AW32" s="168">
        <f>IFERROR(VLOOKUP($B32,RD[#All],AW$2,0)/AW$1,"")</f>
        <v>3.8731329522404576</v>
      </c>
      <c r="AX32" s="168">
        <f>IFERROR(VLOOKUP($B32,RD[#All],AX$2,0)/AX$1,"")</f>
        <v>3.8988538401253918</v>
      </c>
      <c r="AY32" s="168">
        <f>IFERROR(VLOOKUP($B32,RD[#All],AY$2,0)/AY$1,"")</f>
        <v>3.7051871477181226</v>
      </c>
      <c r="AZ32" s="168">
        <f>IFERROR(VLOOKUP($B32,RD[#All],AZ$2,0)/AZ$1,"")</f>
        <v>3.9894327030033372</v>
      </c>
      <c r="BA32" s="168">
        <f>IFERROR(VLOOKUP($B32,RD[#All],BA$2,0)/BA$1,"")</f>
        <v>3.7396310131355111</v>
      </c>
      <c r="BB32" s="168">
        <f>IFERROR(VLOOKUP($B32,RD[#All],BB$2,0)/BB$1,"")</f>
        <v>3.8287645345605732</v>
      </c>
      <c r="BC32" s="168">
        <f>IFERROR(VLOOKUP($B32,RD[#All],BC$2,0)/BC$1,"")</f>
        <v>3.8203313927451856</v>
      </c>
      <c r="BD32" s="168">
        <f>IFERROR(VLOOKUP($B32,RD[#All],BD$2,0)/BD$1,"")</f>
        <v>3.8931884233524108</v>
      </c>
      <c r="BE32" s="168">
        <f>IFERROR(VLOOKUP($B32,RD[#All],BE$2,0)/BE$1,"")</f>
        <v>3.8443612547303769</v>
      </c>
      <c r="BF32" s="168">
        <f>IFERROR(VLOOKUP($B32,RD[#All],BF$2,0)/BF$1,"")</f>
        <v>3.8508169669194663</v>
      </c>
      <c r="BG32" s="168">
        <f>IFERROR(VLOOKUP($B32,RD[#All],BG$2,0)/BG$1,"")</f>
        <v>3.8825457996606372</v>
      </c>
      <c r="BH32" s="168">
        <f>IFERROR(VLOOKUP($B32,RD[#All],BH$2,0)/BH$1,"")</f>
        <v>3.9046187915216706</v>
      </c>
      <c r="BI32" s="168">
        <f>IFERROR(VLOOKUP($B32,RD[#All],BI$2,0)/BI$1,"")</f>
        <v>3.956655459118513</v>
      </c>
      <c r="BJ32" s="168">
        <f>IFERROR(VLOOKUP($B32,RD[#All],BJ$2,0)/BJ$1,"")</f>
        <v>3.9811038327908923</v>
      </c>
      <c r="BK32" s="168">
        <f>IFERROR(VLOOKUP($B32,RD[#All],BK$2,0)/BK$1,"")</f>
        <v>3.9952545513735509</v>
      </c>
      <c r="BL32" s="168">
        <f>IFERROR(VLOOKUP($B32,RD[#All],BL$2,0)/BL$1,"")</f>
        <v>3.9491531845565113</v>
      </c>
      <c r="BM32" s="168">
        <f>IFERROR(VLOOKUP($B32,RD[#All],BM$2,0)/BM$1,"")</f>
        <v>3.8986671970155817</v>
      </c>
      <c r="BN32" s="168">
        <f>IFERROR(VLOOKUP($B32,RD[#All],BN$2,0)/BN$1,"")</f>
        <v>3.8396488543470384</v>
      </c>
      <c r="BO32" s="168">
        <f>IFERROR(VLOOKUP($B32,RD[#All],BO$2,0)/BO$1,"")</f>
        <v>3.7783860363396284</v>
      </c>
      <c r="BP32" s="168">
        <f>IFERROR(VLOOKUP($B32,RD[#All],BP$2,0)/BP$1,"")</f>
        <v>3.8816114070758103</v>
      </c>
      <c r="BQ32" s="168">
        <f>IFERROR(VLOOKUP($B32,RD[#All],BQ$2,0)/BQ$1,"")</f>
        <v>4.0144734209297672</v>
      </c>
      <c r="BR32" s="168">
        <f>IFERROR(VLOOKUP($B32,RD[#All],BR$2,0)/BR$1,"")</f>
        <v>4.2463564400384701</v>
      </c>
      <c r="BS32" s="168">
        <f>IFERROR(VLOOKUP($B32,RD[#All],BS$2,0)/BS$1,"")</f>
        <v>4.1033796012328017</v>
      </c>
      <c r="BT32" s="168">
        <f>IFERROR(VLOOKUP($B32,RD[#All],BT$2,0)/BT$1,"")</f>
        <v>4.1414591347776195</v>
      </c>
      <c r="BU32" s="168">
        <f>IFERROR(VLOOKUP($B32,RD[#All],BU$2,0)/BU$1,"")</f>
        <v>3.9663791196637916</v>
      </c>
      <c r="BV32" s="168">
        <f>IFERROR(VLOOKUP($B32,RD[#All],BV$2,0)/BV$1,"")</f>
        <v>4.108421052631579</v>
      </c>
      <c r="BW32" s="168">
        <f>IFERROR(VLOOKUP($B32,RD[#All],BW$2,0)/BW$1,"")</f>
        <v>3.9210896119338452</v>
      </c>
      <c r="BX32" s="168">
        <f>IFERROR(VLOOKUP($B32,RD[#All],BX$2,0)/BX$1,"")</f>
        <v>3.8452400593961391</v>
      </c>
      <c r="BY32" s="168">
        <f>AVERAGEIF(Inv_SY_B[[#This Row],[IS1Inv1M1]:[IS4Inv4M2]],"&gt;="&amp;0.1,Inv_SY_B[[#This Row],[IS1Inv1M1]:[IS4Inv4M2]])</f>
        <v>3.8026112554615983</v>
      </c>
      <c r="BZ32" s="168">
        <f>AVERAGEIF(Inv_SY_B[[#This Row],[IS5Inv1M1]:[IS9Inv2M2]],"&gt;="&amp;0.1,Inv_SY_B[[#This Row],[IS5Inv1M1]:[IS9Inv2M2]])</f>
        <v>3.9737317181026177</v>
      </c>
      <c r="CA32" s="168">
        <f>AVERAGEIF(Inv_SY_B[[#This Row],[IS10Inv1M1]:[IS14Inv2M4]],"&gt;="&amp;0.1,Inv_SY_B[[#This Row],[IS10Inv1M1]:[IS14Inv2M4]])</f>
        <v>3.9235051351048105</v>
      </c>
    </row>
    <row r="33" spans="2:79">
      <c r="B33" s="173">
        <f t="shared" si="32"/>
        <v>45870</v>
      </c>
      <c r="C33" s="168">
        <f>IFERROR(VLOOKUP($B33,RD[#All],C$2,0)/C$1,"")</f>
        <v>4.2187426588277299</v>
      </c>
      <c r="D33" s="168">
        <f>IFERROR(VLOOKUP($B33,RD[#All],D$2,0)/D$1,"")</f>
        <v>4.2761251765796633</v>
      </c>
      <c r="E33" s="168">
        <f>IFERROR(VLOOKUP($B33,RD[#All],E$2,0)/E$1,"")</f>
        <v>4.256947335120465</v>
      </c>
      <c r="F33" s="168">
        <f>IFERROR(VLOOKUP($B33,RD[#All],F$2,0)/F$1,"")</f>
        <v>4.1139745916515427</v>
      </c>
      <c r="G33" s="168">
        <f>IFERROR(VLOOKUP($B33,RD[#All],G$2,0)/G$1,"")</f>
        <v>4.0989689136104683</v>
      </c>
      <c r="H33" s="168">
        <f>IFERROR(VLOOKUP($B33,RD[#All],H$2,0)/H$1,"")</f>
        <v>4.0879973236522238</v>
      </c>
      <c r="I33" s="168">
        <f>IFERROR(VLOOKUP($B33,RD[#All],I$2,0)/I$1,"")</f>
        <v>4.1901796126308657</v>
      </c>
      <c r="J33" s="168">
        <f>IFERROR(VLOOKUP($B33,RD[#All],J$2,0)/J$1,"")</f>
        <v>4.2133876996262316</v>
      </c>
      <c r="K33" s="168">
        <f>IFERROR(VLOOKUP($B33,RD[#All],K$2,0)/K$1,"")</f>
        <v>3.8860388073828678</v>
      </c>
      <c r="L33" s="168">
        <f>IFERROR(VLOOKUP($B33,RD[#All],L$2,0)/L$1,"")</f>
        <v>4.1558270923663114</v>
      </c>
      <c r="M33" s="168">
        <f>IFERROR(VLOOKUP($B33,RD[#All],M$2,0)/M$1,"")</f>
        <v>4.2726794981278333</v>
      </c>
      <c r="N33" s="168">
        <f>IFERROR(VLOOKUP($B33,RD[#All],N$2,0)/N$1,"")</f>
        <v>4.0864332603938731</v>
      </c>
      <c r="O33" s="168">
        <f>IFERROR(VLOOKUP($B33,RD[#All],O$2,0)/O$1,"")</f>
        <v>4.2875258282749611</v>
      </c>
      <c r="P33" s="168">
        <f>IFERROR(VLOOKUP($B33,RD[#All],P$2,0)/P$1,"")</f>
        <v>4.162837896729048</v>
      </c>
      <c r="Q33" s="168">
        <f>IFERROR(VLOOKUP($B33,RD[#All],Q$2,0)/Q$1,"")</f>
        <v>4.2246583459871854</v>
      </c>
      <c r="R33" s="168">
        <f>IFERROR(VLOOKUP($B33,RD[#All],R$2,0)/R$1,"")</f>
        <v>4.2597825597188335</v>
      </c>
      <c r="S33" s="168">
        <f>IFERROR(VLOOKUP($B33,RD[#All],S$2,0)/S$1,"")</f>
        <v>4.203239135079115</v>
      </c>
      <c r="T33" s="168">
        <f>IFERROR(VLOOKUP($B33,RD[#All],T$2,0)/T$1,"")</f>
        <v>3.75889195240351</v>
      </c>
      <c r="U33" s="168">
        <f>IFERROR(VLOOKUP($B33,RD[#All],U$2,0)/U$1,"")</f>
        <v>4.228346012431472</v>
      </c>
      <c r="V33" s="168">
        <f>IFERROR(VLOOKUP($B33,RD[#All],V$2,0)/V$1,"")</f>
        <v>4.2266538501459907</v>
      </c>
      <c r="W33" s="168">
        <f>IFERROR(VLOOKUP($B33,RD[#All],W$2,0)/W$1,"")</f>
        <v>3.9382940108892921</v>
      </c>
      <c r="X33" s="168">
        <f>IFERROR(VLOOKUP($B33,RD[#All],X$2,0)/X$1,"")</f>
        <v>4.1602436071766453</v>
      </c>
      <c r="Y33" s="168">
        <f>IFERROR(VLOOKUP($B33,RD[#All],Y$2,0)/Y$1,"")</f>
        <v>4.0392189226487671</v>
      </c>
      <c r="Z33" s="168">
        <f>IFERROR(VLOOKUP($B33,RD[#All],Z$2,0)/Z$1,"")</f>
        <v>4.1888094938867839</v>
      </c>
      <c r="AA33" s="168">
        <f>IFERROR(VLOOKUP($B33,RD[#All],AA$2,0)/AA$1,"")</f>
        <v>4.2385447214076244</v>
      </c>
      <c r="AB33" s="168">
        <f>IFERROR(VLOOKUP($B33,RD[#All],AB$2,0)/AB$1,"")</f>
        <v>4.1982190722820407</v>
      </c>
      <c r="AC33" s="168">
        <f>IFERROR(VLOOKUP($B33,RD[#All],AC$2,0)/AC$1,"")</f>
        <v>4.1983595358284154</v>
      </c>
      <c r="AD33" s="168">
        <f>IFERROR(VLOOKUP($B33,RD[#All],AD$2,0)/AD$1,"")</f>
        <v>4.1596239887919735</v>
      </c>
      <c r="AE33" s="168">
        <f>IFERROR(VLOOKUP($B33,RD[#All],AE$2,0)/AE$1,"")</f>
        <v>4.2326102796928424</v>
      </c>
      <c r="AF33" s="168">
        <f>IFERROR(VLOOKUP($B33,RD[#All],AF$2,0)/AF$1,"")</f>
        <v>4.1624735417838865</v>
      </c>
      <c r="AG33" s="168">
        <f>IFERROR(VLOOKUP($B33,RD[#All],AG$2,0)/AG$1,"")</f>
        <v>4.230939075916587</v>
      </c>
      <c r="AH33" s="168">
        <f>IFERROR(VLOOKUP($B33,RD[#All],AH$2,0)/AH$1,"")</f>
        <v>4.18026901023525</v>
      </c>
      <c r="AI33" s="168">
        <f>IFERROR(VLOOKUP($B33,RD[#All],AI$2,0)/AI$1,"")</f>
        <v>4.2784789423470082</v>
      </c>
      <c r="AJ33" s="168">
        <f>IFERROR(VLOOKUP($B33,RD[#All],AJ$2,0)/AJ$1,"")</f>
        <v>4.1945154237243489</v>
      </c>
      <c r="AK33" s="168">
        <f>IFERROR(VLOOKUP($B33,RD[#All],AK$2,0)/AK$1,"")</f>
        <v>4.2385101748047393</v>
      </c>
      <c r="AL33" s="168">
        <f>IFERROR(VLOOKUP($B33,RD[#All],AL$2,0)/AL$1,"")</f>
        <v>4.2651605231866823</v>
      </c>
      <c r="AM33" s="168">
        <f>IFERROR(VLOOKUP($B33,RD[#All],AM$2,0)/AM$1,"")</f>
        <v>4.2519536640034463</v>
      </c>
      <c r="AN33" s="168">
        <f>IFERROR(VLOOKUP($B33,RD[#All],AN$2,0)/AN$1,"")</f>
        <v>4.2633290030760529</v>
      </c>
      <c r="AO33" s="168">
        <f>IFERROR(VLOOKUP($B33,RD[#All],AO$2,0)/AO$1,"")</f>
        <v>4.2670983462007035</v>
      </c>
      <c r="AP33" s="168">
        <f>IFERROR(VLOOKUP($B33,RD[#All],AP$2,0)/AP$1,"")</f>
        <v>4.2607039248285288</v>
      </c>
      <c r="AQ33" s="168">
        <f>IFERROR(VLOOKUP($B33,RD[#All],AQ$2,0)/AQ$1,"")</f>
        <v>4.2577652013687812</v>
      </c>
      <c r="AR33" s="168">
        <f>IFERROR(VLOOKUP($B33,RD[#All],AR$2,0)/AR$1,"")</f>
        <v>4.2327711084100637</v>
      </c>
      <c r="AS33" s="168">
        <f>IFERROR(VLOOKUP($B33,RD[#All],AS$2,0)/AS$1,"")</f>
        <v>4.1847985283606919</v>
      </c>
      <c r="AT33" s="168">
        <f>IFERROR(VLOOKUP($B33,RD[#All],AT$2,0)/AT$1,"")</f>
        <v>4.1980264398399356</v>
      </c>
      <c r="AU33" s="168">
        <f>IFERROR(VLOOKUP($B33,RD[#All],AU$2,0)/AU$1,"")</f>
        <v>4.178912143120427</v>
      </c>
      <c r="AV33" s="168">
        <f>IFERROR(VLOOKUP($B33,RD[#All],AV$2,0)/AV$1,"")</f>
        <v>3.9980263188958709</v>
      </c>
      <c r="AW33" s="168">
        <f>IFERROR(VLOOKUP($B33,RD[#All],AW$2,0)/AW$1,"")</f>
        <v>3.6434630278443669</v>
      </c>
      <c r="AX33" s="168">
        <f>IFERROR(VLOOKUP($B33,RD[#All],AX$2,0)/AX$1,"")</f>
        <v>3.6982268808777432</v>
      </c>
      <c r="AY33" s="168">
        <f>IFERROR(VLOOKUP($B33,RD[#All],AY$2,0)/AY$1,"")</f>
        <v>3.5538065923790225</v>
      </c>
      <c r="AZ33" s="168">
        <f>IFERROR(VLOOKUP($B33,RD[#All],AZ$2,0)/AZ$1,"")</f>
        <v>3.7682273232885026</v>
      </c>
      <c r="BA33" s="168">
        <f>IFERROR(VLOOKUP($B33,RD[#All],BA$2,0)/BA$1,"")</f>
        <v>3.5029199768506341</v>
      </c>
      <c r="BB33" s="168">
        <f>IFERROR(VLOOKUP($B33,RD[#All],BB$2,0)/BB$1,"")</f>
        <v>3.603992974499211</v>
      </c>
      <c r="BC33" s="168">
        <f>IFERROR(VLOOKUP($B33,RD[#All],BC$2,0)/BC$1,"")</f>
        <v>3.5901925660546348</v>
      </c>
      <c r="BD33" s="168">
        <f>IFERROR(VLOOKUP($B33,RD[#All],BD$2,0)/BD$1,"")</f>
        <v>3.6641435330295904</v>
      </c>
      <c r="BE33" s="168">
        <f>IFERROR(VLOOKUP($B33,RD[#All],BE$2,0)/BE$1,"")</f>
        <v>3.6452947610862374</v>
      </c>
      <c r="BF33" s="168">
        <f>IFERROR(VLOOKUP($B33,RD[#All],BF$2,0)/BF$1,"")</f>
        <v>3.6751968672247064</v>
      </c>
      <c r="BG33" s="168">
        <f>IFERROR(VLOOKUP($B33,RD[#All],BG$2,0)/BG$1,"")</f>
        <v>3.6598746081504707</v>
      </c>
      <c r="BH33" s="168">
        <f>IFERROR(VLOOKUP($B33,RD[#All],BH$2,0)/BH$1,"")</f>
        <v>3.6842483678927844</v>
      </c>
      <c r="BI33" s="168">
        <f>IFERROR(VLOOKUP($B33,RD[#All],BI$2,0)/BI$1,"")</f>
        <v>3.6685823754789273</v>
      </c>
      <c r="BJ33" s="168">
        <f>IFERROR(VLOOKUP($B33,RD[#All],BJ$2,0)/BJ$1,"")</f>
        <v>3.7016438017550364</v>
      </c>
      <c r="BK33" s="168">
        <f>IFERROR(VLOOKUP($B33,RD[#All],BK$2,0)/BK$1,"")</f>
        <v>3.6955650714947539</v>
      </c>
      <c r="BL33" s="168">
        <f>IFERROR(VLOOKUP($B33,RD[#All],BL$2,0)/BL$1,"")</f>
        <v>3.679700425617904</v>
      </c>
      <c r="BM33" s="168">
        <f>IFERROR(VLOOKUP($B33,RD[#All],BM$2,0)/BM$1,"")</f>
        <v>3.6446421199492551</v>
      </c>
      <c r="BN33" s="168">
        <f>IFERROR(VLOOKUP($B33,RD[#All],BN$2,0)/BN$1,"")</f>
        <v>3.6044203853167733</v>
      </c>
      <c r="BO33" s="168">
        <f>IFERROR(VLOOKUP($B33,RD[#All],BO$2,0)/BO$1,"")</f>
        <v>3.5276123406186812</v>
      </c>
      <c r="BP33" s="168">
        <f>IFERROR(VLOOKUP($B33,RD[#All],BP$2,0)/BP$1,"")</f>
        <v>3.6110529911550988</v>
      </c>
      <c r="BQ33" s="168">
        <f>IFERROR(VLOOKUP($B33,RD[#All],BQ$2,0)/BQ$1,"")</f>
        <v>4.536717134662843</v>
      </c>
      <c r="BR33" s="168">
        <f>IFERROR(VLOOKUP($B33,RD[#All],BR$2,0)/BR$1,"")</f>
        <v>4.8097950728711991</v>
      </c>
      <c r="BS33" s="168">
        <f>IFERROR(VLOOKUP($B33,RD[#All],BS$2,0)/BS$1,"")</f>
        <v>4.6436765941979603</v>
      </c>
      <c r="BT33" s="168">
        <f>IFERROR(VLOOKUP($B33,RD[#All],BT$2,0)/BT$1,"")</f>
        <v>4.648781804683809</v>
      </c>
      <c r="BU33" s="168">
        <f>IFERROR(VLOOKUP($B33,RD[#All],BU$2,0)/BU$1,"")</f>
        <v>4.493327434933275</v>
      </c>
      <c r="BV33" s="168">
        <f>IFERROR(VLOOKUP($B33,RD[#All],BV$2,0)/BV$1,"")</f>
        <v>4.7242105263157894</v>
      </c>
      <c r="BW33" s="168">
        <f>IFERROR(VLOOKUP($B33,RD[#All],BW$2,0)/BW$1,"")</f>
        <v>4.3634922350736858</v>
      </c>
      <c r="BX33" s="168">
        <f>IFERROR(VLOOKUP($B33,RD[#All],BX$2,0)/BX$1,"")</f>
        <v>4.4248143870648411</v>
      </c>
      <c r="BY33" s="168">
        <f>AVERAGEIF(Inv_SY_B[[#This Row],[IS1Inv1M1]:[IS4Inv4M2]],"&gt;="&amp;0.1,Inv_SY_B[[#This Row],[IS1Inv1M1]:[IS4Inv4M2]])</f>
        <v>4.1546625322732771</v>
      </c>
      <c r="BZ33" s="168">
        <f>AVERAGEIF(Inv_SY_B[[#This Row],[IS5Inv1M1]:[IS9Inv2M2]],"&gt;="&amp;0.1,Inv_SY_B[[#This Row],[IS5Inv1M1]:[IS9Inv2M2]])</f>
        <v>4.2153523138775473</v>
      </c>
      <c r="CA33" s="168">
        <f>AVERAGEIF(Inv_SY_B[[#This Row],[IS10Inv1M1]:[IS14Inv2M4]],"&gt;="&amp;0.1,Inv_SY_B[[#This Row],[IS10Inv1M1]:[IS14Inv2M4]])</f>
        <v>3.9095579350131335</v>
      </c>
    </row>
    <row r="34" spans="2:79">
      <c r="B34" s="173">
        <f t="shared" si="32"/>
        <v>45871</v>
      </c>
      <c r="C34" s="168">
        <f>IFERROR(VLOOKUP($B34,RD[#All],C$2,0)/C$1,"")</f>
        <v>5.0234760900955644</v>
      </c>
      <c r="D34" s="168">
        <f>IFERROR(VLOOKUP($B34,RD[#All],D$2,0)/D$1,"")</f>
        <v>5.0824247245983694</v>
      </c>
      <c r="E34" s="168">
        <f>IFERROR(VLOOKUP($B34,RD[#All],E$2,0)/E$1,"")</f>
        <v>5.1445412011522</v>
      </c>
      <c r="F34" s="168">
        <f>IFERROR(VLOOKUP($B34,RD[#All],F$2,0)/F$1,"")</f>
        <v>5.059429137106088</v>
      </c>
      <c r="G34" s="168">
        <f>IFERROR(VLOOKUP($B34,RD[#All],G$2,0)/G$1,"")</f>
        <v>5.060397695595614</v>
      </c>
      <c r="H34" s="168">
        <f>IFERROR(VLOOKUP($B34,RD[#All],H$2,0)/H$1,"")</f>
        <v>4.980113249160544</v>
      </c>
      <c r="I34" s="168">
        <f>IFERROR(VLOOKUP($B34,RD[#All],I$2,0)/I$1,"")</f>
        <v>5.0774933712059518</v>
      </c>
      <c r="J34" s="168">
        <f>IFERROR(VLOOKUP($B34,RD[#All],J$2,0)/J$1,"")</f>
        <v>4.9589909428568086</v>
      </c>
      <c r="K34" s="168">
        <f>IFERROR(VLOOKUP($B34,RD[#All],K$2,0)/K$1,"")</f>
        <v>5.0421833096702953</v>
      </c>
      <c r="L34" s="168">
        <f>IFERROR(VLOOKUP($B34,RD[#All],L$2,0)/L$1,"")</f>
        <v>5.1388779398239386</v>
      </c>
      <c r="M34" s="168">
        <f>IFERROR(VLOOKUP($B34,RD[#All],M$2,0)/M$1,"")</f>
        <v>5.2649937594429481</v>
      </c>
      <c r="N34" s="168">
        <f>IFERROR(VLOOKUP($B34,RD[#All],N$2,0)/N$1,"")</f>
        <v>5.0416886742624314</v>
      </c>
      <c r="O34" s="168">
        <f>IFERROR(VLOOKUP($B34,RD[#All],O$2,0)/O$1,"")</f>
        <v>5.1701608594619994</v>
      </c>
      <c r="P34" s="168">
        <f>IFERROR(VLOOKUP($B34,RD[#All],P$2,0)/P$1,"")</f>
        <v>5.0849800156886182</v>
      </c>
      <c r="Q34" s="168">
        <f>IFERROR(VLOOKUP($B34,RD[#All],Q$2,0)/Q$1,"")</f>
        <v>5.1141315753737526</v>
      </c>
      <c r="R34" s="168">
        <f>IFERROR(VLOOKUP($B34,RD[#All],R$2,0)/R$1,"")</f>
        <v>5.0947841367723816</v>
      </c>
      <c r="S34" s="168">
        <f>IFERROR(VLOOKUP($B34,RD[#All],S$2,0)/S$1,"")</f>
        <v>2.5524438969622318</v>
      </c>
      <c r="T34" s="168">
        <f>IFERROR(VLOOKUP($B34,RD[#All],T$2,0)/T$1,"")</f>
        <v>2.1677132550315195</v>
      </c>
      <c r="U34" s="168">
        <f>IFERROR(VLOOKUP($B34,RD[#All],U$2,0)/U$1,"")</f>
        <v>4.9952512154067499</v>
      </c>
      <c r="V34" s="168">
        <f>IFERROR(VLOOKUP($B34,RD[#All],V$2,0)/V$1,"")</f>
        <v>5.0169006584261853</v>
      </c>
      <c r="W34" s="168">
        <f>IFERROR(VLOOKUP($B34,RD[#All],W$2,0)/W$1,"")</f>
        <v>4.9378815377000489</v>
      </c>
      <c r="X34" s="168">
        <f>IFERROR(VLOOKUP($B34,RD[#All],X$2,0)/X$1,"")</f>
        <v>5.1825527889020382</v>
      </c>
      <c r="Y34" s="168">
        <f>IFERROR(VLOOKUP($B34,RD[#All],Y$2,0)/Y$1,"")</f>
        <v>5.1651697087236199</v>
      </c>
      <c r="Z34" s="168">
        <f>IFERROR(VLOOKUP($B34,RD[#All],Z$2,0)/Z$1,"")</f>
        <v>5.1456938185604768</v>
      </c>
      <c r="AA34" s="168">
        <f>IFERROR(VLOOKUP($B34,RD[#All],AA$2,0)/AA$1,"")</f>
        <v>5.1813599706744862</v>
      </c>
      <c r="AB34" s="168">
        <f>IFERROR(VLOOKUP($B34,RD[#All],AB$2,0)/AB$1,"")</f>
        <v>5.1146245059288526</v>
      </c>
      <c r="AC34" s="168">
        <f>IFERROR(VLOOKUP($B34,RD[#All],AC$2,0)/AC$1,"")</f>
        <v>5.1586592025088374</v>
      </c>
      <c r="AD34" s="168">
        <f>IFERROR(VLOOKUP($B34,RD[#All],AD$2,0)/AD$1,"")</f>
        <v>5.1625615763546797</v>
      </c>
      <c r="AE34" s="168">
        <f>IFERROR(VLOOKUP($B34,RD[#All],AE$2,0)/AE$1,"")</f>
        <v>5.3037385796760272</v>
      </c>
      <c r="AF34" s="168">
        <f>IFERROR(VLOOKUP($B34,RD[#All],AF$2,0)/AF$1,"")</f>
        <v>5.2689762344934756</v>
      </c>
      <c r="AG34" s="168">
        <f>IFERROR(VLOOKUP($B34,RD[#All],AG$2,0)/AG$1,"")</f>
        <v>5.3819817364045246</v>
      </c>
      <c r="AH34" s="168">
        <f>IFERROR(VLOOKUP($B34,RD[#All],AH$2,0)/AH$1,"")</f>
        <v>5.3252237286319062</v>
      </c>
      <c r="AI34" s="168">
        <f>IFERROR(VLOOKUP($B34,RD[#All],AI$2,0)/AI$1,"")</f>
        <v>5.3931579664713096</v>
      </c>
      <c r="AJ34" s="168">
        <f>IFERROR(VLOOKUP($B34,RD[#All],AJ$2,0)/AJ$1,"")</f>
        <v>5.3045494059692837</v>
      </c>
      <c r="AK34" s="168">
        <f>IFERROR(VLOOKUP($B34,RD[#All],AK$2,0)/AK$1,"")</f>
        <v>5.3272939801285801</v>
      </c>
      <c r="AL34" s="168">
        <f>IFERROR(VLOOKUP($B34,RD[#All],AL$2,0)/AL$1,"")</f>
        <v>5.368446654415739</v>
      </c>
      <c r="AM34" s="168">
        <f>IFERROR(VLOOKUP($B34,RD[#All],AM$2,0)/AM$1,"")</f>
        <v>5.3703716168462714</v>
      </c>
      <c r="AN34" s="168">
        <f>IFERROR(VLOOKUP($B34,RD[#All],AN$2,0)/AN$1,"")</f>
        <v>5.415065256752845</v>
      </c>
      <c r="AO34" s="168">
        <f>IFERROR(VLOOKUP($B34,RD[#All],AO$2,0)/AO$1,"")</f>
        <v>5.4148633276568816</v>
      </c>
      <c r="AP34" s="168">
        <f>IFERROR(VLOOKUP($B34,RD[#All],AP$2,0)/AP$1,"")</f>
        <v>5.4001225036515512</v>
      </c>
      <c r="AQ34" s="168">
        <f>IFERROR(VLOOKUP($B34,RD[#All],AQ$2,0)/AQ$1,"")</f>
        <v>5.3791787312450641</v>
      </c>
      <c r="AR34" s="168">
        <f>IFERROR(VLOOKUP($B34,RD[#All],AR$2,0)/AR$1,"")</f>
        <v>5.3704523884846571</v>
      </c>
      <c r="AS34" s="168">
        <f>IFERROR(VLOOKUP($B34,RD[#All],AS$2,0)/AS$1,"")</f>
        <v>5.1774520486953257</v>
      </c>
      <c r="AT34" s="168">
        <f>IFERROR(VLOOKUP($B34,RD[#All],AT$2,0)/AT$1,"")</f>
        <v>5.0536129559405838</v>
      </c>
      <c r="AU34" s="168">
        <f>IFERROR(VLOOKUP($B34,RD[#All],AU$2,0)/AU$1,"")</f>
        <v>5.1615300000870699</v>
      </c>
      <c r="AV34" s="168">
        <f>IFERROR(VLOOKUP($B34,RD[#All],AV$2,0)/AV$1,"")</f>
        <v>5.020185374928583</v>
      </c>
      <c r="AW34" s="168">
        <f>IFERROR(VLOOKUP($B34,RD[#All],AW$2,0)/AW$1,"")</f>
        <v>5.3766365480361431</v>
      </c>
      <c r="AX34" s="168">
        <f>IFERROR(VLOOKUP($B34,RD[#All],AX$2,0)/AX$1,"")</f>
        <v>5.4917221786833856</v>
      </c>
      <c r="AY34" s="168">
        <f>IFERROR(VLOOKUP($B34,RD[#All],AY$2,0)/AY$1,"")</f>
        <v>5.3382165770539487</v>
      </c>
      <c r="AZ34" s="168">
        <f>IFERROR(VLOOKUP($B34,RD[#All],AZ$2,0)/AZ$1,"")</f>
        <v>5.6102740418646979</v>
      </c>
      <c r="BA34" s="168">
        <f>IFERROR(VLOOKUP($B34,RD[#All],BA$2,0)/BA$1,"")</f>
        <v>5.2027761701829149</v>
      </c>
      <c r="BB34" s="168">
        <f>IFERROR(VLOOKUP($B34,RD[#All],BB$2,0)/BB$1,"")</f>
        <v>5.3356899886613762</v>
      </c>
      <c r="BC34" s="168">
        <f>IFERROR(VLOOKUP($B34,RD[#All],BC$2,0)/BC$1,"")</f>
        <v>5.3040304523063142</v>
      </c>
      <c r="BD34" s="168">
        <f>IFERROR(VLOOKUP($B34,RD[#All],BD$2,0)/BD$1,"")</f>
        <v>5.382002314763648</v>
      </c>
      <c r="BE34" s="168">
        <f>IFERROR(VLOOKUP($B34,RD[#All],BE$2,0)/BE$1,"")</f>
        <v>5.350880172841352</v>
      </c>
      <c r="BF34" s="168">
        <f>IFERROR(VLOOKUP($B34,RD[#All],BF$2,0)/BF$1,"")</f>
        <v>5.3848850432210131</v>
      </c>
      <c r="BG34" s="168">
        <f>IFERROR(VLOOKUP($B34,RD[#All],BG$2,0)/BG$1,"")</f>
        <v>5.3014724914440201</v>
      </c>
      <c r="BH34" s="168">
        <f>IFERROR(VLOOKUP($B34,RD[#All],BH$2,0)/BH$1,"")</f>
        <v>5.3194472405165225</v>
      </c>
      <c r="BI34" s="168">
        <f>IFERROR(VLOOKUP($B34,RD[#All],BI$2,0)/BI$1,"")</f>
        <v>5.3166132353324471</v>
      </c>
      <c r="BJ34" s="168">
        <f>IFERROR(VLOOKUP($B34,RD[#All],BJ$2,0)/BJ$1,"")</f>
        <v>5.3549897691536543</v>
      </c>
      <c r="BK34" s="168">
        <f>IFERROR(VLOOKUP($B34,RD[#All],BK$2,0)/BK$1,"")</f>
        <v>5.288921443417725</v>
      </c>
      <c r="BL34" s="168">
        <f>IFERROR(VLOOKUP($B34,RD[#All],BL$2,0)/BL$1,"")</f>
        <v>5.3026686368860441</v>
      </c>
      <c r="BM34" s="168">
        <f>IFERROR(VLOOKUP($B34,RD[#All],BM$2,0)/BM$1,"")</f>
        <v>5.2335192567883153</v>
      </c>
      <c r="BN34" s="168">
        <f>IFERROR(VLOOKUP($B34,RD[#All],BN$2,0)/BN$1,"")</f>
        <v>5.1548918202161866</v>
      </c>
      <c r="BO34" s="168">
        <f>IFERROR(VLOOKUP($B34,RD[#All],BO$2,0)/BO$1,"")</f>
        <v>5.0785249577046336</v>
      </c>
      <c r="BP34" s="168">
        <f>IFERROR(VLOOKUP($B34,RD[#All],BP$2,0)/BP$1,"")</f>
        <v>5.1812352892533093</v>
      </c>
      <c r="BQ34" s="168">
        <f>IFERROR(VLOOKUP($B34,RD[#All],BQ$2,0)/BQ$1,"")</f>
        <v>5.2314413392916697</v>
      </c>
      <c r="BR34" s="168">
        <f>IFERROR(VLOOKUP($B34,RD[#All],BR$2,0)/BR$1,"")</f>
        <v>5.5618110527483902</v>
      </c>
      <c r="BS34" s="168">
        <f>IFERROR(VLOOKUP($B34,RD[#All],BS$2,0)/BS$1,"")</f>
        <v>5.5580544764760678</v>
      </c>
      <c r="BT34" s="168">
        <f>IFERROR(VLOOKUP($B34,RD[#All],BT$2,0)/BT$1,"")</f>
        <v>5.4402375649591681</v>
      </c>
      <c r="BU34" s="168">
        <f>IFERROR(VLOOKUP($B34,RD[#All],BU$2,0)/BU$1,"")</f>
        <v>5.2764137727641378</v>
      </c>
      <c r="BV34" s="168">
        <f>IFERROR(VLOOKUP($B34,RD[#All],BV$2,0)/BV$1,"")</f>
        <v>5.7247368421052638</v>
      </c>
      <c r="BW34" s="168">
        <f>IFERROR(VLOOKUP($B34,RD[#All],BW$2,0)/BW$1,"")</f>
        <v>5.1166360393470978</v>
      </c>
      <c r="BX34" s="168">
        <f>IFERROR(VLOOKUP($B34,RD[#All],BX$2,0)/BX$1,"")</f>
        <v>4.7256228345157565</v>
      </c>
      <c r="BY34" s="168">
        <f>AVERAGEIF(Inv_SY_B[[#This Row],[IS1Inv1M1]:[IS4Inv4M2]],"&gt;="&amp;0.1,Inv_SY_B[[#This Row],[IS1Inv1M1]:[IS4Inv4M2]])</f>
        <v>4.897124243480258</v>
      </c>
      <c r="BZ34" s="168">
        <f>AVERAGEIF(Inv_SY_B[[#This Row],[IS5Inv1M1]:[IS9Inv2M2]],"&gt;="&amp;0.1,Inv_SY_B[[#This Row],[IS5Inv1M1]:[IS9Inv2M2]])</f>
        <v>5.3020112494710929</v>
      </c>
      <c r="CA34" s="168">
        <f>AVERAGEIF(Inv_SY_B[[#This Row],[IS10Inv1M1]:[IS14Inv2M4]],"&gt;="&amp;0.1,Inv_SY_B[[#This Row],[IS10Inv1M1]:[IS14Inv2M4]])</f>
        <v>5.3194411268048283</v>
      </c>
    </row>
    <row r="35" spans="2:79">
      <c r="B35" s="175">
        <f>B34+1</f>
        <v>45872</v>
      </c>
      <c r="C35" s="176">
        <f>IFERROR(VLOOKUP($B35,RD[#All],C$2,0)/C$1,"")</f>
        <v>4.860599948004924</v>
      </c>
      <c r="D35" s="176">
        <f>IFERROR(VLOOKUP($B35,RD[#All],D$2,0)/D$1,"")</f>
        <v>4.8369202627317458</v>
      </c>
      <c r="E35" s="176">
        <f>IFERROR(VLOOKUP($B35,RD[#All],E$2,0)/E$1,"")</f>
        <v>4.8315822774271968</v>
      </c>
      <c r="F35" s="176">
        <f>IFERROR(VLOOKUP($B35,RD[#All],F$2,0)/F$1,"")</f>
        <v>4.84580102293351</v>
      </c>
      <c r="G35" s="176">
        <f>IFERROR(VLOOKUP($B35,RD[#All],G$2,0)/G$1,"")</f>
        <v>4.8678940589173916</v>
      </c>
      <c r="H35" s="176">
        <f>IFERROR(VLOOKUP($B35,RD[#All],H$2,0)/H$1,"")</f>
        <v>4.8305599266482453</v>
      </c>
      <c r="I35" s="176">
        <f>IFERROR(VLOOKUP($B35,RD[#All],I$2,0)/I$1,"")</f>
        <v>4.9034183078496651</v>
      </c>
      <c r="J35" s="176">
        <f>IFERROR(VLOOKUP($B35,RD[#All],J$2,0)/J$1,"")</f>
        <v>4.8571127280396489</v>
      </c>
      <c r="K35" s="176">
        <f>IFERROR(VLOOKUP($B35,RD[#All],K$2,0)/K$1,"")</f>
        <v>4.8804543303360148</v>
      </c>
      <c r="L35" s="176">
        <f>IFERROR(VLOOKUP($B35,RD[#All],L$2,0)/L$1,"")</f>
        <v>4.9146629877808437</v>
      </c>
      <c r="M35" s="176">
        <f>IFERROR(VLOOKUP($B35,RD[#All],M$2,0)/M$1,"")</f>
        <v>5.0336990080798794</v>
      </c>
      <c r="N35" s="176">
        <f>IFERROR(VLOOKUP($B35,RD[#All],N$2,0)/N$1,"")</f>
        <v>4.8217384743077041</v>
      </c>
      <c r="O35" s="176">
        <f>IFERROR(VLOOKUP($B35,RD[#All],O$2,0)/O$1,"")</f>
        <v>4.9715808513514386</v>
      </c>
      <c r="P35" s="176">
        <f>IFERROR(VLOOKUP($B35,RD[#All],P$2,0)/P$1,"")</f>
        <v>4.8568724863969717</v>
      </c>
      <c r="Q35" s="176">
        <f>IFERROR(VLOOKUP($B35,RD[#All],Q$2,0)/Q$1,"")</f>
        <v>4.8976581114279716</v>
      </c>
      <c r="R35" s="176">
        <f>IFERROR(VLOOKUP($B35,RD[#All],R$2,0)/R$1,"")</f>
        <v>4.9129402071411548</v>
      </c>
      <c r="S35" s="176">
        <f>IFERROR(VLOOKUP($B35,RD[#All],S$2,0)/S$1,"")</f>
        <v>4.8160656736228233</v>
      </c>
      <c r="T35" s="176">
        <f>IFERROR(VLOOKUP($B35,RD[#All],T$2,0)/T$1,"")</f>
        <v>4.7395270311304367</v>
      </c>
      <c r="U35" s="176">
        <f>IFERROR(VLOOKUP($B35,RD[#All],U$2,0)/U$1,"")</f>
        <v>4.8354851753288886</v>
      </c>
      <c r="V35" s="176">
        <f>IFERROR(VLOOKUP($B35,RD[#All],V$2,0)/V$1,"")</f>
        <v>4.8329113809801036</v>
      </c>
      <c r="W35" s="176">
        <f>IFERROR(VLOOKUP($B35,RD[#All],W$2,0)/W$1,"")</f>
        <v>4.7718198317109382</v>
      </c>
      <c r="X35" s="176">
        <f>IFERROR(VLOOKUP($B35,RD[#All],X$2,0)/X$1,"")</f>
        <v>4.9067992309283452</v>
      </c>
      <c r="Y35" s="176">
        <f>IFERROR(VLOOKUP($B35,RD[#All],Y$2,0)/Y$1,"")</f>
        <v>4.9928705372084599</v>
      </c>
      <c r="Z35" s="176">
        <f>IFERROR(VLOOKUP($B35,RD[#All],Z$2,0)/Z$1,"")</f>
        <v>5.0429540925330798</v>
      </c>
      <c r="AA35" s="176">
        <f>IFERROR(VLOOKUP($B35,RD[#All],AA$2,0)/AA$1,"")</f>
        <v>4.9971590909090899</v>
      </c>
      <c r="AB35" s="176">
        <f>IFERROR(VLOOKUP($B35,RD[#All],AB$2,0)/AB$1,"")</f>
        <v>4.8602971241651893</v>
      </c>
      <c r="AC35" s="176">
        <f>IFERROR(VLOOKUP($B35,RD[#All],AC$2,0)/AC$1,"")</f>
        <v>4.9908990458898987</v>
      </c>
      <c r="AD35" s="176">
        <f>IFERROR(VLOOKUP($B35,RD[#All],AD$2,0)/AD$1,"")</f>
        <v>4.9591901297057888</v>
      </c>
      <c r="AE35" s="176">
        <f>IFERROR(VLOOKUP($B35,RD[#All],AE$2,0)/AE$1,"")</f>
        <v>5.0242138893559787</v>
      </c>
      <c r="AF35" s="176">
        <f>IFERROR(VLOOKUP($B35,RD[#All],AF$2,0)/AF$1,"")</f>
        <v>4.9943466495190636</v>
      </c>
      <c r="AG35" s="176">
        <f>IFERROR(VLOOKUP($B35,RD[#All],AG$2,0)/AG$1,"")</f>
        <v>5.1370860024533194</v>
      </c>
      <c r="AH35" s="176">
        <f>IFERROR(VLOOKUP($B35,RD[#All],AH$2,0)/AH$1,"")</f>
        <v>5.0860082525052253</v>
      </c>
      <c r="AI35" s="176">
        <f>IFERROR(VLOOKUP($B35,RD[#All],AI$2,0)/AI$1,"")</f>
        <v>5.1456998773340601</v>
      </c>
      <c r="AJ35" s="176">
        <f>IFERROR(VLOOKUP($B35,RD[#All],AJ$2,0)/AJ$1,"")</f>
        <v>5.0677800900924632</v>
      </c>
      <c r="AK35" s="176">
        <f>IFERROR(VLOOKUP($B35,RD[#All],AK$2,0)/AK$1,"")</f>
        <v>5.0978694012007866</v>
      </c>
      <c r="AL35" s="176">
        <f>IFERROR(VLOOKUP($B35,RD[#All],AL$2,0)/AL$1,"")</f>
        <v>5.1378229380607499</v>
      </c>
      <c r="AM35" s="176">
        <f>IFERROR(VLOOKUP($B35,RD[#All],AM$2,0)/AM$1,"")</f>
        <v>5.1844622291625999</v>
      </c>
      <c r="AN35" s="176">
        <f>IFERROR(VLOOKUP($B35,RD[#All],AN$2,0)/AN$1,"")</f>
        <v>5.2346752643588408</v>
      </c>
      <c r="AO35" s="176">
        <f>IFERROR(VLOOKUP($B35,RD[#All],AO$2,0)/AO$1,"")</f>
        <v>5.2383099880861828</v>
      </c>
      <c r="AP35" s="176">
        <f>IFERROR(VLOOKUP($B35,RD[#All],AP$2,0)/AP$1,"")</f>
        <v>5.2314443988234265</v>
      </c>
      <c r="AQ35" s="176">
        <f>IFERROR(VLOOKUP($B35,RD[#All],AQ$2,0)/AQ$1,"")</f>
        <v>5.259871018689128</v>
      </c>
      <c r="AR35" s="176">
        <f>IFERROR(VLOOKUP($B35,RD[#All],AR$2,0)/AR$1,"")</f>
        <v>5.2263274446793986</v>
      </c>
      <c r="AS35" s="176">
        <f>IFERROR(VLOOKUP($B35,RD[#All],AS$2,0)/AS$1,"")</f>
        <v>5.0189461844001535</v>
      </c>
      <c r="AT35" s="176">
        <f>IFERROR(VLOOKUP($B35,RD[#All],AT$2,0)/AT$1,"")</f>
        <v>5.037019966059793</v>
      </c>
      <c r="AU35" s="176">
        <f>IFERROR(VLOOKUP($B35,RD[#All],AU$2,0)/AU$1,"")</f>
        <v>5.0330141721496799</v>
      </c>
      <c r="AV35" s="176">
        <f>IFERROR(VLOOKUP($B35,RD[#All],AV$2,0)/AV$1,"")</f>
        <v>4.7951951725082269</v>
      </c>
      <c r="AW35" s="176">
        <f>IFERROR(VLOOKUP($B35,RD[#All],AW$2,0)/AW$1,"")</f>
        <v>5.0428268486077821</v>
      </c>
      <c r="AX35" s="176">
        <f>IFERROR(VLOOKUP($B35,RD[#All],AX$2,0)/AX$1,"")</f>
        <v>5.104182993730408</v>
      </c>
      <c r="AY35" s="176">
        <f>IFERROR(VLOOKUP($B35,RD[#All],AY$2,0)/AY$1,"")</f>
        <v>4.8868282293046565</v>
      </c>
      <c r="AZ35" s="176">
        <f>IFERROR(VLOOKUP($B35,RD[#All],AZ$2,0)/AZ$1,"")</f>
        <v>5.2349580341793915</v>
      </c>
      <c r="BA35" s="176">
        <f>IFERROR(VLOOKUP($B35,RD[#All],BA$2,0)/BA$1,"")</f>
        <v>4.900957541958225</v>
      </c>
      <c r="BB35" s="176">
        <f>IFERROR(VLOOKUP($B35,RD[#All],BB$2,0)/BB$1,"")</f>
        <v>5.0419084461637658</v>
      </c>
      <c r="BC35" s="176">
        <f>IFERROR(VLOOKUP($B35,RD[#All],BC$2,0)/BC$1,"")</f>
        <v>5.0390058217644427</v>
      </c>
      <c r="BD35" s="176">
        <f>IFERROR(VLOOKUP($B35,RD[#All],BD$2,0)/BD$1,"")</f>
        <v>5.0975198076747947</v>
      </c>
      <c r="BE35" s="176">
        <f>IFERROR(VLOOKUP($B35,RD[#All],BE$2,0)/BE$1,"")</f>
        <v>5.1234823727638998</v>
      </c>
      <c r="BF35" s="176">
        <f>IFERROR(VLOOKUP($B35,RD[#All],BF$2,0)/BF$1,"")</f>
        <v>5.1285515189343096</v>
      </c>
      <c r="BG35" s="176">
        <f>IFERROR(VLOOKUP($B35,RD[#All],BG$2,0)/BG$1,"")</f>
        <v>5.1084236864053381</v>
      </c>
      <c r="BH35" s="176">
        <f>IFERROR(VLOOKUP($B35,RD[#All],BH$2,0)/BH$1,"")</f>
        <v>5.1185614448822303</v>
      </c>
      <c r="BI35" s="176">
        <f>IFERROR(VLOOKUP($B35,RD[#All],BI$2,0)/BI$1,"")</f>
        <v>5.1908541194255475</v>
      </c>
      <c r="BJ35" s="176">
        <f>IFERROR(VLOOKUP($B35,RD[#All],BJ$2,0)/BJ$1,"")</f>
        <v>5.2182809431604387</v>
      </c>
      <c r="BK35" s="176">
        <f>IFERROR(VLOOKUP($B35,RD[#All],BK$2,0)/BK$1,"")</f>
        <v>5.1638369268524773</v>
      </c>
      <c r="BL35" s="176">
        <f>IFERROR(VLOOKUP($B35,RD[#All],BL$2,0)/BL$1,"")</f>
        <v>5.1495345988203942</v>
      </c>
      <c r="BM35" s="176">
        <f>IFERROR(VLOOKUP($B35,RD[#All],BM$2,0)/BM$1,"")</f>
        <v>4.9359211949725337</v>
      </c>
      <c r="BN35" s="176">
        <f>IFERROR(VLOOKUP($B35,RD[#All],BN$2,0)/BN$1,"")</f>
        <v>4.8554630647007722</v>
      </c>
      <c r="BO35" s="176">
        <f>IFERROR(VLOOKUP($B35,RD[#All],BO$2,0)/BO$1,"")</f>
        <v>4.7770793502331408</v>
      </c>
      <c r="BP35" s="176">
        <f>IFERROR(VLOOKUP($B35,RD[#All],BP$2,0)/BP$1,"")</f>
        <v>4.9116758582529201</v>
      </c>
      <c r="BQ35" s="176">
        <f>IFERROR(VLOOKUP($B35,RD[#All],BQ$2,0)/BQ$1,"")</f>
        <v>4.8741412659240986</v>
      </c>
      <c r="BR35" s="176">
        <f>IFERROR(VLOOKUP($B35,RD[#All],BR$2,0)/BR$1,"")</f>
        <v>5.0299622697344084</v>
      </c>
      <c r="BS35" s="176">
        <f>IFERROR(VLOOKUP($B35,RD[#All],BS$2,0)/BS$1,"")</f>
        <v>5.0240426482503775</v>
      </c>
      <c r="BT35" s="176">
        <f>IFERROR(VLOOKUP($B35,RD[#All],BT$2,0)/BT$1,"")</f>
        <v>5.0077613552001079</v>
      </c>
      <c r="BU35" s="176">
        <f>IFERROR(VLOOKUP($B35,RD[#All],BU$2,0)/BU$1,"")</f>
        <v>4.8709724987097252</v>
      </c>
      <c r="BV35" s="176">
        <f>IFERROR(VLOOKUP($B35,RD[#All],BV$2,0)/BV$1,"")</f>
        <v>5.2</v>
      </c>
      <c r="BW35" s="176">
        <f>IFERROR(VLOOKUP($B35,RD[#All],BW$2,0)/BW$1,"")</f>
        <v>4.7292905271502184</v>
      </c>
      <c r="BX35" s="176">
        <f>IFERROR(VLOOKUP($B35,RD[#All],BX$2,0)/BX$1,"")</f>
        <v>4.7672661277016992</v>
      </c>
      <c r="BY35" s="168">
        <f>AVERAGEIF(Inv_SY_B[[#This Row],[IS1Inv1M1]:[IS4Inv4M2]],"&gt;="&amp;0.1,Inv_SY_B[[#This Row],[IS1Inv1M1]:[IS4Inv4M2]])</f>
        <v>4.8881954761959765</v>
      </c>
      <c r="BZ35" s="176">
        <f>AVERAGEIF(Inv_SY_B[[#This Row],[IS5Inv1M1]:[IS9Inv2M2]],"&gt;="&amp;0.1,Inv_SY_B[[#This Row],[IS5Inv1M1]:[IS9Inv2M2]])</f>
        <v>5.1083384966355041</v>
      </c>
      <c r="CA35" s="176">
        <f>AVERAGEIF(Inv_SY_B[[#This Row],[IS10Inv1M1]:[IS14Inv2M4]],"&gt;="&amp;0.1,Inv_SY_B[[#This Row],[IS10Inv1M1]:[IS14Inv2M4]])</f>
        <v>5.0190460534092178</v>
      </c>
    </row>
  </sheetData>
  <phoneticPr fontId="10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C10" activePane="bottomRight" state="frozen"/>
      <selection pane="topRight" activeCell="C2" sqref="C2"/>
      <selection pane="bottomLeft" activeCell="A4" sqref="A4"/>
      <selection pane="bottomRight" activeCell="T36" sqref="T36"/>
    </sheetView>
  </sheetViews>
  <sheetFormatPr defaultColWidth="8.81640625" defaultRowHeight="14.5"/>
  <cols>
    <col min="1" max="1" width="1.1796875" style="138" customWidth="1"/>
    <col min="2" max="2" width="10.1796875" style="138" bestFit="1" customWidth="1"/>
    <col min="3" max="49" width="12.7265625" style="138" bestFit="1" customWidth="1"/>
    <col min="50" max="50" width="12.81640625" style="138" customWidth="1"/>
    <col min="51" max="72" width="12.7265625" style="138" bestFit="1" customWidth="1"/>
    <col min="73" max="73" width="11.1796875" style="138" customWidth="1"/>
    <col min="74" max="74" width="14.453125" style="138" customWidth="1"/>
    <col min="75" max="75" width="11.26953125" style="138" customWidth="1"/>
    <col min="76" max="76" width="10.7265625" style="138" customWidth="1"/>
    <col min="77" max="16384" width="8.8164062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45841</v>
      </c>
      <c r="C4" s="177">
        <f>IFERROR(Inv_SY_B!C4/Inv_SY_B!$BY4-1,"")</f>
        <v>-1.0219407670158165E-2</v>
      </c>
      <c r="D4" s="177">
        <f>IFERROR(Inv_SY_B!D4/Inv_SY_B!$BY4-1,"")</f>
        <v>-7.6480279391910599E-3</v>
      </c>
      <c r="E4" s="177">
        <f>IFERROR(Inv_SY_B!E4/Inv_SY_B!$BY4-1,"")</f>
        <v>-1.8765909872650588E-2</v>
      </c>
      <c r="F4" s="177">
        <f>IFERROR(Inv_SY_B!F4/Inv_SY_B!$BY4-1,"")</f>
        <v>-3.3622811260444418E-2</v>
      </c>
      <c r="G4" s="177">
        <f>IFERROR(Inv_SY_B!G4/Inv_SY_B!$BY4-1,"")</f>
        <v>-2.6996077621281978E-2</v>
      </c>
      <c r="H4" s="177">
        <f>IFERROR(Inv_SY_B!H4/Inv_SY_B!$BY4-1,"")</f>
        <v>-3.1075097174822819E-2</v>
      </c>
      <c r="I4" s="177">
        <f>IFERROR(Inv_SY_B!I4/Inv_SY_B!$BY4-1,"")</f>
        <v>-1.019331532190404E-2</v>
      </c>
      <c r="J4" s="177">
        <f>IFERROR(Inv_SY_B!J4/Inv_SY_B!$BY4-1,"")</f>
        <v>-1.9097489632008524E-2</v>
      </c>
      <c r="K4" s="177">
        <f>IFERROR(Inv_SY_B!K4/Inv_SY_B!$BY4-1,"")</f>
        <v>-1.4832641258702872E-2</v>
      </c>
      <c r="L4" s="177">
        <f>IFERROR(Inv_SY_B!L4/Inv_SY_B!$BY4-1,"")</f>
        <v>-3.5343666810004892E-3</v>
      </c>
      <c r="M4" s="177">
        <f>IFERROR(Inv_SY_B!M4/Inv_SY_B!$BY4-1,"")</f>
        <v>2.6079529636988674E-2</v>
      </c>
      <c r="N4" s="177">
        <f>IFERROR(Inv_SY_B!N4/Inv_SY_B!$BY4-1,"")</f>
        <v>-1.4306977586404646E-3</v>
      </c>
      <c r="O4" s="177">
        <f>IFERROR(Inv_SY_B!O4/Inv_SY_B!$BY4-1,"")</f>
        <v>5.1943787624536331E-2</v>
      </c>
      <c r="P4" s="177">
        <f>IFERROR(Inv_SY_B!P4/Inv_SY_B!$BY4-1,"")</f>
        <v>-2.423751275225916E-2</v>
      </c>
      <c r="Q4" s="177">
        <f>IFERROR(Inv_SY_B!Q4/Inv_SY_B!$BY4-1,"")</f>
        <v>-4.9303959053967894E-3</v>
      </c>
      <c r="R4" s="177">
        <f>IFERROR(Inv_SY_B!R4/Inv_SY_B!$BY4-1,"")</f>
        <v>-2.7174879780212935E-3</v>
      </c>
      <c r="S4" s="177">
        <f>IFERROR(Inv_SY_B!S4/Inv_SY_B!$BY4-1,"")</f>
        <v>-4.6811554527032007E-3</v>
      </c>
      <c r="T4" s="177">
        <f>IFERROR(Inv_SY_B!T4/Inv_SY_B!$BY4-1,"")</f>
        <v>2.1320987290633919E-3</v>
      </c>
      <c r="U4" s="177">
        <f>IFERROR(Inv_SY_B!U4/Inv_SY_B!$BY4-1,"")</f>
        <v>-1.168508789383349E-3</v>
      </c>
      <c r="V4" s="177">
        <f>IFERROR(Inv_SY_B!V4/Inv_SY_B!$BY4-1,"")</f>
        <v>6.8102045608251505E-3</v>
      </c>
      <c r="W4" s="177">
        <f>IFERROR(Inv_SY_B!W4/Inv_SY_B!$BY4-1,"")</f>
        <v>5.8223808992157178E-3</v>
      </c>
      <c r="X4" s="177">
        <f>IFERROR(Inv_SY_B!X4/Inv_SY_B!$BY4-1,"")</f>
        <v>1.847056090890975E-3</v>
      </c>
      <c r="Y4" s="177">
        <f>IFERROR(Inv_SY_B!Y4/Inv_SY_B!$BY4-1,"")</f>
        <v>3.4993424589849553E-2</v>
      </c>
      <c r="Z4" s="177">
        <f>IFERROR(Inv_SY_B!Z4/Inv_SY_B!$BY4-1,"")</f>
        <v>3.4426829127891523E-2</v>
      </c>
      <c r="AA4" s="177">
        <f>IFERROR(Inv_SY_B!AA4/Inv_SY_B!$BY4-1,"")</f>
        <v>1.7538137505570317E-2</v>
      </c>
      <c r="AB4" s="177">
        <f>IFERROR(Inv_SY_B!AB4/Inv_SY_B!$BY4-1,"")</f>
        <v>1.1300488255860497E-2</v>
      </c>
      <c r="AC4" s="177">
        <f>IFERROR(Inv_SY_B!AC4/Inv_SY_B!$BY4-1,"")</f>
        <v>1.5626672048326462E-2</v>
      </c>
      <c r="AD4" s="177">
        <f>IFERROR(Inv_SY_B!AD4/Inv_SY_B!$BY4-1,"")</f>
        <v>6.6302939995506183E-3</v>
      </c>
      <c r="AE4" s="177">
        <f>IFERROR(Inv_SY_B!AE4/Inv_SY_B!$BZ4-1,"")</f>
        <v>1.9183751816508776E-2</v>
      </c>
      <c r="AF4" s="177">
        <f>IFERROR(Inv_SY_B!AF4/Inv_SY_B!$BZ4-1,"")</f>
        <v>1.8096599007197955E-3</v>
      </c>
      <c r="AG4" s="177">
        <f>IFERROR(Inv_SY_B!AG4/Inv_SY_B!$BZ4-1,"")</f>
        <v>-5.1222118323154264E-3</v>
      </c>
      <c r="AH4" s="177">
        <f>IFERROR(Inv_SY_B!AH4/Inv_SY_B!$BZ4-1,"")</f>
        <v>-1.5540664741763632E-2</v>
      </c>
      <c r="AI4" s="177">
        <f>IFERROR(Inv_SY_B!AI4/Inv_SY_B!$BZ4-1,"")</f>
        <v>4.7289406848363136E-3</v>
      </c>
      <c r="AJ4" s="177">
        <f>IFERROR(Inv_SY_B!AJ4/Inv_SY_B!$BZ4-1,"")</f>
        <v>-1.1970414405269025E-3</v>
      </c>
      <c r="AK4" s="177">
        <f>IFERROR(Inv_SY_B!AK4/Inv_SY_B!$BZ4-1,"")</f>
        <v>-1.0810439248970516E-3</v>
      </c>
      <c r="AL4" s="177">
        <f>IFERROR(Inv_SY_B!AL4/Inv_SY_B!$BZ4-1,"")</f>
        <v>-1.5312240642114672E-3</v>
      </c>
      <c r="AM4" s="177">
        <f>IFERROR(Inv_SY_B!AM4/Inv_SY_B!$BZ4-1,"")</f>
        <v>-4.0052942388478785E-3</v>
      </c>
      <c r="AN4" s="177">
        <f>IFERROR(Inv_SY_B!AN4/Inv_SY_B!$BZ4-1,"")</f>
        <v>6.2061086140154931E-3</v>
      </c>
      <c r="AO4" s="177">
        <f>IFERROR(Inv_SY_B!AO4/Inv_SY_B!$BZ4-1,"")</f>
        <v>-1.7077285969537837E-3</v>
      </c>
      <c r="AP4" s="177">
        <f>IFERROR(Inv_SY_B!AP4/Inv_SY_B!$BZ4-1,"")</f>
        <v>-4.2241100142665911E-3</v>
      </c>
      <c r="AQ4" s="177">
        <f>IFERROR(Inv_SY_B!AQ4/Inv_SY_B!$BZ4-1,"")</f>
        <v>-1.5511952158255404E-2</v>
      </c>
      <c r="AR4" s="177">
        <f>IFERROR(Inv_SY_B!AR4/Inv_SY_B!$BZ4-1,"")</f>
        <v>-1.0050943781265809E-2</v>
      </c>
      <c r="AS4" s="177">
        <f>IFERROR(Inv_SY_B!AS4/Inv_SY_B!$BZ4-1,"")</f>
        <v>-1.4158391582628216E-3</v>
      </c>
      <c r="AT4" s="177">
        <f>IFERROR(Inv_SY_B!AT4/Inv_SY_B!$BZ4-1,"")</f>
        <v>6.4372974830402274E-3</v>
      </c>
      <c r="AU4" s="177">
        <f>IFERROR(Inv_SY_B!AU4/Inv_SY_B!$BZ4-1,"")</f>
        <v>1.9659431124244842E-2</v>
      </c>
      <c r="AV4" s="177">
        <f>IFERROR(Inv_SY_B!AV4/Inv_SY_B!$BZ4-1,"")</f>
        <v>3.3628643281979897E-3</v>
      </c>
      <c r="AW4" s="177">
        <f>IFERROR(Inv_SY_B!AW4/Inv_SY_B!$CA4-1,"")</f>
        <v>-3.0871677556980726E-2</v>
      </c>
      <c r="AX4" s="177">
        <f>IFERROR(Inv_SY_B!AX4/Inv_SY_B!$CA4-1,"")</f>
        <v>-1.2973776772779555E-2</v>
      </c>
      <c r="AY4" s="177">
        <f>IFERROR(Inv_SY_B!AY4/Inv_SY_B!$CA4-1,"")</f>
        <v>-2.3139979632604835E-2</v>
      </c>
      <c r="AZ4" s="177">
        <f>IFERROR(Inv_SY_B!AZ4/Inv_SY_B!$CA4-1,"")</f>
        <v>-9.3502231965348459E-2</v>
      </c>
      <c r="BA4" s="177">
        <f>IFERROR(Inv_SY_B!BA4/Inv_SY_B!$CA4-1,"")</f>
        <v>-1.9478111986195312E-2</v>
      </c>
      <c r="BB4" s="177">
        <f>IFERROR(Inv_SY_B!BB4/Inv_SY_B!$CA4-1,"")</f>
        <v>1.1131439623525807E-2</v>
      </c>
      <c r="BC4" s="177">
        <f>IFERROR(Inv_SY_B!BC4/Inv_SY_B!$CA4-1,"")</f>
        <v>3.4986325275181418E-3</v>
      </c>
      <c r="BD4" s="177">
        <f>IFERROR(Inv_SY_B!BD4/Inv_SY_B!$CA4-1,"")</f>
        <v>2.2420198435754379E-2</v>
      </c>
      <c r="BE4" s="177">
        <f>IFERROR(Inv_SY_B!BE4/Inv_SY_B!$CA4-1,"")</f>
        <v>2.7211952657961724E-2</v>
      </c>
      <c r="BF4" s="177">
        <f>IFERROR(Inv_SY_B!BF4/Inv_SY_B!$CA4-1,"")</f>
        <v>3.3577110152317458E-2</v>
      </c>
      <c r="BG4" s="177">
        <f>IFERROR(Inv_SY_B!BG4/Inv_SY_B!$CA4-1,"")</f>
        <v>5.3141861185672878E-2</v>
      </c>
      <c r="BH4" s="177">
        <f>IFERROR(Inv_SY_B!BH4/Inv_SY_B!$CA4-1,"")</f>
        <v>4.4389548951582425E-2</v>
      </c>
      <c r="BI4" s="177">
        <f>IFERROR(Inv_SY_B!BI4/Inv_SY_B!$CA4-1,"")</f>
        <v>4.1920928403579749E-2</v>
      </c>
      <c r="BJ4" s="177">
        <f>IFERROR(Inv_SY_B!BJ4/Inv_SY_B!$CA4-1,"")</f>
        <v>5.669687607237095E-2</v>
      </c>
      <c r="BK4" s="177">
        <f>IFERROR(Inv_SY_B!BK4/Inv_SY_B!$CA4-1,"")</f>
        <v>5.2121523709554696E-2</v>
      </c>
      <c r="BL4" s="177">
        <f>IFERROR(Inv_SY_B!BL4/Inv_SY_B!$CA4-1,"")</f>
        <v>4.1263959375480441E-2</v>
      </c>
      <c r="BM4" s="177">
        <f>IFERROR(Inv_SY_B!BM4/Inv_SY_B!$CA4-1,"")</f>
        <v>1.6782293715727148E-2</v>
      </c>
      <c r="BN4" s="177">
        <f>IFERROR(Inv_SY_B!BN4/Inv_SY_B!$CA4-1,"")</f>
        <v>3.7530926234164763E-2</v>
      </c>
      <c r="BO4" s="177">
        <f>IFERROR(Inv_SY_B!BO4/Inv_SY_B!$CA4-1,"")</f>
        <v>-3.9985508514611912E-2</v>
      </c>
      <c r="BP4" s="177">
        <f>IFERROR(Inv_SY_B!BP4/Inv_SY_B!$CA4-1,"")</f>
        <v>4.2013102282810078E-2</v>
      </c>
      <c r="BQ4" s="177">
        <f>IFERROR(Inv_SY_B!BQ4/Inv_SY_B!$CA4-1,"")</f>
        <v>2.0634554657581683E-2</v>
      </c>
      <c r="BR4" s="177">
        <f>IFERROR(Inv_SY_B!BR4/Inv_SY_B!$CA4-1,"")</f>
        <v>5.0683932282773236E-2</v>
      </c>
      <c r="BS4" s="177">
        <f>IFERROR(Inv_SY_B!BS4/Inv_SY_B!$CA4-1,"")</f>
        <v>1.2748250197677446E-2</v>
      </c>
      <c r="BT4" s="177">
        <f>IFERROR(Inv_SY_B!BT4/Inv_SY_B!$CA4-1,"")</f>
        <v>1.6756141769009636E-2</v>
      </c>
      <c r="BU4" s="177">
        <f>IFERROR(Inv_SY_B!BU4/Inv_SY_B!$CA4-1,"")</f>
        <v>-0.49814344253694132</v>
      </c>
      <c r="BV4" s="177">
        <f>IFERROR(Inv_SY_B!BV4/Inv_SY_B!$CA4-1,"")</f>
        <v>5.2329516791364217E-2</v>
      </c>
      <c r="BW4" s="177">
        <f>IFERROR(Inv_SY_B!BW4/Inv_SY_B!$CA4-1,"")</f>
        <v>4.8126246686801544E-2</v>
      </c>
      <c r="BX4" s="177">
        <f>IFERROR(Inv_SY_B!BX4/Inv_SY_B!$CA4-1,"")</f>
        <v>3.3115733252232937E-2</v>
      </c>
    </row>
    <row r="5" spans="1:76">
      <c r="A5"/>
      <c r="B5" s="173">
        <f>B4+1</f>
        <v>45842</v>
      </c>
      <c r="C5" s="177">
        <f>IFERROR(Inv_SY_B!C5/Inv_SY_B!$BY5-1,"")</f>
        <v>1.035720961793718E-3</v>
      </c>
      <c r="D5" s="177">
        <f>IFERROR(Inv_SY_B!D5/Inv_SY_B!$BY5-1,"")</f>
        <v>-7.5310852434463671E-3</v>
      </c>
      <c r="E5" s="177">
        <f>IFERROR(Inv_SY_B!E5/Inv_SY_B!$BY5-1,"")</f>
        <v>-1.6749349880408992E-2</v>
      </c>
      <c r="F5" s="177">
        <f>IFERROR(Inv_SY_B!F5/Inv_SY_B!$BY5-1,"")</f>
        <v>-9.056744139093964E-3</v>
      </c>
      <c r="G5" s="177">
        <f>IFERROR(Inv_SY_B!G5/Inv_SY_B!$BY5-1,"")</f>
        <v>1.9891254276891424E-3</v>
      </c>
      <c r="H5" s="177">
        <f>IFERROR(Inv_SY_B!H5/Inv_SY_B!$BY5-1,"")</f>
        <v>-2.731914398344748E-3</v>
      </c>
      <c r="I5" s="177">
        <f>IFERROR(Inv_SY_B!I5/Inv_SY_B!$BY5-1,"")</f>
        <v>1.1966086408244481E-2</v>
      </c>
      <c r="J5" s="177">
        <f>IFERROR(Inv_SY_B!J5/Inv_SY_B!$BY5-1,"")</f>
        <v>8.0512450582765904E-3</v>
      </c>
      <c r="K5" s="177">
        <f>IFERROR(Inv_SY_B!K5/Inv_SY_B!$BY5-1,"")</f>
        <v>-7.0112230269124831E-3</v>
      </c>
      <c r="L5" s="177">
        <f>IFERROR(Inv_SY_B!L5/Inv_SY_B!$BY5-1,"")</f>
        <v>1.4690228600377608E-2</v>
      </c>
      <c r="M5" s="177">
        <f>IFERROR(Inv_SY_B!M5/Inv_SY_B!$BY5-1,"")</f>
        <v>3.4882241959087512E-2</v>
      </c>
      <c r="N5" s="177">
        <f>IFERROR(Inv_SY_B!N5/Inv_SY_B!$BY5-1,"")</f>
        <v>2.3842511615508322E-3</v>
      </c>
      <c r="O5" s="177">
        <f>IFERROR(Inv_SY_B!O5/Inv_SY_B!$BY5-1,"")</f>
        <v>5.2374631191838272E-2</v>
      </c>
      <c r="P5" s="177">
        <f>IFERROR(Inv_SY_B!P5/Inv_SY_B!$BY5-1,"")</f>
        <v>-2.6562318467337254E-2</v>
      </c>
      <c r="Q5" s="177">
        <f>IFERROR(Inv_SY_B!Q5/Inv_SY_B!$BY5-1,"")</f>
        <v>-1.4375853881412048E-3</v>
      </c>
      <c r="R5" s="177">
        <f>IFERROR(Inv_SY_B!R5/Inv_SY_B!$BY5-1,"")</f>
        <v>-6.5443727577416677E-3</v>
      </c>
      <c r="S5" s="177">
        <f>IFERROR(Inv_SY_B!S5/Inv_SY_B!$BY5-1,"")</f>
        <v>-1.0246134491336822E-2</v>
      </c>
      <c r="T5" s="177">
        <f>IFERROR(Inv_SY_B!T5/Inv_SY_B!$BY5-1,"")</f>
        <v>-9.557450277080104E-4</v>
      </c>
      <c r="U5" s="177">
        <f>IFERROR(Inv_SY_B!U5/Inv_SY_B!$BY5-1,"")</f>
        <v>-4.3291406008100219E-3</v>
      </c>
      <c r="V5" s="177">
        <f>IFERROR(Inv_SY_B!V5/Inv_SY_B!$BY5-1,"")</f>
        <v>3.461363888632718E-4</v>
      </c>
      <c r="W5" s="177">
        <f>IFERROR(Inv_SY_B!W5/Inv_SY_B!$BY5-1,"")</f>
        <v>-2.1082415780802832E-2</v>
      </c>
      <c r="X5" s="177">
        <f>IFERROR(Inv_SY_B!X5/Inv_SY_B!$BY5-1,"")</f>
        <v>-2.4628136047728622E-2</v>
      </c>
      <c r="Y5" s="177">
        <f>IFERROR(Inv_SY_B!Y5/Inv_SY_B!$BY5-1,"")</f>
        <v>1.006939442586563E-2</v>
      </c>
      <c r="Z5" s="177">
        <f>IFERROR(Inv_SY_B!Z5/Inv_SY_B!$BY5-1,"")</f>
        <v>1.2391595787008436E-2</v>
      </c>
      <c r="AA5" s="177">
        <f>IFERROR(Inv_SY_B!AA5/Inv_SY_B!$BY5-1,"")</f>
        <v>2.8997363199634307E-4</v>
      </c>
      <c r="AB5" s="177">
        <f>IFERROR(Inv_SY_B!AB5/Inv_SY_B!$BY5-1,"")</f>
        <v>-4.3331797894842206E-3</v>
      </c>
      <c r="AC5" s="177">
        <f>IFERROR(Inv_SY_B!AC5/Inv_SY_B!$BY5-1,"")</f>
        <v>1.3126564507803806E-4</v>
      </c>
      <c r="AD5" s="177">
        <f>IFERROR(Inv_SY_B!AD5/Inv_SY_B!$BY5-1,"")</f>
        <v>-7.4025516083715548E-3</v>
      </c>
      <c r="AE5" s="177">
        <f>IFERROR(Inv_SY_B!AE5/Inv_SY_B!$BZ5-1,"")</f>
        <v>9.9030941863260669E-3</v>
      </c>
      <c r="AF5" s="177">
        <f>IFERROR(Inv_SY_B!AF5/Inv_SY_B!$BZ5-1,"")</f>
        <v>8.5728560334175086E-5</v>
      </c>
      <c r="AG5" s="177">
        <f>IFERROR(Inv_SY_B!AG5/Inv_SY_B!$BZ5-1,"")</f>
        <v>-3.0559172314426064E-5</v>
      </c>
      <c r="AH5" s="177">
        <f>IFERROR(Inv_SY_B!AH5/Inv_SY_B!$BZ5-1,"")</f>
        <v>-8.8707428354175555E-3</v>
      </c>
      <c r="AI5" s="177">
        <f>IFERROR(Inv_SY_B!AI5/Inv_SY_B!$BZ5-1,"")</f>
        <v>1.0766604393741552E-3</v>
      </c>
      <c r="AJ5" s="177">
        <f>IFERROR(Inv_SY_B!AJ5/Inv_SY_B!$BZ5-1,"")</f>
        <v>1.9753991613531419E-3</v>
      </c>
      <c r="AK5" s="177">
        <f>IFERROR(Inv_SY_B!AK5/Inv_SY_B!$BZ5-1,"")</f>
        <v>-4.5122380946626128E-3</v>
      </c>
      <c r="AL5" s="177">
        <f>IFERROR(Inv_SY_B!AL5/Inv_SY_B!$BZ5-1,"")</f>
        <v>-2.2323795865580864E-3</v>
      </c>
      <c r="AM5" s="177">
        <f>IFERROR(Inv_SY_B!AM5/Inv_SY_B!$BZ5-1,"")</f>
        <v>-3.5927382682310327E-3</v>
      </c>
      <c r="AN5" s="177">
        <f>IFERROR(Inv_SY_B!AN5/Inv_SY_B!$BZ5-1,"")</f>
        <v>2.5008580539513936E-3</v>
      </c>
      <c r="AO5" s="177">
        <f>IFERROR(Inv_SY_B!AO5/Inv_SY_B!$BZ5-1,"")</f>
        <v>8.5249456728389017E-3</v>
      </c>
      <c r="AP5" s="177">
        <f>IFERROR(Inv_SY_B!AP5/Inv_SY_B!$BZ5-1,"")</f>
        <v>-5.5752489102234293E-4</v>
      </c>
      <c r="AQ5" s="177">
        <f>IFERROR(Inv_SY_B!AQ5/Inv_SY_B!$BZ5-1,"")</f>
        <v>-1.0782745774018387E-4</v>
      </c>
      <c r="AR5" s="177">
        <f>IFERROR(Inv_SY_B!AR5/Inv_SY_B!$BZ5-1,"")</f>
        <v>-6.1718769957507247E-3</v>
      </c>
      <c r="AS5" s="177">
        <f>IFERROR(Inv_SY_B!AS5/Inv_SY_B!$BZ5-1,"")</f>
        <v>-7.4242982708426775E-3</v>
      </c>
      <c r="AT5" s="177">
        <f>IFERROR(Inv_SY_B!AT5/Inv_SY_B!$BZ5-1,"")</f>
        <v>6.3976020838243386E-3</v>
      </c>
      <c r="AU5" s="177">
        <f>IFERROR(Inv_SY_B!AU5/Inv_SY_B!$BZ5-1,"")</f>
        <v>4.6294823805403951E-3</v>
      </c>
      <c r="AV5" s="177">
        <f>IFERROR(Inv_SY_B!AV5/Inv_SY_B!$BZ5-1,"")</f>
        <v>-1.5935849660045909E-3</v>
      </c>
      <c r="AW5" s="177">
        <f>IFERROR(Inv_SY_B!AW5/Inv_SY_B!$CA5-1,"")</f>
        <v>4.3725662185961411E-2</v>
      </c>
      <c r="AX5" s="177">
        <f>IFERROR(Inv_SY_B!AX5/Inv_SY_B!$CA5-1,"")</f>
        <v>6.078810851495553E-2</v>
      </c>
      <c r="AY5" s="177">
        <f>IFERROR(Inv_SY_B!AY5/Inv_SY_B!$CA5-1,"")</f>
        <v>1.0176672476793769E-3</v>
      </c>
      <c r="AZ5" s="177">
        <f>IFERROR(Inv_SY_B!AZ5/Inv_SY_B!$CA5-1,"")</f>
        <v>-0.22635547219918128</v>
      </c>
      <c r="BA5" s="177">
        <f>IFERROR(Inv_SY_B!BA5/Inv_SY_B!$CA5-1,"")</f>
        <v>2.4074309413091077E-2</v>
      </c>
      <c r="BB5" s="177">
        <f>IFERROR(Inv_SY_B!BB5/Inv_SY_B!$CA5-1,"")</f>
        <v>4.8348755145509292E-2</v>
      </c>
      <c r="BC5" s="177">
        <f>IFERROR(Inv_SY_B!BC5/Inv_SY_B!$CA5-1,"")</f>
        <v>3.316403410517732E-2</v>
      </c>
      <c r="BD5" s="177">
        <f>IFERROR(Inv_SY_B!BD5/Inv_SY_B!$CA5-1,"")</f>
        <v>4.948487158414494E-2</v>
      </c>
      <c r="BE5" s="177">
        <f>IFERROR(Inv_SY_B!BE5/Inv_SY_B!$CA5-1,"")</f>
        <v>3.6322334035598924E-2</v>
      </c>
      <c r="BF5" s="177">
        <f>IFERROR(Inv_SY_B!BF5/Inv_SY_B!$CA5-1,"")</f>
        <v>3.7011967747654362E-2</v>
      </c>
      <c r="BG5" s="177">
        <f>IFERROR(Inv_SY_B!BG5/Inv_SY_B!$CA5-1,"")</f>
        <v>5.230805498181601E-2</v>
      </c>
      <c r="BH5" s="177">
        <f>IFERROR(Inv_SY_B!BH5/Inv_SY_B!$CA5-1,"")</f>
        <v>4.2406229930639583E-2</v>
      </c>
      <c r="BI5" s="177">
        <f>IFERROR(Inv_SY_B!BI5/Inv_SY_B!$CA5-1,"")</f>
        <v>5.55769280287437E-2</v>
      </c>
      <c r="BJ5" s="177">
        <f>IFERROR(Inv_SY_B!BJ5/Inv_SY_B!$CA5-1,"")</f>
        <v>5.0776510354481497E-2</v>
      </c>
      <c r="BK5" s="177">
        <f>IFERROR(Inv_SY_B!BK5/Inv_SY_B!$CA5-1,"")</f>
        <v>6.4044414993914112E-2</v>
      </c>
      <c r="BL5" s="177">
        <f>IFERROR(Inv_SY_B!BL5/Inv_SY_B!$CA5-1,"")</f>
        <v>5.4884231363103719E-2</v>
      </c>
      <c r="BM5" s="177">
        <f>IFERROR(Inv_SY_B!BM5/Inv_SY_B!$CA5-1,"")</f>
        <v>1.1760989298168267E-2</v>
      </c>
      <c r="BN5" s="177">
        <f>IFERROR(Inv_SY_B!BN5/Inv_SY_B!$CA5-1,"")</f>
        <v>3.9364579982183123E-2</v>
      </c>
      <c r="BO5" s="177">
        <f>IFERROR(Inv_SY_B!BO5/Inv_SY_B!$CA5-1,"")</f>
        <v>-3.447033028051516E-2</v>
      </c>
      <c r="BP5" s="177">
        <f>IFERROR(Inv_SY_B!BP5/Inv_SY_B!$CA5-1,"")</f>
        <v>4.4971858784385477E-2</v>
      </c>
      <c r="BQ5" s="177">
        <f>IFERROR(Inv_SY_B!BQ5/Inv_SY_B!$CA5-1,"")</f>
        <v>-6.6146508330530818E-2</v>
      </c>
      <c r="BR5" s="177">
        <f>IFERROR(Inv_SY_B!BR5/Inv_SY_B!$CA5-1,"")</f>
        <v>4.2583289564103177E-2</v>
      </c>
      <c r="BS5" s="177">
        <f>IFERROR(Inv_SY_B!BS5/Inv_SY_B!$CA5-1,"")</f>
        <v>-4.9694427095211546E-3</v>
      </c>
      <c r="BT5" s="177">
        <f>IFERROR(Inv_SY_B!BT5/Inv_SY_B!$CA5-1,"")</f>
        <v>8.6737120230881981E-3</v>
      </c>
      <c r="BU5" s="177">
        <f>IFERROR(Inv_SY_B!BU5/Inv_SY_B!$CA5-1,"")</f>
        <v>-0.51141553344203916</v>
      </c>
      <c r="BV5" s="177">
        <f>IFERROR(Inv_SY_B!BV5/Inv_SY_B!$CA5-1,"")</f>
        <v>-2.5542420370153751E-2</v>
      </c>
      <c r="BW5" s="177">
        <f>IFERROR(Inv_SY_B!BW5/Inv_SY_B!$CA5-1,"")</f>
        <v>3.910175843911512E-2</v>
      </c>
      <c r="BX5" s="177">
        <f>IFERROR(Inv_SY_B!BX5/Inv_SY_B!$CA5-1,"")</f>
        <v>2.850943960843777E-2</v>
      </c>
    </row>
    <row r="6" spans="1:76">
      <c r="A6"/>
      <c r="B6" s="173">
        <f t="shared" ref="B6:B34" si="1">B5+1</f>
        <v>45843</v>
      </c>
      <c r="C6" s="177">
        <f>IFERROR(Inv_SY_B!C6/Inv_SY_B!$BY6-1,"")</f>
        <v>4.068438068098823E-2</v>
      </c>
      <c r="D6" s="177">
        <f>IFERROR(Inv_SY_B!D6/Inv_SY_B!$BY6-1,"")</f>
        <v>4.3681163149001723E-2</v>
      </c>
      <c r="E6" s="177">
        <f>IFERROR(Inv_SY_B!E6/Inv_SY_B!$BY6-1,"")</f>
        <v>3.1676901035977645E-2</v>
      </c>
      <c r="F6" s="177">
        <f>IFERROR(Inv_SY_B!F6/Inv_SY_B!$BY6-1,"")</f>
        <v>6.7575225537852557E-3</v>
      </c>
      <c r="G6" s="177">
        <f>IFERROR(Inv_SY_B!G6/Inv_SY_B!$BY6-1,"")</f>
        <v>1.060479527075775E-2</v>
      </c>
      <c r="H6" s="177">
        <f>IFERROR(Inv_SY_B!H6/Inv_SY_B!$BY6-1,"")</f>
        <v>1.3958488452764151E-2</v>
      </c>
      <c r="I6" s="177">
        <f>IFERROR(Inv_SY_B!I6/Inv_SY_B!$BY6-1,"")</f>
        <v>4.0920755297663813E-2</v>
      </c>
      <c r="J6" s="177">
        <f>IFERROR(Inv_SY_B!J6/Inv_SY_B!$BY6-1,"")</f>
        <v>2.4983087224893952E-2</v>
      </c>
      <c r="K6" s="177">
        <f>IFERROR(Inv_SY_B!K6/Inv_SY_B!$BY6-1,"")</f>
        <v>3.4142070740657005E-2</v>
      </c>
      <c r="L6" s="177">
        <f>IFERROR(Inv_SY_B!L6/Inv_SY_B!$BY6-1,"")</f>
        <v>4.0929589763259777E-2</v>
      </c>
      <c r="M6" s="177">
        <f>IFERROR(Inv_SY_B!M6/Inv_SY_B!$BY6-1,"")</f>
        <v>6.5513329651955221E-2</v>
      </c>
      <c r="N6" s="177">
        <f>IFERROR(Inv_SY_B!N6/Inv_SY_B!$BY6-1,"")</f>
        <v>4.0944285645798217E-2</v>
      </c>
      <c r="O6" s="177">
        <f>IFERROR(Inv_SY_B!O6/Inv_SY_B!$BY6-1,"")</f>
        <v>9.556576272621875E-2</v>
      </c>
      <c r="P6" s="177">
        <f>IFERROR(Inv_SY_B!P6/Inv_SY_B!$BY6-1,"")</f>
        <v>8.637409873386348E-3</v>
      </c>
      <c r="Q6" s="177">
        <f>IFERROR(Inv_SY_B!Q6/Inv_SY_B!$BY6-1,"")</f>
        <v>3.8992580072524374E-2</v>
      </c>
      <c r="R6" s="177">
        <f>IFERROR(Inv_SY_B!R6/Inv_SY_B!$BY6-1,"")</f>
        <v>4.5951931936188961E-2</v>
      </c>
      <c r="S6" s="177">
        <f>IFERROR(Inv_SY_B!S6/Inv_SY_B!$BY6-1,"")</f>
        <v>-4.3399894866527733E-2</v>
      </c>
      <c r="T6" s="177">
        <f>IFERROR(Inv_SY_B!T6/Inv_SY_B!$BY6-1,"")</f>
        <v>-3.7106155721920997E-2</v>
      </c>
      <c r="U6" s="177">
        <f>IFERROR(Inv_SY_B!U6/Inv_SY_B!$BY6-1,"")</f>
        <v>-3.5122837240804672E-2</v>
      </c>
      <c r="V6" s="177">
        <f>IFERROR(Inv_SY_B!V6/Inv_SY_B!$BY6-1,"")</f>
        <v>-2.8162938185932962E-2</v>
      </c>
      <c r="W6" s="177">
        <f>IFERROR(Inv_SY_B!W6/Inv_SY_B!$BY6-1,"")</f>
        <v>2.5390470267509846E-2</v>
      </c>
      <c r="X6" s="177">
        <f>IFERROR(Inv_SY_B!X6/Inv_SY_B!$BY6-1,"")</f>
        <v>1.5782523877313936E-2</v>
      </c>
      <c r="Y6" s="177">
        <f>IFERROR(Inv_SY_B!Y6/Inv_SY_B!$BY6-1,"")</f>
        <v>5.185623146457452E-2</v>
      </c>
      <c r="Z6" s="177">
        <f>IFERROR(Inv_SY_B!Z6/Inv_SY_B!$BY6-1,"")</f>
        <v>4.5498634920647207E-2</v>
      </c>
      <c r="AA6" s="177">
        <f>IFERROR(Inv_SY_B!AA6/Inv_SY_B!$BY6-1,"")</f>
        <v>-0.32218663530499547</v>
      </c>
      <c r="AB6" s="177">
        <f>IFERROR(Inv_SY_B!AB6/Inv_SY_B!$BY6-1,"")</f>
        <v>-0.32775781116816272</v>
      </c>
      <c r="AC6" s="177">
        <f>IFERROR(Inv_SY_B!AC6/Inv_SY_B!$BY6-1,"")</f>
        <v>4.1740592992615566E-2</v>
      </c>
      <c r="AD6" s="177">
        <f>IFERROR(Inv_SY_B!AD6/Inv_SY_B!$BY6-1,"")</f>
        <v>2.9523764889858972E-2</v>
      </c>
      <c r="AE6" s="177">
        <f>IFERROR(Inv_SY_B!AE6/Inv_SY_B!$BZ6-1,"")</f>
        <v>-4.5075875703459722E-5</v>
      </c>
      <c r="AF6" s="177">
        <f>IFERROR(Inv_SY_B!AF6/Inv_SY_B!$BZ6-1,"")</f>
        <v>-1.2642645130119479E-2</v>
      </c>
      <c r="AG6" s="177">
        <f>IFERROR(Inv_SY_B!AG6/Inv_SY_B!$BZ6-1,"")</f>
        <v>-9.0387192660785765E-3</v>
      </c>
      <c r="AH6" s="177">
        <f>IFERROR(Inv_SY_B!AH6/Inv_SY_B!$BZ6-1,"")</f>
        <v>-1.8466390349520356E-2</v>
      </c>
      <c r="AI6" s="177">
        <f>IFERROR(Inv_SY_B!AI6/Inv_SY_B!$BZ6-1,"")</f>
        <v>-1.124340535915147E-3</v>
      </c>
      <c r="AJ6" s="177">
        <f>IFERROR(Inv_SY_B!AJ6/Inv_SY_B!$BZ6-1,"")</f>
        <v>2.9232881158856028E-3</v>
      </c>
      <c r="AK6" s="177">
        <f>IFERROR(Inv_SY_B!AK6/Inv_SY_B!$BZ6-1,"")</f>
        <v>-3.3591970817207217E-3</v>
      </c>
      <c r="AL6" s="177">
        <f>IFERROR(Inv_SY_B!AL6/Inv_SY_B!$BZ6-1,"")</f>
        <v>3.4614236618577543E-3</v>
      </c>
      <c r="AM6" s="177">
        <f>IFERROR(Inv_SY_B!AM6/Inv_SY_B!$BZ6-1,"")</f>
        <v>-4.2213797903722927E-3</v>
      </c>
      <c r="AN6" s="177">
        <f>IFERROR(Inv_SY_B!AN6/Inv_SY_B!$BZ6-1,"")</f>
        <v>2.6264418678616508E-3</v>
      </c>
      <c r="AO6" s="177">
        <f>IFERROR(Inv_SY_B!AO6/Inv_SY_B!$BZ6-1,"")</f>
        <v>2.7581307459043636E-3</v>
      </c>
      <c r="AP6" s="177">
        <f>IFERROR(Inv_SY_B!AP6/Inv_SY_B!$BZ6-1,"")</f>
        <v>-8.6461260926157246E-3</v>
      </c>
      <c r="AQ6" s="177">
        <f>IFERROR(Inv_SY_B!AQ6/Inv_SY_B!$BZ6-1,"")</f>
        <v>-6.0873559030174551E-3</v>
      </c>
      <c r="AR6" s="177">
        <f>IFERROR(Inv_SY_B!AR6/Inv_SY_B!$BZ6-1,"")</f>
        <v>-8.4747919312881947E-3</v>
      </c>
      <c r="AS6" s="177">
        <f>IFERROR(Inv_SY_B!AS6/Inv_SY_B!$BZ6-1,"")</f>
        <v>-1.22706734562672E-3</v>
      </c>
      <c r="AT6" s="177">
        <f>IFERROR(Inv_SY_B!AT6/Inv_SY_B!$BZ6-1,"")</f>
        <v>2.0896880494152503E-2</v>
      </c>
      <c r="AU6" s="177">
        <f>IFERROR(Inv_SY_B!AU6/Inv_SY_B!$BZ6-1,"")</f>
        <v>2.4870022339645637E-2</v>
      </c>
      <c r="AV6" s="177">
        <f>IFERROR(Inv_SY_B!AV6/Inv_SY_B!$BZ6-1,"")</f>
        <v>1.579690207667106E-2</v>
      </c>
      <c r="AW6" s="177">
        <f>IFERROR(Inv_SY_B!AW6/Inv_SY_B!$CA6-1,"")</f>
        <v>3.4096703961015162E-3</v>
      </c>
      <c r="AX6" s="177">
        <f>IFERROR(Inv_SY_B!AX6/Inv_SY_B!$CA6-1,"")</f>
        <v>2.678578290274003E-2</v>
      </c>
      <c r="AY6" s="177">
        <f>IFERROR(Inv_SY_B!AY6/Inv_SY_B!$CA6-1,"")</f>
        <v>-0.53863569956006185</v>
      </c>
      <c r="AZ6" s="177">
        <f>IFERROR(Inv_SY_B!AZ6/Inv_SY_B!$CA6-1,"")</f>
        <v>-0.9967580098111396</v>
      </c>
      <c r="BA6" s="177">
        <f>IFERROR(Inv_SY_B!BA6/Inv_SY_B!$CA6-1,"")</f>
        <v>1.9991263544338667E-2</v>
      </c>
      <c r="BB6" s="177">
        <f>IFERROR(Inv_SY_B!BB6/Inv_SY_B!$CA6-1,"")</f>
        <v>3.0231479758484614E-2</v>
      </c>
      <c r="BC6" s="177">
        <f>IFERROR(Inv_SY_B!BC6/Inv_SY_B!$CA6-1,"")</f>
        <v>3.9690043616580128E-2</v>
      </c>
      <c r="BD6" s="177">
        <f>IFERROR(Inv_SY_B!BD6/Inv_SY_B!$CA6-1,"")</f>
        <v>5.7735927337851711E-2</v>
      </c>
      <c r="BE6" s="177">
        <f>IFERROR(Inv_SY_B!BE6/Inv_SY_B!$CA6-1,"")</f>
        <v>5.5902057547430717E-2</v>
      </c>
      <c r="BF6" s="177">
        <f>IFERROR(Inv_SY_B!BF6/Inv_SY_B!$CA6-1,"")</f>
        <v>5.9432533952286981E-2</v>
      </c>
      <c r="BG6" s="177">
        <f>IFERROR(Inv_SY_B!BG6/Inv_SY_B!$CA6-1,"")</f>
        <v>7.8866111779380299E-2</v>
      </c>
      <c r="BH6" s="177">
        <f>IFERROR(Inv_SY_B!BH6/Inv_SY_B!$CA6-1,"")</f>
        <v>7.0538993057476462E-2</v>
      </c>
      <c r="BI6" s="177">
        <f>IFERROR(Inv_SY_B!BI6/Inv_SY_B!$CA6-1,"")</f>
        <v>6.3842355921972738E-2</v>
      </c>
      <c r="BJ6" s="177">
        <f>IFERROR(Inv_SY_B!BJ6/Inv_SY_B!$CA6-1,"")</f>
        <v>7.9377606968063841E-2</v>
      </c>
      <c r="BK6" s="177">
        <f>IFERROR(Inv_SY_B!BK6/Inv_SY_B!$CA6-1,"")</f>
        <v>7.3906601375206771E-2</v>
      </c>
      <c r="BL6" s="177">
        <f>IFERROR(Inv_SY_B!BL6/Inv_SY_B!$CA6-1,"")</f>
        <v>6.3915450072759672E-2</v>
      </c>
      <c r="BM6" s="177">
        <f>IFERROR(Inv_SY_B!BM6/Inv_SY_B!$CA6-1,"")</f>
        <v>4.174821345380697E-2</v>
      </c>
      <c r="BN6" s="177">
        <f>IFERROR(Inv_SY_B!BN6/Inv_SY_B!$CA6-1,"")</f>
        <v>7.279624092762127E-2</v>
      </c>
      <c r="BO6" s="177">
        <f>IFERROR(Inv_SY_B!BO6/Inv_SY_B!$CA6-1,"")</f>
        <v>-1.1967482173318444E-3</v>
      </c>
      <c r="BP6" s="177">
        <f>IFERROR(Inv_SY_B!BP6/Inv_SY_B!$CA6-1,"")</f>
        <v>7.0919447040605155E-2</v>
      </c>
      <c r="BQ6" s="177">
        <f>IFERROR(Inv_SY_B!BQ6/Inv_SY_B!$CA6-1,"")</f>
        <v>1.9958567052772214E-2</v>
      </c>
      <c r="BR6" s="177">
        <f>IFERROR(Inv_SY_B!BR6/Inv_SY_B!$CA6-1,"")</f>
        <v>4.4435824850478145E-2</v>
      </c>
      <c r="BS6" s="177">
        <f>IFERROR(Inv_SY_B!BS6/Inv_SY_B!$CA6-1,"")</f>
        <v>-1.4124060783789361E-2</v>
      </c>
      <c r="BT6" s="177">
        <f>IFERROR(Inv_SY_B!BT6/Inv_SY_B!$CA6-1,"")</f>
        <v>3.7289774593454172E-3</v>
      </c>
      <c r="BU6" s="177">
        <f>IFERROR(Inv_SY_B!BU6/Inv_SY_B!$CA6-1,"")</f>
        <v>-0.51202575320197419</v>
      </c>
      <c r="BV6" s="177">
        <f>IFERROR(Inv_SY_B!BV6/Inv_SY_B!$CA6-1,"")</f>
        <v>-1.9203032487237204E-3</v>
      </c>
      <c r="BW6" s="177">
        <f>IFERROR(Inv_SY_B!BW6/Inv_SY_B!$CA6-1,"")</f>
        <v>4.9491846942176565E-2</v>
      </c>
      <c r="BX6" s="177">
        <f>IFERROR(Inv_SY_B!BX6/Inv_SY_B!$CA6-1,"")</f>
        <v>4.1197569054400418E-2</v>
      </c>
    </row>
    <row r="7" spans="1:76">
      <c r="A7"/>
      <c r="B7" s="173">
        <f t="shared" si="1"/>
        <v>45844</v>
      </c>
      <c r="C7" s="177">
        <f>IFERROR(Inv_SY_B!C7/Inv_SY_B!$BY7-1,"")</f>
        <v>7.774211522850738E-4</v>
      </c>
      <c r="D7" s="177">
        <f>IFERROR(Inv_SY_B!D7/Inv_SY_B!$BY7-1,"")</f>
        <v>-5.0025375816571405E-3</v>
      </c>
      <c r="E7" s="177">
        <f>IFERROR(Inv_SY_B!E7/Inv_SY_B!$BY7-1,"")</f>
        <v>-9.4189761297692742E-3</v>
      </c>
      <c r="F7" s="177">
        <f>IFERROR(Inv_SY_B!F7/Inv_SY_B!$BY7-1,"")</f>
        <v>-5.3284256746746195E-3</v>
      </c>
      <c r="G7" s="177">
        <f>IFERROR(Inv_SY_B!G7/Inv_SY_B!$BY7-1,"")</f>
        <v>7.8444228570535568E-3</v>
      </c>
      <c r="H7" s="177">
        <f>IFERROR(Inv_SY_B!H7/Inv_SY_B!$BY7-1,"")</f>
        <v>3.4225704359962528E-3</v>
      </c>
      <c r="I7" s="177">
        <f>IFERROR(Inv_SY_B!I7/Inv_SY_B!$BY7-1,"")</f>
        <v>1.3594283570873333E-2</v>
      </c>
      <c r="J7" s="177">
        <f>IFERROR(Inv_SY_B!J7/Inv_SY_B!$BY7-1,"")</f>
        <v>3.4665242263716145E-3</v>
      </c>
      <c r="K7" s="177">
        <f>IFERROR(Inv_SY_B!K7/Inv_SY_B!$BY7-1,"")</f>
        <v>-1.1119868480075068E-2</v>
      </c>
      <c r="L7" s="177">
        <f>IFERROR(Inv_SY_B!L7/Inv_SY_B!$BY7-1,"")</f>
        <v>1.6534351085744303E-2</v>
      </c>
      <c r="M7" s="177">
        <f>IFERROR(Inv_SY_B!M7/Inv_SY_B!$BY7-1,"")</f>
        <v>3.301755335306833E-2</v>
      </c>
      <c r="N7" s="177">
        <f>IFERROR(Inv_SY_B!N7/Inv_SY_B!$BY7-1,"")</f>
        <v>-1.8658960900902466E-3</v>
      </c>
      <c r="O7" s="177">
        <f>IFERROR(Inv_SY_B!O7/Inv_SY_B!$BY7-1,"")</f>
        <v>4.8075670924305314E-2</v>
      </c>
      <c r="P7" s="177">
        <f>IFERROR(Inv_SY_B!P7/Inv_SY_B!$BY7-1,"")</f>
        <v>-3.1470355990522614E-2</v>
      </c>
      <c r="Q7" s="177">
        <f>IFERROR(Inv_SY_B!Q7/Inv_SY_B!$BY7-1,"")</f>
        <v>-6.0819907801912265E-4</v>
      </c>
      <c r="R7" s="177">
        <f>IFERROR(Inv_SY_B!R7/Inv_SY_B!$BY7-1,"")</f>
        <v>-3.2880913529899081E-3</v>
      </c>
      <c r="S7" s="177">
        <f>IFERROR(Inv_SY_B!S7/Inv_SY_B!$BY7-1,"")</f>
        <v>-3.083291768072205E-3</v>
      </c>
      <c r="T7" s="177">
        <f>IFERROR(Inv_SY_B!T7/Inv_SY_B!$BY7-1,"")</f>
        <v>-1.8373240765858778E-3</v>
      </c>
      <c r="U7" s="177">
        <f>IFERROR(Inv_SY_B!U7/Inv_SY_B!$BY7-1,"")</f>
        <v>5.7904911874304688E-3</v>
      </c>
      <c r="V7" s="177">
        <f>IFERROR(Inv_SY_B!V7/Inv_SY_B!$BY7-1,"")</f>
        <v>7.8546660068194996E-3</v>
      </c>
      <c r="W7" s="177">
        <f>IFERROR(Inv_SY_B!W7/Inv_SY_B!$BY7-1,"")</f>
        <v>-2.5702037685824797E-2</v>
      </c>
      <c r="X7" s="177">
        <f>IFERROR(Inv_SY_B!X7/Inv_SY_B!$BY7-1,"")</f>
        <v>-2.9187683466410541E-2</v>
      </c>
      <c r="Y7" s="177">
        <f>IFERROR(Inv_SY_B!Y7/Inv_SY_B!$BY7-1,"")</f>
        <v>6.8211136925306892E-3</v>
      </c>
      <c r="Z7" s="177">
        <f>IFERROR(Inv_SY_B!Z7/Inv_SY_B!$BY7-1,"")</f>
        <v>1.2189926662940387E-2</v>
      </c>
      <c r="AA7" s="177">
        <f>IFERROR(Inv_SY_B!AA7/Inv_SY_B!$BY7-1,"")</f>
        <v>-9.0918322401195573E-3</v>
      </c>
      <c r="AB7" s="177">
        <f>IFERROR(Inv_SY_B!AB7/Inv_SY_B!$BY7-1,"")</f>
        <v>-1.1576740348795855E-2</v>
      </c>
      <c r="AC7" s="177">
        <f>IFERROR(Inv_SY_B!AC7/Inv_SY_B!$BY7-1,"")</f>
        <v>-2.1223119667684864E-3</v>
      </c>
      <c r="AD7" s="177">
        <f>IFERROR(Inv_SY_B!AD7/Inv_SY_B!$BY7-1,"")</f>
        <v>-8.6854232250458407E-3</v>
      </c>
      <c r="AE7" s="177">
        <f>IFERROR(Inv_SY_B!AE7/Inv_SY_B!$BZ7-1,"")</f>
        <v>1.5751878662048524E-2</v>
      </c>
      <c r="AF7" s="177">
        <f>IFERROR(Inv_SY_B!AF7/Inv_SY_B!$BZ7-1,"")</f>
        <v>1.8832435968973993E-3</v>
      </c>
      <c r="AG7" s="177">
        <f>IFERROR(Inv_SY_B!AG7/Inv_SY_B!$BZ7-1,"")</f>
        <v>1.9950290423038641E-3</v>
      </c>
      <c r="AH7" s="177">
        <f>IFERROR(Inv_SY_B!AH7/Inv_SY_B!$BZ7-1,"")</f>
        <v>-2.6233428072691689E-3</v>
      </c>
      <c r="AI7" s="177">
        <f>IFERROR(Inv_SY_B!AI7/Inv_SY_B!$BZ7-1,"")</f>
        <v>5.2703235491908806E-3</v>
      </c>
      <c r="AJ7" s="177">
        <f>IFERROR(Inv_SY_B!AJ7/Inv_SY_B!$BZ7-1,"")</f>
        <v>4.3590528486237012E-3</v>
      </c>
      <c r="AK7" s="177">
        <f>IFERROR(Inv_SY_B!AK7/Inv_SY_B!$BZ7-1,"")</f>
        <v>-4.3707039053892949E-3</v>
      </c>
      <c r="AL7" s="177">
        <f>IFERROR(Inv_SY_B!AL7/Inv_SY_B!$BZ7-1,"")</f>
        <v>3.2308515181018738E-3</v>
      </c>
      <c r="AM7" s="177">
        <f>IFERROR(Inv_SY_B!AM7/Inv_SY_B!$BZ7-1,"")</f>
        <v>-6.9379216926294118E-3</v>
      </c>
      <c r="AN7" s="177">
        <f>IFERROR(Inv_SY_B!AN7/Inv_SY_B!$BZ7-1,"")</f>
        <v>5.7193834554003509E-4</v>
      </c>
      <c r="AO7" s="177">
        <f>IFERROR(Inv_SY_B!AO7/Inv_SY_B!$BZ7-1,"")</f>
        <v>5.2484079663781547E-3</v>
      </c>
      <c r="AP7" s="177">
        <f>IFERROR(Inv_SY_B!AP7/Inv_SY_B!$BZ7-1,"")</f>
        <v>8.4702479382459117E-4</v>
      </c>
      <c r="AQ7" s="177">
        <f>IFERROR(Inv_SY_B!AQ7/Inv_SY_B!$BZ7-1,"")</f>
        <v>6.6087421424954051E-4</v>
      </c>
      <c r="AR7" s="177">
        <f>IFERROR(Inv_SY_B!AR7/Inv_SY_B!$BZ7-1,"")</f>
        <v>-4.1627337764614802E-3</v>
      </c>
      <c r="AS7" s="177">
        <f>IFERROR(Inv_SY_B!AS7/Inv_SY_B!$BZ7-1,"")</f>
        <v>-6.3967145765969624E-3</v>
      </c>
      <c r="AT7" s="177">
        <f>IFERROR(Inv_SY_B!AT7/Inv_SY_B!$BZ7-1,"")</f>
        <v>-2.4222278279387721E-3</v>
      </c>
      <c r="AU7" s="177">
        <f>IFERROR(Inv_SY_B!AU7/Inv_SY_B!$BZ7-1,"")</f>
        <v>-3.5606677009373255E-3</v>
      </c>
      <c r="AV7" s="177">
        <f>IFERROR(Inv_SY_B!AV7/Inv_SY_B!$BZ7-1,"")</f>
        <v>-9.3443122499369258E-3</v>
      </c>
      <c r="AW7" s="177">
        <f>IFERROR(Inv_SY_B!AW7/Inv_SY_B!$CA7-1,"")</f>
        <v>-0.10786875056581491</v>
      </c>
      <c r="AX7" s="177">
        <f>IFERROR(Inv_SY_B!AX7/Inv_SY_B!$CA7-1,"")</f>
        <v>-8.560502773013845E-2</v>
      </c>
      <c r="AY7" s="177">
        <f>IFERROR(Inv_SY_B!AY7/Inv_SY_B!$CA7-1,"")</f>
        <v>-0.39670961839984742</v>
      </c>
      <c r="AZ7" s="177">
        <f>IFERROR(Inv_SY_B!AZ7/Inv_SY_B!$CA7-1,"")</f>
        <v>-0.99211762858138464</v>
      </c>
      <c r="BA7" s="177">
        <f>IFERROR(Inv_SY_B!BA7/Inv_SY_B!$CA7-1,"")</f>
        <v>3.965264240244748E-2</v>
      </c>
      <c r="BB7" s="177">
        <f>IFERROR(Inv_SY_B!BB7/Inv_SY_B!$CA7-1,"")</f>
        <v>6.428086362533092E-2</v>
      </c>
      <c r="BC7" s="177">
        <f>IFERROR(Inv_SY_B!BC7/Inv_SY_B!$CA7-1,"")</f>
        <v>4.7447518396375621E-2</v>
      </c>
      <c r="BD7" s="177">
        <f>IFERROR(Inv_SY_B!BD7/Inv_SY_B!$CA7-1,"")</f>
        <v>6.9809282484083246E-2</v>
      </c>
      <c r="BE7" s="177">
        <f>IFERROR(Inv_SY_B!BE7/Inv_SY_B!$CA7-1,"")</f>
        <v>5.6381701681376351E-2</v>
      </c>
      <c r="BF7" s="177">
        <f>IFERROR(Inv_SY_B!BF7/Inv_SY_B!$CA7-1,"")</f>
        <v>5.5262734626700061E-2</v>
      </c>
      <c r="BG7" s="177">
        <f>IFERROR(Inv_SY_B!BG7/Inv_SY_B!$CA7-1,"")</f>
        <v>6.8760033050015101E-2</v>
      </c>
      <c r="BH7" s="177">
        <f>IFERROR(Inv_SY_B!BH7/Inv_SY_B!$CA7-1,"")</f>
        <v>6.2391353056867604E-2</v>
      </c>
      <c r="BI7" s="177">
        <f>IFERROR(Inv_SY_B!BI7/Inv_SY_B!$CA7-1,"")</f>
        <v>5.857086713354076E-2</v>
      </c>
      <c r="BJ7" s="177">
        <f>IFERROR(Inv_SY_B!BJ7/Inv_SY_B!$CA7-1,"")</f>
        <v>6.7738977156649005E-2</v>
      </c>
      <c r="BK7" s="177">
        <f>IFERROR(Inv_SY_B!BK7/Inv_SY_B!$CA7-1,"")</f>
        <v>7.1237065689034429E-2</v>
      </c>
      <c r="BL7" s="177">
        <f>IFERROR(Inv_SY_B!BL7/Inv_SY_B!$CA7-1,"")</f>
        <v>6.0227157292937594E-2</v>
      </c>
      <c r="BM7" s="177">
        <f>IFERROR(Inv_SY_B!BM7/Inv_SY_B!$CA7-1,"")</f>
        <v>4.8715400611633486E-2</v>
      </c>
      <c r="BN7" s="177">
        <f>IFERROR(Inv_SY_B!BN7/Inv_SY_B!$CA7-1,"")</f>
        <v>7.0595524756030814E-2</v>
      </c>
      <c r="BO7" s="177">
        <f>IFERROR(Inv_SY_B!BO7/Inv_SY_B!$CA7-1,"")</f>
        <v>-7.916640474733827E-2</v>
      </c>
      <c r="BP7" s="177">
        <f>IFERROR(Inv_SY_B!BP7/Inv_SY_B!$CA7-1,"")</f>
        <v>6.8741237528555654E-2</v>
      </c>
      <c r="BQ7" s="177">
        <f>IFERROR(Inv_SY_B!BQ7/Inv_SY_B!$CA7-1,"")</f>
        <v>4.8900456273937021E-2</v>
      </c>
      <c r="BR7" s="177">
        <f>IFERROR(Inv_SY_B!BR7/Inv_SY_B!$CA7-1,"")</f>
        <v>6.602429228046458E-2</v>
      </c>
      <c r="BS7" s="177">
        <f>IFERROR(Inv_SY_B!BS7/Inv_SY_B!$CA7-1,"")</f>
        <v>2.1026209354789716E-2</v>
      </c>
      <c r="BT7" s="177">
        <f>IFERROR(Inv_SY_B!BT7/Inv_SY_B!$CA7-1,"")</f>
        <v>3.0930806738083572E-2</v>
      </c>
      <c r="BU7" s="177">
        <f>IFERROR(Inv_SY_B!BU7/Inv_SY_B!$CA7-1,"")</f>
        <v>-0.50349083803075612</v>
      </c>
      <c r="BV7" s="177">
        <f>IFERROR(Inv_SY_B!BV7/Inv_SY_B!$CA7-1,"")</f>
        <v>-2.9603069673999172E-2</v>
      </c>
      <c r="BW7" s="177">
        <f>IFERROR(Inv_SY_B!BW7/Inv_SY_B!$CA7-1,"")</f>
        <v>6.512088145806838E-2</v>
      </c>
      <c r="BX7" s="177">
        <f>IFERROR(Inv_SY_B!BX7/Inv_SY_B!$CA7-1,"")</f>
        <v>6.0628703550974716E-2</v>
      </c>
    </row>
    <row r="8" spans="1:76">
      <c r="A8"/>
      <c r="B8" s="173">
        <f t="shared" si="1"/>
        <v>45845</v>
      </c>
      <c r="C8" s="177">
        <f>IFERROR(Inv_SY_B!C8/Inv_SY_B!$BY8-1,"")</f>
        <v>-4.6004698027686253E-3</v>
      </c>
      <c r="D8" s="177">
        <f>IFERROR(Inv_SY_B!D8/Inv_SY_B!$BY8-1,"")</f>
        <v>-9.5730562883239445E-3</v>
      </c>
      <c r="E8" s="177">
        <f>IFERROR(Inv_SY_B!E8/Inv_SY_B!$BY8-1,"")</f>
        <v>-2.064909166985951E-2</v>
      </c>
      <c r="F8" s="177">
        <f>IFERROR(Inv_SY_B!F8/Inv_SY_B!$BY8-1,"")</f>
        <v>-2.8622855521148627E-2</v>
      </c>
      <c r="G8" s="177">
        <f>IFERROR(Inv_SY_B!G8/Inv_SY_B!$BY8-1,"")</f>
        <v>-1.8838709610941251E-2</v>
      </c>
      <c r="H8" s="177">
        <f>IFERROR(Inv_SY_B!H8/Inv_SY_B!$BY8-1,"")</f>
        <v>-1.7938712001310808E-2</v>
      </c>
      <c r="I8" s="177">
        <f>IFERROR(Inv_SY_B!I8/Inv_SY_B!$BY8-1,"")</f>
        <v>-3.5687822830310356E-3</v>
      </c>
      <c r="J8" s="177">
        <f>IFERROR(Inv_SY_B!J8/Inv_SY_B!$BY8-1,"")</f>
        <v>-1.05037277555875E-3</v>
      </c>
      <c r="K8" s="177">
        <f>IFERROR(Inv_SY_B!K8/Inv_SY_B!$BY8-1,"")</f>
        <v>-1.2732718118855568E-2</v>
      </c>
      <c r="L8" s="177">
        <f>IFERROR(Inv_SY_B!L8/Inv_SY_B!$BY8-1,"")</f>
        <v>3.8232157017643598E-3</v>
      </c>
      <c r="M8" s="177">
        <f>IFERROR(Inv_SY_B!M8/Inv_SY_B!$BY8-1,"")</f>
        <v>2.0493570887547996E-2</v>
      </c>
      <c r="N8" s="177">
        <f>IFERROR(Inv_SY_B!N8/Inv_SY_B!$BY8-1,"")</f>
        <v>-6.9977339043765241E-3</v>
      </c>
      <c r="O8" s="177">
        <f>IFERROR(Inv_SY_B!O8/Inv_SY_B!$BY8-1,"")</f>
        <v>4.1473092755746288E-2</v>
      </c>
      <c r="P8" s="177">
        <f>IFERROR(Inv_SY_B!P8/Inv_SY_B!$BY8-1,"")</f>
        <v>-3.6873279786535429E-2</v>
      </c>
      <c r="Q8" s="177">
        <f>IFERROR(Inv_SY_B!Q8/Inv_SY_B!$BY8-1,"")</f>
        <v>-7.6185963510534416E-3</v>
      </c>
      <c r="R8" s="177">
        <f>IFERROR(Inv_SY_B!R8/Inv_SY_B!$BY8-1,"")</f>
        <v>-6.7787367839957646E-3</v>
      </c>
      <c r="S8" s="177">
        <f>IFERROR(Inv_SY_B!S8/Inv_SY_B!$BY8-1,"")</f>
        <v>8.7616501716134554E-3</v>
      </c>
      <c r="T8" s="177">
        <f>IFERROR(Inv_SY_B!T8/Inv_SY_B!$BY8-1,"")</f>
        <v>2.2779433494739987E-2</v>
      </c>
      <c r="U8" s="177">
        <f>IFERROR(Inv_SY_B!U8/Inv_SY_B!$BY8-1,"")</f>
        <v>1.911826293774288E-2</v>
      </c>
      <c r="V8" s="177">
        <f>IFERROR(Inv_SY_B!V8/Inv_SY_B!$BY8-1,"")</f>
        <v>2.4942984100269072E-2</v>
      </c>
      <c r="W8" s="177">
        <f>IFERROR(Inv_SY_B!W8/Inv_SY_B!$BY8-1,"")</f>
        <v>-8.9200757291979516E-3</v>
      </c>
      <c r="X8" s="177">
        <f>IFERROR(Inv_SY_B!X8/Inv_SY_B!$BY8-1,"")</f>
        <v>-2.1881493028403476E-2</v>
      </c>
      <c r="Y8" s="177">
        <f>IFERROR(Inv_SY_B!Y8/Inv_SY_B!$BY8-1,"")</f>
        <v>1.7024120888506022E-2</v>
      </c>
      <c r="Z8" s="177">
        <f>IFERROR(Inv_SY_B!Z8/Inv_SY_B!$BY8-1,"")</f>
        <v>1.7695142370894201E-2</v>
      </c>
      <c r="AA8" s="177">
        <f>IFERROR(Inv_SY_B!AA8/Inv_SY_B!$BY8-1,"")</f>
        <v>6.6167460617450047E-3</v>
      </c>
      <c r="AB8" s="177">
        <f>IFERROR(Inv_SY_B!AB8/Inv_SY_B!$BY8-1,"")</f>
        <v>9.1744232096262479E-3</v>
      </c>
      <c r="AC8" s="177">
        <f>IFERROR(Inv_SY_B!AC8/Inv_SY_B!$BY8-1,"")</f>
        <v>1.2709722130263668E-2</v>
      </c>
      <c r="AD8" s="177">
        <f>IFERROR(Inv_SY_B!AD8/Inv_SY_B!$BY8-1,"")</f>
        <v>2.0323189448996359E-3</v>
      </c>
      <c r="AE8" s="177">
        <f>IFERROR(Inv_SY_B!AE8/Inv_SY_B!$BZ8-1,"")</f>
        <v>2.2566579194205127E-2</v>
      </c>
      <c r="AF8" s="177">
        <f>IFERROR(Inv_SY_B!AF8/Inv_SY_B!$BZ8-1,"")</f>
        <v>1.2944562616382438E-2</v>
      </c>
      <c r="AG8" s="177">
        <f>IFERROR(Inv_SY_B!AG8/Inv_SY_B!$BZ8-1,"")</f>
        <v>1.4924940920840513E-2</v>
      </c>
      <c r="AH8" s="177">
        <f>IFERROR(Inv_SY_B!AH8/Inv_SY_B!$BZ8-1,"")</f>
        <v>8.7896141091818869E-3</v>
      </c>
      <c r="AI8" s="177">
        <f>IFERROR(Inv_SY_B!AI8/Inv_SY_B!$BZ8-1,"")</f>
        <v>1.5456779317829739E-2</v>
      </c>
      <c r="AJ8" s="177">
        <f>IFERROR(Inv_SY_B!AJ8/Inv_SY_B!$BZ8-1,"")</f>
        <v>1.7677986740548768E-2</v>
      </c>
      <c r="AK8" s="177">
        <f>IFERROR(Inv_SY_B!AK8/Inv_SY_B!$BZ8-1,"")</f>
        <v>-8.2866501341916088E-3</v>
      </c>
      <c r="AL8" s="177">
        <f>IFERROR(Inv_SY_B!AL8/Inv_SY_B!$BZ8-1,"")</f>
        <v>-7.7833482944827947E-2</v>
      </c>
      <c r="AM8" s="177">
        <f>IFERROR(Inv_SY_B!AM8/Inv_SY_B!$BZ8-1,"")</f>
        <v>-1.537244158393225E-2</v>
      </c>
      <c r="AN8" s="177">
        <f>IFERROR(Inv_SY_B!AN8/Inv_SY_B!$BZ8-1,"")</f>
        <v>-7.755618787311569E-3</v>
      </c>
      <c r="AO8" s="177">
        <f>IFERROR(Inv_SY_B!AO8/Inv_SY_B!$BZ8-1,"")</f>
        <v>-1.8022400497225144E-3</v>
      </c>
      <c r="AP8" s="177">
        <f>IFERROR(Inv_SY_B!AP8/Inv_SY_B!$BZ8-1,"")</f>
        <v>-7.5367445690177615E-3</v>
      </c>
      <c r="AQ8" s="177">
        <f>IFERROR(Inv_SY_B!AQ8/Inv_SY_B!$BZ8-1,"")</f>
        <v>-9.3251307199888611E-3</v>
      </c>
      <c r="AR8" s="177">
        <f>IFERROR(Inv_SY_B!AR8/Inv_SY_B!$BZ8-1,"")</f>
        <v>-1.2569469226289098E-2</v>
      </c>
      <c r="AS8" s="177">
        <f>IFERROR(Inv_SY_B!AS8/Inv_SY_B!$BZ8-1,"")</f>
        <v>1.1241893133895342E-3</v>
      </c>
      <c r="AT8" s="177">
        <f>IFERROR(Inv_SY_B!AT8/Inv_SY_B!$BZ8-1,"")</f>
        <v>1.434990339822817E-2</v>
      </c>
      <c r="AU8" s="177">
        <f>IFERROR(Inv_SY_B!AU8/Inv_SY_B!$BZ8-1,"")</f>
        <v>1.5269547373116144E-2</v>
      </c>
      <c r="AV8" s="177">
        <f>IFERROR(Inv_SY_B!AV8/Inv_SY_B!$BZ8-1,"")</f>
        <v>1.7377675031561068E-2</v>
      </c>
      <c r="AW8" s="177">
        <f>IFERROR(Inv_SY_B!AW8/Inv_SY_B!$CA8-1,"")</f>
        <v>-0.34010296376633964</v>
      </c>
      <c r="AX8" s="177">
        <f>IFERROR(Inv_SY_B!AX8/Inv_SY_B!$CA8-1,"")</f>
        <v>-0.3190281924404933</v>
      </c>
      <c r="AY8" s="177">
        <f>IFERROR(Inv_SY_B!AY8/Inv_SY_B!$CA8-1,"")</f>
        <v>6.4211172853731124E-2</v>
      </c>
      <c r="AZ8" s="177">
        <f>IFERROR(Inv_SY_B!AZ8/Inv_SY_B!$CA8-1,"")</f>
        <v>-8.8144706303046383E-2</v>
      </c>
      <c r="BA8" s="177">
        <f>IFERROR(Inv_SY_B!BA8/Inv_SY_B!$CA8-1,"")</f>
        <v>6.821615937215797E-2</v>
      </c>
      <c r="BB8" s="177">
        <f>IFERROR(Inv_SY_B!BB8/Inv_SY_B!$CA8-1,"")</f>
        <v>9.7496344167841142E-2</v>
      </c>
      <c r="BC8" s="177">
        <f>IFERROR(Inv_SY_B!BC8/Inv_SY_B!$CA8-1,"")</f>
        <v>8.6468852390767736E-2</v>
      </c>
      <c r="BD8" s="177">
        <f>IFERROR(Inv_SY_B!BD8/Inv_SY_B!$CA8-1,"")</f>
        <v>0.10732125665923742</v>
      </c>
      <c r="BE8" s="177">
        <f>IFERROR(Inv_SY_B!BE8/Inv_SY_B!$CA8-1,"")</f>
        <v>6.4926624241585795E-2</v>
      </c>
      <c r="BF8" s="177">
        <f>IFERROR(Inv_SY_B!BF8/Inv_SY_B!$CA8-1,"")</f>
        <v>5.3056245444919492E-2</v>
      </c>
      <c r="BG8" s="177">
        <f>IFERROR(Inv_SY_B!BG8/Inv_SY_B!$CA8-1,"")</f>
        <v>8.2046822091883964E-2</v>
      </c>
      <c r="BH8" s="177">
        <f>IFERROR(Inv_SY_B!BH8/Inv_SY_B!$CA8-1,"")</f>
        <v>7.1183291226091683E-2</v>
      </c>
      <c r="BI8" s="177">
        <f>IFERROR(Inv_SY_B!BI8/Inv_SY_B!$CA8-1,"")</f>
        <v>7.411679150516659E-2</v>
      </c>
      <c r="BJ8" s="177">
        <f>IFERROR(Inv_SY_B!BJ8/Inv_SY_B!$CA8-1,"")</f>
        <v>8.1487199472235261E-2</v>
      </c>
      <c r="BK8" s="177">
        <f>IFERROR(Inv_SY_B!BK8/Inv_SY_B!$CA8-1,"")</f>
        <v>8.8281303427599767E-2</v>
      </c>
      <c r="BL8" s="177">
        <f>IFERROR(Inv_SY_B!BL8/Inv_SY_B!$CA8-1,"")</f>
        <v>7.8641195930875929E-2</v>
      </c>
      <c r="BM8" s="177">
        <f>IFERROR(Inv_SY_B!BM8/Inv_SY_B!$CA8-1,"")</f>
        <v>9.3826332487441544E-2</v>
      </c>
      <c r="BN8" s="177">
        <f>IFERROR(Inv_SY_B!BN8/Inv_SY_B!$CA8-1,"")</f>
        <v>9.445118663958918E-2</v>
      </c>
      <c r="BO8" s="177">
        <f>IFERROR(Inv_SY_B!BO8/Inv_SY_B!$CA8-1,"")</f>
        <v>-1.6486636869449955E-2</v>
      </c>
      <c r="BP8" s="177">
        <f>IFERROR(Inv_SY_B!BP8/Inv_SY_B!$CA8-1,"")</f>
        <v>9.2206670600505136E-2</v>
      </c>
      <c r="BQ8" s="177">
        <f>IFERROR(Inv_SY_B!BQ8/Inv_SY_B!$CA8-1,"")</f>
        <v>3.5138941240560273E-2</v>
      </c>
      <c r="BR8" s="177">
        <f>IFERROR(Inv_SY_B!BR8/Inv_SY_B!$CA8-1,"")</f>
        <v>5.5927321058288237E-2</v>
      </c>
      <c r="BS8" s="177">
        <f>IFERROR(Inv_SY_B!BS8/Inv_SY_B!$CA8-1,"")</f>
        <v>-4.8385228463339036E-3</v>
      </c>
      <c r="BT8" s="177">
        <f>IFERROR(Inv_SY_B!BT8/Inv_SY_B!$CA8-1,"")</f>
        <v>1.8036774016075841E-2</v>
      </c>
      <c r="BU8" s="177">
        <f>IFERROR(Inv_SY_B!BU8/Inv_SY_B!$CA8-1,"")</f>
        <v>-0.5302555214981004</v>
      </c>
      <c r="BV8" s="177">
        <f>IFERROR(Inv_SY_B!BV8/Inv_SY_B!$CA8-1,"")</f>
        <v>-0.2248266098877415</v>
      </c>
      <c r="BW8" s="177">
        <f>IFERROR(Inv_SY_B!BW8/Inv_SY_B!$CA8-1,"")</f>
        <v>5.5792557956209743E-2</v>
      </c>
      <c r="BX8" s="177">
        <f>IFERROR(Inv_SY_B!BX8/Inv_SY_B!$CA8-1,"")</f>
        <v>6.0850110828740478E-2</v>
      </c>
    </row>
    <row r="9" spans="1:76">
      <c r="A9"/>
      <c r="B9" s="173">
        <f t="shared" si="1"/>
        <v>45846</v>
      </c>
      <c r="C9" s="177">
        <f>IFERROR(Inv_SY_B!C9/Inv_SY_B!$BY9-1,"")</f>
        <v>5.9077823609459124E-3</v>
      </c>
      <c r="D9" s="177">
        <f>IFERROR(Inv_SY_B!D9/Inv_SY_B!$BY9-1,"")</f>
        <v>1.9651543167733543E-3</v>
      </c>
      <c r="E9" s="177">
        <f>IFERROR(Inv_SY_B!E9/Inv_SY_B!$BY9-1,"")</f>
        <v>-1.1612200269412121E-2</v>
      </c>
      <c r="F9" s="177">
        <f>IFERROR(Inv_SY_B!F9/Inv_SY_B!$BY9-1,"")</f>
        <v>-2.3958127548658004E-2</v>
      </c>
      <c r="G9" s="177">
        <f>IFERROR(Inv_SY_B!G9/Inv_SY_B!$BY9-1,"")</f>
        <v>-1.36465363784668E-2</v>
      </c>
      <c r="H9" s="177">
        <f>IFERROR(Inv_SY_B!H9/Inv_SY_B!$BY9-1,"")</f>
        <v>-1.0594520500881166E-2</v>
      </c>
      <c r="I9" s="177">
        <f>IFERROR(Inv_SY_B!I9/Inv_SY_B!$BY9-1,"")</f>
        <v>5.1751393722692107E-3</v>
      </c>
      <c r="J9" s="177">
        <f>IFERROR(Inv_SY_B!J9/Inv_SY_B!$BY9-1,"")</f>
        <v>1.0161373576615951E-2</v>
      </c>
      <c r="K9" s="177">
        <f>IFERROR(Inv_SY_B!K9/Inv_SY_B!$BY9-1,"")</f>
        <v>-5.2788207593470471E-3</v>
      </c>
      <c r="L9" s="177">
        <f>IFERROR(Inv_SY_B!L9/Inv_SY_B!$BY9-1,"")</f>
        <v>7.255530725259085E-3</v>
      </c>
      <c r="M9" s="177">
        <f>IFERROR(Inv_SY_B!M9/Inv_SY_B!$BY9-1,"")</f>
        <v>2.0832536627579223E-2</v>
      </c>
      <c r="N9" s="177">
        <f>IFERROR(Inv_SY_B!N9/Inv_SY_B!$BY9-1,"")</f>
        <v>-4.7583846281535891E-3</v>
      </c>
      <c r="O9" s="177">
        <f>IFERROR(Inv_SY_B!O9/Inv_SY_B!$BY9-1,"")</f>
        <v>4.292223986650523E-2</v>
      </c>
      <c r="P9" s="177">
        <f>IFERROR(Inv_SY_B!P9/Inv_SY_B!$BY9-1,"")</f>
        <v>-3.8617891291068185E-2</v>
      </c>
      <c r="Q9" s="177">
        <f>IFERROR(Inv_SY_B!Q9/Inv_SY_B!$BY9-1,"")</f>
        <v>-4.1094672327904869E-3</v>
      </c>
      <c r="R9" s="177">
        <f>IFERROR(Inv_SY_B!R9/Inv_SY_B!$BY9-1,"")</f>
        <v>1.4528408238576596E-3</v>
      </c>
      <c r="S9" s="177">
        <f>IFERROR(Inv_SY_B!S9/Inv_SY_B!$BY9-1,"")</f>
        <v>5.0971097145793287E-3</v>
      </c>
      <c r="T9" s="177">
        <f>IFERROR(Inv_SY_B!T9/Inv_SY_B!$BY9-1,"")</f>
        <v>1.6739558174611036E-2</v>
      </c>
      <c r="U9" s="177">
        <f>IFERROR(Inv_SY_B!U9/Inv_SY_B!$BY9-1,"")</f>
        <v>2.033194673217853E-2</v>
      </c>
      <c r="V9" s="177">
        <f>IFERROR(Inv_SY_B!V9/Inv_SY_B!$BY9-1,"")</f>
        <v>2.6613979261790988E-2</v>
      </c>
      <c r="W9" s="177">
        <f>IFERROR(Inv_SY_B!W9/Inv_SY_B!$BY9-1,"")</f>
        <v>-2.3802370160602049E-2</v>
      </c>
      <c r="X9" s="177">
        <f>IFERROR(Inv_SY_B!X9/Inv_SY_B!$BY9-1,"")</f>
        <v>-3.2957329432037663E-2</v>
      </c>
      <c r="Y9" s="177">
        <f>IFERROR(Inv_SY_B!Y9/Inv_SY_B!$BY9-1,"")</f>
        <v>6.6098194889696593E-3</v>
      </c>
      <c r="Z9" s="177">
        <f>IFERROR(Inv_SY_B!Z9/Inv_SY_B!$BY9-1,"")</f>
        <v>7.3646381332814759E-3</v>
      </c>
      <c r="AA9" s="177">
        <f>IFERROR(Inv_SY_B!AA9/Inv_SY_B!$BY9-1,"")</f>
        <v>-4.1926215831984415E-3</v>
      </c>
      <c r="AB9" s="177">
        <f>IFERROR(Inv_SY_B!AB9/Inv_SY_B!$BY9-1,"")</f>
        <v>-2.79721140932776E-4</v>
      </c>
      <c r="AC9" s="177">
        <f>IFERROR(Inv_SY_B!AC9/Inv_SY_B!$BY9-1,"")</f>
        <v>3.2520925222327968E-3</v>
      </c>
      <c r="AD9" s="177">
        <f>IFERROR(Inv_SY_B!AD9/Inv_SY_B!$BY9-1,"")</f>
        <v>-7.8737507719018884E-3</v>
      </c>
      <c r="AE9" s="177">
        <f>IFERROR(Inv_SY_B!AE9/Inv_SY_B!$BZ9-1,"")</f>
        <v>1.2317785396913861E-2</v>
      </c>
      <c r="AF9" s="177">
        <f>IFERROR(Inv_SY_B!AF9/Inv_SY_B!$BZ9-1,"")</f>
        <v>5.0865334562737452E-3</v>
      </c>
      <c r="AG9" s="177">
        <f>IFERROR(Inv_SY_B!AG9/Inv_SY_B!$BZ9-1,"")</f>
        <v>1.206859202058963E-2</v>
      </c>
      <c r="AH9" s="177">
        <f>IFERROR(Inv_SY_B!AH9/Inv_SY_B!$BZ9-1,"")</f>
        <v>6.4347395067922974E-3</v>
      </c>
      <c r="AI9" s="177">
        <f>IFERROR(Inv_SY_B!AI9/Inv_SY_B!$BZ9-1,"")</f>
        <v>1.0212290131487389E-2</v>
      </c>
      <c r="AJ9" s="177">
        <f>IFERROR(Inv_SY_B!AJ9/Inv_SY_B!$BZ9-1,"")</f>
        <v>1.4236877420465532E-2</v>
      </c>
      <c r="AK9" s="177">
        <f>IFERROR(Inv_SY_B!AK9/Inv_SY_B!$BZ9-1,"")</f>
        <v>3.5869414691402923E-3</v>
      </c>
      <c r="AL9" s="177">
        <f>IFERROR(Inv_SY_B!AL9/Inv_SY_B!$BZ9-1,"")</f>
        <v>-3.9173396601269062E-2</v>
      </c>
      <c r="AM9" s="177">
        <f>IFERROR(Inv_SY_B!AM9/Inv_SY_B!$BZ9-1,"")</f>
        <v>-1.1899739272520304E-2</v>
      </c>
      <c r="AN9" s="177">
        <f>IFERROR(Inv_SY_B!AN9/Inv_SY_B!$BZ9-1,"")</f>
        <v>-4.5105227342479015E-3</v>
      </c>
      <c r="AO9" s="177">
        <f>IFERROR(Inv_SY_B!AO9/Inv_SY_B!$BZ9-1,"")</f>
        <v>8.2393840300754029E-4</v>
      </c>
      <c r="AP9" s="177">
        <f>IFERROR(Inv_SY_B!AP9/Inv_SY_B!$BZ9-1,"")</f>
        <v>-6.0120747580680867E-3</v>
      </c>
      <c r="AQ9" s="177">
        <f>IFERROR(Inv_SY_B!AQ9/Inv_SY_B!$BZ9-1,"")</f>
        <v>-7.2287753046493819E-3</v>
      </c>
      <c r="AR9" s="177">
        <f>IFERROR(Inv_SY_B!AR9/Inv_SY_B!$BZ9-1,"")</f>
        <v>-9.8283461759485213E-3</v>
      </c>
      <c r="AS9" s="177">
        <f>IFERROR(Inv_SY_B!AS9/Inv_SY_B!$BZ9-1,"")</f>
        <v>-8.6318554734310382E-4</v>
      </c>
      <c r="AT9" s="177">
        <f>IFERROR(Inv_SY_B!AT9/Inv_SY_B!$BZ9-1,"")</f>
        <v>1.530303678913425E-2</v>
      </c>
      <c r="AU9" s="177">
        <f>IFERROR(Inv_SY_B!AU9/Inv_SY_B!$BZ9-1,"")</f>
        <v>-1.6988050283225031E-2</v>
      </c>
      <c r="AV9" s="177">
        <f>IFERROR(Inv_SY_B!AV9/Inv_SY_B!$BZ9-1,"")</f>
        <v>1.6433356083465078E-2</v>
      </c>
      <c r="AW9" s="177">
        <f>IFERROR(Inv_SY_B!AW9/Inv_SY_B!$CA9-1,"")</f>
        <v>5.4608489723748654E-2</v>
      </c>
      <c r="AX9" s="177">
        <f>IFERROR(Inv_SY_B!AX9/Inv_SY_B!$CA9-1,"")</f>
        <v>3.4954624069408524E-2</v>
      </c>
      <c r="AY9" s="177">
        <f>IFERROR(Inv_SY_B!AY9/Inv_SY_B!$CA9-1,"")</f>
        <v>-0.26610143551576815</v>
      </c>
      <c r="AZ9" s="177">
        <f>IFERROR(Inv_SY_B!AZ9/Inv_SY_B!$CA9-1,"")</f>
        <v>1.2470349214851684E-2</v>
      </c>
      <c r="BA9" s="177">
        <f>IFERROR(Inv_SY_B!BA9/Inv_SY_B!$CA9-1,"")</f>
        <v>2.07095190805755E-2</v>
      </c>
      <c r="BB9" s="177">
        <f>IFERROR(Inv_SY_B!BB9/Inv_SY_B!$CA9-1,"")</f>
        <v>6.0077262719052671E-2</v>
      </c>
      <c r="BC9" s="177">
        <f>IFERROR(Inv_SY_B!BC9/Inv_SY_B!$CA9-1,"")</f>
        <v>3.035820584783111E-2</v>
      </c>
      <c r="BD9" s="177">
        <f>IFERROR(Inv_SY_B!BD9/Inv_SY_B!$CA9-1,"")</f>
        <v>6.6198104289971527E-2</v>
      </c>
      <c r="BE9" s="177">
        <f>IFERROR(Inv_SY_B!BE9/Inv_SY_B!$CA9-1,"")</f>
        <v>3.3539818865797821E-2</v>
      </c>
      <c r="BF9" s="177">
        <f>IFERROR(Inv_SY_B!BF9/Inv_SY_B!$CA9-1,"")</f>
        <v>2.9731180379214184E-2</v>
      </c>
      <c r="BG9" s="177">
        <f>IFERROR(Inv_SY_B!BG9/Inv_SY_B!$CA9-1,"")</f>
        <v>5.2442247519593588E-2</v>
      </c>
      <c r="BH9" s="177">
        <f>IFERROR(Inv_SY_B!BH9/Inv_SY_B!$CA9-1,"")</f>
        <v>4.1127414786573002E-2</v>
      </c>
      <c r="BI9" s="177">
        <f>IFERROR(Inv_SY_B!BI9/Inv_SY_B!$CA9-1,"")</f>
        <v>5.4573457796032843E-2</v>
      </c>
      <c r="BJ9" s="177">
        <f>IFERROR(Inv_SY_B!BJ9/Inv_SY_B!$CA9-1,"")</f>
        <v>6.2373478715076036E-2</v>
      </c>
      <c r="BK9" s="177">
        <f>IFERROR(Inv_SY_B!BK9/Inv_SY_B!$CA9-1,"")</f>
        <v>6.7050360264631736E-2</v>
      </c>
      <c r="BL9" s="177">
        <f>IFERROR(Inv_SY_B!BL9/Inv_SY_B!$CA9-1,"")</f>
        <v>5.4538700201816059E-2</v>
      </c>
      <c r="BM9" s="177">
        <f>IFERROR(Inv_SY_B!BM9/Inv_SY_B!$CA9-1,"")</f>
        <v>6.9198940039420398E-2</v>
      </c>
      <c r="BN9" s="177">
        <f>IFERROR(Inv_SY_B!BN9/Inv_SY_B!$CA9-1,"")</f>
        <v>5.4134398446010534E-2</v>
      </c>
      <c r="BO9" s="177">
        <f>IFERROR(Inv_SY_B!BO9/Inv_SY_B!$CA9-1,"")</f>
        <v>-5.2662886545344456E-2</v>
      </c>
      <c r="BP9" s="177">
        <f>IFERROR(Inv_SY_B!BP9/Inv_SY_B!$CA9-1,"")</f>
        <v>6.2528395922563318E-2</v>
      </c>
      <c r="BQ9" s="177">
        <f>IFERROR(Inv_SY_B!BQ9/Inv_SY_B!$CA9-1,"")</f>
        <v>1.8784213936181793E-2</v>
      </c>
      <c r="BR9" s="177">
        <f>IFERROR(Inv_SY_B!BR9/Inv_SY_B!$CA9-1,"")</f>
        <v>4.2461424245283208E-2</v>
      </c>
      <c r="BS9" s="177">
        <f>IFERROR(Inv_SY_B!BS9/Inv_SY_B!$CA9-1,"")</f>
        <v>-2.7513047421067194E-3</v>
      </c>
      <c r="BT9" s="177">
        <f>IFERROR(Inv_SY_B!BT9/Inv_SY_B!$CA9-1,"")</f>
        <v>1.1592059127025101E-2</v>
      </c>
      <c r="BU9" s="177">
        <f>IFERROR(Inv_SY_B!BU9/Inv_SY_B!$CA9-1,"")</f>
        <v>-0.52348480499213434</v>
      </c>
      <c r="BV9" s="177">
        <f>IFERROR(Inv_SY_B!BV9/Inv_SY_B!$CA9-1,"")</f>
        <v>-0.1580252431953324</v>
      </c>
      <c r="BW9" s="177">
        <f>IFERROR(Inv_SY_B!BW9/Inv_SY_B!$CA9-1,"")</f>
        <v>3.4913192254560022E-2</v>
      </c>
      <c r="BX9" s="177">
        <f>IFERROR(Inv_SY_B!BX9/Inv_SY_B!$CA9-1,"")</f>
        <v>3.4659837545464312E-2</v>
      </c>
    </row>
    <row r="10" spans="1:76">
      <c r="A10"/>
      <c r="B10" s="173">
        <f t="shared" si="1"/>
        <v>45847</v>
      </c>
      <c r="C10" s="177">
        <f>IFERROR(Inv_SY_B!C10/Inv_SY_B!$BY10-1,"")</f>
        <v>-1.3850543688517236E-3</v>
      </c>
      <c r="D10" s="177">
        <f>IFERROR(Inv_SY_B!D10/Inv_SY_B!$BY10-1,"")</f>
        <v>-3.7766718036822411E-3</v>
      </c>
      <c r="E10" s="177">
        <f>IFERROR(Inv_SY_B!E10/Inv_SY_B!$BY10-1,"")</f>
        <v>-1.6754170821723036E-2</v>
      </c>
      <c r="F10" s="177">
        <f>IFERROR(Inv_SY_B!F10/Inv_SY_B!$BY10-1,"")</f>
        <v>-2.7522032906502569E-2</v>
      </c>
      <c r="G10" s="177">
        <f>IFERROR(Inv_SY_B!G10/Inv_SY_B!$BY10-1,"")</f>
        <v>-1.6805511187163336E-2</v>
      </c>
      <c r="H10" s="177">
        <f>IFERROR(Inv_SY_B!H10/Inv_SY_B!$BY10-1,"")</f>
        <v>-1.6209765074023497E-2</v>
      </c>
      <c r="I10" s="177">
        <f>IFERROR(Inv_SY_B!I10/Inv_SY_B!$BY10-1,"")</f>
        <v>-1.0884907867436677E-2</v>
      </c>
      <c r="J10" s="177">
        <f>IFERROR(Inv_SY_B!J10/Inv_SY_B!$BY10-1,"")</f>
        <v>2.121680479784116E-3</v>
      </c>
      <c r="K10" s="177">
        <f>IFERROR(Inv_SY_B!K10/Inv_SY_B!$BY10-1,"")</f>
        <v>-1.0076151101024666E-2</v>
      </c>
      <c r="L10" s="177">
        <f>IFERROR(Inv_SY_B!L10/Inv_SY_B!$BY10-1,"")</f>
        <v>7.3764292036015977E-3</v>
      </c>
      <c r="M10" s="177">
        <f>IFERROR(Inv_SY_B!M10/Inv_SY_B!$BY10-1,"")</f>
        <v>2.2048363749289202E-2</v>
      </c>
      <c r="N10" s="177">
        <f>IFERROR(Inv_SY_B!N10/Inv_SY_B!$BY10-1,"")</f>
        <v>-3.9658800398142402E-3</v>
      </c>
      <c r="O10" s="177">
        <f>IFERROR(Inv_SY_B!O10/Inv_SY_B!$BY10-1,"")</f>
        <v>3.8566538732973443E-2</v>
      </c>
      <c r="P10" s="177">
        <f>IFERROR(Inv_SY_B!P10/Inv_SY_B!$BY10-1,"")</f>
        <v>-3.5216549502499972E-2</v>
      </c>
      <c r="Q10" s="177">
        <f>IFERROR(Inv_SY_B!Q10/Inv_SY_B!$BY10-1,"")</f>
        <v>-5.5040154038560329E-3</v>
      </c>
      <c r="R10" s="177">
        <f>IFERROR(Inv_SY_B!R10/Inv_SY_B!$BY10-1,"")</f>
        <v>-2.671800703281213E-3</v>
      </c>
      <c r="S10" s="177">
        <f>IFERROR(Inv_SY_B!S10/Inv_SY_B!$BY10-1,"")</f>
        <v>1.9474340252061406E-3</v>
      </c>
      <c r="T10" s="177">
        <f>IFERROR(Inv_SY_B!T10/Inv_SY_B!$BY10-1,"")</f>
        <v>1.6705334456168064E-2</v>
      </c>
      <c r="U10" s="177">
        <f>IFERROR(Inv_SY_B!U10/Inv_SY_B!$BY10-1,"")</f>
        <v>1.3520963446864487E-2</v>
      </c>
      <c r="V10" s="177">
        <f>IFERROR(Inv_SY_B!V10/Inv_SY_B!$BY10-1,"")</f>
        <v>1.9459565921855493E-2</v>
      </c>
      <c r="W10" s="177">
        <f>IFERROR(Inv_SY_B!W10/Inv_SY_B!$BY10-1,"")</f>
        <v>-1.3319353908100573E-2</v>
      </c>
      <c r="X10" s="177">
        <f>IFERROR(Inv_SY_B!X10/Inv_SY_B!$BY10-1,"")</f>
        <v>-2.1753093305406868E-2</v>
      </c>
      <c r="Y10" s="177">
        <f>IFERROR(Inv_SY_B!Y10/Inv_SY_B!$BY10-1,"")</f>
        <v>1.7909795283563179E-2</v>
      </c>
      <c r="Z10" s="177">
        <f>IFERROR(Inv_SY_B!Z10/Inv_SY_B!$BY10-1,"")</f>
        <v>2.0556150665484108E-2</v>
      </c>
      <c r="AA10" s="177">
        <f>IFERROR(Inv_SY_B!AA10/Inv_SY_B!$BY10-1,"")</f>
        <v>5.9161225100679005E-3</v>
      </c>
      <c r="AB10" s="177">
        <f>IFERROR(Inv_SY_B!AB10/Inv_SY_B!$BY10-1,"")</f>
        <v>4.5693638505535095E-3</v>
      </c>
      <c r="AC10" s="177">
        <f>IFERROR(Inv_SY_B!AC10/Inv_SY_B!$BY10-1,"")</f>
        <v>1.229896676909159E-2</v>
      </c>
      <c r="AD10" s="177">
        <f>IFERROR(Inv_SY_B!AD10/Inv_SY_B!$BY10-1,"")</f>
        <v>2.8482488988672561E-3</v>
      </c>
      <c r="AE10" s="177">
        <f>IFERROR(Inv_SY_B!AE10/Inv_SY_B!$BZ10-1,"")</f>
        <v>7.3298249550113326E-3</v>
      </c>
      <c r="AF10" s="177">
        <f>IFERROR(Inv_SY_B!AF10/Inv_SY_B!$BZ10-1,"")</f>
        <v>-7.9899928272653131E-4</v>
      </c>
      <c r="AG10" s="177">
        <f>IFERROR(Inv_SY_B!AG10/Inv_SY_B!$BZ10-1,"")</f>
        <v>4.9948419919854103E-3</v>
      </c>
      <c r="AH10" s="177">
        <f>IFERROR(Inv_SY_B!AH10/Inv_SY_B!$BZ10-1,"")</f>
        <v>-1.830082066015648E-3</v>
      </c>
      <c r="AI10" s="177">
        <f>IFERROR(Inv_SY_B!AI10/Inv_SY_B!$BZ10-1,"")</f>
        <v>5.1930937573494429E-3</v>
      </c>
      <c r="AJ10" s="177">
        <f>IFERROR(Inv_SY_B!AJ10/Inv_SY_B!$BZ10-1,"")</f>
        <v>9.613179935430427E-3</v>
      </c>
      <c r="AK10" s="177">
        <f>IFERROR(Inv_SY_B!AK10/Inv_SY_B!$BZ10-1,"")</f>
        <v>-2.200785036603925E-3</v>
      </c>
      <c r="AL10" s="177">
        <f>IFERROR(Inv_SY_B!AL10/Inv_SY_B!$BZ10-1,"")</f>
        <v>-2.481128549033651E-2</v>
      </c>
      <c r="AM10" s="177">
        <f>IFERROR(Inv_SY_B!AM10/Inv_SY_B!$BZ10-1,"")</f>
        <v>-1.0825771613193313E-2</v>
      </c>
      <c r="AN10" s="177">
        <f>IFERROR(Inv_SY_B!AN10/Inv_SY_B!$BZ10-1,"")</f>
        <v>-3.2030213643926553E-3</v>
      </c>
      <c r="AO10" s="177">
        <f>IFERROR(Inv_SY_B!AO10/Inv_SY_B!$BZ10-1,"")</f>
        <v>1.3776221337400418E-3</v>
      </c>
      <c r="AP10" s="177">
        <f>IFERROR(Inv_SY_B!AP10/Inv_SY_B!$BZ10-1,"")</f>
        <v>-6.7696292789690693E-3</v>
      </c>
      <c r="AQ10" s="177">
        <f>IFERROR(Inv_SY_B!AQ10/Inv_SY_B!$BZ10-1,"")</f>
        <v>-7.136052732039877E-3</v>
      </c>
      <c r="AR10" s="177">
        <f>IFERROR(Inv_SY_B!AR10/Inv_SY_B!$BZ10-1,"")</f>
        <v>-8.9556029017419103E-3</v>
      </c>
      <c r="AS10" s="177">
        <f>IFERROR(Inv_SY_B!AS10/Inv_SY_B!$BZ10-1,"")</f>
        <v>-5.2702034824925192E-3</v>
      </c>
      <c r="AT10" s="177">
        <f>IFERROR(Inv_SY_B!AT10/Inv_SY_B!$BZ10-1,"")</f>
        <v>1.2076324298506691E-2</v>
      </c>
      <c r="AU10" s="177">
        <f>IFERROR(Inv_SY_B!AU10/Inv_SY_B!$BZ10-1,"")</f>
        <v>1.5523434564137961E-2</v>
      </c>
      <c r="AV10" s="177">
        <f>IFERROR(Inv_SY_B!AV10/Inv_SY_B!$BZ10-1,"")</f>
        <v>1.569311161235154E-2</v>
      </c>
      <c r="AW10" s="177">
        <f>IFERROR(Inv_SY_B!AW10/Inv_SY_B!$CA10-1,"")</f>
        <v>4.6030023724655811E-2</v>
      </c>
      <c r="AX10" s="177">
        <f>IFERROR(Inv_SY_B!AX10/Inv_SY_B!$CA10-1,"")</f>
        <v>3.0276956764319074E-3</v>
      </c>
      <c r="AY10" s="177">
        <f>IFERROR(Inv_SY_B!AY10/Inv_SY_B!$CA10-1,"")</f>
        <v>-2.1298655007410128E-3</v>
      </c>
      <c r="AZ10" s="177">
        <f>IFERROR(Inv_SY_B!AZ10/Inv_SY_B!$CA10-1,"")</f>
        <v>7.4357263465643308E-2</v>
      </c>
      <c r="BA10" s="177">
        <f>IFERROR(Inv_SY_B!BA10/Inv_SY_B!$CA10-1,"")</f>
        <v>6.8866905153295299E-3</v>
      </c>
      <c r="BB10" s="177">
        <f>IFERROR(Inv_SY_B!BB10/Inv_SY_B!$CA10-1,"")</f>
        <v>4.4745966069220433E-2</v>
      </c>
      <c r="BC10" s="177">
        <f>IFERROR(Inv_SY_B!BC10/Inv_SY_B!$CA10-1,"")</f>
        <v>3.5638038449151699E-2</v>
      </c>
      <c r="BD10" s="177">
        <f>IFERROR(Inv_SY_B!BD10/Inv_SY_B!$CA10-1,"")</f>
        <v>5.2846048561737247E-2</v>
      </c>
      <c r="BE10" s="177">
        <f>IFERROR(Inv_SY_B!BE10/Inv_SY_B!$CA10-1,"")</f>
        <v>2.5731690793232787E-2</v>
      </c>
      <c r="BF10" s="177">
        <f>IFERROR(Inv_SY_B!BF10/Inv_SY_B!$CA10-1,"")</f>
        <v>2.0600032559734194E-2</v>
      </c>
      <c r="BG10" s="177">
        <f>IFERROR(Inv_SY_B!BG10/Inv_SY_B!$CA10-1,"")</f>
        <v>4.6481766055691986E-2</v>
      </c>
      <c r="BH10" s="177">
        <f>IFERROR(Inv_SY_B!BH10/Inv_SY_B!$CA10-1,"")</f>
        <v>3.47638573793565E-2</v>
      </c>
      <c r="BI10" s="177">
        <f>IFERROR(Inv_SY_B!BI10/Inv_SY_B!$CA10-1,"")</f>
        <v>3.9616956829816807E-2</v>
      </c>
      <c r="BJ10" s="177">
        <f>IFERROR(Inv_SY_B!BJ10/Inv_SY_B!$CA10-1,"")</f>
        <v>4.6701918520170027E-2</v>
      </c>
      <c r="BK10" s="177">
        <f>IFERROR(Inv_SY_B!BK10/Inv_SY_B!$CA10-1,"")</f>
        <v>5.2688524734401998E-2</v>
      </c>
      <c r="BL10" s="177">
        <f>IFERROR(Inv_SY_B!BL10/Inv_SY_B!$CA10-1,"")</f>
        <v>4.1775190097450121E-2</v>
      </c>
      <c r="BM10" s="177">
        <f>IFERROR(Inv_SY_B!BM10/Inv_SY_B!$CA10-1,"")</f>
        <v>5.2921032522207812E-2</v>
      </c>
      <c r="BN10" s="177">
        <f>IFERROR(Inv_SY_B!BN10/Inv_SY_B!$CA10-1,"")</f>
        <v>4.3442507620876647E-2</v>
      </c>
      <c r="BO10" s="177">
        <f>IFERROR(Inv_SY_B!BO10/Inv_SY_B!$CA10-1,"")</f>
        <v>-6.6815690854394094E-2</v>
      </c>
      <c r="BP10" s="177">
        <f>IFERROR(Inv_SY_B!BP10/Inv_SY_B!$CA10-1,"")</f>
        <v>4.4754053006433647E-2</v>
      </c>
      <c r="BQ10" s="177">
        <f>IFERROR(Inv_SY_B!BQ10/Inv_SY_B!$CA10-1,"")</f>
        <v>3.141664905683017E-3</v>
      </c>
      <c r="BR10" s="177">
        <f>IFERROR(Inv_SY_B!BR10/Inv_SY_B!$CA10-1,"")</f>
        <v>2.7062547704743478E-2</v>
      </c>
      <c r="BS10" s="177">
        <f>IFERROR(Inv_SY_B!BS10/Inv_SY_B!$CA10-1,"")</f>
        <v>-2.6393003652580016E-2</v>
      </c>
      <c r="BT10" s="177">
        <f>IFERROR(Inv_SY_B!BT10/Inv_SY_B!$CA10-1,"")</f>
        <v>-4.8634155991010841E-3</v>
      </c>
      <c r="BU10" s="177">
        <f>IFERROR(Inv_SY_B!BU10/Inv_SY_B!$CA10-1,"")</f>
        <v>-0.53195059964010316</v>
      </c>
      <c r="BV10" s="177">
        <f>IFERROR(Inv_SY_B!BV10/Inv_SY_B!$CA10-1,"")</f>
        <v>-0.15563589054587412</v>
      </c>
      <c r="BW10" s="177">
        <f>IFERROR(Inv_SY_B!BW10/Inv_SY_B!$CA10-1,"")</f>
        <v>2.2107691205726976E-2</v>
      </c>
      <c r="BX10" s="177">
        <f>IFERROR(Inv_SY_B!BX10/Inv_SY_B!$CA10-1,"")</f>
        <v>2.2467305395094783E-2</v>
      </c>
    </row>
    <row r="11" spans="1:76">
      <c r="A11"/>
      <c r="B11" s="173">
        <f t="shared" si="1"/>
        <v>45848</v>
      </c>
      <c r="C11" s="177">
        <f>IFERROR(Inv_SY_B!C11/Inv_SY_B!$BY11-1,"")</f>
        <v>4.4295150255477811E-3</v>
      </c>
      <c r="D11" s="177">
        <f>IFERROR(Inv_SY_B!D11/Inv_SY_B!$BY11-1,"")</f>
        <v>1.7341376407409292E-3</v>
      </c>
      <c r="E11" s="177">
        <f>IFERROR(Inv_SY_B!E11/Inv_SY_B!$BY11-1,"")</f>
        <v>-8.3763949750346178E-3</v>
      </c>
      <c r="F11" s="177">
        <f>IFERROR(Inv_SY_B!F11/Inv_SY_B!$BY11-1,"")</f>
        <v>-2.2315074159047099E-2</v>
      </c>
      <c r="G11" s="177">
        <f>IFERROR(Inv_SY_B!G11/Inv_SY_B!$BY11-1,"")</f>
        <v>-9.6524322029593046E-3</v>
      </c>
      <c r="H11" s="177">
        <f>IFERROR(Inv_SY_B!H11/Inv_SY_B!$BY11-1,"")</f>
        <v>-7.7462363244420462E-3</v>
      </c>
      <c r="I11" s="177">
        <f>IFERROR(Inv_SY_B!I11/Inv_SY_B!$BY11-1,"")</f>
        <v>8.1845413636780773E-3</v>
      </c>
      <c r="J11" s="177">
        <f>IFERROR(Inv_SY_B!J11/Inv_SY_B!$BY11-1,"")</f>
        <v>1.1354606468408246E-2</v>
      </c>
      <c r="K11" s="177">
        <f>IFERROR(Inv_SY_B!K11/Inv_SY_B!$BY11-1,"")</f>
        <v>-2.8048006911954748E-2</v>
      </c>
      <c r="L11" s="177">
        <f>IFERROR(Inv_SY_B!L11/Inv_SY_B!$BY11-1,"")</f>
        <v>1.1289886211902189E-2</v>
      </c>
      <c r="M11" s="177">
        <f>IFERROR(Inv_SY_B!M11/Inv_SY_B!$BY11-1,"")</f>
        <v>2.3852096260082112E-2</v>
      </c>
      <c r="N11" s="177">
        <f>IFERROR(Inv_SY_B!N11/Inv_SY_B!$BY11-1,"")</f>
        <v>-7.9558124430223476E-4</v>
      </c>
      <c r="O11" s="177">
        <f>IFERROR(Inv_SY_B!O11/Inv_SY_B!$BY11-1,"")</f>
        <v>4.1455016272463396E-2</v>
      </c>
      <c r="P11" s="177">
        <f>IFERROR(Inv_SY_B!P11/Inv_SY_B!$BY11-1,"")</f>
        <v>-3.2714283381874876E-2</v>
      </c>
      <c r="Q11" s="177">
        <f>IFERROR(Inv_SY_B!Q11/Inv_SY_B!$BY11-1,"")</f>
        <v>-2.9807442447072896E-3</v>
      </c>
      <c r="R11" s="177">
        <f>IFERROR(Inv_SY_B!R11/Inv_SY_B!$BY11-1,"")</f>
        <v>-5.3082122968017842E-4</v>
      </c>
      <c r="S11" s="177">
        <f>IFERROR(Inv_SY_B!S11/Inv_SY_B!$BY11-1,"")</f>
        <v>-2.6652568466056792E-4</v>
      </c>
      <c r="T11" s="177">
        <f>IFERROR(Inv_SY_B!T11/Inv_SY_B!$BY11-1,"")</f>
        <v>1.3461033127537991E-2</v>
      </c>
      <c r="U11" s="177">
        <f>IFERROR(Inv_SY_B!U11/Inv_SY_B!$BY11-1,"")</f>
        <v>9.3709457450035227E-3</v>
      </c>
      <c r="V11" s="177">
        <f>IFERROR(Inv_SY_B!V11/Inv_SY_B!$BY11-1,"")</f>
        <v>1.5810278767951491E-2</v>
      </c>
      <c r="W11" s="177">
        <f>IFERROR(Inv_SY_B!W11/Inv_SY_B!$BY11-1,"")</f>
        <v>-2.9999257783666078E-2</v>
      </c>
      <c r="X11" s="177">
        <f>IFERROR(Inv_SY_B!X11/Inv_SY_B!$BY11-1,"")</f>
        <v>-2.9880420545458364E-2</v>
      </c>
      <c r="Y11" s="177">
        <f>IFERROR(Inv_SY_B!Y11/Inv_SY_B!$BY11-1,"")</f>
        <v>1.0653900235174651E-2</v>
      </c>
      <c r="Z11" s="177">
        <f>IFERROR(Inv_SY_B!Z11/Inv_SY_B!$BY11-1,"")</f>
        <v>1.3080651509515429E-2</v>
      </c>
      <c r="AA11" s="177">
        <f>IFERROR(Inv_SY_B!AA11/Inv_SY_B!$BY11-1,"")</f>
        <v>8.117676179039135E-3</v>
      </c>
      <c r="AB11" s="177">
        <f>IFERROR(Inv_SY_B!AB11/Inv_SY_B!$BY11-1,"")</f>
        <v>-9.8772279212422376E-4</v>
      </c>
      <c r="AC11" s="177">
        <f>IFERROR(Inv_SY_B!AC11/Inv_SY_B!$BY11-1,"")</f>
        <v>5.4073477400793379E-3</v>
      </c>
      <c r="AD11" s="177">
        <f>IFERROR(Inv_SY_B!AD11/Inv_SY_B!$BY11-1,"")</f>
        <v>-3.9081310672122171E-3</v>
      </c>
      <c r="AE11" s="177">
        <f>IFERROR(Inv_SY_B!AE11/Inv_SY_B!$BZ11-1,"")</f>
        <v>4.9949796609429775E-3</v>
      </c>
      <c r="AF11" s="177">
        <f>IFERROR(Inv_SY_B!AF11/Inv_SY_B!$BZ11-1,"")</f>
        <v>-1.5599815855360522E-4</v>
      </c>
      <c r="AG11" s="177">
        <f>IFERROR(Inv_SY_B!AG11/Inv_SY_B!$BZ11-1,"")</f>
        <v>8.0578323962177123E-3</v>
      </c>
      <c r="AH11" s="177">
        <f>IFERROR(Inv_SY_B!AH11/Inv_SY_B!$BZ11-1,"")</f>
        <v>1.0167466724710916E-3</v>
      </c>
      <c r="AI11" s="177">
        <f>IFERROR(Inv_SY_B!AI11/Inv_SY_B!$BZ11-1,"")</f>
        <v>5.9035377375542542E-3</v>
      </c>
      <c r="AJ11" s="177">
        <f>IFERROR(Inv_SY_B!AJ11/Inv_SY_B!$BZ11-1,"")</f>
        <v>1.1157546134446639E-2</v>
      </c>
      <c r="AK11" s="177">
        <f>IFERROR(Inv_SY_B!AK11/Inv_SY_B!$BZ11-1,"")</f>
        <v>-2.5035810589962848E-3</v>
      </c>
      <c r="AL11" s="177">
        <f>IFERROR(Inv_SY_B!AL11/Inv_SY_B!$BZ11-1,"")</f>
        <v>-7.1814717712598175E-2</v>
      </c>
      <c r="AM11" s="177">
        <f>IFERROR(Inv_SY_B!AM11/Inv_SY_B!$BZ11-1,"")</f>
        <v>-2.9681856118862759E-3</v>
      </c>
      <c r="AN11" s="177">
        <f>IFERROR(Inv_SY_B!AN11/Inv_SY_B!$BZ11-1,"")</f>
        <v>5.4178585853335015E-3</v>
      </c>
      <c r="AO11" s="177">
        <f>IFERROR(Inv_SY_B!AO11/Inv_SY_B!$BZ11-1,"")</f>
        <v>8.9224740707387618E-3</v>
      </c>
      <c r="AP11" s="177">
        <f>IFERROR(Inv_SY_B!AP11/Inv_SY_B!$BZ11-1,"")</f>
        <v>1.2964414753446896E-4</v>
      </c>
      <c r="AQ11" s="177">
        <f>IFERROR(Inv_SY_B!AQ11/Inv_SY_B!$BZ11-1,"")</f>
        <v>4.9816382930134573E-4</v>
      </c>
      <c r="AR11" s="177">
        <f>IFERROR(Inv_SY_B!AR11/Inv_SY_B!$BZ11-1,"")</f>
        <v>-1.1094877562338734E-3</v>
      </c>
      <c r="AS11" s="177">
        <f>IFERROR(Inv_SY_B!AS11/Inv_SY_B!$BZ11-1,"")</f>
        <v>-4.6609241628067233E-3</v>
      </c>
      <c r="AT11" s="177">
        <f>IFERROR(Inv_SY_B!AT11/Inv_SY_B!$BZ11-1,"")</f>
        <v>1.023737080998588E-2</v>
      </c>
      <c r="AU11" s="177">
        <f>IFERROR(Inv_SY_B!AU11/Inv_SY_B!$BZ11-1,"")</f>
        <v>1.1751601332261385E-2</v>
      </c>
      <c r="AV11" s="177">
        <f>IFERROR(Inv_SY_B!AV11/Inv_SY_B!$BZ11-1,"")</f>
        <v>1.5125139084287254E-2</v>
      </c>
      <c r="AW11" s="177">
        <f>IFERROR(Inv_SY_B!AW11/Inv_SY_B!$CA11-1,"")</f>
        <v>2.8438439648416303E-2</v>
      </c>
      <c r="AX11" s="177">
        <f>IFERROR(Inv_SY_B!AX11/Inv_SY_B!$CA11-1,"")</f>
        <v>3.9645451396839171E-2</v>
      </c>
      <c r="AY11" s="177">
        <f>IFERROR(Inv_SY_B!AY11/Inv_SY_B!$CA11-1,"")</f>
        <v>-1.124946880172506E-2</v>
      </c>
      <c r="AZ11" s="177">
        <f>IFERROR(Inv_SY_B!AZ11/Inv_SY_B!$CA11-1,"")</f>
        <v>5.8447217898535797E-2</v>
      </c>
      <c r="BA11" s="177">
        <f>IFERROR(Inv_SY_B!BA11/Inv_SY_B!$CA11-1,"")</f>
        <v>-4.9291793661566663E-3</v>
      </c>
      <c r="BB11" s="177">
        <f>IFERROR(Inv_SY_B!BB11/Inv_SY_B!$CA11-1,"")</f>
        <v>3.4104320262623888E-2</v>
      </c>
      <c r="BC11" s="177">
        <f>IFERROR(Inv_SY_B!BC11/Inv_SY_B!$CA11-1,"")</f>
        <v>2.2654669301159114E-2</v>
      </c>
      <c r="BD11" s="177">
        <f>IFERROR(Inv_SY_B!BD11/Inv_SY_B!$CA11-1,"")</f>
        <v>2.5054790916263947E-2</v>
      </c>
      <c r="BE11" s="177">
        <f>IFERROR(Inv_SY_B!BE11/Inv_SY_B!$CA11-1,"")</f>
        <v>1.7187126936887509E-2</v>
      </c>
      <c r="BF11" s="177">
        <f>IFERROR(Inv_SY_B!BF11/Inv_SY_B!$CA11-1,"")</f>
        <v>1.8997502175207348E-2</v>
      </c>
      <c r="BG11" s="177">
        <f>IFERROR(Inv_SY_B!BG11/Inv_SY_B!$CA11-1,"")</f>
        <v>3.8172345129198648E-2</v>
      </c>
      <c r="BH11" s="177">
        <f>IFERROR(Inv_SY_B!BH11/Inv_SY_B!$CA11-1,"")</f>
        <v>9.1199739059200091E-3</v>
      </c>
      <c r="BI11" s="177">
        <f>IFERROR(Inv_SY_B!BI11/Inv_SY_B!$CA11-1,"")</f>
        <v>4.1875235499528429E-2</v>
      </c>
      <c r="BJ11" s="177">
        <f>IFERROR(Inv_SY_B!BJ11/Inv_SY_B!$CA11-1,"")</f>
        <v>4.9919494089186722E-2</v>
      </c>
      <c r="BK11" s="177">
        <f>IFERROR(Inv_SY_B!BK11/Inv_SY_B!$CA11-1,"")</f>
        <v>5.3653906040502575E-2</v>
      </c>
      <c r="BL11" s="177">
        <f>IFERROR(Inv_SY_B!BL11/Inv_SY_B!$CA11-1,"")</f>
        <v>4.0186902400039859E-2</v>
      </c>
      <c r="BM11" s="177">
        <f>IFERROR(Inv_SY_B!BM11/Inv_SY_B!$CA11-1,"")</f>
        <v>4.7089682124405119E-2</v>
      </c>
      <c r="BN11" s="177">
        <f>IFERROR(Inv_SY_B!BN11/Inv_SY_B!$CA11-1,"")</f>
        <v>3.4972910881251096E-2</v>
      </c>
      <c r="BO11" s="177">
        <f>IFERROR(Inv_SY_B!BO11/Inv_SY_B!$CA11-1,"")</f>
        <v>-5.61500513240627E-2</v>
      </c>
      <c r="BP11" s="177">
        <f>IFERROR(Inv_SY_B!BP11/Inv_SY_B!$CA11-1,"")</f>
        <v>4.115580138366659E-2</v>
      </c>
      <c r="BQ11" s="177">
        <f>IFERROR(Inv_SY_B!BQ11/Inv_SY_B!$CA11-1,"")</f>
        <v>5.7325363461353529E-3</v>
      </c>
      <c r="BR11" s="177">
        <f>IFERROR(Inv_SY_B!BR11/Inv_SY_B!$CA11-1,"")</f>
        <v>2.9477915843685309E-2</v>
      </c>
      <c r="BS11" s="177">
        <f>IFERROR(Inv_SY_B!BS11/Inv_SY_B!$CA11-1,"")</f>
        <v>-1.4457116824545091E-2</v>
      </c>
      <c r="BT11" s="177">
        <f>IFERROR(Inv_SY_B!BT11/Inv_SY_B!$CA11-1,"")</f>
        <v>6.9493703773004789E-4</v>
      </c>
      <c r="BU11" s="177">
        <f>IFERROR(Inv_SY_B!BU11/Inv_SY_B!$CA11-1,"")</f>
        <v>-0.52025942986626439</v>
      </c>
      <c r="BV11" s="177">
        <f>IFERROR(Inv_SY_B!BV11/Inv_SY_B!$CA11-1,"")</f>
        <v>-8.0627983410230364E-2</v>
      </c>
      <c r="BW11" s="177">
        <f>IFERROR(Inv_SY_B!BW11/Inv_SY_B!$CA11-1,"")</f>
        <v>2.6063791996224994E-2</v>
      </c>
      <c r="BX11" s="177">
        <f>IFERROR(Inv_SY_B!BX11/Inv_SY_B!$CA11-1,"")</f>
        <v>2.5028278379574109E-2</v>
      </c>
    </row>
    <row r="12" spans="1:76">
      <c r="A12"/>
      <c r="B12" s="173">
        <f t="shared" si="1"/>
        <v>45849</v>
      </c>
      <c r="C12" s="177">
        <f>IFERROR(Inv_SY_B!C12/Inv_SY_B!$BY12-1,"")</f>
        <v>1.0008601950493246E-2</v>
      </c>
      <c r="D12" s="177">
        <f>IFERROR(Inv_SY_B!D12/Inv_SY_B!$BY12-1,"")</f>
        <v>1.3012991070522339E-3</v>
      </c>
      <c r="E12" s="177">
        <f>IFERROR(Inv_SY_B!E12/Inv_SY_B!$BY12-1,"")</f>
        <v>1.1005054818976845E-2</v>
      </c>
      <c r="F12" s="177">
        <f>IFERROR(Inv_SY_B!F12/Inv_SY_B!$BY12-1,"")</f>
        <v>9.7526345469045594E-4</v>
      </c>
      <c r="G12" s="177">
        <f>IFERROR(Inv_SY_B!G12/Inv_SY_B!$BY12-1,"")</f>
        <v>-3.7240071835786259E-2</v>
      </c>
      <c r="H12" s="177">
        <f>IFERROR(Inv_SY_B!H12/Inv_SY_B!$BY12-1,"")</f>
        <v>-4.4105076363043727E-2</v>
      </c>
      <c r="I12" s="177">
        <f>IFERROR(Inv_SY_B!I12/Inv_SY_B!$BY12-1,"")</f>
        <v>-1.4802535897149305E-3</v>
      </c>
      <c r="J12" s="177">
        <f>IFERROR(Inv_SY_B!J12/Inv_SY_B!$BY12-1,"")</f>
        <v>-3.8808730194910823E-2</v>
      </c>
      <c r="K12" s="177">
        <f>IFERROR(Inv_SY_B!K12/Inv_SY_B!$BY12-1,"")</f>
        <v>7.3690611797316841E-4</v>
      </c>
      <c r="L12" s="177">
        <f>IFERROR(Inv_SY_B!L12/Inv_SY_B!$BY12-1,"")</f>
        <v>2.1953552672330012E-2</v>
      </c>
      <c r="M12" s="177">
        <f>IFERROR(Inv_SY_B!M12/Inv_SY_B!$BY12-1,"")</f>
        <v>3.6807812566778342E-2</v>
      </c>
      <c r="N12" s="177">
        <f>IFERROR(Inv_SY_B!N12/Inv_SY_B!$BY12-1,"")</f>
        <v>1.1102910378484321E-2</v>
      </c>
      <c r="O12" s="177">
        <f>IFERROR(Inv_SY_B!O12/Inv_SY_B!$BY12-1,"")</f>
        <v>6.637490909412147E-2</v>
      </c>
      <c r="P12" s="177">
        <f>IFERROR(Inv_SY_B!P12/Inv_SY_B!$BY12-1,"")</f>
        <v>-1.3085498552171781E-2</v>
      </c>
      <c r="Q12" s="177">
        <f>IFERROR(Inv_SY_B!Q12/Inv_SY_B!$BY12-1,"")</f>
        <v>1.3370408361601083E-2</v>
      </c>
      <c r="R12" s="177">
        <f>IFERROR(Inv_SY_B!R12/Inv_SY_B!$BY12-1,"")</f>
        <v>2.703691946413489E-2</v>
      </c>
      <c r="S12" s="177">
        <f>IFERROR(Inv_SY_B!S12/Inv_SY_B!$BY12-1,"")</f>
        <v>9.8715838477170248E-3</v>
      </c>
      <c r="T12" s="177">
        <f>IFERROR(Inv_SY_B!T12/Inv_SY_B!$BY12-1,"")</f>
        <v>-2.3206848652742584E-2</v>
      </c>
      <c r="U12" s="177">
        <f>IFERROR(Inv_SY_B!U12/Inv_SY_B!$BY12-1,"")</f>
        <v>1.7365063817865067E-2</v>
      </c>
      <c r="V12" s="177">
        <f>IFERROR(Inv_SY_B!V12/Inv_SY_B!$BY12-1,"")</f>
        <v>1.1035238328992447E-2</v>
      </c>
      <c r="W12" s="177">
        <f>IFERROR(Inv_SY_B!W12/Inv_SY_B!$BY12-1,"")</f>
        <v>-3.8433131585151381E-2</v>
      </c>
      <c r="X12" s="177">
        <f>IFERROR(Inv_SY_B!X12/Inv_SY_B!$BY12-1,"")</f>
        <v>-1.8483685456470944E-2</v>
      </c>
      <c r="Y12" s="177">
        <f>IFERROR(Inv_SY_B!Y12/Inv_SY_B!$BY12-1,"")</f>
        <v>-3.9169032468173715E-3</v>
      </c>
      <c r="Z12" s="177">
        <f>IFERROR(Inv_SY_B!Z12/Inv_SY_B!$BY12-1,"")</f>
        <v>-4.7386260181412343E-3</v>
      </c>
      <c r="AA12" s="177">
        <f>IFERROR(Inv_SY_B!AA12/Inv_SY_B!$BY12-1,"")</f>
        <v>5.7806578283443599E-3</v>
      </c>
      <c r="AB12" s="177">
        <f>IFERROR(Inv_SY_B!AB12/Inv_SY_B!$BY12-1,"")</f>
        <v>1.7064510748538986E-3</v>
      </c>
      <c r="AC12" s="177">
        <f>IFERROR(Inv_SY_B!AC12/Inv_SY_B!$BY12-1,"")</f>
        <v>-5.8155650463542763E-3</v>
      </c>
      <c r="AD12" s="177">
        <f>IFERROR(Inv_SY_B!AD12/Inv_SY_B!$BY12-1,"")</f>
        <v>-1.7118242343103662E-2</v>
      </c>
      <c r="AE12" s="177">
        <f>IFERROR(Inv_SY_B!AE12/Inv_SY_B!$BZ12-1,"")</f>
        <v>8.1104958819817607E-3</v>
      </c>
      <c r="AF12" s="177">
        <f>IFERROR(Inv_SY_B!AF12/Inv_SY_B!$BZ12-1,"")</f>
        <v>-7.2181441871677077E-3</v>
      </c>
      <c r="AG12" s="177">
        <f>IFERROR(Inv_SY_B!AG12/Inv_SY_B!$BZ12-1,"")</f>
        <v>2.0375397108411963E-3</v>
      </c>
      <c r="AH12" s="177">
        <f>IFERROR(Inv_SY_B!AH12/Inv_SY_B!$BZ12-1,"")</f>
        <v>-1.122637523422565E-2</v>
      </c>
      <c r="AI12" s="177">
        <f>IFERROR(Inv_SY_B!AI12/Inv_SY_B!$BZ12-1,"")</f>
        <v>8.3723873102090618E-3</v>
      </c>
      <c r="AJ12" s="177">
        <f>IFERROR(Inv_SY_B!AJ12/Inv_SY_B!$BZ12-1,"")</f>
        <v>9.9867483902931209E-3</v>
      </c>
      <c r="AK12" s="177">
        <f>IFERROR(Inv_SY_B!AK12/Inv_SY_B!$BZ12-1,"")</f>
        <v>-9.219888193078396E-3</v>
      </c>
      <c r="AL12" s="177">
        <f>IFERROR(Inv_SY_B!AL12/Inv_SY_B!$BZ12-1,"")</f>
        <v>-2.7575166188582467E-2</v>
      </c>
      <c r="AM12" s="177">
        <f>IFERROR(Inv_SY_B!AM12/Inv_SY_B!$BZ12-1,"")</f>
        <v>4.3848523302696396E-3</v>
      </c>
      <c r="AN12" s="177">
        <f>IFERROR(Inv_SY_B!AN12/Inv_SY_B!$BZ12-1,"")</f>
        <v>7.9187660578354802E-3</v>
      </c>
      <c r="AO12" s="177">
        <f>IFERROR(Inv_SY_B!AO12/Inv_SY_B!$BZ12-1,"")</f>
        <v>1.4425002571764489E-2</v>
      </c>
      <c r="AP12" s="177">
        <f>IFERROR(Inv_SY_B!AP12/Inv_SY_B!$BZ12-1,"")</f>
        <v>-3.1735033327058737E-2</v>
      </c>
      <c r="AQ12" s="177">
        <f>IFERROR(Inv_SY_B!AQ12/Inv_SY_B!$BZ12-1,"")</f>
        <v>-6.859107905747841E-4</v>
      </c>
      <c r="AR12" s="177">
        <f>IFERROR(Inv_SY_B!AR12/Inv_SY_B!$BZ12-1,"")</f>
        <v>-1.6066525636100337E-3</v>
      </c>
      <c r="AS12" s="177">
        <f>IFERROR(Inv_SY_B!AS12/Inv_SY_B!$BZ12-1,"")</f>
        <v>4.279433542932809E-3</v>
      </c>
      <c r="AT12" s="177">
        <f>IFERROR(Inv_SY_B!AT12/Inv_SY_B!$BZ12-1,"")</f>
        <v>-8.354226944575105E-3</v>
      </c>
      <c r="AU12" s="177">
        <f>IFERROR(Inv_SY_B!AU12/Inv_SY_B!$BZ12-1,"")</f>
        <v>3.1693704102312648E-2</v>
      </c>
      <c r="AV12" s="177">
        <f>IFERROR(Inv_SY_B!AV12/Inv_SY_B!$BZ12-1,"")</f>
        <v>6.4124675304313428E-3</v>
      </c>
      <c r="AW12" s="177">
        <f>IFERROR(Inv_SY_B!AW12/Inv_SY_B!$CA12-1,"")</f>
        <v>-9.6375828574708167E-2</v>
      </c>
      <c r="AX12" s="177">
        <f>IFERROR(Inv_SY_B!AX12/Inv_SY_B!$CA12-1,"")</f>
        <v>-7.1626706188348654E-2</v>
      </c>
      <c r="AY12" s="177">
        <f>IFERROR(Inv_SY_B!AY12/Inv_SY_B!$CA12-1,"")</f>
        <v>1.9301498955099028E-2</v>
      </c>
      <c r="AZ12" s="177">
        <f>IFERROR(Inv_SY_B!AZ12/Inv_SY_B!$CA12-1,"")</f>
        <v>8.3248229385591621E-2</v>
      </c>
      <c r="BA12" s="177">
        <f>IFERROR(Inv_SY_B!BA12/Inv_SY_B!$CA12-1,"")</f>
        <v>-5.9135378172354702E-3</v>
      </c>
      <c r="BB12" s="177">
        <f>IFERROR(Inv_SY_B!BB12/Inv_SY_B!$CA12-1,"")</f>
        <v>1.5106716742218307E-2</v>
      </c>
      <c r="BC12" s="177">
        <f>IFERROR(Inv_SY_B!BC12/Inv_SY_B!$CA12-1,"")</f>
        <v>1.6194521572114873E-2</v>
      </c>
      <c r="BD12" s="177">
        <f>IFERROR(Inv_SY_B!BD12/Inv_SY_B!$CA12-1,"")</f>
        <v>2.0665263096294906E-2</v>
      </c>
      <c r="BE12" s="177">
        <f>IFERROR(Inv_SY_B!BE12/Inv_SY_B!$CA12-1,"")</f>
        <v>3.0122425723519974E-2</v>
      </c>
      <c r="BF12" s="177">
        <f>IFERROR(Inv_SY_B!BF12/Inv_SY_B!$CA12-1,"")</f>
        <v>3.8110379416765872E-2</v>
      </c>
      <c r="BG12" s="177">
        <f>IFERROR(Inv_SY_B!BG12/Inv_SY_B!$CA12-1,"")</f>
        <v>3.5253910306069391E-2</v>
      </c>
      <c r="BH12" s="177">
        <f>IFERROR(Inv_SY_B!BH12/Inv_SY_B!$CA12-1,"")</f>
        <v>2.9608781440419785E-2</v>
      </c>
      <c r="BI12" s="177">
        <f>IFERROR(Inv_SY_B!BI12/Inv_SY_B!$CA12-1,"")</f>
        <v>3.0638731812130393E-2</v>
      </c>
      <c r="BJ12" s="177">
        <f>IFERROR(Inv_SY_B!BJ12/Inv_SY_B!$CA12-1,"")</f>
        <v>4.4957354511876213E-2</v>
      </c>
      <c r="BK12" s="177">
        <f>IFERROR(Inv_SY_B!BK12/Inv_SY_B!$CA12-1,"")</f>
        <v>2.4014920165654319E-2</v>
      </c>
      <c r="BL12" s="177">
        <f>IFERROR(Inv_SY_B!BL12/Inv_SY_B!$CA12-1,"")</f>
        <v>2.7308249489644609E-2</v>
      </c>
      <c r="BM12" s="177">
        <f>IFERROR(Inv_SY_B!BM12/Inv_SY_B!$CA12-1,"")</f>
        <v>1.800278665824151E-2</v>
      </c>
      <c r="BN12" s="177">
        <f>IFERROR(Inv_SY_B!BN12/Inv_SY_B!$CA12-1,"")</f>
        <v>6.2263167583336276E-3</v>
      </c>
      <c r="BO12" s="177">
        <f>IFERROR(Inv_SY_B!BO12/Inv_SY_B!$CA12-1,"")</f>
        <v>-8.1093013749586662E-2</v>
      </c>
      <c r="BP12" s="177">
        <f>IFERROR(Inv_SY_B!BP12/Inv_SY_B!$CA12-1,"")</f>
        <v>1.5176608835783645E-2</v>
      </c>
      <c r="BQ12" s="177">
        <f>IFERROR(Inv_SY_B!BQ12/Inv_SY_B!$CA12-1,"")</f>
        <v>2.988116224455184E-2</v>
      </c>
      <c r="BR12" s="177">
        <f>IFERROR(Inv_SY_B!BR12/Inv_SY_B!$CA12-1,"")</f>
        <v>5.3145762326124446E-2</v>
      </c>
      <c r="BS12" s="177">
        <f>IFERROR(Inv_SY_B!BS12/Inv_SY_B!$CA12-1,"")</f>
        <v>2.061400843878114E-2</v>
      </c>
      <c r="BT12" s="177">
        <f>IFERROR(Inv_SY_B!BT12/Inv_SY_B!$CA12-1,"")</f>
        <v>2.9455716167019474E-2</v>
      </c>
      <c r="BU12" s="177">
        <f>IFERROR(Inv_SY_B!BU12/Inv_SY_B!$CA12-1,"")</f>
        <v>-0.48871240196454457</v>
      </c>
      <c r="BV12" s="177">
        <f>IFERROR(Inv_SY_B!BV12/Inv_SY_B!$CA12-1,"")</f>
        <v>0.10483053623081906</v>
      </c>
      <c r="BW12" s="177">
        <f>IFERROR(Inv_SY_B!BW12/Inv_SY_B!$CA12-1,"")</f>
        <v>4.4533550491962837E-2</v>
      </c>
      <c r="BX12" s="177">
        <f>IFERROR(Inv_SY_B!BX12/Inv_SY_B!$CA12-1,"")</f>
        <v>7.3240575254016616E-3</v>
      </c>
    </row>
    <row r="13" spans="1:76">
      <c r="A13"/>
      <c r="B13" s="173">
        <f t="shared" si="1"/>
        <v>45850</v>
      </c>
      <c r="C13" s="177">
        <f>IFERROR(Inv_SY_B!C13/Inv_SY_B!$BY13-1,"")</f>
        <v>-6.756493208196046E-3</v>
      </c>
      <c r="D13" s="177">
        <f>IFERROR(Inv_SY_B!D13/Inv_SY_B!$BY13-1,"")</f>
        <v>-6.4023055083720637E-3</v>
      </c>
      <c r="E13" s="177">
        <f>IFERROR(Inv_SY_B!E13/Inv_SY_B!$BY13-1,"")</f>
        <v>-9.3132135416114092E-3</v>
      </c>
      <c r="F13" s="177">
        <f>IFERROR(Inv_SY_B!F13/Inv_SY_B!$BY13-1,"")</f>
        <v>-1.1976175659162425E-2</v>
      </c>
      <c r="G13" s="177">
        <f>IFERROR(Inv_SY_B!G13/Inv_SY_B!$BY13-1,"")</f>
        <v>-1.3325344340307188E-2</v>
      </c>
      <c r="H13" s="177">
        <f>IFERROR(Inv_SY_B!H13/Inv_SY_B!$BY13-1,"")</f>
        <v>-2.0716737186862622E-2</v>
      </c>
      <c r="I13" s="177">
        <f>IFERROR(Inv_SY_B!I13/Inv_SY_B!$BY13-1,"")</f>
        <v>1.3073018149687421E-3</v>
      </c>
      <c r="J13" s="177">
        <f>IFERROR(Inv_SY_B!J13/Inv_SY_B!$BY13-1,"")</f>
        <v>-8.2783446785592574E-3</v>
      </c>
      <c r="K13" s="177">
        <f>IFERROR(Inv_SY_B!K13/Inv_SY_B!$BY13-1,"")</f>
        <v>-2.8412773737349628E-2</v>
      </c>
      <c r="L13" s="177">
        <f>IFERROR(Inv_SY_B!L13/Inv_SY_B!$BY13-1,"")</f>
        <v>1.1564595353934504E-2</v>
      </c>
      <c r="M13" s="177">
        <f>IFERROR(Inv_SY_B!M13/Inv_SY_B!$BY13-1,"")</f>
        <v>2.5275545506558528E-2</v>
      </c>
      <c r="N13" s="177">
        <f>IFERROR(Inv_SY_B!N13/Inv_SY_B!$BY13-1,"")</f>
        <v>-2.6880909319536572E-3</v>
      </c>
      <c r="O13" s="177">
        <f>IFERROR(Inv_SY_B!O13/Inv_SY_B!$BY13-1,"")</f>
        <v>3.7939343855563967E-2</v>
      </c>
      <c r="P13" s="177">
        <f>IFERROR(Inv_SY_B!P13/Inv_SY_B!$BY13-1,"")</f>
        <v>-2.7008710387325108E-2</v>
      </c>
      <c r="Q13" s="177">
        <f>IFERROR(Inv_SY_B!Q13/Inv_SY_B!$BY13-1,"")</f>
        <v>-2.026064247902748E-3</v>
      </c>
      <c r="R13" s="177">
        <f>IFERROR(Inv_SY_B!R13/Inv_SY_B!$BY13-1,"")</f>
        <v>2.3598832866056352E-3</v>
      </c>
      <c r="S13" s="177">
        <f>IFERROR(Inv_SY_B!S13/Inv_SY_B!$BY13-1,"")</f>
        <v>-1.2240069294040978E-2</v>
      </c>
      <c r="T13" s="177">
        <f>IFERROR(Inv_SY_B!T13/Inv_SY_B!$BY13-1,"")</f>
        <v>-7.6316887430748492E-3</v>
      </c>
      <c r="U13" s="177">
        <f>IFERROR(Inv_SY_B!U13/Inv_SY_B!$BY13-1,"")</f>
        <v>-3.7809407568876185E-3</v>
      </c>
      <c r="V13" s="177">
        <f>IFERROR(Inv_SY_B!V13/Inv_SY_B!$BY13-1,"")</f>
        <v>-6.6181312575519513E-4</v>
      </c>
      <c r="W13" s="177">
        <f>IFERROR(Inv_SY_B!W13/Inv_SY_B!$BY13-1,"")</f>
        <v>-2.8151987425595992E-2</v>
      </c>
      <c r="X13" s="177">
        <f>IFERROR(Inv_SY_B!X13/Inv_SY_B!$BY13-1,"")</f>
        <v>9.7202879370865691E-3</v>
      </c>
      <c r="Y13" s="177">
        <f>IFERROR(Inv_SY_B!Y13/Inv_SY_B!$BY13-1,"")</f>
        <v>2.6219750486758509E-2</v>
      </c>
      <c r="Z13" s="177">
        <f>IFERROR(Inv_SY_B!Z13/Inv_SY_B!$BY13-1,"")</f>
        <v>2.9705968676442263E-2</v>
      </c>
      <c r="AA13" s="177">
        <f>IFERROR(Inv_SY_B!AA13/Inv_SY_B!$BY13-1,"")</f>
        <v>1.6844764917906652E-2</v>
      </c>
      <c r="AB13" s="177">
        <f>IFERROR(Inv_SY_B!AB13/Inv_SY_B!$BY13-1,"")</f>
        <v>-3.8424166300230489E-3</v>
      </c>
      <c r="AC13" s="177">
        <f>IFERROR(Inv_SY_B!AC13/Inv_SY_B!$BY13-1,"")</f>
        <v>1.9998366542026025E-2</v>
      </c>
      <c r="AD13" s="177">
        <f>IFERROR(Inv_SY_B!AD13/Inv_SY_B!$BY13-1,"")</f>
        <v>1.2277361025127886E-2</v>
      </c>
      <c r="AE13" s="177">
        <f>IFERROR(Inv_SY_B!AE13/Inv_SY_B!$BZ13-1,"")</f>
        <v>1.0290851106782961E-2</v>
      </c>
      <c r="AF13" s="177">
        <f>IFERROR(Inv_SY_B!AF13/Inv_SY_B!$BZ13-1,"")</f>
        <v>-4.6100102748005689E-3</v>
      </c>
      <c r="AG13" s="177">
        <f>IFERROR(Inv_SY_B!AG13/Inv_SY_B!$BZ13-1,"")</f>
        <v>8.8504385092544879E-3</v>
      </c>
      <c r="AH13" s="177">
        <f>IFERROR(Inv_SY_B!AH13/Inv_SY_B!$BZ13-1,"")</f>
        <v>-2.5964560025071304E-4</v>
      </c>
      <c r="AI13" s="177">
        <f>IFERROR(Inv_SY_B!AI13/Inv_SY_B!$BZ13-1,"")</f>
        <v>5.9272934501910512E-3</v>
      </c>
      <c r="AJ13" s="177">
        <f>IFERROR(Inv_SY_B!AJ13/Inv_SY_B!$BZ13-1,"")</f>
        <v>7.4121311533101863E-3</v>
      </c>
      <c r="AK13" s="177">
        <f>IFERROR(Inv_SY_B!AK13/Inv_SY_B!$BZ13-1,"")</f>
        <v>-6.0193231457016383E-3</v>
      </c>
      <c r="AL13" s="177">
        <f>IFERROR(Inv_SY_B!AL13/Inv_SY_B!$BZ13-1,"")</f>
        <v>-1.8249531528987673E-3</v>
      </c>
      <c r="AM13" s="177">
        <f>IFERROR(Inv_SY_B!AM13/Inv_SY_B!$BZ13-1,"")</f>
        <v>1.7916806092068693E-3</v>
      </c>
      <c r="AN13" s="177">
        <f>IFERROR(Inv_SY_B!AN13/Inv_SY_B!$BZ13-1,"")</f>
        <v>8.3676898745115302E-3</v>
      </c>
      <c r="AO13" s="177">
        <f>IFERROR(Inv_SY_B!AO13/Inv_SY_B!$BZ13-1,"")</f>
        <v>1.7251375214448084E-2</v>
      </c>
      <c r="AP13" s="177">
        <f>IFERROR(Inv_SY_B!AP13/Inv_SY_B!$BZ13-1,"")</f>
        <v>-3.3239883260581804E-2</v>
      </c>
      <c r="AQ13" s="177">
        <f>IFERROR(Inv_SY_B!AQ13/Inv_SY_B!$BZ13-1,"")</f>
        <v>5.3437077291040858E-3</v>
      </c>
      <c r="AR13" s="177">
        <f>IFERROR(Inv_SY_B!AR13/Inv_SY_B!$BZ13-1,"")</f>
        <v>2.5604189232653063E-3</v>
      </c>
      <c r="AS13" s="177">
        <f>IFERROR(Inv_SY_B!AS13/Inv_SY_B!$BZ13-1,"")</f>
        <v>-1.6344429845554509E-2</v>
      </c>
      <c r="AT13" s="177">
        <f>IFERROR(Inv_SY_B!AT13/Inv_SY_B!$BZ13-1,"")</f>
        <v>-1.4966926656601376E-2</v>
      </c>
      <c r="AU13" s="177">
        <f>IFERROR(Inv_SY_B!AU13/Inv_SY_B!$BZ13-1,"")</f>
        <v>9.4176609987628446E-3</v>
      </c>
      <c r="AV13" s="177">
        <f>IFERROR(Inv_SY_B!AV13/Inv_SY_B!$BZ13-1,"")</f>
        <v>5.1924367552746986E-5</v>
      </c>
      <c r="AW13" s="177">
        <f>IFERROR(Inv_SY_B!AW13/Inv_SY_B!$CA13-1,"")</f>
        <v>-6.2842127411050774E-2</v>
      </c>
      <c r="AX13" s="177">
        <f>IFERROR(Inv_SY_B!AX13/Inv_SY_B!$CA13-1,"")</f>
        <v>-4.1569503907729288E-2</v>
      </c>
      <c r="AY13" s="177">
        <f>IFERROR(Inv_SY_B!AY13/Inv_SY_B!$CA13-1,"")</f>
        <v>-4.0602810086365904E-2</v>
      </c>
      <c r="AZ13" s="177">
        <f>IFERROR(Inv_SY_B!AZ13/Inv_SY_B!$CA13-1,"")</f>
        <v>2.9635475416186052E-2</v>
      </c>
      <c r="BA13" s="177">
        <f>IFERROR(Inv_SY_B!BA13/Inv_SY_B!$CA13-1,"")</f>
        <v>-5.0782747472494894E-2</v>
      </c>
      <c r="BB13" s="177">
        <f>IFERROR(Inv_SY_B!BB13/Inv_SY_B!$CA13-1,"")</f>
        <v>-1.4898549253000937E-2</v>
      </c>
      <c r="BC13" s="177">
        <f>IFERROR(Inv_SY_B!BC13/Inv_SY_B!$CA13-1,"")</f>
        <v>8.0599750946332982E-3</v>
      </c>
      <c r="BD13" s="177">
        <f>IFERROR(Inv_SY_B!BD13/Inv_SY_B!$CA13-1,"")</f>
        <v>6.9515747420687557E-3</v>
      </c>
      <c r="BE13" s="177">
        <f>IFERROR(Inv_SY_B!BE13/Inv_SY_B!$CA13-1,"")</f>
        <v>2.310428907612927E-2</v>
      </c>
      <c r="BF13" s="177">
        <f>IFERROR(Inv_SY_B!BF13/Inv_SY_B!$CA13-1,"")</f>
        <v>2.7321186861513524E-2</v>
      </c>
      <c r="BG13" s="177">
        <f>IFERROR(Inv_SY_B!BG13/Inv_SY_B!$CA13-1,"")</f>
        <v>5.0801694003745679E-2</v>
      </c>
      <c r="BH13" s="177">
        <f>IFERROR(Inv_SY_B!BH13/Inv_SY_B!$CA13-1,"")</f>
        <v>4.1918104803230882E-2</v>
      </c>
      <c r="BI13" s="177">
        <f>IFERROR(Inv_SY_B!BI13/Inv_SY_B!$CA13-1,"")</f>
        <v>4.5803604489956795E-2</v>
      </c>
      <c r="BJ13" s="177">
        <f>IFERROR(Inv_SY_B!BJ13/Inv_SY_B!$CA13-1,"")</f>
        <v>6.0129971684221628E-2</v>
      </c>
      <c r="BK13" s="177">
        <f>IFERROR(Inv_SY_B!BK13/Inv_SY_B!$CA13-1,"")</f>
        <v>5.3255335732152354E-2</v>
      </c>
      <c r="BL13" s="177">
        <f>IFERROR(Inv_SY_B!BL13/Inv_SY_B!$CA13-1,"")</f>
        <v>4.0101511947512547E-2</v>
      </c>
      <c r="BM13" s="177">
        <f>IFERROR(Inv_SY_B!BM13/Inv_SY_B!$CA13-1,"")</f>
        <v>4.9938268419105869E-2</v>
      </c>
      <c r="BN13" s="177">
        <f>IFERROR(Inv_SY_B!BN13/Inv_SY_B!$CA13-1,"")</f>
        <v>3.9051999387413217E-2</v>
      </c>
      <c r="BO13" s="177">
        <f>IFERROR(Inv_SY_B!BO13/Inv_SY_B!$CA13-1,"")</f>
        <v>-8.1176753824168113E-2</v>
      </c>
      <c r="BP13" s="177">
        <f>IFERROR(Inv_SY_B!BP13/Inv_SY_B!$CA13-1,"")</f>
        <v>4.3006724660855866E-2</v>
      </c>
      <c r="BQ13" s="177">
        <f>IFERROR(Inv_SY_B!BQ13/Inv_SY_B!$CA13-1,"")</f>
        <v>3.6004712599848609E-2</v>
      </c>
      <c r="BR13" s="177">
        <f>IFERROR(Inv_SY_B!BR13/Inv_SY_B!$CA13-1,"")</f>
        <v>5.4552562747125943E-2</v>
      </c>
      <c r="BS13" s="177">
        <f>IFERROR(Inv_SY_B!BS13/Inv_SY_B!$CA13-1,"")</f>
        <v>3.2246654149699072E-3</v>
      </c>
      <c r="BT13" s="177">
        <f>IFERROR(Inv_SY_B!BT13/Inv_SY_B!$CA13-1,"")</f>
        <v>-4.7856194014626041E-3</v>
      </c>
      <c r="BU13" s="177">
        <f>IFERROR(Inv_SY_B!BU13/Inv_SY_B!$CA13-1,"")</f>
        <v>-0.49301053387536864</v>
      </c>
      <c r="BV13" s="177">
        <f>IFERROR(Inv_SY_B!BV13/Inv_SY_B!$CA13-1,"")</f>
        <v>7.2327193613781704E-2</v>
      </c>
      <c r="BW13" s="177">
        <f>IFERROR(Inv_SY_B!BW13/Inv_SY_B!$CA13-1,"")</f>
        <v>5.9577338113810718E-2</v>
      </c>
      <c r="BX13" s="177">
        <f>IFERROR(Inv_SY_B!BX13/Inv_SY_B!$CA13-1,"")</f>
        <v>4.4902456423373538E-2</v>
      </c>
    </row>
    <row r="14" spans="1:76">
      <c r="A14"/>
      <c r="B14" s="173">
        <f t="shared" si="1"/>
        <v>45851</v>
      </c>
      <c r="C14" s="177">
        <f>IFERROR(Inv_SY_B!C14/Inv_SY_B!$BY14-1,"")</f>
        <v>1.5697592854537534E-2</v>
      </c>
      <c r="D14" s="177">
        <f>IFERROR(Inv_SY_B!D14/Inv_SY_B!$BY14-1,"")</f>
        <v>1.4015223209557837E-2</v>
      </c>
      <c r="E14" s="177">
        <f>IFERROR(Inv_SY_B!E14/Inv_SY_B!$BY14-1,"")</f>
        <v>-1.7666178338395788E-3</v>
      </c>
      <c r="F14" s="177">
        <f>IFERROR(Inv_SY_B!F14/Inv_SY_B!$BY14-1,"")</f>
        <v>-1.3948082920643423E-2</v>
      </c>
      <c r="G14" s="177">
        <f>IFERROR(Inv_SY_B!G14/Inv_SY_B!$BY14-1,"")</f>
        <v>-1.6603859363681028E-2</v>
      </c>
      <c r="H14" s="177">
        <f>IFERROR(Inv_SY_B!H14/Inv_SY_B!$BY14-1,"")</f>
        <v>-1.2405912628862592E-2</v>
      </c>
      <c r="I14" s="177">
        <f>IFERROR(Inv_SY_B!I14/Inv_SY_B!$BY14-1,"")</f>
        <v>9.8109044082472785E-3</v>
      </c>
      <c r="J14" s="177">
        <f>IFERROR(Inv_SY_B!J14/Inv_SY_B!$BY14-1,"")</f>
        <v>1.8667468857036296E-2</v>
      </c>
      <c r="K14" s="177">
        <f>IFERROR(Inv_SY_B!K14/Inv_SY_B!$BY14-1,"")</f>
        <v>-1.7701139530797994E-2</v>
      </c>
      <c r="L14" s="177">
        <f>IFERROR(Inv_SY_B!L14/Inv_SY_B!$BY14-1,"")</f>
        <v>1.0610772965768289E-2</v>
      </c>
      <c r="M14" s="177">
        <f>IFERROR(Inv_SY_B!M14/Inv_SY_B!$BY14-1,"")</f>
        <v>2.1902380673079813E-2</v>
      </c>
      <c r="N14" s="177">
        <f>IFERROR(Inv_SY_B!N14/Inv_SY_B!$BY14-1,"")</f>
        <v>5.3970177012185871E-4</v>
      </c>
      <c r="O14" s="177">
        <f>IFERROR(Inv_SY_B!O14/Inv_SY_B!$BY14-1,"")</f>
        <v>4.2323657027956374E-2</v>
      </c>
      <c r="P14" s="177">
        <f>IFERROR(Inv_SY_B!P14/Inv_SY_B!$BY14-1,"")</f>
        <v>-3.7562011241520921E-2</v>
      </c>
      <c r="Q14" s="177">
        <f>IFERROR(Inv_SY_B!Q14/Inv_SY_B!$BY14-1,"")</f>
        <v>5.0138242750146222E-3</v>
      </c>
      <c r="R14" s="177">
        <f>IFERROR(Inv_SY_B!R14/Inv_SY_B!$BY14-1,"")</f>
        <v>1.9112566143204779E-2</v>
      </c>
      <c r="S14" s="177">
        <f>IFERROR(Inv_SY_B!S14/Inv_SY_B!$BY14-1,"")</f>
        <v>-2.0168173938873712E-3</v>
      </c>
      <c r="T14" s="177">
        <f>IFERROR(Inv_SY_B!T14/Inv_SY_B!$BY14-1,"")</f>
        <v>2.6203051098261376E-3</v>
      </c>
      <c r="U14" s="177">
        <f>IFERROR(Inv_SY_B!U14/Inv_SY_B!$BY14-1,"")</f>
        <v>1.3461551819523132E-2</v>
      </c>
      <c r="V14" s="177">
        <f>IFERROR(Inv_SY_B!V14/Inv_SY_B!$BY14-1,"")</f>
        <v>1.9396445235741355E-2</v>
      </c>
      <c r="W14" s="177">
        <f>IFERROR(Inv_SY_B!W14/Inv_SY_B!$BY14-1,"")</f>
        <v>-5.112541651041469E-2</v>
      </c>
      <c r="X14" s="177">
        <f>IFERROR(Inv_SY_B!X14/Inv_SY_B!$BY14-1,"")</f>
        <v>-3.2459119879655107E-2</v>
      </c>
      <c r="Y14" s="177">
        <f>IFERROR(Inv_SY_B!Y14/Inv_SY_B!$BY14-1,"")</f>
        <v>6.7049558904501705E-3</v>
      </c>
      <c r="Z14" s="177">
        <f>IFERROR(Inv_SY_B!Z14/Inv_SY_B!$BY14-1,"")</f>
        <v>7.2103128478862022E-3</v>
      </c>
      <c r="AA14" s="177">
        <f>IFERROR(Inv_SY_B!AA14/Inv_SY_B!$BY14-1,"")</f>
        <v>1.0401676732176846E-3</v>
      </c>
      <c r="AB14" s="177">
        <f>IFERROR(Inv_SY_B!AB14/Inv_SY_B!$BY14-1,"")</f>
        <v>-1.1577137943113214E-2</v>
      </c>
      <c r="AC14" s="177">
        <f>IFERROR(Inv_SY_B!AC14/Inv_SY_B!$BY14-1,"")</f>
        <v>-2.4260293346233253E-3</v>
      </c>
      <c r="AD14" s="177">
        <f>IFERROR(Inv_SY_B!AD14/Inv_SY_B!$BY14-1,"")</f>
        <v>-8.5356861801363371E-3</v>
      </c>
      <c r="AE14" s="177">
        <f>IFERROR(Inv_SY_B!AE14/Inv_SY_B!$BZ14-1,"")</f>
        <v>2.0083623199343981E-2</v>
      </c>
      <c r="AF14" s="177">
        <f>IFERROR(Inv_SY_B!AF14/Inv_SY_B!$BZ14-1,"")</f>
        <v>3.1081229882190531E-3</v>
      </c>
      <c r="AG14" s="177">
        <f>IFERROR(Inv_SY_B!AG14/Inv_SY_B!$BZ14-1,"")</f>
        <v>1.0345333825272807E-2</v>
      </c>
      <c r="AH14" s="177">
        <f>IFERROR(Inv_SY_B!AH14/Inv_SY_B!$BZ14-1,"")</f>
        <v>1.3028682550262349E-3</v>
      </c>
      <c r="AI14" s="177">
        <f>IFERROR(Inv_SY_B!AI14/Inv_SY_B!$BZ14-1,"")</f>
        <v>1.0554374395039812E-2</v>
      </c>
      <c r="AJ14" s="177">
        <f>IFERROR(Inv_SY_B!AJ14/Inv_SY_B!$BZ14-1,"")</f>
        <v>1.0979042947486084E-2</v>
      </c>
      <c r="AK14" s="177">
        <f>IFERROR(Inv_SY_B!AK14/Inv_SY_B!$BZ14-1,"")</f>
        <v>-5.0192956801061728E-3</v>
      </c>
      <c r="AL14" s="177">
        <f>IFERROR(Inv_SY_B!AL14/Inv_SY_B!$BZ14-1,"")</f>
        <v>-6.2004027854913213E-2</v>
      </c>
      <c r="AM14" s="177">
        <f>IFERROR(Inv_SY_B!AM14/Inv_SY_B!$BZ14-1,"")</f>
        <v>4.6696150877598708E-3</v>
      </c>
      <c r="AN14" s="177">
        <f>IFERROR(Inv_SY_B!AN14/Inv_SY_B!$BZ14-1,"")</f>
        <v>1.0519595506569779E-2</v>
      </c>
      <c r="AO14" s="177">
        <f>IFERROR(Inv_SY_B!AO14/Inv_SY_B!$BZ14-1,"")</f>
        <v>1.9961291844281526E-2</v>
      </c>
      <c r="AP14" s="177">
        <f>IFERROR(Inv_SY_B!AP14/Inv_SY_B!$BZ14-1,"")</f>
        <v>-4.0474167629454105E-2</v>
      </c>
      <c r="AQ14" s="177">
        <f>IFERROR(Inv_SY_B!AQ14/Inv_SY_B!$BZ14-1,"")</f>
        <v>8.1214187560745277E-3</v>
      </c>
      <c r="AR14" s="177">
        <f>IFERROR(Inv_SY_B!AR14/Inv_SY_B!$BZ14-1,"")</f>
        <v>2.9257141912393259E-3</v>
      </c>
      <c r="AS14" s="177">
        <f>IFERROR(Inv_SY_B!AS14/Inv_SY_B!$BZ14-1,"")</f>
        <v>-3.0999299842704442E-3</v>
      </c>
      <c r="AT14" s="177">
        <f>IFERROR(Inv_SY_B!AT14/Inv_SY_B!$BZ14-1,"")</f>
        <v>5.7164632321176079E-3</v>
      </c>
      <c r="AU14" s="177">
        <f>IFERROR(Inv_SY_B!AU14/Inv_SY_B!$BZ14-1,"")</f>
        <v>4.9255319996324154E-3</v>
      </c>
      <c r="AV14" s="177">
        <f>IFERROR(Inv_SY_B!AV14/Inv_SY_B!$BZ14-1,"")</f>
        <v>-2.6155750793216415E-3</v>
      </c>
      <c r="AW14" s="177">
        <f>IFERROR(Inv_SY_B!AW14/Inv_SY_B!$CA14-1,"")</f>
        <v>-2.2203022522082727E-2</v>
      </c>
      <c r="AX14" s="177">
        <f>IFERROR(Inv_SY_B!AX14/Inv_SY_B!$CA14-1,"")</f>
        <v>-2.8384266673635583E-3</v>
      </c>
      <c r="AY14" s="177">
        <f>IFERROR(Inv_SY_B!AY14/Inv_SY_B!$CA14-1,"")</f>
        <v>-1.2210147354962064E-2</v>
      </c>
      <c r="AZ14" s="177">
        <f>IFERROR(Inv_SY_B!AZ14/Inv_SY_B!$CA14-1,"")</f>
        <v>5.4017584709719069E-2</v>
      </c>
      <c r="BA14" s="177">
        <f>IFERROR(Inv_SY_B!BA14/Inv_SY_B!$CA14-1,"")</f>
        <v>-2.1016651191707036E-2</v>
      </c>
      <c r="BB14" s="177">
        <f>IFERROR(Inv_SY_B!BB14/Inv_SY_B!$CA14-1,"")</f>
        <v>1.2867341794160936E-2</v>
      </c>
      <c r="BC14" s="177">
        <f>IFERROR(Inv_SY_B!BC14/Inv_SY_B!$CA14-1,"")</f>
        <v>1.9571978803958556E-2</v>
      </c>
      <c r="BD14" s="177">
        <f>IFERROR(Inv_SY_B!BD14/Inv_SY_B!$CA14-1,"")</f>
        <v>1.2648812715205127E-2</v>
      </c>
      <c r="BE14" s="177">
        <f>IFERROR(Inv_SY_B!BE14/Inv_SY_B!$CA14-1,"")</f>
        <v>2.4236784093539132E-2</v>
      </c>
      <c r="BF14" s="177">
        <f>IFERROR(Inv_SY_B!BF14/Inv_SY_B!$CA14-1,"")</f>
        <v>2.884993895868293E-2</v>
      </c>
      <c r="BG14" s="177">
        <f>IFERROR(Inv_SY_B!BG14/Inv_SY_B!$CA14-1,"")</f>
        <v>4.6246258020023356E-2</v>
      </c>
      <c r="BH14" s="177">
        <f>IFERROR(Inv_SY_B!BH14/Inv_SY_B!$CA14-1,"")</f>
        <v>3.6671093974690594E-2</v>
      </c>
      <c r="BI14" s="177">
        <f>IFERROR(Inv_SY_B!BI14/Inv_SY_B!$CA14-1,"")</f>
        <v>4.8461243477860183E-2</v>
      </c>
      <c r="BJ14" s="177">
        <f>IFERROR(Inv_SY_B!BJ14/Inv_SY_B!$CA14-1,"")</f>
        <v>5.5451109512781871E-2</v>
      </c>
      <c r="BK14" s="177">
        <f>IFERROR(Inv_SY_B!BK14/Inv_SY_B!$CA14-1,"")</f>
        <v>5.6813783938980178E-2</v>
      </c>
      <c r="BL14" s="177">
        <f>IFERROR(Inv_SY_B!BL14/Inv_SY_B!$CA14-1,"")</f>
        <v>4.6547394027586453E-2</v>
      </c>
      <c r="BM14" s="177">
        <f>IFERROR(Inv_SY_B!BM14/Inv_SY_B!$CA14-1,"")</f>
        <v>3.3756543036550291E-2</v>
      </c>
      <c r="BN14" s="177">
        <f>IFERROR(Inv_SY_B!BN14/Inv_SY_B!$CA14-1,"")</f>
        <v>1.3149661043500682E-2</v>
      </c>
      <c r="BO14" s="177">
        <f>IFERROR(Inv_SY_B!BO14/Inv_SY_B!$CA14-1,"")</f>
        <v>-5.4480767190386192E-2</v>
      </c>
      <c r="BP14" s="177">
        <f>IFERROR(Inv_SY_B!BP14/Inv_SY_B!$CA14-1,"")</f>
        <v>2.982836610629569E-2</v>
      </c>
      <c r="BQ14" s="177">
        <f>IFERROR(Inv_SY_B!BQ14/Inv_SY_B!$CA14-1,"")</f>
        <v>1.3985877899818977E-2</v>
      </c>
      <c r="BR14" s="177">
        <f>IFERROR(Inv_SY_B!BR14/Inv_SY_B!$CA14-1,"")</f>
        <v>3.9540175277693379E-2</v>
      </c>
      <c r="BS14" s="177">
        <f>IFERROR(Inv_SY_B!BS14/Inv_SY_B!$CA14-1,"")</f>
        <v>-6.7714230351290094E-3</v>
      </c>
      <c r="BT14" s="177">
        <f>IFERROR(Inv_SY_B!BT14/Inv_SY_B!$CA14-1,"")</f>
        <v>-1.0920417413421868E-2</v>
      </c>
      <c r="BU14" s="177">
        <f>IFERROR(Inv_SY_B!BU14/Inv_SY_B!$CA14-1,"")</f>
        <v>-0.50512197411719151</v>
      </c>
      <c r="BV14" s="177">
        <f>IFERROR(Inv_SY_B!BV14/Inv_SY_B!$CA14-1,"")</f>
        <v>1.0885524370300104E-2</v>
      </c>
      <c r="BW14" s="177">
        <f>IFERROR(Inv_SY_B!BW14/Inv_SY_B!$CA14-1,"")</f>
        <v>2.8603987694454158E-2</v>
      </c>
      <c r="BX14" s="177">
        <f>IFERROR(Inv_SY_B!BX14/Inv_SY_B!$CA14-1,"")</f>
        <v>2.3429370036443187E-2</v>
      </c>
    </row>
    <row r="15" spans="1:76">
      <c r="A15"/>
      <c r="B15" s="173">
        <f t="shared" si="1"/>
        <v>45852</v>
      </c>
      <c r="C15" s="177">
        <f>IFERROR(Inv_SY_B!C15/Inv_SY_B!$BY15-1,"")</f>
        <v>9.737794164392799E-4</v>
      </c>
      <c r="D15" s="177">
        <f>IFERROR(Inv_SY_B!D15/Inv_SY_B!$BY15-1,"")</f>
        <v>7.1589060371775037E-3</v>
      </c>
      <c r="E15" s="177">
        <f>IFERROR(Inv_SY_B!E15/Inv_SY_B!$BY15-1,"")</f>
        <v>-2.9456971213068783E-3</v>
      </c>
      <c r="F15" s="177">
        <f>IFERROR(Inv_SY_B!F15/Inv_SY_B!$BY15-1,"")</f>
        <v>-2.2527640979416064E-2</v>
      </c>
      <c r="G15" s="177">
        <f>IFERROR(Inv_SY_B!G15/Inv_SY_B!$BY15-1,"")</f>
        <v>-3.0251862289853104E-2</v>
      </c>
      <c r="H15" s="177">
        <f>IFERROR(Inv_SY_B!H15/Inv_SY_B!$BY15-1,"")</f>
        <v>-2.7598648939713866E-2</v>
      </c>
      <c r="I15" s="177">
        <f>IFERROR(Inv_SY_B!I15/Inv_SY_B!$BY15-1,"")</f>
        <v>-3.0953428403868166E-5</v>
      </c>
      <c r="J15" s="177">
        <f>IFERROR(Inv_SY_B!J15/Inv_SY_B!$BY15-1,"")</f>
        <v>-1.3747669218536873E-2</v>
      </c>
      <c r="K15" s="177">
        <f>IFERROR(Inv_SY_B!K15/Inv_SY_B!$BY15-1,"")</f>
        <v>-2.0162039748702343E-2</v>
      </c>
      <c r="L15" s="177">
        <f>IFERROR(Inv_SY_B!L15/Inv_SY_B!$BY15-1,"")</f>
        <v>4.8038585046832338E-3</v>
      </c>
      <c r="M15" s="177">
        <f>IFERROR(Inv_SY_B!M15/Inv_SY_B!$BY15-1,"")</f>
        <v>2.0360066429039314E-2</v>
      </c>
      <c r="N15" s="177">
        <f>IFERROR(Inv_SY_B!N15/Inv_SY_B!$BY15-1,"")</f>
        <v>-8.6080693779952977E-3</v>
      </c>
      <c r="O15" s="177">
        <f>IFERROR(Inv_SY_B!O15/Inv_SY_B!$BY15-1,"")</f>
        <v>4.4495780439057775E-2</v>
      </c>
      <c r="P15" s="177">
        <f>IFERROR(Inv_SY_B!P15/Inv_SY_B!$BY15-1,"")</f>
        <v>-2.6673490914555842E-2</v>
      </c>
      <c r="Q15" s="177">
        <f>IFERROR(Inv_SY_B!Q15/Inv_SY_B!$BY15-1,"")</f>
        <v>3.4248840128869862E-3</v>
      </c>
      <c r="R15" s="177">
        <f>IFERROR(Inv_SY_B!R15/Inv_SY_B!$BY15-1,"")</f>
        <v>2.0481547878674178E-2</v>
      </c>
      <c r="S15" s="177">
        <f>IFERROR(Inv_SY_B!S15/Inv_SY_B!$BY15-1,"")</f>
        <v>2.7794787751238559E-3</v>
      </c>
      <c r="T15" s="177">
        <f>IFERROR(Inv_SY_B!T15/Inv_SY_B!$BY15-1,"")</f>
        <v>-1.2345114047060846E-2</v>
      </c>
      <c r="U15" s="177">
        <f>IFERROR(Inv_SY_B!U15/Inv_SY_B!$BY15-1,"")</f>
        <v>1.2798503824528851E-2</v>
      </c>
      <c r="V15" s="177">
        <f>IFERROR(Inv_SY_B!V15/Inv_SY_B!$BY15-1,"")</f>
        <v>8.2198761055269909E-3</v>
      </c>
      <c r="W15" s="177">
        <f>IFERROR(Inv_SY_B!W15/Inv_SY_B!$BY15-1,"")</f>
        <v>-2.4210565575933818E-2</v>
      </c>
      <c r="X15" s="177">
        <f>IFERROR(Inv_SY_B!X15/Inv_SY_B!$BY15-1,"")</f>
        <v>2.0183393578421693E-2</v>
      </c>
      <c r="Y15" s="177">
        <f>IFERROR(Inv_SY_B!Y15/Inv_SY_B!$BY15-1,"")</f>
        <v>1.2772324921331846E-2</v>
      </c>
      <c r="Z15" s="177">
        <f>IFERROR(Inv_SY_B!Z15/Inv_SY_B!$BY15-1,"")</f>
        <v>8.6159969384078661E-3</v>
      </c>
      <c r="AA15" s="177">
        <f>IFERROR(Inv_SY_B!AA15/Inv_SY_B!$BY15-1,"")</f>
        <v>1.6564532630579221E-2</v>
      </c>
      <c r="AB15" s="177">
        <f>IFERROR(Inv_SY_B!AB15/Inv_SY_B!$BY15-1,"")</f>
        <v>5.8900547776861156E-3</v>
      </c>
      <c r="AC15" s="177">
        <f>IFERROR(Inv_SY_B!AC15/Inv_SY_B!$BY15-1,"")</f>
        <v>4.4938700086136762E-3</v>
      </c>
      <c r="AD15" s="177">
        <f>IFERROR(Inv_SY_B!AD15/Inv_SY_B!$BY15-1,"")</f>
        <v>-4.9151026367010298E-3</v>
      </c>
      <c r="AE15" s="177">
        <f>IFERROR(Inv_SY_B!AE15/Inv_SY_B!$BZ15-1,"")</f>
        <v>7.4352252947542663E-3</v>
      </c>
      <c r="AF15" s="177">
        <f>IFERROR(Inv_SY_B!AF15/Inv_SY_B!$BZ15-1,"")</f>
        <v>-1.273892086470263E-2</v>
      </c>
      <c r="AG15" s="177">
        <f>IFERROR(Inv_SY_B!AG15/Inv_SY_B!$BZ15-1,"")</f>
        <v>-2.5959172849808754E-3</v>
      </c>
      <c r="AH15" s="177">
        <f>IFERROR(Inv_SY_B!AH15/Inv_SY_B!$BZ15-1,"")</f>
        <v>-1.3136055497925181E-2</v>
      </c>
      <c r="AI15" s="177">
        <f>IFERROR(Inv_SY_B!AI15/Inv_SY_B!$BZ15-1,"")</f>
        <v>7.0164910925007984E-3</v>
      </c>
      <c r="AJ15" s="177">
        <f>IFERROR(Inv_SY_B!AJ15/Inv_SY_B!$BZ15-1,"")</f>
        <v>8.0685979943508901E-3</v>
      </c>
      <c r="AK15" s="177">
        <f>IFERROR(Inv_SY_B!AK15/Inv_SY_B!$BZ15-1,"")</f>
        <v>-1.8445072246985328E-3</v>
      </c>
      <c r="AL15" s="177">
        <f>IFERROR(Inv_SY_B!AL15/Inv_SY_B!$BZ15-1,"")</f>
        <v>7.5444367409225332E-3</v>
      </c>
      <c r="AM15" s="177">
        <f>IFERROR(Inv_SY_B!AM15/Inv_SY_B!$BZ15-1,"")</f>
        <v>3.6894576851571603E-3</v>
      </c>
      <c r="AN15" s="177">
        <f>IFERROR(Inv_SY_B!AN15/Inv_SY_B!$BZ15-1,"")</f>
        <v>1.322208373367495E-2</v>
      </c>
      <c r="AO15" s="177">
        <f>IFERROR(Inv_SY_B!AO15/Inv_SY_B!$BZ15-1,"")</f>
        <v>1.5039933352229307E-2</v>
      </c>
      <c r="AP15" s="177">
        <f>IFERROR(Inv_SY_B!AP15/Inv_SY_B!$BZ15-1,"")</f>
        <v>-3.8387110315043715E-2</v>
      </c>
      <c r="AQ15" s="177">
        <f>IFERROR(Inv_SY_B!AQ15/Inv_SY_B!$BZ15-1,"")</f>
        <v>3.7041015677667932E-3</v>
      </c>
      <c r="AR15" s="177">
        <f>IFERROR(Inv_SY_B!AR15/Inv_SY_B!$BZ15-1,"")</f>
        <v>6.6365987355549994E-3</v>
      </c>
      <c r="AS15" s="177">
        <f>IFERROR(Inv_SY_B!AS15/Inv_SY_B!$BZ15-1,"")</f>
        <v>-1.2829162805324867E-2</v>
      </c>
      <c r="AT15" s="177">
        <f>IFERROR(Inv_SY_B!AT15/Inv_SY_B!$BZ15-1,"")</f>
        <v>-1.5699854827580961E-2</v>
      </c>
      <c r="AU15" s="177">
        <f>IFERROR(Inv_SY_B!AU15/Inv_SY_B!$BZ15-1,"")</f>
        <v>2.1876902783570573E-2</v>
      </c>
      <c r="AV15" s="177">
        <f>IFERROR(Inv_SY_B!AV15/Inv_SY_B!$BZ15-1,"")</f>
        <v>2.9976998397758248E-3</v>
      </c>
      <c r="AW15" s="177">
        <f>IFERROR(Inv_SY_B!AW15/Inv_SY_B!$CA15-1,"")</f>
        <v>-6.4442754577367034E-2</v>
      </c>
      <c r="AX15" s="177">
        <f>IFERROR(Inv_SY_B!AX15/Inv_SY_B!$CA15-1,"")</f>
        <v>-3.1475055032042731E-2</v>
      </c>
      <c r="AY15" s="177">
        <f>IFERROR(Inv_SY_B!AY15/Inv_SY_B!$CA15-1,"")</f>
        <v>2.8157987112015892E-2</v>
      </c>
      <c r="AZ15" s="177">
        <f>IFERROR(Inv_SY_B!AZ15/Inv_SY_B!$CA15-1,"")</f>
        <v>7.8994097275296271E-2</v>
      </c>
      <c r="BA15" s="177">
        <f>IFERROR(Inv_SY_B!BA15/Inv_SY_B!$CA15-1,"")</f>
        <v>6.3164958449588582E-3</v>
      </c>
      <c r="BB15" s="177">
        <f>IFERROR(Inv_SY_B!BB15/Inv_SY_B!$CA15-1,"")</f>
        <v>1.9017402435808961E-2</v>
      </c>
      <c r="BC15" s="177">
        <f>IFERROR(Inv_SY_B!BC15/Inv_SY_B!$CA15-1,"")</f>
        <v>5.8342344975996774E-3</v>
      </c>
      <c r="BD15" s="177">
        <f>IFERROR(Inv_SY_B!BD15/Inv_SY_B!$CA15-1,"")</f>
        <v>7.8179630111940845E-3</v>
      </c>
      <c r="BE15" s="177">
        <f>IFERROR(Inv_SY_B!BE15/Inv_SY_B!$CA15-1,"")</f>
        <v>2.7654813335542983E-2</v>
      </c>
      <c r="BF15" s="177">
        <f>IFERROR(Inv_SY_B!BF15/Inv_SY_B!$CA15-1,"")</f>
        <v>4.1436653231529341E-2</v>
      </c>
      <c r="BG15" s="177">
        <f>IFERROR(Inv_SY_B!BG15/Inv_SY_B!$CA15-1,"")</f>
        <v>4.2356932324933316E-2</v>
      </c>
      <c r="BH15" s="177">
        <f>IFERROR(Inv_SY_B!BH15/Inv_SY_B!$CA15-1,"")</f>
        <v>3.4191803021721423E-2</v>
      </c>
      <c r="BI15" s="177">
        <f>IFERROR(Inv_SY_B!BI15/Inv_SY_B!$CA15-1,"")</f>
        <v>3.5757360629424806E-2</v>
      </c>
      <c r="BJ15" s="177">
        <f>IFERROR(Inv_SY_B!BJ15/Inv_SY_B!$CA15-1,"")</f>
        <v>4.6880315853103038E-2</v>
      </c>
      <c r="BK15" s="177">
        <f>IFERROR(Inv_SY_B!BK15/Inv_SY_B!$CA15-1,"")</f>
        <v>3.5286265184384158E-2</v>
      </c>
      <c r="BL15" s="177">
        <f>IFERROR(Inv_SY_B!BL15/Inv_SY_B!$CA15-1,"")</f>
        <v>3.4717358266256326E-2</v>
      </c>
      <c r="BM15" s="177">
        <f>IFERROR(Inv_SY_B!BM15/Inv_SY_B!$CA15-1,"")</f>
        <v>1.9486481827958757E-2</v>
      </c>
      <c r="BN15" s="177">
        <f>IFERROR(Inv_SY_B!BN15/Inv_SY_B!$CA15-1,"")</f>
        <v>1.0113819206605479E-2</v>
      </c>
      <c r="BO15" s="177">
        <f>IFERROR(Inv_SY_B!BO15/Inv_SY_B!$CA15-1,"")</f>
        <v>-1.6416287771096938E-2</v>
      </c>
      <c r="BP15" s="177">
        <f>IFERROR(Inv_SY_B!BP15/Inv_SY_B!$CA15-1,"")</f>
        <v>1.4064271594573796E-2</v>
      </c>
      <c r="BQ15" s="177">
        <f>IFERROR(Inv_SY_B!BQ15/Inv_SY_B!$CA15-1,"")</f>
        <v>3.9544330094229974E-3</v>
      </c>
      <c r="BR15" s="177">
        <f>IFERROR(Inv_SY_B!BR15/Inv_SY_B!$CA15-1,"")</f>
        <v>4.9962596832264117E-2</v>
      </c>
      <c r="BS15" s="177">
        <f>IFERROR(Inv_SY_B!BS15/Inv_SY_B!$CA15-1,"")</f>
        <v>-2.301099002143181E-2</v>
      </c>
      <c r="BT15" s="177">
        <f>IFERROR(Inv_SY_B!BT15/Inv_SY_B!$CA15-1,"")</f>
        <v>-3.2536725376418718E-2</v>
      </c>
      <c r="BU15" s="177">
        <f>IFERROR(Inv_SY_B!BU15/Inv_SY_B!$CA15-1,"")</f>
        <v>-0.43980630266275889</v>
      </c>
      <c r="BV15" s="177">
        <f>IFERROR(Inv_SY_B!BV15/Inv_SY_B!$CA15-1,"")</f>
        <v>3.4029052701961771E-2</v>
      </c>
      <c r="BW15" s="177">
        <f>IFERROR(Inv_SY_B!BW15/Inv_SY_B!$CA15-1,"")</f>
        <v>2.3074527188338578E-2</v>
      </c>
      <c r="BX15" s="177">
        <f>IFERROR(Inv_SY_B!BX15/Inv_SY_B!$CA15-1,"")</f>
        <v>8.583251056217378E-3</v>
      </c>
    </row>
    <row r="16" spans="1:76">
      <c r="A16"/>
      <c r="B16" s="173">
        <f t="shared" si="1"/>
        <v>45853</v>
      </c>
      <c r="C16" s="177">
        <f>IFERROR(Inv_SY_B!C16/Inv_SY_B!$BY16-1,"")</f>
        <v>-2.1463194650836681E-2</v>
      </c>
      <c r="D16" s="177">
        <f>IFERROR(Inv_SY_B!D16/Inv_SY_B!$BY16-1,"")</f>
        <v>3.8540623869105506E-3</v>
      </c>
      <c r="E16" s="177">
        <f>IFERROR(Inv_SY_B!E16/Inv_SY_B!$BY16-1,"")</f>
        <v>1.6619663128502937E-2</v>
      </c>
      <c r="F16" s="177">
        <f>IFERROR(Inv_SY_B!F16/Inv_SY_B!$BY16-1,"")</f>
        <v>-1.886401105168023E-3</v>
      </c>
      <c r="G16" s="177">
        <f>IFERROR(Inv_SY_B!G16/Inv_SY_B!$BY16-1,"")</f>
        <v>-5.135962979512243E-4</v>
      </c>
      <c r="H16" s="177">
        <f>IFERROR(Inv_SY_B!H16/Inv_SY_B!$BY16-1,"")</f>
        <v>-1.5990361827833532E-2</v>
      </c>
      <c r="I16" s="177">
        <f>IFERROR(Inv_SY_B!I16/Inv_SY_B!$BY16-1,"")</f>
        <v>3.5217775836022813E-3</v>
      </c>
      <c r="J16" s="177">
        <f>IFERROR(Inv_SY_B!J16/Inv_SY_B!$BY16-1,"")</f>
        <v>-3.2719380032942613E-2</v>
      </c>
      <c r="K16" s="177">
        <f>IFERROR(Inv_SY_B!K16/Inv_SY_B!$BY16-1,"")</f>
        <v>-2.588630326256669E-2</v>
      </c>
      <c r="L16" s="177">
        <f>IFERROR(Inv_SY_B!L16/Inv_SY_B!$BY16-1,"")</f>
        <v>1.7131459912591351E-2</v>
      </c>
      <c r="M16" s="177">
        <f>IFERROR(Inv_SY_B!M16/Inv_SY_B!$BY16-1,"")</f>
        <v>2.7847457223620697E-2</v>
      </c>
      <c r="N16" s="177">
        <f>IFERROR(Inv_SY_B!N16/Inv_SY_B!$BY16-1,"")</f>
        <v>-1.450244514718757E-2</v>
      </c>
      <c r="O16" s="177">
        <f>IFERROR(Inv_SY_B!O16/Inv_SY_B!$BY16-1,"")</f>
        <v>3.3826065935133487E-2</v>
      </c>
      <c r="P16" s="177">
        <f>IFERROR(Inv_SY_B!P16/Inv_SY_B!$BY16-1,"")</f>
        <v>-1.818252766151196E-2</v>
      </c>
      <c r="Q16" s="177">
        <f>IFERROR(Inv_SY_B!Q16/Inv_SY_B!$BY16-1,"")</f>
        <v>1.0415251915576462E-3</v>
      </c>
      <c r="R16" s="177">
        <f>IFERROR(Inv_SY_B!R16/Inv_SY_B!$BY16-1,"")</f>
        <v>1.4429440310796959E-3</v>
      </c>
      <c r="S16" s="177">
        <f>IFERROR(Inv_SY_B!S16/Inv_SY_B!$BY16-1,"")</f>
        <v>-6.8831314174480074E-3</v>
      </c>
      <c r="T16" s="177">
        <f>IFERROR(Inv_SY_B!T16/Inv_SY_B!$BY16-1,"")</f>
        <v>-3.2425632086285794E-2</v>
      </c>
      <c r="U16" s="177">
        <f>IFERROR(Inv_SY_B!U16/Inv_SY_B!$BY16-1,"")</f>
        <v>1.4721136143720503E-3</v>
      </c>
      <c r="V16" s="177">
        <f>IFERROR(Inv_SY_B!V16/Inv_SY_B!$BY16-1,"")</f>
        <v>-4.9756339972655272E-3</v>
      </c>
      <c r="W16" s="177">
        <f>IFERROR(Inv_SY_B!W16/Inv_SY_B!$BY16-1,"")</f>
        <v>-2.6217652046055973E-2</v>
      </c>
      <c r="X16" s="177">
        <f>IFERROR(Inv_SY_B!X16/Inv_SY_B!$BY16-1,"")</f>
        <v>3.2727035634180224E-2</v>
      </c>
      <c r="Y16" s="177">
        <f>IFERROR(Inv_SY_B!Y16/Inv_SY_B!$BY16-1,"")</f>
        <v>1.8789527649815341E-2</v>
      </c>
      <c r="Z16" s="177">
        <f>IFERROR(Inv_SY_B!Z16/Inv_SY_B!$BY16-1,"")</f>
        <v>1.8941538841234618E-2</v>
      </c>
      <c r="AA16" s="177">
        <f>IFERROR(Inv_SY_B!AA16/Inv_SY_B!$BY16-1,"")</f>
        <v>1.0812220029472464E-2</v>
      </c>
      <c r="AB16" s="177">
        <f>IFERROR(Inv_SY_B!AB16/Inv_SY_B!$BY16-1,"")</f>
        <v>1.4634319243778116E-3</v>
      </c>
      <c r="AC16" s="177">
        <f>IFERROR(Inv_SY_B!AC16/Inv_SY_B!$BY16-1,"")</f>
        <v>7.1321605203855665E-3</v>
      </c>
      <c r="AD16" s="177">
        <f>IFERROR(Inv_SY_B!AD16/Inv_SY_B!$BY16-1,"")</f>
        <v>5.0232759262167637E-3</v>
      </c>
      <c r="AE16" s="177">
        <f>IFERROR(Inv_SY_B!AE16/Inv_SY_B!$BZ16-1,"")</f>
        <v>2.2255856794692219E-2</v>
      </c>
      <c r="AF16" s="177">
        <f>IFERROR(Inv_SY_B!AF16/Inv_SY_B!$BZ16-1,"")</f>
        <v>-1.023787721123659E-3</v>
      </c>
      <c r="AG16" s="177">
        <f>IFERROR(Inv_SY_B!AG16/Inv_SY_B!$BZ16-1,"")</f>
        <v>8.9189244146326008E-3</v>
      </c>
      <c r="AH16" s="177">
        <f>IFERROR(Inv_SY_B!AH16/Inv_SY_B!$BZ16-1,"")</f>
        <v>-7.7579763652924072E-3</v>
      </c>
      <c r="AI16" s="177">
        <f>IFERROR(Inv_SY_B!AI16/Inv_SY_B!$BZ16-1,"")</f>
        <v>1.6371375725505066E-2</v>
      </c>
      <c r="AJ16" s="177">
        <f>IFERROR(Inv_SY_B!AJ16/Inv_SY_B!$BZ16-1,"")</f>
        <v>3.133061571743978E-3</v>
      </c>
      <c r="AK16" s="177">
        <f>IFERROR(Inv_SY_B!AK16/Inv_SY_B!$BZ16-1,"")</f>
        <v>6.6514456031692148E-3</v>
      </c>
      <c r="AL16" s="177">
        <f>IFERROR(Inv_SY_B!AL16/Inv_SY_B!$BZ16-1,"")</f>
        <v>1.4535996684366337E-2</v>
      </c>
      <c r="AM16" s="177">
        <f>IFERROR(Inv_SY_B!AM16/Inv_SY_B!$BZ16-1,"")</f>
        <v>2.1874990959278584E-3</v>
      </c>
      <c r="AN16" s="177">
        <f>IFERROR(Inv_SY_B!AN16/Inv_SY_B!$BZ16-1,"")</f>
        <v>8.4195759405021331E-3</v>
      </c>
      <c r="AO16" s="177">
        <f>IFERROR(Inv_SY_B!AO16/Inv_SY_B!$BZ16-1,"")</f>
        <v>1.1495493696407788E-2</v>
      </c>
      <c r="AP16" s="177">
        <f>IFERROR(Inv_SY_B!AP16/Inv_SY_B!$BZ16-1,"")</f>
        <v>-1.4957399004381422E-2</v>
      </c>
      <c r="AQ16" s="177">
        <f>IFERROR(Inv_SY_B!AQ16/Inv_SY_B!$BZ16-1,"")</f>
        <v>-5.6894714739728069E-3</v>
      </c>
      <c r="AR16" s="177">
        <f>IFERROR(Inv_SY_B!AR16/Inv_SY_B!$BZ16-1,"")</f>
        <v>-2.8305404613723217E-3</v>
      </c>
      <c r="AS16" s="177">
        <f>IFERROR(Inv_SY_B!AS16/Inv_SY_B!$BZ16-1,"")</f>
        <v>-1.436658504315047E-2</v>
      </c>
      <c r="AT16" s="177">
        <f>IFERROR(Inv_SY_B!AT16/Inv_SY_B!$BZ16-1,"")</f>
        <v>-4.9619663644475454E-2</v>
      </c>
      <c r="AU16" s="177">
        <f>IFERROR(Inv_SY_B!AU16/Inv_SY_B!$BZ16-1,"")</f>
        <v>7.6174079992132882E-3</v>
      </c>
      <c r="AV16" s="177">
        <f>IFERROR(Inv_SY_B!AV16/Inv_SY_B!$BZ16-1,"")</f>
        <v>-5.3412138123948294E-3</v>
      </c>
      <c r="AW16" s="177">
        <f>IFERROR(Inv_SY_B!AW16/Inv_SY_B!$CA16-1,"")</f>
        <v>-0.13474713715484876</v>
      </c>
      <c r="AX16" s="177">
        <f>IFERROR(Inv_SY_B!AX16/Inv_SY_B!$CA16-1,"")</f>
        <v>-0.11333542290931531</v>
      </c>
      <c r="AY16" s="177">
        <f>IFERROR(Inv_SY_B!AY16/Inv_SY_B!$CA16-1,"")</f>
        <v>9.5802494748391531E-3</v>
      </c>
      <c r="AZ16" s="177">
        <f>IFERROR(Inv_SY_B!AZ16/Inv_SY_B!$CA16-1,"")</f>
        <v>5.762518401058947E-2</v>
      </c>
      <c r="BA16" s="177">
        <f>IFERROR(Inv_SY_B!BA16/Inv_SY_B!$CA16-1,"")</f>
        <v>-3.3558474144118611E-2</v>
      </c>
      <c r="BB16" s="177">
        <f>IFERROR(Inv_SY_B!BB16/Inv_SY_B!$CA16-1,"")</f>
        <v>-1.5590355698217873E-2</v>
      </c>
      <c r="BC16" s="177">
        <f>IFERROR(Inv_SY_B!BC16/Inv_SY_B!$CA16-1,"")</f>
        <v>-2.6042875005872768E-2</v>
      </c>
      <c r="BD16" s="177">
        <f>IFERROR(Inv_SY_B!BD16/Inv_SY_B!$CA16-1,"")</f>
        <v>-1.6811332033400017E-2</v>
      </c>
      <c r="BE16" s="177">
        <f>IFERROR(Inv_SY_B!BE16/Inv_SY_B!$CA16-1,"")</f>
        <v>1.4294118776934761E-2</v>
      </c>
      <c r="BF16" s="177">
        <f>IFERROR(Inv_SY_B!BF16/Inv_SY_B!$CA16-1,"")</f>
        <v>5.5452329250553323E-2</v>
      </c>
      <c r="BG16" s="177">
        <f>IFERROR(Inv_SY_B!BG16/Inv_SY_B!$CA16-1,"")</f>
        <v>4.5241520223293197E-2</v>
      </c>
      <c r="BH16" s="177">
        <f>IFERROR(Inv_SY_B!BH16/Inv_SY_B!$CA16-1,"")</f>
        <v>3.7497887362257343E-2</v>
      </c>
      <c r="BI16" s="177">
        <f>IFERROR(Inv_SY_B!BI16/Inv_SY_B!$CA16-1,"")</f>
        <v>2.0881268684375121E-2</v>
      </c>
      <c r="BJ16" s="177">
        <f>IFERROR(Inv_SY_B!BJ16/Inv_SY_B!$CA16-1,"")</f>
        <v>4.1394113921176423E-2</v>
      </c>
      <c r="BK16" s="177">
        <f>IFERROR(Inv_SY_B!BK16/Inv_SY_B!$CA16-1,"")</f>
        <v>1.4806276723791312E-2</v>
      </c>
      <c r="BL16" s="177">
        <f>IFERROR(Inv_SY_B!BL16/Inv_SY_B!$CA16-1,"")</f>
        <v>1.3187227196972851E-2</v>
      </c>
      <c r="BM16" s="177">
        <f>IFERROR(Inv_SY_B!BM16/Inv_SY_B!$CA16-1,"")</f>
        <v>4.8645217127251117E-2</v>
      </c>
      <c r="BN16" s="177">
        <f>IFERROR(Inv_SY_B!BN16/Inv_SY_B!$CA16-1,"")</f>
        <v>3.1713453893877919E-2</v>
      </c>
      <c r="BO16" s="177">
        <f>IFERROR(Inv_SY_B!BO16/Inv_SY_B!$CA16-1,"")</f>
        <v>-9.7294686324711499E-4</v>
      </c>
      <c r="BP16" s="177">
        <f>IFERROR(Inv_SY_B!BP16/Inv_SY_B!$CA16-1,"")</f>
        <v>3.2816319941296967E-2</v>
      </c>
      <c r="BQ16" s="177">
        <f>IFERROR(Inv_SY_B!BQ16/Inv_SY_B!$CA16-1,"")</f>
        <v>-4.9395019828561981E-3</v>
      </c>
      <c r="BR16" s="177">
        <f>IFERROR(Inv_SY_B!BR16/Inv_SY_B!$CA16-1,"")</f>
        <v>8.1621467966945804E-2</v>
      </c>
      <c r="BS16" s="177">
        <f>IFERROR(Inv_SY_B!BS16/Inv_SY_B!$CA16-1,"")</f>
        <v>1.604164184523027E-2</v>
      </c>
      <c r="BT16" s="177">
        <f>IFERROR(Inv_SY_B!BT16/Inv_SY_B!$CA16-1,"")</f>
        <v>-1.4954229586772172E-2</v>
      </c>
      <c r="BU16" s="177">
        <f>IFERROR(Inv_SY_B!BU16/Inv_SY_B!$CA16-1,"")</f>
        <v>-0.32902999551503465</v>
      </c>
      <c r="BV16" s="177">
        <f>IFERROR(Inv_SY_B!BV16/Inv_SY_B!$CA16-1,"")</f>
        <v>0.11462376526651785</v>
      </c>
      <c r="BW16" s="177">
        <f>IFERROR(Inv_SY_B!BW16/Inv_SY_B!$CA16-1,"")</f>
        <v>3.8166468926253971E-2</v>
      </c>
      <c r="BX16" s="177">
        <f>IFERROR(Inv_SY_B!BX16/Inv_SY_B!$CA16-1,"")</f>
        <v>1.6393760301525839E-2</v>
      </c>
    </row>
    <row r="17" spans="1:76">
      <c r="A17"/>
      <c r="B17" s="173">
        <f t="shared" si="1"/>
        <v>45854</v>
      </c>
      <c r="C17" s="177">
        <f>IFERROR(Inv_SY_B!C17/Inv_SY_B!$BY17-1,"")</f>
        <v>-1.2393230475646888E-3</v>
      </c>
      <c r="D17" s="177">
        <f>IFERROR(Inv_SY_B!D17/Inv_SY_B!$BY17-1,"")</f>
        <v>9.0937389856264872E-3</v>
      </c>
      <c r="E17" s="177">
        <f>IFERROR(Inv_SY_B!E17/Inv_SY_B!$BY17-1,"")</f>
        <v>1.4748266917822495E-2</v>
      </c>
      <c r="F17" s="177">
        <f>IFERROR(Inv_SY_B!F17/Inv_SY_B!$BY17-1,"")</f>
        <v>4.3365392787810819E-3</v>
      </c>
      <c r="G17" s="177">
        <f>IFERROR(Inv_SY_B!G17/Inv_SY_B!$BY17-1,"")</f>
        <v>1.0266202740480956E-3</v>
      </c>
      <c r="H17" s="177">
        <f>IFERROR(Inv_SY_B!H17/Inv_SY_B!$BY17-1,"")</f>
        <v>-8.2038053287913915E-3</v>
      </c>
      <c r="I17" s="177">
        <f>IFERROR(Inv_SY_B!I17/Inv_SY_B!$BY17-1,"")</f>
        <v>1.5095019616793826E-2</v>
      </c>
      <c r="J17" s="177">
        <f>IFERROR(Inv_SY_B!J17/Inv_SY_B!$BY17-1,"")</f>
        <v>-1.1739529222611678E-2</v>
      </c>
      <c r="K17" s="177">
        <f>IFERROR(Inv_SY_B!K17/Inv_SY_B!$BY17-1,"")</f>
        <v>-6.9289701054657815E-3</v>
      </c>
      <c r="L17" s="177">
        <f>IFERROR(Inv_SY_B!L17/Inv_SY_B!$BY17-1,"")</f>
        <v>2.2502424209017491E-2</v>
      </c>
      <c r="M17" s="177">
        <f>IFERROR(Inv_SY_B!M17/Inv_SY_B!$BY17-1,"")</f>
        <v>4.5724788166106034E-2</v>
      </c>
      <c r="N17" s="177">
        <f>IFERROR(Inv_SY_B!N17/Inv_SY_B!$BY17-1,"")</f>
        <v>1.2098123841771447E-2</v>
      </c>
      <c r="O17" s="177">
        <f>IFERROR(Inv_SY_B!O17/Inv_SY_B!$BY17-1,"")</f>
        <v>3.9064585448305156E-2</v>
      </c>
      <c r="P17" s="177">
        <f>IFERROR(Inv_SY_B!P17/Inv_SY_B!$BY17-1,"")</f>
        <v>-1.4699128118334737E-2</v>
      </c>
      <c r="Q17" s="177">
        <f>IFERROR(Inv_SY_B!Q17/Inv_SY_B!$BY17-1,"")</f>
        <v>7.0003141662982049E-3</v>
      </c>
      <c r="R17" s="177">
        <f>IFERROR(Inv_SY_B!R17/Inv_SY_B!$BY17-1,"")</f>
        <v>1.5971720858079852E-2</v>
      </c>
      <c r="S17" s="177">
        <f>IFERROR(Inv_SY_B!S17/Inv_SY_B!$BY17-1,"")</f>
        <v>2.1155745108303314E-4</v>
      </c>
      <c r="T17" s="177">
        <f>IFERROR(Inv_SY_B!T17/Inv_SY_B!$BY17-1,"")</f>
        <v>-2.1403611639810194E-2</v>
      </c>
      <c r="U17" s="177">
        <f>IFERROR(Inv_SY_B!U17/Inv_SY_B!$BY17-1,"")</f>
        <v>7.9348017294571527E-3</v>
      </c>
      <c r="V17" s="177">
        <f>IFERROR(Inv_SY_B!V17/Inv_SY_B!$BY17-1,"")</f>
        <v>-2.4192207087436746E-4</v>
      </c>
      <c r="W17" s="177">
        <f>IFERROR(Inv_SY_B!W17/Inv_SY_B!$BY17-1,"")</f>
        <v>-4.1951947282617974E-2</v>
      </c>
      <c r="X17" s="177">
        <f>IFERROR(Inv_SY_B!X17/Inv_SY_B!$BY17-1,"")</f>
        <v>-5.6108717954582721E-3</v>
      </c>
      <c r="Y17" s="177">
        <f>IFERROR(Inv_SY_B!Y17/Inv_SY_B!$BY17-1,"")</f>
        <v>-6.3980942403306651E-3</v>
      </c>
      <c r="Z17" s="177">
        <f>IFERROR(Inv_SY_B!Z17/Inv_SY_B!$BY17-1,"")</f>
        <v>-1.1497228957448202E-2</v>
      </c>
      <c r="AA17" s="177">
        <f>IFERROR(Inv_SY_B!AA17/Inv_SY_B!$BY17-1,"")</f>
        <v>-1.0707421931651417E-2</v>
      </c>
      <c r="AB17" s="177">
        <f>IFERROR(Inv_SY_B!AB17/Inv_SY_B!$BY17-1,"")</f>
        <v>-2.2672542803748752E-2</v>
      </c>
      <c r="AC17" s="177">
        <f>IFERROR(Inv_SY_B!AC17/Inv_SY_B!$BY17-1,"")</f>
        <v>-1.2627318013865296E-2</v>
      </c>
      <c r="AD17" s="177">
        <f>IFERROR(Inv_SY_B!AD17/Inv_SY_B!$BY17-1,"")</f>
        <v>-1.8886786384620158E-2</v>
      </c>
      <c r="AE17" s="177">
        <f>IFERROR(Inv_SY_B!AE17/Inv_SY_B!$BZ17-1,"")</f>
        <v>1.4909541141179261E-2</v>
      </c>
      <c r="AF17" s="177">
        <f>IFERROR(Inv_SY_B!AF17/Inv_SY_B!$BZ17-1,"")</f>
        <v>-2.5191386996344933E-3</v>
      </c>
      <c r="AG17" s="177">
        <f>IFERROR(Inv_SY_B!AG17/Inv_SY_B!$BZ17-1,"")</f>
        <v>9.2666306957487343E-3</v>
      </c>
      <c r="AH17" s="177">
        <f>IFERROR(Inv_SY_B!AH17/Inv_SY_B!$BZ17-1,"")</f>
        <v>7.1407677009185377E-3</v>
      </c>
      <c r="AI17" s="177">
        <f>IFERROR(Inv_SY_B!AI17/Inv_SY_B!$BZ17-1,"")</f>
        <v>1.3158552924203315E-2</v>
      </c>
      <c r="AJ17" s="177">
        <f>IFERROR(Inv_SY_B!AJ17/Inv_SY_B!$BZ17-1,"")</f>
        <v>-3.3578035012181706E-3</v>
      </c>
      <c r="AK17" s="177">
        <f>IFERROR(Inv_SY_B!AK17/Inv_SY_B!$BZ17-1,"")</f>
        <v>-1.9055540708912133E-5</v>
      </c>
      <c r="AL17" s="177">
        <f>IFERROR(Inv_SY_B!AL17/Inv_SY_B!$BZ17-1,"")</f>
        <v>7.7607088137929825E-3</v>
      </c>
      <c r="AM17" s="177">
        <f>IFERROR(Inv_SY_B!AM17/Inv_SY_B!$BZ17-1,"")</f>
        <v>4.8477954078676166E-3</v>
      </c>
      <c r="AN17" s="177">
        <f>IFERROR(Inv_SY_B!AN17/Inv_SY_B!$BZ17-1,"")</f>
        <v>1.7074574813515486E-2</v>
      </c>
      <c r="AO17" s="177">
        <f>IFERROR(Inv_SY_B!AO17/Inv_SY_B!$BZ17-1,"")</f>
        <v>2.0436542691592452E-2</v>
      </c>
      <c r="AP17" s="177">
        <f>IFERROR(Inv_SY_B!AP17/Inv_SY_B!$BZ17-1,"")</f>
        <v>1.3205140085917666E-2</v>
      </c>
      <c r="AQ17" s="177">
        <f>IFERROR(Inv_SY_B!AQ17/Inv_SY_B!$BZ17-1,"")</f>
        <v>1.3078715228021842E-2</v>
      </c>
      <c r="AR17" s="177">
        <f>IFERROR(Inv_SY_B!AR17/Inv_SY_B!$BZ17-1,"")</f>
        <v>1.3209981052574093E-2</v>
      </c>
      <c r="AS17" s="177">
        <f>IFERROR(Inv_SY_B!AS17/Inv_SY_B!$BZ17-1,"")</f>
        <v>-1.7263897868230904E-2</v>
      </c>
      <c r="AT17" s="177">
        <f>IFERROR(Inv_SY_B!AT17/Inv_SY_B!$BZ17-1,"")</f>
        <v>-4.3926671665644346E-2</v>
      </c>
      <c r="AU17" s="177">
        <f>IFERROR(Inv_SY_B!AU17/Inv_SY_B!$BZ17-1,"")</f>
        <v>-3.1752960135139841E-2</v>
      </c>
      <c r="AV17" s="177">
        <f>IFERROR(Inv_SY_B!AV17/Inv_SY_B!$BZ17-1,"")</f>
        <v>-3.5249423144750325E-2</v>
      </c>
      <c r="AW17" s="177">
        <f>IFERROR(Inv_SY_B!AW17/Inv_SY_B!$CA17-1,"")</f>
        <v>-0.16921637970424985</v>
      </c>
      <c r="AX17" s="177">
        <f>IFERROR(Inv_SY_B!AX17/Inv_SY_B!$CA17-1,"")</f>
        <v>-0.13907108712087457</v>
      </c>
      <c r="AY17" s="177">
        <f>IFERROR(Inv_SY_B!AY17/Inv_SY_B!$CA17-1,"")</f>
        <v>-1.2349703581583715E-2</v>
      </c>
      <c r="AZ17" s="177">
        <f>IFERROR(Inv_SY_B!AZ17/Inv_SY_B!$CA17-1,"")</f>
        <v>5.3207953412891973E-2</v>
      </c>
      <c r="BA17" s="177">
        <f>IFERROR(Inv_SY_B!BA17/Inv_SY_B!$CA17-1,"")</f>
        <v>-2.4638677693857858E-2</v>
      </c>
      <c r="BB17" s="177">
        <f>IFERROR(Inv_SY_B!BB17/Inv_SY_B!$CA17-1,"")</f>
        <v>1.006827877243377E-2</v>
      </c>
      <c r="BC17" s="177">
        <f>IFERROR(Inv_SY_B!BC17/Inv_SY_B!$CA17-1,"")</f>
        <v>4.0619019285832447E-3</v>
      </c>
      <c r="BD17" s="177">
        <f>IFERROR(Inv_SY_B!BD17/Inv_SY_B!$CA17-1,"")</f>
        <v>3.3271113974902011E-3</v>
      </c>
      <c r="BE17" s="177">
        <f>IFERROR(Inv_SY_B!BE17/Inv_SY_B!$CA17-1,"")</f>
        <v>3.2108609969383695E-2</v>
      </c>
      <c r="BF17" s="177">
        <f>IFERROR(Inv_SY_B!BF17/Inv_SY_B!$CA17-1,"")</f>
        <v>4.7607296753958028E-2</v>
      </c>
      <c r="BG17" s="177">
        <f>IFERROR(Inv_SY_B!BG17/Inv_SY_B!$CA17-1,"")</f>
        <v>4.3755654814327416E-2</v>
      </c>
      <c r="BH17" s="177">
        <f>IFERROR(Inv_SY_B!BH17/Inv_SY_B!$CA17-1,"")</f>
        <v>3.6786173014144552E-2</v>
      </c>
      <c r="BI17" s="177">
        <f>IFERROR(Inv_SY_B!BI17/Inv_SY_B!$CA17-1,"")</f>
        <v>2.72157041515253E-2</v>
      </c>
      <c r="BJ17" s="177">
        <f>IFERROR(Inv_SY_B!BJ17/Inv_SY_B!$CA17-1,"")</f>
        <v>4.1494462058436987E-2</v>
      </c>
      <c r="BK17" s="177">
        <f>IFERROR(Inv_SY_B!BK17/Inv_SY_B!$CA17-1,"")</f>
        <v>1.3977409970153509E-2</v>
      </c>
      <c r="BL17" s="177">
        <f>IFERROR(Inv_SY_B!BL17/Inv_SY_B!$CA17-1,"")</f>
        <v>2.1976809209682369E-2</v>
      </c>
      <c r="BM17" s="177">
        <f>IFERROR(Inv_SY_B!BM17/Inv_SY_B!$CA17-1,"")</f>
        <v>7.2256840997764193E-3</v>
      </c>
      <c r="BN17" s="177">
        <f>IFERROR(Inv_SY_B!BN17/Inv_SY_B!$CA17-1,"")</f>
        <v>-6.2016196053849004E-4</v>
      </c>
      <c r="BO17" s="177">
        <f>IFERROR(Inv_SY_B!BO17/Inv_SY_B!$CA17-1,"")</f>
        <v>-2.2291054472055039E-2</v>
      </c>
      <c r="BP17" s="177">
        <f>IFERROR(Inv_SY_B!BP17/Inv_SY_B!$CA17-1,"")</f>
        <v>6.3809410088966345E-4</v>
      </c>
      <c r="BQ17" s="177">
        <f>IFERROR(Inv_SY_B!BQ17/Inv_SY_B!$CA17-1,"")</f>
        <v>-1.3759655260835002E-2</v>
      </c>
      <c r="BR17" s="177">
        <f>IFERROR(Inv_SY_B!BR17/Inv_SY_B!$CA17-1,"")</f>
        <v>7.7252628778838872E-2</v>
      </c>
      <c r="BS17" s="177">
        <f>IFERROR(Inv_SY_B!BS17/Inv_SY_B!$CA17-1,"")</f>
        <v>-7.6178161791340404E-3</v>
      </c>
      <c r="BT17" s="177">
        <f>IFERROR(Inv_SY_B!BT17/Inv_SY_B!$CA17-1,"")</f>
        <v>-1.5697932494211697E-2</v>
      </c>
      <c r="BU17" s="177">
        <f>IFERROR(Inv_SY_B!BU17/Inv_SY_B!$CA17-1,"")</f>
        <v>-0.11797080294908657</v>
      </c>
      <c r="BV17" s="177">
        <f>IFERROR(Inv_SY_B!BV17/Inv_SY_B!$CA17-1,"")</f>
        <v>0.1201794516745831</v>
      </c>
      <c r="BW17" s="177">
        <f>IFERROR(Inv_SY_B!BW17/Inv_SY_B!$CA17-1,"")</f>
        <v>2.8753425519958409E-3</v>
      </c>
      <c r="BX17" s="177">
        <f>IFERROR(Inv_SY_B!BX17/Inv_SY_B!$CA17-1,"")</f>
        <v>-2.0525295242671993E-2</v>
      </c>
    </row>
    <row r="18" spans="1:76">
      <c r="A18"/>
      <c r="B18" s="173">
        <f t="shared" si="1"/>
        <v>45855</v>
      </c>
      <c r="C18" s="177">
        <f>IFERROR(Inv_SY_B!C18/Inv_SY_B!$BY18-1,"")</f>
        <v>-3.4195368004785398E-2</v>
      </c>
      <c r="D18" s="177">
        <f>IFERROR(Inv_SY_B!D18/Inv_SY_B!$BY18-1,"")</f>
        <v>-3.3230172188612572E-2</v>
      </c>
      <c r="E18" s="177">
        <f>IFERROR(Inv_SY_B!E18/Inv_SY_B!$BY18-1,"")</f>
        <v>-2.7062453693008082E-2</v>
      </c>
      <c r="F18" s="177">
        <f>IFERROR(Inv_SY_B!F18/Inv_SY_B!$BY18-1,"")</f>
        <v>-1.904365800726826E-2</v>
      </c>
      <c r="G18" s="177">
        <f>IFERROR(Inv_SY_B!G18/Inv_SY_B!$BY18-1,"")</f>
        <v>-1.699618649059309E-2</v>
      </c>
      <c r="H18" s="177">
        <f>IFERROR(Inv_SY_B!H18/Inv_SY_B!$BY18-1,"")</f>
        <v>-3.2766245119741022E-2</v>
      </c>
      <c r="I18" s="177">
        <f>IFERROR(Inv_SY_B!I18/Inv_SY_B!$BY18-1,"")</f>
        <v>-1.7037537765648092E-2</v>
      </c>
      <c r="J18" s="177">
        <f>IFERROR(Inv_SY_B!J18/Inv_SY_B!$BY18-1,"")</f>
        <v>-4.0038789968793842E-2</v>
      </c>
      <c r="K18" s="177">
        <f>IFERROR(Inv_SY_B!K18/Inv_SY_B!$BY18-1,"")</f>
        <v>-3.8730384615529023E-2</v>
      </c>
      <c r="L18" s="177">
        <f>IFERROR(Inv_SY_B!L18/Inv_SY_B!$BY18-1,"")</f>
        <v>3.7597899795192014E-3</v>
      </c>
      <c r="M18" s="177">
        <f>IFERROR(Inv_SY_B!M18/Inv_SY_B!$BY18-1,"")</f>
        <v>3.9335970073974158E-2</v>
      </c>
      <c r="N18" s="177">
        <f>IFERROR(Inv_SY_B!N18/Inv_SY_B!$BY18-1,"")</f>
        <v>-1.5084186225451934E-2</v>
      </c>
      <c r="O18" s="177">
        <f>IFERROR(Inv_SY_B!O18/Inv_SY_B!$BY18-1,"")</f>
        <v>1.0477920856229117E-2</v>
      </c>
      <c r="P18" s="177">
        <f>IFERROR(Inv_SY_B!P18/Inv_SY_B!$BY18-1,"")</f>
        <v>-5.5460645653739871E-3</v>
      </c>
      <c r="Q18" s="177">
        <f>IFERROR(Inv_SY_B!Q18/Inv_SY_B!$BY18-1,"")</f>
        <v>-6.7598345591388664E-3</v>
      </c>
      <c r="R18" s="177">
        <f>IFERROR(Inv_SY_B!R18/Inv_SY_B!$BY18-1,"")</f>
        <v>-1.6040525470714107E-2</v>
      </c>
      <c r="S18" s="177">
        <f>IFERROR(Inv_SY_B!S18/Inv_SY_B!$BY18-1,"")</f>
        <v>-2.7646148653785119E-2</v>
      </c>
      <c r="T18" s="177">
        <f>IFERROR(Inv_SY_B!T18/Inv_SY_B!$BY18-1,"")</f>
        <v>-1.5947780616798801E-2</v>
      </c>
      <c r="U18" s="177">
        <f>IFERROR(Inv_SY_B!U18/Inv_SY_B!$BY18-1,"")</f>
        <v>-2.1181547636104581E-2</v>
      </c>
      <c r="V18" s="177">
        <f>IFERROR(Inv_SY_B!V18/Inv_SY_B!$BY18-1,"")</f>
        <v>-2.3367855694565787E-2</v>
      </c>
      <c r="W18" s="177">
        <f>IFERROR(Inv_SY_B!W18/Inv_SY_B!$BY18-1,"")</f>
        <v>1.8713861104509011E-2</v>
      </c>
      <c r="X18" s="177">
        <f>IFERROR(Inv_SY_B!X18/Inv_SY_B!$BY18-1,"")</f>
        <v>5.355753094768767E-2</v>
      </c>
      <c r="Y18" s="177">
        <f>IFERROR(Inv_SY_B!Y18/Inv_SY_B!$BY18-1,"")</f>
        <v>5.279212480853035E-2</v>
      </c>
      <c r="Z18" s="177">
        <f>IFERROR(Inv_SY_B!Z18/Inv_SY_B!$BY18-1,"")</f>
        <v>4.3571020470082766E-2</v>
      </c>
      <c r="AA18" s="177">
        <f>IFERROR(Inv_SY_B!AA18/Inv_SY_B!$BY18-1,"")</f>
        <v>5.2735830655737059E-2</v>
      </c>
      <c r="AB18" s="177">
        <f>IFERROR(Inv_SY_B!AB18/Inv_SY_B!$BY18-1,"")</f>
        <v>3.0923010097987147E-2</v>
      </c>
      <c r="AC18" s="177">
        <f>IFERROR(Inv_SY_B!AC18/Inv_SY_B!$BY18-1,"")</f>
        <v>4.6412686196107611E-2</v>
      </c>
      <c r="AD18" s="177">
        <f>IFERROR(Inv_SY_B!AD18/Inv_SY_B!$BY18-1,"")</f>
        <v>3.8394994085551915E-2</v>
      </c>
      <c r="AE18" s="177">
        <f>IFERROR(Inv_SY_B!AE18/Inv_SY_B!$BZ18-1,"")</f>
        <v>-1.1549115958973011E-2</v>
      </c>
      <c r="AF18" s="177">
        <f>IFERROR(Inv_SY_B!AF18/Inv_SY_B!$BZ18-1,"")</f>
        <v>-1.6045838417842573E-2</v>
      </c>
      <c r="AG18" s="177">
        <f>IFERROR(Inv_SY_B!AG18/Inv_SY_B!$BZ18-1,"")</f>
        <v>9.0356134318372305E-3</v>
      </c>
      <c r="AH18" s="177">
        <f>IFERROR(Inv_SY_B!AH18/Inv_SY_B!$BZ18-1,"")</f>
        <v>7.0628628493323298E-3</v>
      </c>
      <c r="AI18" s="177">
        <f>IFERROR(Inv_SY_B!AI18/Inv_SY_B!$BZ18-1,"")</f>
        <v>-8.4500833066039061E-3</v>
      </c>
      <c r="AJ18" s="177">
        <f>IFERROR(Inv_SY_B!AJ18/Inv_SY_B!$BZ18-1,"")</f>
        <v>-1.8304982083678034E-2</v>
      </c>
      <c r="AK18" s="177">
        <f>IFERROR(Inv_SY_B!AK18/Inv_SY_B!$BZ18-1,"")</f>
        <v>-1.9913968154460227E-2</v>
      </c>
      <c r="AL18" s="177">
        <f>IFERROR(Inv_SY_B!AL18/Inv_SY_B!$BZ18-1,"")</f>
        <v>-1.4141124171842545E-3</v>
      </c>
      <c r="AM18" s="177">
        <f>IFERROR(Inv_SY_B!AM18/Inv_SY_B!$BZ18-1,"")</f>
        <v>7.8894654453685042E-3</v>
      </c>
      <c r="AN18" s="177">
        <f>IFERROR(Inv_SY_B!AN18/Inv_SY_B!$BZ18-1,"")</f>
        <v>2.2462013109936896E-2</v>
      </c>
      <c r="AO18" s="177">
        <f>IFERROR(Inv_SY_B!AO18/Inv_SY_B!$BZ18-1,"")</f>
        <v>2.6941972658789171E-2</v>
      </c>
      <c r="AP18" s="177">
        <f>IFERROR(Inv_SY_B!AP18/Inv_SY_B!$BZ18-1,"")</f>
        <v>2.2157713970769599E-2</v>
      </c>
      <c r="AQ18" s="177">
        <f>IFERROR(Inv_SY_B!AQ18/Inv_SY_B!$BZ18-1,"")</f>
        <v>2.4192895133499093E-2</v>
      </c>
      <c r="AR18" s="177">
        <f>IFERROR(Inv_SY_B!AR18/Inv_SY_B!$BZ18-1,"")</f>
        <v>2.0063032586478124E-2</v>
      </c>
      <c r="AS18" s="177">
        <f>IFERROR(Inv_SY_B!AS18/Inv_SY_B!$BZ18-1,"")</f>
        <v>-2.6282826979189267E-2</v>
      </c>
      <c r="AT18" s="177">
        <f>IFERROR(Inv_SY_B!AT18/Inv_SY_B!$BZ18-1,"")</f>
        <v>-2.1606580517253282E-2</v>
      </c>
      <c r="AU18" s="177">
        <f>IFERROR(Inv_SY_B!AU18/Inv_SY_B!$BZ18-1,"")</f>
        <v>-1.0183763090833908E-2</v>
      </c>
      <c r="AV18" s="177">
        <f>IFERROR(Inv_SY_B!AV18/Inv_SY_B!$BZ18-1,"")</f>
        <v>-6.0542982599921524E-3</v>
      </c>
      <c r="AW18" s="177">
        <f>IFERROR(Inv_SY_B!AW18/Inv_SY_B!$CA18-1,"")</f>
        <v>-0.14716394979855896</v>
      </c>
      <c r="AX18" s="177">
        <f>IFERROR(Inv_SY_B!AX18/Inv_SY_B!$CA18-1,"")</f>
        <v>-0.12157658272924832</v>
      </c>
      <c r="AY18" s="177">
        <f>IFERROR(Inv_SY_B!AY18/Inv_SY_B!$CA18-1,"")</f>
        <v>-4.1252216185924229E-2</v>
      </c>
      <c r="AZ18" s="177">
        <f>IFERROR(Inv_SY_B!AZ18/Inv_SY_B!$CA18-1,"")</f>
        <v>2.0053945318169619E-2</v>
      </c>
      <c r="BA18" s="177">
        <f>IFERROR(Inv_SY_B!BA18/Inv_SY_B!$CA18-1,"")</f>
        <v>-4.3908476691852383E-2</v>
      </c>
      <c r="BB18" s="177">
        <f>IFERROR(Inv_SY_B!BB18/Inv_SY_B!$CA18-1,"")</f>
        <v>-1.2377313758754394E-2</v>
      </c>
      <c r="BC18" s="177">
        <f>IFERROR(Inv_SY_B!BC18/Inv_SY_B!$CA18-1,"")</f>
        <v>-1.3438630229619664E-2</v>
      </c>
      <c r="BD18" s="177">
        <f>IFERROR(Inv_SY_B!BD18/Inv_SY_B!$CA18-1,"")</f>
        <v>-5.3915766345489224E-3</v>
      </c>
      <c r="BE18" s="177">
        <f>IFERROR(Inv_SY_B!BE18/Inv_SY_B!$CA18-1,"")</f>
        <v>2.9869745632087996E-2</v>
      </c>
      <c r="BF18" s="177">
        <f>IFERROR(Inv_SY_B!BF18/Inv_SY_B!$CA18-1,"")</f>
        <v>4.6950539417873083E-2</v>
      </c>
      <c r="BG18" s="177">
        <f>IFERROR(Inv_SY_B!BG18/Inv_SY_B!$CA18-1,"")</f>
        <v>4.8914268618663881E-2</v>
      </c>
      <c r="BH18" s="177">
        <f>IFERROR(Inv_SY_B!BH18/Inv_SY_B!$CA18-1,"")</f>
        <v>4.193667550854685E-2</v>
      </c>
      <c r="BI18" s="177">
        <f>IFERROR(Inv_SY_B!BI18/Inv_SY_B!$CA18-1,"")</f>
        <v>2.9208535806159341E-2</v>
      </c>
      <c r="BJ18" s="177">
        <f>IFERROR(Inv_SY_B!BJ18/Inv_SY_B!$CA18-1,"")</f>
        <v>4.8660357831687984E-2</v>
      </c>
      <c r="BK18" s="177">
        <f>IFERROR(Inv_SY_B!BK18/Inv_SY_B!$CA18-1,"")</f>
        <v>2.0189711459744242E-2</v>
      </c>
      <c r="BL18" s="177">
        <f>IFERROR(Inv_SY_B!BL18/Inv_SY_B!$CA18-1,"")</f>
        <v>1.7637391232129485E-2</v>
      </c>
      <c r="BM18" s="177">
        <f>IFERROR(Inv_SY_B!BM18/Inv_SY_B!$CA18-1,"")</f>
        <v>3.1920006141305413E-2</v>
      </c>
      <c r="BN18" s="177">
        <f>IFERROR(Inv_SY_B!BN18/Inv_SY_B!$CA18-1,"")</f>
        <v>2.3845259155457876E-2</v>
      </c>
      <c r="BO18" s="177">
        <f>IFERROR(Inv_SY_B!BO18/Inv_SY_B!$CA18-1,"")</f>
        <v>-6.9922122834733536E-3</v>
      </c>
      <c r="BP18" s="177">
        <f>IFERROR(Inv_SY_B!BP18/Inv_SY_B!$CA18-1,"")</f>
        <v>1.9834180653989453E-2</v>
      </c>
      <c r="BQ18" s="177">
        <f>IFERROR(Inv_SY_B!BQ18/Inv_SY_B!$CA18-1,"")</f>
        <v>-1.6551820743721857E-2</v>
      </c>
      <c r="BR18" s="177">
        <f>IFERROR(Inv_SY_B!BR18/Inv_SY_B!$CA18-1,"")</f>
        <v>6.1025514689515115E-2</v>
      </c>
      <c r="BS18" s="177">
        <f>IFERROR(Inv_SY_B!BS18/Inv_SY_B!$CA18-1,"")</f>
        <v>-3.6113998389813662E-2</v>
      </c>
      <c r="BT18" s="177">
        <f>IFERROR(Inv_SY_B!BT18/Inv_SY_B!$CA18-1,"")</f>
        <v>2.7123764021315555E-2</v>
      </c>
      <c r="BU18" s="177">
        <f>IFERROR(Inv_SY_B!BU18/Inv_SY_B!$CA18-1,"")</f>
        <v>-8.4885472403163797E-2</v>
      </c>
      <c r="BV18" s="177">
        <f>IFERROR(Inv_SY_B!BV18/Inv_SY_B!$CA18-1,"")</f>
        <v>4.2535180553446184E-2</v>
      </c>
      <c r="BW18" s="177">
        <f>IFERROR(Inv_SY_B!BW18/Inv_SY_B!$CA18-1,"")</f>
        <v>1.4228900849037496E-2</v>
      </c>
      <c r="BX18" s="177">
        <f>IFERROR(Inv_SY_B!BX18/Inv_SY_B!$CA18-1,"")</f>
        <v>5.7182729595470771E-3</v>
      </c>
    </row>
    <row r="19" spans="1:76">
      <c r="A19"/>
      <c r="B19" s="173">
        <f t="shared" si="1"/>
        <v>45856</v>
      </c>
      <c r="C19" s="177">
        <f>IFERROR(Inv_SY_B!C19/Inv_SY_B!$BY19-1,"")</f>
        <v>7.1455853860586949E-3</v>
      </c>
      <c r="D19" s="177">
        <f>IFERROR(Inv_SY_B!D19/Inv_SY_B!$BY19-1,"")</f>
        <v>2.8326669737741561E-3</v>
      </c>
      <c r="E19" s="177">
        <f>IFERROR(Inv_SY_B!E19/Inv_SY_B!$BY19-1,"")</f>
        <v>-6.9852096862319524E-3</v>
      </c>
      <c r="F19" s="177">
        <f>IFERROR(Inv_SY_B!F19/Inv_SY_B!$BY19-1,"")</f>
        <v>-1.6137670868885734E-2</v>
      </c>
      <c r="G19" s="177">
        <f>IFERROR(Inv_SY_B!G19/Inv_SY_B!$BY19-1,"")</f>
        <v>-1.539643368886956E-2</v>
      </c>
      <c r="H19" s="177">
        <f>IFERROR(Inv_SY_B!H19/Inv_SY_B!$BY19-1,"")</f>
        <v>-1.4665320685123717E-2</v>
      </c>
      <c r="I19" s="177">
        <f>IFERROR(Inv_SY_B!I19/Inv_SY_B!$BY19-1,"")</f>
        <v>3.2982476440661657E-3</v>
      </c>
      <c r="J19" s="177">
        <f>IFERROR(Inv_SY_B!J19/Inv_SY_B!$BY19-1,"")</f>
        <v>1.3580340953010417E-2</v>
      </c>
      <c r="K19" s="177">
        <f>IFERROR(Inv_SY_B!K19/Inv_SY_B!$BY19-1,"")</f>
        <v>-2.4052240222957155E-2</v>
      </c>
      <c r="L19" s="177">
        <f>IFERROR(Inv_SY_B!L19/Inv_SY_B!$BY19-1,"")</f>
        <v>5.8436411314439773E-3</v>
      </c>
      <c r="M19" s="177">
        <f>IFERROR(Inv_SY_B!M19/Inv_SY_B!$BY19-1,"")</f>
        <v>3.5527057325318134E-2</v>
      </c>
      <c r="N19" s="177">
        <f>IFERROR(Inv_SY_B!N19/Inv_SY_B!$BY19-1,"")</f>
        <v>-9.2454108317420181E-3</v>
      </c>
      <c r="O19" s="177">
        <f>IFERROR(Inv_SY_B!O19/Inv_SY_B!$BY19-1,"")</f>
        <v>1.8369443447917355E-2</v>
      </c>
      <c r="P19" s="177">
        <f>IFERROR(Inv_SY_B!P19/Inv_SY_B!$BY19-1,"")</f>
        <v>-2.4695489899887679E-2</v>
      </c>
      <c r="Q19" s="177">
        <f>IFERROR(Inv_SY_B!Q19/Inv_SY_B!$BY19-1,"")</f>
        <v>7.5050661438955668E-3</v>
      </c>
      <c r="R19" s="177">
        <f>IFERROR(Inv_SY_B!R19/Inv_SY_B!$BY19-1,"")</f>
        <v>8.7539379733017064E-3</v>
      </c>
      <c r="S19" s="177">
        <f>IFERROR(Inv_SY_B!S19/Inv_SY_B!$BY19-1,"")</f>
        <v>-7.4852761319510464E-3</v>
      </c>
      <c r="T19" s="177">
        <f>IFERROR(Inv_SY_B!T19/Inv_SY_B!$BY19-1,"")</f>
        <v>6.4505531760057355E-3</v>
      </c>
      <c r="U19" s="177">
        <f>IFERROR(Inv_SY_B!U19/Inv_SY_B!$BY19-1,"")</f>
        <v>7.521616823775279E-3</v>
      </c>
      <c r="V19" s="177">
        <f>IFERROR(Inv_SY_B!V19/Inv_SY_B!$BY19-1,"")</f>
        <v>1.2648520546806319E-2</v>
      </c>
      <c r="W19" s="177">
        <f>IFERROR(Inv_SY_B!W19/Inv_SY_B!$BY19-1,"")</f>
        <v>-1.6606623361322015E-2</v>
      </c>
      <c r="X19" s="177">
        <f>IFERROR(Inv_SY_B!X19/Inv_SY_B!$BY19-1,"")</f>
        <v>-8.2484614807752932E-3</v>
      </c>
      <c r="Y19" s="177">
        <f>IFERROR(Inv_SY_B!Y19/Inv_SY_B!$BY19-1,"")</f>
        <v>1.1516995711393641E-2</v>
      </c>
      <c r="Z19" s="177">
        <f>IFERROR(Inv_SY_B!Z19/Inv_SY_B!$BY19-1,"")</f>
        <v>9.175335820644781E-3</v>
      </c>
      <c r="AA19" s="177">
        <f>IFERROR(Inv_SY_B!AA19/Inv_SY_B!$BY19-1,"")</f>
        <v>5.367461974358223E-3</v>
      </c>
      <c r="AB19" s="177">
        <f>IFERROR(Inv_SY_B!AB19/Inv_SY_B!$BY19-1,"")</f>
        <v>-1.4006617835625179E-2</v>
      </c>
      <c r="AC19" s="177">
        <f>IFERROR(Inv_SY_B!AC19/Inv_SY_B!$BY19-1,"")</f>
        <v>5.4210774887919477E-3</v>
      </c>
      <c r="AD19" s="177">
        <f>IFERROR(Inv_SY_B!AD19/Inv_SY_B!$BY19-1,"")</f>
        <v>-3.4327938271908609E-3</v>
      </c>
      <c r="AE19" s="177">
        <f>IFERROR(Inv_SY_B!AE19/Inv_SY_B!$BZ19-1,"")</f>
        <v>4.1430320283657451E-3</v>
      </c>
      <c r="AF19" s="177">
        <f>IFERROR(Inv_SY_B!AF19/Inv_SY_B!$BZ19-1,"")</f>
        <v>-1.893603037576097E-2</v>
      </c>
      <c r="AG19" s="177">
        <f>IFERROR(Inv_SY_B!AG19/Inv_SY_B!$BZ19-1,"")</f>
        <v>-1.0539031717905822E-2</v>
      </c>
      <c r="AH19" s="177">
        <f>IFERROR(Inv_SY_B!AH19/Inv_SY_B!$BZ19-1,"")</f>
        <v>-2.2388787358109563E-2</v>
      </c>
      <c r="AI19" s="177">
        <f>IFERROR(Inv_SY_B!AI19/Inv_SY_B!$BZ19-1,"")</f>
        <v>9.308018298845866E-4</v>
      </c>
      <c r="AJ19" s="177">
        <f>IFERROR(Inv_SY_B!AJ19/Inv_SY_B!$BZ19-1,"")</f>
        <v>-1.3288183288722166E-2</v>
      </c>
      <c r="AK19" s="177">
        <f>IFERROR(Inv_SY_B!AK19/Inv_SY_B!$BZ19-1,"")</f>
        <v>-2.0950519220341857E-3</v>
      </c>
      <c r="AL19" s="177">
        <f>IFERROR(Inv_SY_B!AL19/Inv_SY_B!$BZ19-1,"")</f>
        <v>4.6495886492365912E-3</v>
      </c>
      <c r="AM19" s="177">
        <f>IFERROR(Inv_SY_B!AM19/Inv_SY_B!$BZ19-1,"")</f>
        <v>5.573823023761415E-3</v>
      </c>
      <c r="AN19" s="177">
        <f>IFERROR(Inv_SY_B!AN19/Inv_SY_B!$BZ19-1,"")</f>
        <v>1.2190525163615185E-2</v>
      </c>
      <c r="AO19" s="177">
        <f>IFERROR(Inv_SY_B!AO19/Inv_SY_B!$BZ19-1,"")</f>
        <v>1.0294149472442227E-2</v>
      </c>
      <c r="AP19" s="177">
        <f>IFERROR(Inv_SY_B!AP19/Inv_SY_B!$BZ19-1,"")</f>
        <v>-6.1136228120551861E-3</v>
      </c>
      <c r="AQ19" s="177">
        <f>IFERROR(Inv_SY_B!AQ19/Inv_SY_B!$BZ19-1,"")</f>
        <v>1.2180988761760769E-3</v>
      </c>
      <c r="AR19" s="177">
        <f>IFERROR(Inv_SY_B!AR19/Inv_SY_B!$BZ19-1,"")</f>
        <v>6.3847274099027018E-4</v>
      </c>
      <c r="AS19" s="177">
        <f>IFERROR(Inv_SY_B!AS19/Inv_SY_B!$BZ19-1,"")</f>
        <v>-2.5802870737752226E-3</v>
      </c>
      <c r="AT19" s="177">
        <f>IFERROR(Inv_SY_B!AT19/Inv_SY_B!$BZ19-1,"")</f>
        <v>1.3406072126790347E-2</v>
      </c>
      <c r="AU19" s="177">
        <f>IFERROR(Inv_SY_B!AU19/Inv_SY_B!$BZ19-1,"")</f>
        <v>1.5676354153981498E-2</v>
      </c>
      <c r="AV19" s="177">
        <f>IFERROR(Inv_SY_B!AV19/Inv_SY_B!$BZ19-1,"")</f>
        <v>7.220076483116733E-3</v>
      </c>
      <c r="AW19" s="177">
        <f>IFERROR(Inv_SY_B!AW19/Inv_SY_B!$CA19-1,"")</f>
        <v>9.6699306397927121E-3</v>
      </c>
      <c r="AX19" s="177">
        <f>IFERROR(Inv_SY_B!AX19/Inv_SY_B!$CA19-1,"")</f>
        <v>2.979875933836551E-2</v>
      </c>
      <c r="AY19" s="177">
        <f>IFERROR(Inv_SY_B!AY19/Inv_SY_B!$CA19-1,"")</f>
        <v>-1.5463056829155275E-2</v>
      </c>
      <c r="AZ19" s="177">
        <f>IFERROR(Inv_SY_B!AZ19/Inv_SY_B!$CA19-1,"")</f>
        <v>5.1180911548307284E-2</v>
      </c>
      <c r="BA19" s="177">
        <f>IFERROR(Inv_SY_B!BA19/Inv_SY_B!$CA19-1,"")</f>
        <v>-1.2910051764854491E-2</v>
      </c>
      <c r="BB19" s="177">
        <f>IFERROR(Inv_SY_B!BB19/Inv_SY_B!$CA19-1,"")</f>
        <v>5.9392990295441539E-3</v>
      </c>
      <c r="BC19" s="177">
        <f>IFERROR(Inv_SY_B!BC19/Inv_SY_B!$CA19-1,"")</f>
        <v>2.1389921741965523E-3</v>
      </c>
      <c r="BD19" s="177">
        <f>IFERROR(Inv_SY_B!BD19/Inv_SY_B!$CA19-1,"")</f>
        <v>1.6147743534737691E-2</v>
      </c>
      <c r="BE19" s="177">
        <f>IFERROR(Inv_SY_B!BE19/Inv_SY_B!$CA19-1,"")</f>
        <v>-5.4233996240549143E-4</v>
      </c>
      <c r="BF19" s="177">
        <f>IFERROR(Inv_SY_B!BF19/Inv_SY_B!$CA19-1,"")</f>
        <v>3.2934308442200688E-4</v>
      </c>
      <c r="BG19" s="177">
        <f>IFERROR(Inv_SY_B!BG19/Inv_SY_B!$CA19-1,"")</f>
        <v>2.2030977420899323E-2</v>
      </c>
      <c r="BH19" s="177">
        <f>IFERROR(Inv_SY_B!BH19/Inv_SY_B!$CA19-1,"")</f>
        <v>9.5126627368289363E-3</v>
      </c>
      <c r="BI19" s="177">
        <f>IFERROR(Inv_SY_B!BI19/Inv_SY_B!$CA19-1,"")</f>
        <v>2.0646474255457292E-2</v>
      </c>
      <c r="BJ19" s="177">
        <f>IFERROR(Inv_SY_B!BJ19/Inv_SY_B!$CA19-1,"")</f>
        <v>2.8340522813449232E-2</v>
      </c>
      <c r="BK19" s="177">
        <f>IFERROR(Inv_SY_B!BK19/Inv_SY_B!$CA19-1,"")</f>
        <v>3.1812737085914922E-2</v>
      </c>
      <c r="BL19" s="177">
        <f>IFERROR(Inv_SY_B!BL19/Inv_SY_B!$CA19-1,"")</f>
        <v>1.956125773603512E-2</v>
      </c>
      <c r="BM19" s="177">
        <f>IFERROR(Inv_SY_B!BM19/Inv_SY_B!$CA19-1,"")</f>
        <v>1.4247688474017473E-2</v>
      </c>
      <c r="BN19" s="177">
        <f>IFERROR(Inv_SY_B!BN19/Inv_SY_B!$CA19-1,"")</f>
        <v>1.8237213597357194E-2</v>
      </c>
      <c r="BO19" s="177">
        <f>IFERROR(Inv_SY_B!BO19/Inv_SY_B!$CA19-1,"")</f>
        <v>2.0561013815345586E-3</v>
      </c>
      <c r="BP19" s="177">
        <f>IFERROR(Inv_SY_B!BP19/Inv_SY_B!$CA19-1,"")</f>
        <v>-6.959947400930977E-3</v>
      </c>
      <c r="BQ19" s="177">
        <f>IFERROR(Inv_SY_B!BQ19/Inv_SY_B!$CA19-1,"")</f>
        <v>-3.7200627068824543E-2</v>
      </c>
      <c r="BR19" s="177">
        <f>IFERROR(Inv_SY_B!BR19/Inv_SY_B!$CA19-1,"")</f>
        <v>2.8991638790487828E-2</v>
      </c>
      <c r="BS19" s="177">
        <f>IFERROR(Inv_SY_B!BS19/Inv_SY_B!$CA19-1,"")</f>
        <v>-0.12704896735588167</v>
      </c>
      <c r="BT19" s="177">
        <f>IFERROR(Inv_SY_B!BT19/Inv_SY_B!$CA19-1,"")</f>
        <v>8.4805622761412458E-3</v>
      </c>
      <c r="BU19" s="177">
        <f>IFERROR(Inv_SY_B!BU19/Inv_SY_B!$CA19-1,"")</f>
        <v>-2.1239104501296069E-2</v>
      </c>
      <c r="BV19" s="177">
        <f>IFERROR(Inv_SY_B!BV19/Inv_SY_B!$CA19-1,"")</f>
        <v>-7.2342060376437978E-2</v>
      </c>
      <c r="BW19" s="177">
        <f>IFERROR(Inv_SY_B!BW19/Inv_SY_B!$CA19-1,"")</f>
        <v>-1.9960054467058064E-2</v>
      </c>
      <c r="BX19" s="177">
        <f>IFERROR(Inv_SY_B!BX19/Inv_SY_B!$CA19-1,"")</f>
        <v>-5.4566061906492491E-3</v>
      </c>
    </row>
    <row r="20" spans="1:76">
      <c r="A20"/>
      <c r="B20" s="173">
        <f t="shared" si="1"/>
        <v>45857</v>
      </c>
      <c r="C20" s="177">
        <f>IFERROR(Inv_SY_B!C20/Inv_SY_B!$BY20-1,"")</f>
        <v>-1.141414351482406E-3</v>
      </c>
      <c r="D20" s="177">
        <f>IFERROR(Inv_SY_B!D20/Inv_SY_B!$BY20-1,"")</f>
        <v>-8.7338804257868219E-3</v>
      </c>
      <c r="E20" s="177">
        <f>IFERROR(Inv_SY_B!E20/Inv_SY_B!$BY20-1,"")</f>
        <v>1.2374533795989073E-4</v>
      </c>
      <c r="F20" s="177">
        <f>IFERROR(Inv_SY_B!F20/Inv_SY_B!$BY20-1,"")</f>
        <v>2.2956179672941612E-3</v>
      </c>
      <c r="G20" s="177">
        <f>IFERROR(Inv_SY_B!G20/Inv_SY_B!$BY20-1,"")</f>
        <v>3.3510508728706867E-4</v>
      </c>
      <c r="H20" s="177">
        <f>IFERROR(Inv_SY_B!H20/Inv_SY_B!$BY20-1,"")</f>
        <v>-8.1210811981425879E-3</v>
      </c>
      <c r="I20" s="177">
        <f>IFERROR(Inv_SY_B!I20/Inv_SY_B!$BY20-1,"")</f>
        <v>1.3390929697159493E-2</v>
      </c>
      <c r="J20" s="177">
        <f>IFERROR(Inv_SY_B!J20/Inv_SY_B!$BY20-1,"")</f>
        <v>-7.2768610563721525E-3</v>
      </c>
      <c r="K20" s="177">
        <f>IFERROR(Inv_SY_B!K20/Inv_SY_B!$BY20-1,"")</f>
        <v>-2.7243813720122745E-2</v>
      </c>
      <c r="L20" s="177">
        <f>IFERROR(Inv_SY_B!L20/Inv_SY_B!$BY20-1,"")</f>
        <v>1.4613208261055055E-2</v>
      </c>
      <c r="M20" s="177">
        <f>IFERROR(Inv_SY_B!M20/Inv_SY_B!$BY20-1,"")</f>
        <v>3.8799972978402097E-2</v>
      </c>
      <c r="N20" s="177">
        <f>IFERROR(Inv_SY_B!N20/Inv_SY_B!$BY20-1,"")</f>
        <v>-1.1211333633887932E-2</v>
      </c>
      <c r="O20" s="177">
        <f>IFERROR(Inv_SY_B!O20/Inv_SY_B!$BY20-1,"")</f>
        <v>2.1717783609728647E-2</v>
      </c>
      <c r="P20" s="177">
        <f>IFERROR(Inv_SY_B!P20/Inv_SY_B!$BY20-1,"")</f>
        <v>-1.6482233693783099E-2</v>
      </c>
      <c r="Q20" s="177">
        <f>IFERROR(Inv_SY_B!Q20/Inv_SY_B!$BY20-1,"")</f>
        <v>6.0012583380393281E-3</v>
      </c>
      <c r="R20" s="177">
        <f>IFERROR(Inv_SY_B!R20/Inv_SY_B!$BY20-1,"")</f>
        <v>9.8348546511493051E-3</v>
      </c>
      <c r="S20" s="177">
        <f>IFERROR(Inv_SY_B!S20/Inv_SY_B!$BY20-1,"")</f>
        <v>-8.6141258135883358E-3</v>
      </c>
      <c r="T20" s="177">
        <f>IFERROR(Inv_SY_B!T20/Inv_SY_B!$BY20-1,"")</f>
        <v>-2.0919061929304039E-2</v>
      </c>
      <c r="U20" s="177">
        <f>IFERROR(Inv_SY_B!U20/Inv_SY_B!$BY20-1,"")</f>
        <v>-6.4310772463194166E-4</v>
      </c>
      <c r="V20" s="177">
        <f>IFERROR(Inv_SY_B!V20/Inv_SY_B!$BY20-1,"")</f>
        <v>-3.2871814981947356E-3</v>
      </c>
      <c r="W20" s="177">
        <f>IFERROR(Inv_SY_B!W20/Inv_SY_B!$BY20-1,"")</f>
        <v>-1.6954892455816717E-2</v>
      </c>
      <c r="X20" s="177">
        <f>IFERROR(Inv_SY_B!X20/Inv_SY_B!$BY20-1,"")</f>
        <v>1.0352346159391956E-2</v>
      </c>
      <c r="Y20" s="177">
        <f>IFERROR(Inv_SY_B!Y20/Inv_SY_B!$BY20-1,"")</f>
        <v>7.6689001167975501E-3</v>
      </c>
      <c r="Z20" s="177">
        <f>IFERROR(Inv_SY_B!Z20/Inv_SY_B!$BY20-1,"")</f>
        <v>-5.5797007691575917E-3</v>
      </c>
      <c r="AA20" s="177">
        <f>IFERROR(Inv_SY_B!AA20/Inv_SY_B!$BY20-1,"")</f>
        <v>1.0045576940222123E-2</v>
      </c>
      <c r="AB20" s="177">
        <f>IFERROR(Inv_SY_B!AB20/Inv_SY_B!$BY20-1,"")</f>
        <v>3.5045457965829918E-3</v>
      </c>
      <c r="AC20" s="177">
        <f>IFERROR(Inv_SY_B!AC20/Inv_SY_B!$BY20-1,"")</f>
        <v>1.2447380422928589E-3</v>
      </c>
      <c r="AD20" s="177">
        <f>IFERROR(Inv_SY_B!AD20/Inv_SY_B!$BY20-1,"")</f>
        <v>-3.7198947130805404E-3</v>
      </c>
      <c r="AE20" s="177">
        <f>IFERROR(Inv_SY_B!AE20/Inv_SY_B!$BZ20-1,"")</f>
        <v>2.8907946015133135E-3</v>
      </c>
      <c r="AF20" s="177">
        <f>IFERROR(Inv_SY_B!AF20/Inv_SY_B!$BZ20-1,"")</f>
        <v>-8.4506874637979568E-3</v>
      </c>
      <c r="AG20" s="177">
        <f>IFERROR(Inv_SY_B!AG20/Inv_SY_B!$BZ20-1,"")</f>
        <v>8.0136616935686522E-3</v>
      </c>
      <c r="AH20" s="177">
        <f>IFERROR(Inv_SY_B!AH20/Inv_SY_B!$BZ20-1,"")</f>
        <v>5.5996279192014331E-3</v>
      </c>
      <c r="AI20" s="177">
        <f>IFERROR(Inv_SY_B!AI20/Inv_SY_B!$BZ20-1,"")</f>
        <v>-3.4952917175412601E-4</v>
      </c>
      <c r="AJ20" s="177">
        <f>IFERROR(Inv_SY_B!AJ20/Inv_SY_B!$BZ20-1,"")</f>
        <v>-1.7075182623489837E-2</v>
      </c>
      <c r="AK20" s="177">
        <f>IFERROR(Inv_SY_B!AK20/Inv_SY_B!$BZ20-1,"")</f>
        <v>-1.3095095947722957E-2</v>
      </c>
      <c r="AL20" s="177">
        <f>IFERROR(Inv_SY_B!AL20/Inv_SY_B!$BZ20-1,"")</f>
        <v>6.1265989700376444E-4</v>
      </c>
      <c r="AM20" s="177">
        <f>IFERROR(Inv_SY_B!AM20/Inv_SY_B!$BZ20-1,"")</f>
        <v>-1.6164366353069726E-3</v>
      </c>
      <c r="AN20" s="177">
        <f>IFERROR(Inv_SY_B!AN20/Inv_SY_B!$BZ20-1,"")</f>
        <v>1.0541356938340574E-2</v>
      </c>
      <c r="AO20" s="177">
        <f>IFERROR(Inv_SY_B!AO20/Inv_SY_B!$BZ20-1,"")</f>
        <v>1.5730822182097981E-2</v>
      </c>
      <c r="AP20" s="177">
        <f>IFERROR(Inv_SY_B!AP20/Inv_SY_B!$BZ20-1,"")</f>
        <v>9.7254874025951565E-3</v>
      </c>
      <c r="AQ20" s="177">
        <f>IFERROR(Inv_SY_B!AQ20/Inv_SY_B!$BZ20-1,"")</f>
        <v>1.0900447758534382E-2</v>
      </c>
      <c r="AR20" s="177">
        <f>IFERROR(Inv_SY_B!AR20/Inv_SY_B!$BZ20-1,"")</f>
        <v>7.6195725595102903E-3</v>
      </c>
      <c r="AS20" s="177">
        <f>IFERROR(Inv_SY_B!AS20/Inv_SY_B!$BZ20-1,"")</f>
        <v>-2.212681223082269E-2</v>
      </c>
      <c r="AT20" s="177">
        <f>IFERROR(Inv_SY_B!AT20/Inv_SY_B!$BZ20-1,"")</f>
        <v>-2.2829831742795625E-2</v>
      </c>
      <c r="AU20" s="177">
        <f>IFERROR(Inv_SY_B!AU20/Inv_SY_B!$BZ20-1,"")</f>
        <v>1.7639016970844468E-2</v>
      </c>
      <c r="AV20" s="177">
        <f>IFERROR(Inv_SY_B!AV20/Inv_SY_B!$BZ20-1,"")</f>
        <v>-3.7298721075206265E-3</v>
      </c>
      <c r="AW20" s="177">
        <f>IFERROR(Inv_SY_B!AW20/Inv_SY_B!$CA20-1,"")</f>
        <v>-0.1612347280707942</v>
      </c>
      <c r="AX20" s="177">
        <f>IFERROR(Inv_SY_B!AX20/Inv_SY_B!$CA20-1,"")</f>
        <v>-0.14228151885867701</v>
      </c>
      <c r="AY20" s="177">
        <f>IFERROR(Inv_SY_B!AY20/Inv_SY_B!$CA20-1,"")</f>
        <v>-6.3383607656229413E-2</v>
      </c>
      <c r="AZ20" s="177">
        <f>IFERROR(Inv_SY_B!AZ20/Inv_SY_B!$CA20-1,"")</f>
        <v>-7.4004038101741498E-3</v>
      </c>
      <c r="BA20" s="177">
        <f>IFERROR(Inv_SY_B!BA20/Inv_SY_B!$CA20-1,"")</f>
        <v>-4.4242997479523538E-2</v>
      </c>
      <c r="BB20" s="177">
        <f>IFERROR(Inv_SY_B!BB20/Inv_SY_B!$CA20-1,"")</f>
        <v>-2.3409706242947803E-2</v>
      </c>
      <c r="BC20" s="177">
        <f>IFERROR(Inv_SY_B!BC20/Inv_SY_B!$CA20-1,"")</f>
        <v>-3.0186152811788824E-2</v>
      </c>
      <c r="BD20" s="177">
        <f>IFERROR(Inv_SY_B!BD20/Inv_SY_B!$CA20-1,"")</f>
        <v>-1.7134812942639077E-2</v>
      </c>
      <c r="BE20" s="177">
        <f>IFERROR(Inv_SY_B!BE20/Inv_SY_B!$CA20-1,"")</f>
        <v>1.5672796308940917E-4</v>
      </c>
      <c r="BF20" s="177">
        <f>IFERROR(Inv_SY_B!BF20/Inv_SY_B!$CA20-1,"")</f>
        <v>1.9522983423887252E-2</v>
      </c>
      <c r="BG20" s="177">
        <f>IFERROR(Inv_SY_B!BG20/Inv_SY_B!$CA20-1,"")</f>
        <v>2.8121042614159597E-2</v>
      </c>
      <c r="BH20" s="177">
        <f>IFERROR(Inv_SY_B!BH20/Inv_SY_B!$CA20-1,"")</f>
        <v>2.253494621310459E-2</v>
      </c>
      <c r="BI20" s="177">
        <f>IFERROR(Inv_SY_B!BI20/Inv_SY_B!$CA20-1,"")</f>
        <v>7.7855511225135565E-3</v>
      </c>
      <c r="BJ20" s="177">
        <f>IFERROR(Inv_SY_B!BJ20/Inv_SY_B!$CA20-1,"")</f>
        <v>2.2957496253095178E-2</v>
      </c>
      <c r="BK20" s="177">
        <f>IFERROR(Inv_SY_B!BK20/Inv_SY_B!$CA20-1,"")</f>
        <v>7.6872784461983201E-3</v>
      </c>
      <c r="BL20" s="177">
        <f>IFERROR(Inv_SY_B!BL20/Inv_SY_B!$CA20-1,"")</f>
        <v>4.7292242502396942E-3</v>
      </c>
      <c r="BM20" s="177">
        <f>IFERROR(Inv_SY_B!BM20/Inv_SY_B!$CA20-1,"")</f>
        <v>2.6958158358909357E-2</v>
      </c>
      <c r="BN20" s="177">
        <f>IFERROR(Inv_SY_B!BN20/Inv_SY_B!$CA20-1,"")</f>
        <v>1.3793003078212296E-2</v>
      </c>
      <c r="BO20" s="177">
        <f>IFERROR(Inv_SY_B!BO20/Inv_SY_B!$CA20-1,"")</f>
        <v>-2.5716783004181565E-2</v>
      </c>
      <c r="BP20" s="177">
        <f>IFERROR(Inv_SY_B!BP20/Inv_SY_B!$CA20-1,"")</f>
        <v>1.157953296721459E-2</v>
      </c>
      <c r="BQ20" s="177">
        <f>IFERROR(Inv_SY_B!BQ20/Inv_SY_B!$CA20-1,"")</f>
        <v>1.4375679874117031E-2</v>
      </c>
      <c r="BR20" s="177">
        <f>IFERROR(Inv_SY_B!BR20/Inv_SY_B!$CA20-1,"")</f>
        <v>9.0366790418496823E-2</v>
      </c>
      <c r="BS20" s="177">
        <f>IFERROR(Inv_SY_B!BS20/Inv_SY_B!$CA20-1,"")</f>
        <v>-8.3625305939044603E-3</v>
      </c>
      <c r="BT20" s="177">
        <f>IFERROR(Inv_SY_B!BT20/Inv_SY_B!$CA20-1,"")</f>
        <v>6.103210807652637E-2</v>
      </c>
      <c r="BU20" s="177">
        <f>IFERROR(Inv_SY_B!BU20/Inv_SY_B!$CA20-1,"")</f>
        <v>5.1582556888754238E-2</v>
      </c>
      <c r="BV20" s="177">
        <f>IFERROR(Inv_SY_B!BV20/Inv_SY_B!$CA20-1,"")</f>
        <v>9.2822709791555491E-2</v>
      </c>
      <c r="BW20" s="177">
        <f>IFERROR(Inv_SY_B!BW20/Inv_SY_B!$CA20-1,"")</f>
        <v>3.9162893166911461E-2</v>
      </c>
      <c r="BX20" s="177">
        <f>IFERROR(Inv_SY_B!BX20/Inv_SY_B!$CA20-1,"")</f>
        <v>8.1845585638682383E-3</v>
      </c>
    </row>
    <row r="21" spans="1:76">
      <c r="A21"/>
      <c r="B21" s="173">
        <f t="shared" si="1"/>
        <v>45858</v>
      </c>
      <c r="C21" s="177">
        <f>IFERROR(Inv_SY_B!C21/Inv_SY_B!$BY21-1,"")</f>
        <v>5.3985381151613332E-3</v>
      </c>
      <c r="D21" s="177">
        <f>IFERROR(Inv_SY_B!D21/Inv_SY_B!$BY21-1,"")</f>
        <v>9.080304182200738E-4</v>
      </c>
      <c r="E21" s="177">
        <f>IFERROR(Inv_SY_B!E21/Inv_SY_B!$BY21-1,"")</f>
        <v>-1.8681812604152137E-3</v>
      </c>
      <c r="F21" s="177">
        <f>IFERROR(Inv_SY_B!F21/Inv_SY_B!$BY21-1,"")</f>
        <v>-1.3532737968527275E-2</v>
      </c>
      <c r="G21" s="177">
        <f>IFERROR(Inv_SY_B!G21/Inv_SY_B!$BY21-1,"")</f>
        <v>-2.2055703910246804E-2</v>
      </c>
      <c r="H21" s="177">
        <f>IFERROR(Inv_SY_B!H21/Inv_SY_B!$BY21-1,"")</f>
        <v>-2.2933477341150921E-2</v>
      </c>
      <c r="I21" s="177">
        <f>IFERROR(Inv_SY_B!I21/Inv_SY_B!$BY21-1,"")</f>
        <v>6.4711977906208862E-3</v>
      </c>
      <c r="J21" s="177">
        <f>IFERROR(Inv_SY_B!J21/Inv_SY_B!$BY21-1,"")</f>
        <v>-9.7171065351905339E-3</v>
      </c>
      <c r="K21" s="177">
        <f>IFERROR(Inv_SY_B!K21/Inv_SY_B!$BY21-1,"")</f>
        <v>-2.2966108468534641E-2</v>
      </c>
      <c r="L21" s="177">
        <f>IFERROR(Inv_SY_B!L21/Inv_SY_B!$BY21-1,"")</f>
        <v>1.2485352292737062E-2</v>
      </c>
      <c r="M21" s="177">
        <f>IFERROR(Inv_SY_B!M21/Inv_SY_B!$BY21-1,"")</f>
        <v>4.0920839183213431E-2</v>
      </c>
      <c r="N21" s="177">
        <f>IFERROR(Inv_SY_B!N21/Inv_SY_B!$BY21-1,"")</f>
        <v>-3.9715217354080457E-3</v>
      </c>
      <c r="O21" s="177">
        <f>IFERROR(Inv_SY_B!O21/Inv_SY_B!$BY21-1,"")</f>
        <v>2.6806982433703608E-2</v>
      </c>
      <c r="P21" s="177">
        <f>IFERROR(Inv_SY_B!P21/Inv_SY_B!$BY21-1,"")</f>
        <v>-6.5584686066008091E-3</v>
      </c>
      <c r="Q21" s="177">
        <f>IFERROR(Inv_SY_B!Q21/Inv_SY_B!$BY21-1,"")</f>
        <v>5.732972194975039E-3</v>
      </c>
      <c r="R21" s="177">
        <f>IFERROR(Inv_SY_B!R21/Inv_SY_B!$BY21-1,"")</f>
        <v>1.6699797509488468E-2</v>
      </c>
      <c r="S21" s="177">
        <f>IFERROR(Inv_SY_B!S21/Inv_SY_B!$BY21-1,"")</f>
        <v>-9.0981791898737674E-3</v>
      </c>
      <c r="T21" s="177">
        <f>IFERROR(Inv_SY_B!T21/Inv_SY_B!$BY21-1,"")</f>
        <v>-3.4229165097918623E-2</v>
      </c>
      <c r="U21" s="177">
        <f>IFERROR(Inv_SY_B!U21/Inv_SY_B!$BY21-1,"")</f>
        <v>2.9228046405829211E-3</v>
      </c>
      <c r="V21" s="177">
        <f>IFERROR(Inv_SY_B!V21/Inv_SY_B!$BY21-1,"")</f>
        <v>6.6761092922007492E-4</v>
      </c>
      <c r="W21" s="177">
        <f>IFERROR(Inv_SY_B!W21/Inv_SY_B!$BY21-1,"")</f>
        <v>-1.4684129561063575E-2</v>
      </c>
      <c r="X21" s="177">
        <f>IFERROR(Inv_SY_B!X21/Inv_SY_B!$BY21-1,"")</f>
        <v>3.4504098620238288E-3</v>
      </c>
      <c r="Y21" s="177">
        <f>IFERROR(Inv_SY_B!Y21/Inv_SY_B!$BY21-1,"")</f>
        <v>1.2329797378918261E-2</v>
      </c>
      <c r="Z21" s="177">
        <f>IFERROR(Inv_SY_B!Z21/Inv_SY_B!$BY21-1,"")</f>
        <v>-8.7221998771014331E-4</v>
      </c>
      <c r="AA21" s="177">
        <f>IFERROR(Inv_SY_B!AA21/Inv_SY_B!$BY21-1,"")</f>
        <v>1.4945872819642547E-2</v>
      </c>
      <c r="AB21" s="177">
        <f>IFERROR(Inv_SY_B!AB21/Inv_SY_B!$BY21-1,"")</f>
        <v>6.0302177649613764E-3</v>
      </c>
      <c r="AC21" s="177">
        <f>IFERROR(Inv_SY_B!AC21/Inv_SY_B!$BY21-1,"")</f>
        <v>6.8174676138323953E-3</v>
      </c>
      <c r="AD21" s="177">
        <f>IFERROR(Inv_SY_B!AD21/Inv_SY_B!$BY21-1,"")</f>
        <v>-1.0089128466428399E-4</v>
      </c>
      <c r="AE21" s="177">
        <f>IFERROR(Inv_SY_B!AE21/Inv_SY_B!$BZ21-1,"")</f>
        <v>-7.2818602224784534E-3</v>
      </c>
      <c r="AF21" s="177">
        <f>IFERROR(Inv_SY_B!AF21/Inv_SY_B!$BZ21-1,"")</f>
        <v>-2.6772646030260749E-2</v>
      </c>
      <c r="AG21" s="177">
        <f>IFERROR(Inv_SY_B!AG21/Inv_SY_B!$BZ21-1,"")</f>
        <v>-9.2159857109321841E-3</v>
      </c>
      <c r="AH21" s="177">
        <f>IFERROR(Inv_SY_B!AH21/Inv_SY_B!$BZ21-1,"")</f>
        <v>-2.1266458800638044E-2</v>
      </c>
      <c r="AI21" s="177">
        <f>IFERROR(Inv_SY_B!AI21/Inv_SY_B!$BZ21-1,"")</f>
        <v>-1.6340355044939248E-3</v>
      </c>
      <c r="AJ21" s="177">
        <f>IFERROR(Inv_SY_B!AJ21/Inv_SY_B!$BZ21-1,"")</f>
        <v>-1.9338841467653967E-2</v>
      </c>
      <c r="AK21" s="177">
        <f>IFERROR(Inv_SY_B!AK21/Inv_SY_B!$BZ21-1,"")</f>
        <v>-7.4595686613516676E-3</v>
      </c>
      <c r="AL21" s="177">
        <f>IFERROR(Inv_SY_B!AL21/Inv_SY_B!$BZ21-1,"")</f>
        <v>-2.6317590880173825E-3</v>
      </c>
      <c r="AM21" s="177">
        <f>IFERROR(Inv_SY_B!AM21/Inv_SY_B!$BZ21-1,"")</f>
        <v>6.7489405768672572E-3</v>
      </c>
      <c r="AN21" s="177">
        <f>IFERROR(Inv_SY_B!AN21/Inv_SY_B!$BZ21-1,"")</f>
        <v>1.6505719978903377E-2</v>
      </c>
      <c r="AO21" s="177">
        <f>IFERROR(Inv_SY_B!AO21/Inv_SY_B!$BZ21-1,"")</f>
        <v>1.5522379646499385E-2</v>
      </c>
      <c r="AP21" s="177">
        <f>IFERROR(Inv_SY_B!AP21/Inv_SY_B!$BZ21-1,"")</f>
        <v>1.2447888461373235E-3</v>
      </c>
      <c r="AQ21" s="177">
        <f>IFERROR(Inv_SY_B!AQ21/Inv_SY_B!$BZ21-1,"")</f>
        <v>6.5066929751016467E-3</v>
      </c>
      <c r="AR21" s="177">
        <f>IFERROR(Inv_SY_B!AR21/Inv_SY_B!$BZ21-1,"")</f>
        <v>6.007839380347324E-3</v>
      </c>
      <c r="AS21" s="177">
        <f>IFERROR(Inv_SY_B!AS21/Inv_SY_B!$BZ21-1,"")</f>
        <v>-5.5276306899358918E-3</v>
      </c>
      <c r="AT21" s="177">
        <f>IFERROR(Inv_SY_B!AT21/Inv_SY_B!$BZ21-1,"")</f>
        <v>1.7585594858902098E-3</v>
      </c>
      <c r="AU21" s="177">
        <f>IFERROR(Inv_SY_B!AU21/Inv_SY_B!$BZ21-1,"")</f>
        <v>3.0077878616581621E-2</v>
      </c>
      <c r="AV21" s="177">
        <f>IFERROR(Inv_SY_B!AV21/Inv_SY_B!$BZ21-1,"")</f>
        <v>1.6755986669434009E-2</v>
      </c>
      <c r="AW21" s="177">
        <f>IFERROR(Inv_SY_B!AW21/Inv_SY_B!$CA21-1,"")</f>
        <v>-0.15929528379388447</v>
      </c>
      <c r="AX21" s="177">
        <f>IFERROR(Inv_SY_B!AX21/Inv_SY_B!$CA21-1,"")</f>
        <v>-0.13076477517889618</v>
      </c>
      <c r="AY21" s="177">
        <f>IFERROR(Inv_SY_B!AY21/Inv_SY_B!$CA21-1,"")</f>
        <v>-5.0975010430877599E-2</v>
      </c>
      <c r="AZ21" s="177">
        <f>IFERROR(Inv_SY_B!AZ21/Inv_SY_B!$CA21-1,"")</f>
        <v>-8.6241486843807724E-3</v>
      </c>
      <c r="BA21" s="177">
        <f>IFERROR(Inv_SY_B!BA21/Inv_SY_B!$CA21-1,"")</f>
        <v>-4.0338037588110165E-2</v>
      </c>
      <c r="BB21" s="177">
        <f>IFERROR(Inv_SY_B!BB21/Inv_SY_B!$CA21-1,"")</f>
        <v>-1.2473356598736052E-2</v>
      </c>
      <c r="BC21" s="177">
        <f>IFERROR(Inv_SY_B!BC21/Inv_SY_B!$CA21-1,"")</f>
        <v>-2.8293107618953428E-2</v>
      </c>
      <c r="BD21" s="177">
        <f>IFERROR(Inv_SY_B!BD21/Inv_SY_B!$CA21-1,"")</f>
        <v>-1.2237999388008847E-2</v>
      </c>
      <c r="BE21" s="177">
        <f>IFERROR(Inv_SY_B!BE21/Inv_SY_B!$CA21-1,"")</f>
        <v>1.2305008205787837E-2</v>
      </c>
      <c r="BF21" s="177">
        <f>IFERROR(Inv_SY_B!BF21/Inv_SY_B!$CA21-1,"")</f>
        <v>0.18135443682250396</v>
      </c>
      <c r="BG21" s="177">
        <f>IFERROR(Inv_SY_B!BG21/Inv_SY_B!$CA21-1,"")</f>
        <v>4.1661578491961837E-2</v>
      </c>
      <c r="BH21" s="177">
        <f>IFERROR(Inv_SY_B!BH21/Inv_SY_B!$CA21-1,"")</f>
        <v>3.1609517454018299E-2</v>
      </c>
      <c r="BI21" s="177">
        <f>IFERROR(Inv_SY_B!BI21/Inv_SY_B!$CA21-1,"")</f>
        <v>2.9177774716252491E-2</v>
      </c>
      <c r="BJ21" s="177">
        <f>IFERROR(Inv_SY_B!BJ21/Inv_SY_B!$CA21-1,"")</f>
        <v>4.4959156248096876E-2</v>
      </c>
      <c r="BK21" s="177">
        <f>IFERROR(Inv_SY_B!BK21/Inv_SY_B!$CA21-1,"")</f>
        <v>3.1997681282818213E-2</v>
      </c>
      <c r="BL21" s="177">
        <f>IFERROR(Inv_SY_B!BL21/Inv_SY_B!$CA21-1,"")</f>
        <v>2.4354068722468147E-2</v>
      </c>
      <c r="BM21" s="177">
        <f>IFERROR(Inv_SY_B!BM21/Inv_SY_B!$CA21-1,"")</f>
        <v>1.9072789985850491E-2</v>
      </c>
      <c r="BN21" s="177">
        <f>IFERROR(Inv_SY_B!BN21/Inv_SY_B!$CA21-1,"")</f>
        <v>8.5619913486536525E-3</v>
      </c>
      <c r="BO21" s="177">
        <f>IFERROR(Inv_SY_B!BO21/Inv_SY_B!$CA21-1,"")</f>
        <v>-5.4087653581463169E-2</v>
      </c>
      <c r="BP21" s="177">
        <f>IFERROR(Inv_SY_B!BP21/Inv_SY_B!$CA21-1,"")</f>
        <v>-2.968222019091693E-2</v>
      </c>
      <c r="BQ21" s="177">
        <f>IFERROR(Inv_SY_B!BQ21/Inv_SY_B!$CA21-1,"")</f>
        <v>-0.12209262686045941</v>
      </c>
      <c r="BR21" s="177">
        <f>IFERROR(Inv_SY_B!BR21/Inv_SY_B!$CA21-1,"")</f>
        <v>3.2933897752067676E-2</v>
      </c>
      <c r="BS21" s="177">
        <f>IFERROR(Inv_SY_B!BS21/Inv_SY_B!$CA21-1,"")</f>
        <v>-1.6966401786812302E-2</v>
      </c>
      <c r="BT21" s="177">
        <f>IFERROR(Inv_SY_B!BT21/Inv_SY_B!$CA21-1,"")</f>
        <v>5.9938469200357725E-2</v>
      </c>
      <c r="BU21" s="177">
        <f>IFERROR(Inv_SY_B!BU21/Inv_SY_B!$CA21-1,"")</f>
        <v>3.0942467140252949E-2</v>
      </c>
      <c r="BV21" s="177">
        <f>IFERROR(Inv_SY_B!BV21/Inv_SY_B!$CA21-1,"")</f>
        <v>8.2163639097316388E-2</v>
      </c>
      <c r="BW21" s="177">
        <f>IFERROR(Inv_SY_B!BW21/Inv_SY_B!$CA21-1,"")</f>
        <v>2.4040199951515184E-2</v>
      </c>
      <c r="BX21" s="177">
        <f>IFERROR(Inv_SY_B!BX21/Inv_SY_B!$CA21-1,"")</f>
        <v>1.0757945281583359E-2</v>
      </c>
    </row>
    <row r="22" spans="1:76">
      <c r="A22"/>
      <c r="B22" s="173">
        <f t="shared" si="1"/>
        <v>45859</v>
      </c>
      <c r="C22" s="177">
        <f>IFERROR(Inv_SY_B!C22/Inv_SY_B!$BY22-1,"")</f>
        <v>2.5572246817195499E-2</v>
      </c>
      <c r="D22" s="177">
        <f>IFERROR(Inv_SY_B!D22/Inv_SY_B!$BY22-1,"")</f>
        <v>1.7894832411862627E-2</v>
      </c>
      <c r="E22" s="177">
        <f>IFERROR(Inv_SY_B!E22/Inv_SY_B!$BY22-1,"")</f>
        <v>2.9429144825017683E-2</v>
      </c>
      <c r="F22" s="177">
        <f>IFERROR(Inv_SY_B!F22/Inv_SY_B!$BY22-1,"")</f>
        <v>3.1053801960835292E-2</v>
      </c>
      <c r="G22" s="177">
        <f>IFERROR(Inv_SY_B!G22/Inv_SY_B!$BY22-1,"")</f>
        <v>2.397000588245346E-2</v>
      </c>
      <c r="H22" s="177">
        <f>IFERROR(Inv_SY_B!H22/Inv_SY_B!$BY22-1,"")</f>
        <v>1.8358952809403473E-2</v>
      </c>
      <c r="I22" s="177">
        <f>IFERROR(Inv_SY_B!I22/Inv_SY_B!$BY22-1,"")</f>
        <v>4.4485499450294785E-2</v>
      </c>
      <c r="J22" s="177">
        <f>IFERROR(Inv_SY_B!J22/Inv_SY_B!$BY22-1,"")</f>
        <v>3.4504964739898725E-3</v>
      </c>
      <c r="K22" s="177">
        <f>IFERROR(Inv_SY_B!K22/Inv_SY_B!$BY22-1,"")</f>
        <v>2.2163790800260319E-3</v>
      </c>
      <c r="L22" s="177">
        <f>IFERROR(Inv_SY_B!L22/Inv_SY_B!$BY22-1,"")</f>
        <v>3.8036798022817342E-2</v>
      </c>
      <c r="M22" s="177">
        <f>IFERROR(Inv_SY_B!M22/Inv_SY_B!$BY22-1,"")</f>
        <v>5.0594157647257498E-2</v>
      </c>
      <c r="N22" s="177">
        <f>IFERROR(Inv_SY_B!N22/Inv_SY_B!$BY22-1,"")</f>
        <v>-8.7549156050964472E-3</v>
      </c>
      <c r="O22" s="177">
        <f>IFERROR(Inv_SY_B!O22/Inv_SY_B!$BY22-1,"")</f>
        <v>4.4873658195689892E-2</v>
      </c>
      <c r="P22" s="177">
        <f>IFERROR(Inv_SY_B!P22/Inv_SY_B!$BY22-1,"")</f>
        <v>-2.2093382480237178E-3</v>
      </c>
      <c r="Q22" s="177">
        <f>IFERROR(Inv_SY_B!Q22/Inv_SY_B!$BY22-1,"")</f>
        <v>3.006046318943989E-2</v>
      </c>
      <c r="R22" s="177">
        <f>IFERROR(Inv_SY_B!R22/Inv_SY_B!$BY22-1,"")</f>
        <v>3.3506210613212906E-2</v>
      </c>
      <c r="S22" s="177">
        <f>IFERROR(Inv_SY_B!S22/Inv_SY_B!$BY22-1,"")</f>
        <v>-1.7707241743081026E-2</v>
      </c>
      <c r="T22" s="177">
        <f>IFERROR(Inv_SY_B!T22/Inv_SY_B!$BY22-1,"")</f>
        <v>-4.477411536177156E-2</v>
      </c>
      <c r="U22" s="177">
        <f>IFERROR(Inv_SY_B!U22/Inv_SY_B!$BY22-1,"")</f>
        <v>1.7802255034801817E-2</v>
      </c>
      <c r="V22" s="177">
        <f>IFERROR(Inv_SY_B!V22/Inv_SY_B!$BY22-1,"")</f>
        <v>1.2083243736941807E-2</v>
      </c>
      <c r="W22" s="177">
        <f>IFERROR(Inv_SY_B!W22/Inv_SY_B!$BY22-1,"")</f>
        <v>-7.8448937807138686E-2</v>
      </c>
      <c r="X22" s="177">
        <f>IFERROR(Inv_SY_B!X22/Inv_SY_B!$BY22-1,"")</f>
        <v>-3.8798789896626218E-2</v>
      </c>
      <c r="Y22" s="177">
        <f>IFERROR(Inv_SY_B!Y22/Inv_SY_B!$BY22-1,"")</f>
        <v>-3.4717771226587812E-2</v>
      </c>
      <c r="Z22" s="177">
        <f>IFERROR(Inv_SY_B!Z22/Inv_SY_B!$BY22-1,"")</f>
        <v>-2.7855658049570353E-2</v>
      </c>
      <c r="AA22" s="177">
        <f>IFERROR(Inv_SY_B!AA22/Inv_SY_B!$BY22-1,"")</f>
        <v>-4.744015566165849E-2</v>
      </c>
      <c r="AB22" s="177">
        <f>IFERROR(Inv_SY_B!AB22/Inv_SY_B!$BY22-1,"")</f>
        <v>-5.314956211724664E-2</v>
      </c>
      <c r="AC22" s="177">
        <f>IFERROR(Inv_SY_B!AC22/Inv_SY_B!$BY22-1,"")</f>
        <v>-3.8999390391912692E-2</v>
      </c>
      <c r="AD22" s="177">
        <f>IFERROR(Inv_SY_B!AD22/Inv_SY_B!$BY22-1,"")</f>
        <v>-3.0532270042525123E-2</v>
      </c>
      <c r="AE22" s="177">
        <f>IFERROR(Inv_SY_B!AE22/Inv_SY_B!$BZ22-1,"")</f>
        <v>-8.8979314079895566E-3</v>
      </c>
      <c r="AF22" s="177">
        <f>IFERROR(Inv_SY_B!AF22/Inv_SY_B!$BZ22-1,"")</f>
        <v>-1.95569902074757E-2</v>
      </c>
      <c r="AG22" s="177">
        <f>IFERROR(Inv_SY_B!AG22/Inv_SY_B!$BZ22-1,"")</f>
        <v>-1.8660331699034138E-3</v>
      </c>
      <c r="AH22" s="177">
        <f>IFERROR(Inv_SY_B!AH22/Inv_SY_B!$BZ22-1,"")</f>
        <v>-1.0037431627393789E-2</v>
      </c>
      <c r="AI22" s="177">
        <f>IFERROR(Inv_SY_B!AI22/Inv_SY_B!$BZ22-1,"")</f>
        <v>7.9397376778240769E-3</v>
      </c>
      <c r="AJ22" s="177">
        <f>IFERROR(Inv_SY_B!AJ22/Inv_SY_B!$BZ22-1,"")</f>
        <v>-5.1810108771741525E-3</v>
      </c>
      <c r="AK22" s="177">
        <f>IFERROR(Inv_SY_B!AK22/Inv_SY_B!$BZ22-1,"")</f>
        <v>4.5206572529397082E-3</v>
      </c>
      <c r="AL22" s="177">
        <f>IFERROR(Inv_SY_B!AL22/Inv_SY_B!$BZ22-1,"")</f>
        <v>9.8012559159201817E-3</v>
      </c>
      <c r="AM22" s="177">
        <f>IFERROR(Inv_SY_B!AM22/Inv_SY_B!$BZ22-1,"")</f>
        <v>3.0606604271774529E-3</v>
      </c>
      <c r="AN22" s="177">
        <f>IFERROR(Inv_SY_B!AN22/Inv_SY_B!$BZ22-1,"")</f>
        <v>8.8025044717827683E-3</v>
      </c>
      <c r="AO22" s="177">
        <f>IFERROR(Inv_SY_B!AO22/Inv_SY_B!$BZ22-1,"")</f>
        <v>1.013923006946893E-2</v>
      </c>
      <c r="AP22" s="177">
        <f>IFERROR(Inv_SY_B!AP22/Inv_SY_B!$BZ22-1,"")</f>
        <v>-6.6457902196553897E-3</v>
      </c>
      <c r="AQ22" s="177">
        <f>IFERROR(Inv_SY_B!AQ22/Inv_SY_B!$BZ22-1,"")</f>
        <v>-7.27750133774685E-4</v>
      </c>
      <c r="AR22" s="177">
        <f>IFERROR(Inv_SY_B!AR22/Inv_SY_B!$BZ22-1,"")</f>
        <v>-2.8234905291432133E-3</v>
      </c>
      <c r="AS22" s="177">
        <f>IFERROR(Inv_SY_B!AS22/Inv_SY_B!$BZ22-1,"")</f>
        <v>-5.6552855532893131E-3</v>
      </c>
      <c r="AT22" s="177">
        <f>IFERROR(Inv_SY_B!AT22/Inv_SY_B!$BZ22-1,"")</f>
        <v>-1.3068314664076541E-2</v>
      </c>
      <c r="AU22" s="177">
        <f>IFERROR(Inv_SY_B!AU22/Inv_SY_B!$BZ22-1,"")</f>
        <v>2.3007025606158304E-2</v>
      </c>
      <c r="AV22" s="177">
        <f>IFERROR(Inv_SY_B!AV22/Inv_SY_B!$BZ22-1,"")</f>
        <v>7.1889569686058863E-3</v>
      </c>
      <c r="AW22" s="177">
        <f>IFERROR(Inv_SY_B!AW22/Inv_SY_B!$CA22-1,"")</f>
        <v>-0.12993659590623752</v>
      </c>
      <c r="AX22" s="177">
        <f>IFERROR(Inv_SY_B!AX22/Inv_SY_B!$CA22-1,"")</f>
        <v>-0.10463649243532558</v>
      </c>
      <c r="AY22" s="177">
        <f>IFERROR(Inv_SY_B!AY22/Inv_SY_B!$CA22-1,"")</f>
        <v>-2.7683063937382624E-3</v>
      </c>
      <c r="AZ22" s="177">
        <f>IFERROR(Inv_SY_B!AZ22/Inv_SY_B!$CA22-1,"")</f>
        <v>6.1433646903046979E-2</v>
      </c>
      <c r="BA22" s="177">
        <f>IFERROR(Inv_SY_B!BA22/Inv_SY_B!$CA22-1,"")</f>
        <v>-1.4134127031285804E-2</v>
      </c>
      <c r="BB22" s="177">
        <f>IFERROR(Inv_SY_B!BB22/Inv_SY_B!$CA22-1,"")</f>
        <v>7.2127054319333084E-3</v>
      </c>
      <c r="BC22" s="177">
        <f>IFERROR(Inv_SY_B!BC22/Inv_SY_B!$CA22-1,"")</f>
        <v>1.1505829931102829E-2</v>
      </c>
      <c r="BD22" s="177">
        <f>IFERROR(Inv_SY_B!BD22/Inv_SY_B!$CA22-1,"")</f>
        <v>2.7027773340931427E-2</v>
      </c>
      <c r="BE22" s="177">
        <f>IFERROR(Inv_SY_B!BE22/Inv_SY_B!$CA22-1,"")</f>
        <v>1.4838844156754183E-2</v>
      </c>
      <c r="BF22" s="177">
        <f>IFERROR(Inv_SY_B!BF22/Inv_SY_B!$CA22-1,"")</f>
        <v>2.3132902910573794E-2</v>
      </c>
      <c r="BG22" s="177">
        <f>IFERROR(Inv_SY_B!BG22/Inv_SY_B!$CA22-1,"")</f>
        <v>4.093531821744234E-2</v>
      </c>
      <c r="BH22" s="177">
        <f>IFERROR(Inv_SY_B!BH22/Inv_SY_B!$CA22-1,"")</f>
        <v>3.0889027278100167E-2</v>
      </c>
      <c r="BI22" s="177">
        <f>IFERROR(Inv_SY_B!BI22/Inv_SY_B!$CA22-1,"")</f>
        <v>2.5152620017911742E-2</v>
      </c>
      <c r="BJ22" s="177">
        <f>IFERROR(Inv_SY_B!BJ22/Inv_SY_B!$CA22-1,"")</f>
        <v>4.3131560563443028E-2</v>
      </c>
      <c r="BK22" s="177">
        <f>IFERROR(Inv_SY_B!BK22/Inv_SY_B!$CA22-1,"")</f>
        <v>2.2725106862876654E-2</v>
      </c>
      <c r="BL22" s="177">
        <f>IFERROR(Inv_SY_B!BL22/Inv_SY_B!$CA22-1,"")</f>
        <v>1.4935304087905887E-2</v>
      </c>
      <c r="BM22" s="177">
        <f>IFERROR(Inv_SY_B!BM22/Inv_SY_B!$CA22-1,"")</f>
        <v>1.378096718934585E-2</v>
      </c>
      <c r="BN22" s="177">
        <f>IFERROR(Inv_SY_B!BN22/Inv_SY_B!$CA22-1,"")</f>
        <v>8.7284337686508451E-3</v>
      </c>
      <c r="BO22" s="177">
        <f>IFERROR(Inv_SY_B!BO22/Inv_SY_B!$CA22-1,"")</f>
        <v>-1.2038279247428507E-2</v>
      </c>
      <c r="BP22" s="177">
        <f>IFERROR(Inv_SY_B!BP22/Inv_SY_B!$CA22-1,"")</f>
        <v>8.1210967909435272E-3</v>
      </c>
      <c r="BQ22" s="177">
        <f>IFERROR(Inv_SY_B!BQ22/Inv_SY_B!$CA22-1,"")</f>
        <v>-3.9184240504797851E-2</v>
      </c>
      <c r="BR22" s="177">
        <f>IFERROR(Inv_SY_B!BR22/Inv_SY_B!$CA22-1,"")</f>
        <v>3.5606344296425174E-2</v>
      </c>
      <c r="BS22" s="177">
        <f>IFERROR(Inv_SY_B!BS22/Inv_SY_B!$CA22-1,"")</f>
        <v>-4.888379901949369E-2</v>
      </c>
      <c r="BT22" s="177">
        <f>IFERROR(Inv_SY_B!BT22/Inv_SY_B!$CA22-1,"")</f>
        <v>7.8166697667609863E-3</v>
      </c>
      <c r="BU22" s="177">
        <f>IFERROR(Inv_SY_B!BU22/Inv_SY_B!$CA22-1,"")</f>
        <v>-2.206293047152863E-2</v>
      </c>
      <c r="BV22" s="177">
        <f>IFERROR(Inv_SY_B!BV22/Inv_SY_B!$CA22-1,"")</f>
        <v>-4.286227751745586E-3</v>
      </c>
      <c r="BW22" s="177">
        <f>IFERROR(Inv_SY_B!BW22/Inv_SY_B!$CA22-1,"")</f>
        <v>-7.8970841789575141E-3</v>
      </c>
      <c r="BX22" s="177">
        <f>IFERROR(Inv_SY_B!BX22/Inv_SY_B!$CA22-1,"")</f>
        <v>-1.1146068573607781E-2</v>
      </c>
    </row>
    <row r="23" spans="1:76">
      <c r="A23"/>
      <c r="B23" s="173">
        <f t="shared" si="1"/>
        <v>45860</v>
      </c>
      <c r="C23" s="177">
        <f>IFERROR(Inv_SY_B!C23/Inv_SY_B!$BY23-1,"")</f>
        <v>1.776498141491234E-2</v>
      </c>
      <c r="D23" s="177">
        <f>IFERROR(Inv_SY_B!D23/Inv_SY_B!$BY23-1,"")</f>
        <v>1.8543535617562945E-2</v>
      </c>
      <c r="E23" s="177">
        <f>IFERROR(Inv_SY_B!E23/Inv_SY_B!$BY23-1,"")</f>
        <v>1.3625792408811455E-2</v>
      </c>
      <c r="F23" s="177">
        <f>IFERROR(Inv_SY_B!F23/Inv_SY_B!$BY23-1,"")</f>
        <v>-4.7789698753120113E-3</v>
      </c>
      <c r="G23" s="177">
        <f>IFERROR(Inv_SY_B!G23/Inv_SY_B!$BY23-1,"")</f>
        <v>-2.1726127231285197E-3</v>
      </c>
      <c r="H23" s="177">
        <f>IFERROR(Inv_SY_B!H23/Inv_SY_B!$BY23-1,"")</f>
        <v>-4.9948142523493777E-3</v>
      </c>
      <c r="I23" s="177">
        <f>IFERROR(Inv_SY_B!I23/Inv_SY_B!$BY23-1,"")</f>
        <v>1.5097851925937045E-2</v>
      </c>
      <c r="J23" s="177">
        <f>IFERROR(Inv_SY_B!J23/Inv_SY_B!$BY23-1,"")</f>
        <v>8.3748182055873865E-3</v>
      </c>
      <c r="K23" s="177">
        <f>IFERROR(Inv_SY_B!K23/Inv_SY_B!$BY23-1,"")</f>
        <v>-1.4186074014876038E-2</v>
      </c>
      <c r="L23" s="177">
        <f>IFERROR(Inv_SY_B!L23/Inv_SY_B!$BY23-1,"")</f>
        <v>1.116272354632053E-2</v>
      </c>
      <c r="M23" s="177">
        <f>IFERROR(Inv_SY_B!M23/Inv_SY_B!$BY23-1,"")</f>
        <v>4.2509252979007206E-2</v>
      </c>
      <c r="N23" s="177">
        <f>IFERROR(Inv_SY_B!N23/Inv_SY_B!$BY23-1,"")</f>
        <v>-3.7214977528040594E-3</v>
      </c>
      <c r="O23" s="177">
        <f>IFERROR(Inv_SY_B!O23/Inv_SY_B!$BY23-1,"")</f>
        <v>4.182459958116902E-2</v>
      </c>
      <c r="P23" s="177">
        <f>IFERROR(Inv_SY_B!P23/Inv_SY_B!$BY23-1,"")</f>
        <v>2.7160435944679318E-2</v>
      </c>
      <c r="Q23" s="177">
        <f>IFERROR(Inv_SY_B!Q23/Inv_SY_B!$BY23-1,"")</f>
        <v>1.8986228482492651E-2</v>
      </c>
      <c r="R23" s="177">
        <f>IFERROR(Inv_SY_B!R23/Inv_SY_B!$BY23-1,"")</f>
        <v>1.8897585740714984E-2</v>
      </c>
      <c r="S23" s="177">
        <f>IFERROR(Inv_SY_B!S23/Inv_SY_B!$BY23-1,"")</f>
        <v>-2.151774844408727E-2</v>
      </c>
      <c r="T23" s="177">
        <f>IFERROR(Inv_SY_B!T23/Inv_SY_B!$BY23-1,"")</f>
        <v>-0.66923027014430747</v>
      </c>
      <c r="U23" s="177">
        <f>IFERROR(Inv_SY_B!U23/Inv_SY_B!$BY23-1,"")</f>
        <v>1.0364184316821179E-2</v>
      </c>
      <c r="V23" s="177">
        <f>IFERROR(Inv_SY_B!V23/Inv_SY_B!$BY23-1,"")</f>
        <v>1.0228378090825441E-2</v>
      </c>
      <c r="W23" s="177">
        <f>IFERROR(Inv_SY_B!W23/Inv_SY_B!$BY23-1,"")</f>
        <v>1.0991263533919993E-2</v>
      </c>
      <c r="X23" s="177">
        <f>IFERROR(Inv_SY_B!X23/Inv_SY_B!$BY23-1,"")</f>
        <v>8.4078780552565346E-2</v>
      </c>
      <c r="Y23" s="177">
        <f>IFERROR(Inv_SY_B!Y23/Inv_SY_B!$BY23-1,"")</f>
        <v>7.1595106271263198E-2</v>
      </c>
      <c r="Z23" s="177">
        <f>IFERROR(Inv_SY_B!Z23/Inv_SY_B!$BY23-1,"")</f>
        <v>8.446092278428452E-2</v>
      </c>
      <c r="AA23" s="177">
        <f>IFERROR(Inv_SY_B!AA23/Inv_SY_B!$BY23-1,"")</f>
        <v>5.7297551696827265E-2</v>
      </c>
      <c r="AB23" s="177">
        <f>IFERROR(Inv_SY_B!AB23/Inv_SY_B!$BY23-1,"")</f>
        <v>3.4430216673758895E-2</v>
      </c>
      <c r="AC23" s="177">
        <f>IFERROR(Inv_SY_B!AC23/Inv_SY_B!$BY23-1,"")</f>
        <v>5.8062085303089317E-2</v>
      </c>
      <c r="AD23" s="177">
        <f>IFERROR(Inv_SY_B!AD23/Inv_SY_B!$BY23-1,"")</f>
        <v>6.514569213631427E-2</v>
      </c>
      <c r="AE23" s="177">
        <f>IFERROR(Inv_SY_B!AE23/Inv_SY_B!$BZ23-1,"")</f>
        <v>1.4210059904478545E-2</v>
      </c>
      <c r="AF23" s="177">
        <f>IFERROR(Inv_SY_B!AF23/Inv_SY_B!$BZ23-1,"")</f>
        <v>-9.4355962289471851E-4</v>
      </c>
      <c r="AG23" s="177">
        <f>IFERROR(Inv_SY_B!AG23/Inv_SY_B!$BZ23-1,"")</f>
        <v>1.3594393066611143E-2</v>
      </c>
      <c r="AH23" s="177">
        <f>IFERROR(Inv_SY_B!AH23/Inv_SY_B!$BZ23-1,"")</f>
        <v>3.6318621160758013E-4</v>
      </c>
      <c r="AI23" s="177">
        <f>IFERROR(Inv_SY_B!AI23/Inv_SY_B!$BZ23-1,"")</f>
        <v>1.5609707002935069E-2</v>
      </c>
      <c r="AJ23" s="177">
        <f>IFERROR(Inv_SY_B!AJ23/Inv_SY_B!$BZ23-1,"")</f>
        <v>-2.0939205345308354E-3</v>
      </c>
      <c r="AK23" s="177">
        <f>IFERROR(Inv_SY_B!AK23/Inv_SY_B!$BZ23-1,"")</f>
        <v>6.5744266472158586E-3</v>
      </c>
      <c r="AL23" s="177">
        <f>IFERROR(Inv_SY_B!AL23/Inv_SY_B!$BZ23-1,"")</f>
        <v>1.0758119348401651E-2</v>
      </c>
      <c r="AM23" s="177">
        <f>IFERROR(Inv_SY_B!AM23/Inv_SY_B!$BZ23-1,"")</f>
        <v>-3.325401195708455E-4</v>
      </c>
      <c r="AN23" s="177">
        <f>IFERROR(Inv_SY_B!AN23/Inv_SY_B!$BZ23-1,"")</f>
        <v>1.0328282686352885E-2</v>
      </c>
      <c r="AO23" s="177">
        <f>IFERROR(Inv_SY_B!AO23/Inv_SY_B!$BZ23-1,"")</f>
        <v>1.5993639150542416E-2</v>
      </c>
      <c r="AP23" s="177">
        <f>IFERROR(Inv_SY_B!AP23/Inv_SY_B!$BZ23-1,"")</f>
        <v>5.8113092892291274E-3</v>
      </c>
      <c r="AQ23" s="177">
        <f>IFERROR(Inv_SY_B!AQ23/Inv_SY_B!$BZ23-1,"")</f>
        <v>5.0970727328771837E-3</v>
      </c>
      <c r="AR23" s="177">
        <f>IFERROR(Inv_SY_B!AR23/Inv_SY_B!$BZ23-1,"")</f>
        <v>2.3067262275444644E-3</v>
      </c>
      <c r="AS23" s="177">
        <f>IFERROR(Inv_SY_B!AS23/Inv_SY_B!$BZ23-1,"")</f>
        <v>-2.1151449144280909E-2</v>
      </c>
      <c r="AT23" s="177">
        <f>IFERROR(Inv_SY_B!AT23/Inv_SY_B!$BZ23-1,"")</f>
        <v>-4.0857298643177109E-2</v>
      </c>
      <c r="AU23" s="177">
        <f>IFERROR(Inv_SY_B!AU23/Inv_SY_B!$BZ23-1,"")</f>
        <v>-1.3728235443773329E-2</v>
      </c>
      <c r="AV23" s="177">
        <f>IFERROR(Inv_SY_B!AV23/Inv_SY_B!$BZ23-1,"")</f>
        <v>-2.1539918759571064E-2</v>
      </c>
      <c r="AW23" s="177">
        <f>IFERROR(Inv_SY_B!AW23/Inv_SY_B!$CA23-1,"")</f>
        <v>-8.5670099331263017E-2</v>
      </c>
      <c r="AX23" s="177">
        <f>IFERROR(Inv_SY_B!AX23/Inv_SY_B!$CA23-1,"")</f>
        <v>-6.4982113742257597E-2</v>
      </c>
      <c r="AY23" s="177">
        <f>IFERROR(Inv_SY_B!AY23/Inv_SY_B!$CA23-1,"")</f>
        <v>-1.6844341934398543E-2</v>
      </c>
      <c r="AZ23" s="177">
        <f>IFERROR(Inv_SY_B!AZ23/Inv_SY_B!$CA23-1,"")</f>
        <v>5.3324089279611853E-2</v>
      </c>
      <c r="BA23" s="177">
        <f>IFERROR(Inv_SY_B!BA23/Inv_SY_B!$CA23-1,"")</f>
        <v>-6.1555409049611765E-3</v>
      </c>
      <c r="BB23" s="177">
        <f>IFERROR(Inv_SY_B!BB23/Inv_SY_B!$CA23-1,"")</f>
        <v>2.4612367931901025E-2</v>
      </c>
      <c r="BC23" s="177">
        <f>IFERROR(Inv_SY_B!BC23/Inv_SY_B!$CA23-1,"")</f>
        <v>1.9860086957534717E-2</v>
      </c>
      <c r="BD23" s="177">
        <f>IFERROR(Inv_SY_B!BD23/Inv_SY_B!$CA23-1,"")</f>
        <v>3.035105108431746E-2</v>
      </c>
      <c r="BE23" s="177">
        <f>IFERROR(Inv_SY_B!BE23/Inv_SY_B!$CA23-1,"")</f>
        <v>4.1279707570239355E-2</v>
      </c>
      <c r="BF23" s="177">
        <f>IFERROR(Inv_SY_B!BF23/Inv_SY_B!$CA23-1,"")</f>
        <v>5.3537024504204611E-2</v>
      </c>
      <c r="BG23" s="177">
        <f>IFERROR(Inv_SY_B!BG23/Inv_SY_B!$CA23-1,"")</f>
        <v>6.2383004712610157E-2</v>
      </c>
      <c r="BH23" s="177">
        <f>IFERROR(Inv_SY_B!BH23/Inv_SY_B!$CA23-1,"")</f>
        <v>5.5744909178850666E-2</v>
      </c>
      <c r="BI23" s="177">
        <f>IFERROR(Inv_SY_B!BI23/Inv_SY_B!$CA23-1,"")</f>
        <v>4.1240295526367987E-2</v>
      </c>
      <c r="BJ23" s="177">
        <f>IFERROR(Inv_SY_B!BJ23/Inv_SY_B!$CA23-1,"")</f>
        <v>5.4042598567629829E-2</v>
      </c>
      <c r="BK23" s="177">
        <f>IFERROR(Inv_SY_B!BK23/Inv_SY_B!$CA23-1,"")</f>
        <v>4.011584635754839E-2</v>
      </c>
      <c r="BL23" s="177">
        <f>IFERROR(Inv_SY_B!BL23/Inv_SY_B!$CA23-1,"")</f>
        <v>4.0747188196847972E-2</v>
      </c>
      <c r="BM23" s="177">
        <f>IFERROR(Inv_SY_B!BM23/Inv_SY_B!$CA23-1,"")</f>
        <v>-0.13562568515970097</v>
      </c>
      <c r="BN23" s="177">
        <f>IFERROR(Inv_SY_B!BN23/Inv_SY_B!$CA23-1,"")</f>
        <v>-0.14029110683826174</v>
      </c>
      <c r="BO23" s="177">
        <f>IFERROR(Inv_SY_B!BO23/Inv_SY_B!$CA23-1,"")</f>
        <v>-0.14623637038523107</v>
      </c>
      <c r="BP23" s="177">
        <f>IFERROR(Inv_SY_B!BP23/Inv_SY_B!$CA23-1,"")</f>
        <v>-0.14399457538863969</v>
      </c>
      <c r="BQ23" s="177">
        <f>IFERROR(Inv_SY_B!BQ23/Inv_SY_B!$CA23-1,"")</f>
        <v>1.6776782876452678E-2</v>
      </c>
      <c r="BR23" s="177">
        <f>IFERROR(Inv_SY_B!BR23/Inv_SY_B!$CA23-1,"")</f>
        <v>8.2572270503012968E-2</v>
      </c>
      <c r="BS23" s="177">
        <f>IFERROR(Inv_SY_B!BS23/Inv_SY_B!$CA23-1,"")</f>
        <v>2.2312949962397299E-2</v>
      </c>
      <c r="BT23" s="177">
        <f>IFERROR(Inv_SY_B!BT23/Inv_SY_B!$CA23-1,"")</f>
        <v>4.5251777665603177E-2</v>
      </c>
      <c r="BU23" s="177">
        <f>IFERROR(Inv_SY_B!BU23/Inv_SY_B!$CA23-1,"")</f>
        <v>2.3895548189396765E-2</v>
      </c>
      <c r="BV23" s="177">
        <f>IFERROR(Inv_SY_B!BV23/Inv_SY_B!$CA23-1,"")</f>
        <v>2.6304569337024519E-2</v>
      </c>
      <c r="BW23" s="177">
        <f>IFERROR(Inv_SY_B!BW23/Inv_SY_B!$CA23-1,"")</f>
        <v>1.9582643149238521E-3</v>
      </c>
      <c r="BX23" s="177">
        <f>IFERROR(Inv_SY_B!BX23/Inv_SY_B!$CA23-1,"")</f>
        <v>3.4895009682369693E-3</v>
      </c>
    </row>
    <row r="24" spans="1:76">
      <c r="A24"/>
      <c r="B24" s="173">
        <f t="shared" si="1"/>
        <v>45861</v>
      </c>
      <c r="C24" s="177">
        <f>IFERROR(Inv_SY_B!C24/Inv_SY_B!$BY24-1,"")</f>
        <v>-8.1212525352202247E-3</v>
      </c>
      <c r="D24" s="177">
        <f>IFERROR(Inv_SY_B!D24/Inv_SY_B!$BY24-1,"")</f>
        <v>-9.0905305561483907E-3</v>
      </c>
      <c r="E24" s="177">
        <f>IFERROR(Inv_SY_B!E24/Inv_SY_B!$BY24-1,"")</f>
        <v>-1.4544616919352049E-2</v>
      </c>
      <c r="F24" s="177">
        <f>IFERROR(Inv_SY_B!F24/Inv_SY_B!$BY24-1,"")</f>
        <v>-1.8596909405796391E-2</v>
      </c>
      <c r="G24" s="177">
        <f>IFERROR(Inv_SY_B!G24/Inv_SY_B!$BY24-1,"")</f>
        <v>-1.7714060750147032E-2</v>
      </c>
      <c r="H24" s="177">
        <f>IFERROR(Inv_SY_B!H24/Inv_SY_B!$BY24-1,"")</f>
        <v>-2.4200903646189653E-2</v>
      </c>
      <c r="I24" s="177">
        <f>IFERROR(Inv_SY_B!I24/Inv_SY_B!$BY24-1,"")</f>
        <v>-1.0479503150740088E-2</v>
      </c>
      <c r="J24" s="177">
        <f>IFERROR(Inv_SY_B!J24/Inv_SY_B!$BY24-1,"")</f>
        <v>-5.6636905792675218E-3</v>
      </c>
      <c r="K24" s="177">
        <f>IFERROR(Inv_SY_B!K24/Inv_SY_B!$BY24-1,"")</f>
        <v>-2.3630800234725524E-2</v>
      </c>
      <c r="L24" s="177">
        <f>IFERROR(Inv_SY_B!L24/Inv_SY_B!$BY24-1,"")</f>
        <v>6.870775645393401E-3</v>
      </c>
      <c r="M24" s="177">
        <f>IFERROR(Inv_SY_B!M24/Inv_SY_B!$BY24-1,"")</f>
        <v>3.7742811254450004E-2</v>
      </c>
      <c r="N24" s="177">
        <f>IFERROR(Inv_SY_B!N24/Inv_SY_B!$BY24-1,"")</f>
        <v>-7.6643778195285561E-3</v>
      </c>
      <c r="O24" s="177">
        <f>IFERROR(Inv_SY_B!O24/Inv_SY_B!$BY24-1,"")</f>
        <v>2.0379504977115825E-2</v>
      </c>
      <c r="P24" s="177">
        <f>IFERROR(Inv_SY_B!P24/Inv_SY_B!$BY24-1,"")</f>
        <v>3.2817772141331414E-3</v>
      </c>
      <c r="Q24" s="177">
        <f>IFERROR(Inv_SY_B!Q24/Inv_SY_B!$BY24-1,"")</f>
        <v>1.7239032030154089E-3</v>
      </c>
      <c r="R24" s="177">
        <f>IFERROR(Inv_SY_B!R24/Inv_SY_B!$BY24-1,"")</f>
        <v>-3.9123532535024763E-3</v>
      </c>
      <c r="S24" s="177">
        <f>IFERROR(Inv_SY_B!S24/Inv_SY_B!$BY24-1,"")</f>
        <v>-1.1459715081296729E-4</v>
      </c>
      <c r="T24" s="177">
        <f>IFERROR(Inv_SY_B!T24/Inv_SY_B!$BY24-1,"")</f>
        <v>-9.3831386029983976E-2</v>
      </c>
      <c r="U24" s="177">
        <f>IFERROR(Inv_SY_B!U24/Inv_SY_B!$BY24-1,"")</f>
        <v>-3.0586868769690856E-3</v>
      </c>
      <c r="V24" s="177">
        <f>IFERROR(Inv_SY_B!V24/Inv_SY_B!$BY24-1,"")</f>
        <v>3.1075041865888942E-3</v>
      </c>
      <c r="W24" s="177">
        <f>IFERROR(Inv_SY_B!W24/Inv_SY_B!$BY24-1,"")</f>
        <v>6.7289189852193232E-3</v>
      </c>
      <c r="X24" s="177">
        <f>IFERROR(Inv_SY_B!X24/Inv_SY_B!$BY24-1,"")</f>
        <v>1.4869457472905134E-2</v>
      </c>
      <c r="Y24" s="177">
        <f>IFERROR(Inv_SY_B!Y24/Inv_SY_B!$BY24-1,"")</f>
        <v>2.9666885395558173E-2</v>
      </c>
      <c r="Z24" s="177">
        <f>IFERROR(Inv_SY_B!Z24/Inv_SY_B!$BY24-1,"")</f>
        <v>2.7772736216427063E-2</v>
      </c>
      <c r="AA24" s="177">
        <f>IFERROR(Inv_SY_B!AA24/Inv_SY_B!$BY24-1,"")</f>
        <v>3.1262201142584045E-2</v>
      </c>
      <c r="AB24" s="177">
        <f>IFERROR(Inv_SY_B!AB24/Inv_SY_B!$BY24-1,"")</f>
        <v>1.6362899027070554E-2</v>
      </c>
      <c r="AC24" s="177">
        <f>IFERROR(Inv_SY_B!AC24/Inv_SY_B!$BY24-1,"")</f>
        <v>2.6033377650085621E-2</v>
      </c>
      <c r="AD24" s="177">
        <f>IFERROR(Inv_SY_B!AD24/Inv_SY_B!$BY24-1,"")</f>
        <v>1.4820916537832352E-2</v>
      </c>
      <c r="AE24" s="177">
        <f>IFERROR(Inv_SY_B!AE24/Inv_SY_B!$BZ24-1,"")</f>
        <v>2.655830989434671E-3</v>
      </c>
      <c r="AF24" s="177">
        <f>IFERROR(Inv_SY_B!AF24/Inv_SY_B!$BZ24-1,"")</f>
        <v>-1.0600716192427417E-2</v>
      </c>
      <c r="AG24" s="177">
        <f>IFERROR(Inv_SY_B!AG24/Inv_SY_B!$BZ24-1,"")</f>
        <v>3.3805760895206927E-3</v>
      </c>
      <c r="AH24" s="177">
        <f>IFERROR(Inv_SY_B!AH24/Inv_SY_B!$BZ24-1,"")</f>
        <v>-7.4634315827369901E-3</v>
      </c>
      <c r="AI24" s="177">
        <f>IFERROR(Inv_SY_B!AI24/Inv_SY_B!$BZ24-1,"")</f>
        <v>7.6205837807945542E-3</v>
      </c>
      <c r="AJ24" s="177">
        <f>IFERROR(Inv_SY_B!AJ24/Inv_SY_B!$BZ24-1,"")</f>
        <v>-7.6828929761744158E-3</v>
      </c>
      <c r="AK24" s="177">
        <f>IFERROR(Inv_SY_B!AK24/Inv_SY_B!$BZ24-1,"")</f>
        <v>1.8535406376558594E-3</v>
      </c>
      <c r="AL24" s="177">
        <f>IFERROR(Inv_SY_B!AL24/Inv_SY_B!$BZ24-1,"")</f>
        <v>7.3411112395200817E-3</v>
      </c>
      <c r="AM24" s="177">
        <f>IFERROR(Inv_SY_B!AM24/Inv_SY_B!$BZ24-1,"")</f>
        <v>-3.4030433837787255E-3</v>
      </c>
      <c r="AN24" s="177">
        <f>IFERROR(Inv_SY_B!AN24/Inv_SY_B!$BZ24-1,"")</f>
        <v>2.7887253827452163E-4</v>
      </c>
      <c r="AO24" s="177">
        <f>IFERROR(Inv_SY_B!AO24/Inv_SY_B!$BZ24-1,"")</f>
        <v>1.0948914598102988E-2</v>
      </c>
      <c r="AP24" s="177">
        <f>IFERROR(Inv_SY_B!AP24/Inv_SY_B!$BZ24-1,"")</f>
        <v>-1.1738561928757996E-3</v>
      </c>
      <c r="AQ24" s="177">
        <f>IFERROR(Inv_SY_B!AQ24/Inv_SY_B!$BZ24-1,"")</f>
        <v>-1.6082934006543814E-3</v>
      </c>
      <c r="AR24" s="177">
        <f>IFERROR(Inv_SY_B!AR24/Inv_SY_B!$BZ24-1,"")</f>
        <v>-7.6481223856392777E-3</v>
      </c>
      <c r="AS24" s="177">
        <f>IFERROR(Inv_SY_B!AS24/Inv_SY_B!$BZ24-1,"")</f>
        <v>-4.3583563131139869E-3</v>
      </c>
      <c r="AT24" s="177">
        <f>IFERROR(Inv_SY_B!AT24/Inv_SY_B!$BZ24-1,"")</f>
        <v>9.1761719137768427E-3</v>
      </c>
      <c r="AU24" s="177">
        <f>IFERROR(Inv_SY_B!AU24/Inv_SY_B!$BZ24-1,"")</f>
        <v>4.3231663801357456E-3</v>
      </c>
      <c r="AV24" s="177">
        <f>IFERROR(Inv_SY_B!AV24/Inv_SY_B!$BZ24-1,"")</f>
        <v>-3.6400557398132971E-3</v>
      </c>
      <c r="AW24" s="177">
        <f>IFERROR(Inv_SY_B!AW24/Inv_SY_B!$CA24-1,"")</f>
        <v>-7.4692744468989325E-3</v>
      </c>
      <c r="AX24" s="177">
        <f>IFERROR(Inv_SY_B!AX24/Inv_SY_B!$CA24-1,"")</f>
        <v>6.9208817734278671E-3</v>
      </c>
      <c r="AY24" s="177">
        <f>IFERROR(Inv_SY_B!AY24/Inv_SY_B!$CA24-1,"")</f>
        <v>-4.1115326721748224E-2</v>
      </c>
      <c r="AZ24" s="177">
        <f>IFERROR(Inv_SY_B!AZ24/Inv_SY_B!$CA24-1,"")</f>
        <v>2.2868216629597482E-2</v>
      </c>
      <c r="BA24" s="177">
        <f>IFERROR(Inv_SY_B!BA24/Inv_SY_B!$CA24-1,"")</f>
        <v>-5.0465244638353779E-2</v>
      </c>
      <c r="BB24" s="177">
        <f>IFERROR(Inv_SY_B!BB24/Inv_SY_B!$CA24-1,"")</f>
        <v>-2.3202721355162659E-2</v>
      </c>
      <c r="BC24" s="177">
        <f>IFERROR(Inv_SY_B!BC24/Inv_SY_B!$CA24-1,"")</f>
        <v>-1.8468578217547105E-2</v>
      </c>
      <c r="BD24" s="177">
        <f>IFERROR(Inv_SY_B!BD24/Inv_SY_B!$CA24-1,"")</f>
        <v>-2.7335905089161949E-3</v>
      </c>
      <c r="BE24" s="177">
        <f>IFERROR(Inv_SY_B!BE24/Inv_SY_B!$CA24-1,"")</f>
        <v>-2.0837913635737393E-2</v>
      </c>
      <c r="BF24" s="177">
        <f>IFERROR(Inv_SY_B!BF24/Inv_SY_B!$CA24-1,"")</f>
        <v>-2.5473078623847512E-2</v>
      </c>
      <c r="BG24" s="177">
        <f>IFERROR(Inv_SY_B!BG24/Inv_SY_B!$CA24-1,"")</f>
        <v>-1.6425858707295848E-2</v>
      </c>
      <c r="BH24" s="177">
        <f>IFERROR(Inv_SY_B!BH24/Inv_SY_B!$CA24-1,"")</f>
        <v>-1.1128566160271913E-2</v>
      </c>
      <c r="BI24" s="177">
        <f>IFERROR(Inv_SY_B!BI24/Inv_SY_B!$CA24-1,"")</f>
        <v>3.1571515945016948E-4</v>
      </c>
      <c r="BJ24" s="177">
        <f>IFERROR(Inv_SY_B!BJ24/Inv_SY_B!$CA24-1,"")</f>
        <v>9.4880616609500645E-3</v>
      </c>
      <c r="BK24" s="177">
        <f>IFERROR(Inv_SY_B!BK24/Inv_SY_B!$CA24-1,"")</f>
        <v>1.4120381601889331E-2</v>
      </c>
      <c r="BL24" s="177">
        <f>IFERROR(Inv_SY_B!BL24/Inv_SY_B!$CA24-1,"")</f>
        <v>1.2610146726845795E-3</v>
      </c>
      <c r="BM24" s="177">
        <f>IFERROR(Inv_SY_B!BM24/Inv_SY_B!$CA24-1,"")</f>
        <v>9.3429534298046235E-3</v>
      </c>
      <c r="BN24" s="177">
        <f>IFERROR(Inv_SY_B!BN24/Inv_SY_B!$CA24-1,"")</f>
        <v>1.6866818132139638E-3</v>
      </c>
      <c r="BO24" s="177">
        <f>IFERROR(Inv_SY_B!BO24/Inv_SY_B!$CA24-1,"")</f>
        <v>-1.2184394055808734E-2</v>
      </c>
      <c r="BP24" s="177">
        <f>IFERROR(Inv_SY_B!BP24/Inv_SY_B!$CA24-1,"")</f>
        <v>-9.3340002295461133E-4</v>
      </c>
      <c r="BQ24" s="177">
        <f>IFERROR(Inv_SY_B!BQ24/Inv_SY_B!$CA24-1,"")</f>
        <v>3.2490232344894121E-2</v>
      </c>
      <c r="BR24" s="177">
        <f>IFERROR(Inv_SY_B!BR24/Inv_SY_B!$CA24-1,"")</f>
        <v>9.1398307487883246E-2</v>
      </c>
      <c r="BS24" s="177">
        <f>IFERROR(Inv_SY_B!BS24/Inv_SY_B!$CA24-1,"")</f>
        <v>2.5385741337468959E-2</v>
      </c>
      <c r="BT24" s="177">
        <f>IFERROR(Inv_SY_B!BT24/Inv_SY_B!$CA24-1,"")</f>
        <v>6.6260886980245903E-2</v>
      </c>
      <c r="BU24" s="177">
        <f>IFERROR(Inv_SY_B!BU24/Inv_SY_B!$CA24-1,"")</f>
        <v>-1.5274130008851028E-2</v>
      </c>
      <c r="BV24" s="177">
        <f>IFERROR(Inv_SY_B!BV24/Inv_SY_B!$CA24-1,"")</f>
        <v>-2.4072863769310504E-2</v>
      </c>
      <c r="BW24" s="177">
        <f>IFERROR(Inv_SY_B!BW24/Inv_SY_B!$CA24-1,"")</f>
        <v>2.600602790404638E-3</v>
      </c>
      <c r="BX24" s="177">
        <f>IFERROR(Inv_SY_B!BX24/Inv_SY_B!$CA24-1,"")</f>
        <v>-1.4354736809211288E-2</v>
      </c>
    </row>
    <row r="25" spans="1:76">
      <c r="A25"/>
      <c r="B25" s="173">
        <f t="shared" si="1"/>
        <v>45862</v>
      </c>
      <c r="C25" s="177">
        <f>IFERROR(Inv_SY_B!C25/Inv_SY_B!$BY25-1,"")</f>
        <v>-5.6997990380687202E-3</v>
      </c>
      <c r="D25" s="177">
        <f>IFERROR(Inv_SY_B!D25/Inv_SY_B!$BY25-1,"")</f>
        <v>-7.9632107442169087E-3</v>
      </c>
      <c r="E25" s="177">
        <f>IFERROR(Inv_SY_B!E25/Inv_SY_B!$BY25-1,"")</f>
        <v>-1.3214674566672246E-2</v>
      </c>
      <c r="F25" s="177">
        <f>IFERROR(Inv_SY_B!F25/Inv_SY_B!$BY25-1,"")</f>
        <v>-9.506953146323216E-3</v>
      </c>
      <c r="G25" s="177">
        <f>IFERROR(Inv_SY_B!G25/Inv_SY_B!$BY25-1,"")</f>
        <v>-3.6612552705170831E-3</v>
      </c>
      <c r="H25" s="177">
        <f>IFERROR(Inv_SY_B!H25/Inv_SY_B!$BY25-1,"")</f>
        <v>-1.1062743631403582E-2</v>
      </c>
      <c r="I25" s="177">
        <f>IFERROR(Inv_SY_B!I25/Inv_SY_B!$BY25-1,"")</f>
        <v>7.6116330217446126E-4</v>
      </c>
      <c r="J25" s="177">
        <f>IFERROR(Inv_SY_B!J25/Inv_SY_B!$BY25-1,"")</f>
        <v>3.6040600787925481E-3</v>
      </c>
      <c r="K25" s="177">
        <f>IFERROR(Inv_SY_B!K25/Inv_SY_B!$BY25-1,"")</f>
        <v>-2.1388157523809181E-2</v>
      </c>
      <c r="L25" s="177">
        <f>IFERROR(Inv_SY_B!L25/Inv_SY_B!$BY25-1,"")</f>
        <v>1.5467027462851446E-2</v>
      </c>
      <c r="M25" s="177">
        <f>IFERROR(Inv_SY_B!M25/Inv_SY_B!$BY25-1,"")</f>
        <v>4.2087106122057572E-2</v>
      </c>
      <c r="N25" s="177">
        <f>IFERROR(Inv_SY_B!N25/Inv_SY_B!$BY25-1,"")</f>
        <v>-6.0557057410438597E-3</v>
      </c>
      <c r="O25" s="177">
        <f>IFERROR(Inv_SY_B!O25/Inv_SY_B!$BY25-1,"")</f>
        <v>1.9805398738321545E-2</v>
      </c>
      <c r="P25" s="177">
        <f>IFERROR(Inv_SY_B!P25/Inv_SY_B!$BY25-1,"")</f>
        <v>1.6067714434297997E-3</v>
      </c>
      <c r="Q25" s="177">
        <f>IFERROR(Inv_SY_B!Q25/Inv_SY_B!$BY25-1,"")</f>
        <v>-1.6444363826323194E-2</v>
      </c>
      <c r="R25" s="177">
        <f>IFERROR(Inv_SY_B!R25/Inv_SY_B!$BY25-1,"")</f>
        <v>-2.5726872446726334E-3</v>
      </c>
      <c r="S25" s="177">
        <f>IFERROR(Inv_SY_B!S25/Inv_SY_B!$BY25-1,"")</f>
        <v>-1.1577659566729404E-3</v>
      </c>
      <c r="T25" s="177">
        <f>IFERROR(Inv_SY_B!T25/Inv_SY_B!$BY25-1,"")</f>
        <v>-0.10132095647210504</v>
      </c>
      <c r="U25" s="177">
        <f>IFERROR(Inv_SY_B!U25/Inv_SY_B!$BY25-1,"")</f>
        <v>6.0994453318419239E-4</v>
      </c>
      <c r="V25" s="177">
        <f>IFERROR(Inv_SY_B!V25/Inv_SY_B!$BY25-1,"")</f>
        <v>5.5057780798883904E-3</v>
      </c>
      <c r="W25" s="177">
        <f>IFERROR(Inv_SY_B!W25/Inv_SY_B!$BY25-1,"")</f>
        <v>7.4280004136970668E-3</v>
      </c>
      <c r="X25" s="177">
        <f>IFERROR(Inv_SY_B!X25/Inv_SY_B!$BY25-1,"")</f>
        <v>9.1973705376084958E-3</v>
      </c>
      <c r="Y25" s="177">
        <f>IFERROR(Inv_SY_B!Y25/Inv_SY_B!$BY25-1,"")</f>
        <v>2.1851977992253246E-2</v>
      </c>
      <c r="Z25" s="177">
        <f>IFERROR(Inv_SY_B!Z25/Inv_SY_B!$BY25-1,"")</f>
        <v>2.2841425823110439E-2</v>
      </c>
      <c r="AA25" s="177">
        <f>IFERROR(Inv_SY_B!AA25/Inv_SY_B!$BY25-1,"")</f>
        <v>2.1945246313711086E-2</v>
      </c>
      <c r="AB25" s="177">
        <f>IFERROR(Inv_SY_B!AB25/Inv_SY_B!$BY25-1,"")</f>
        <v>5.3558495873911038E-3</v>
      </c>
      <c r="AC25" s="177">
        <f>IFERROR(Inv_SY_B!AC25/Inv_SY_B!$BY25-1,"")</f>
        <v>1.5165152546137151E-2</v>
      </c>
      <c r="AD25" s="177">
        <f>IFERROR(Inv_SY_B!AD25/Inv_SY_B!$BY25-1,"")</f>
        <v>6.8160001872190623E-3</v>
      </c>
      <c r="AE25" s="177">
        <f>IFERROR(Inv_SY_B!AE25/Inv_SY_B!$BZ25-1,"")</f>
        <v>-7.4746467888808787E-4</v>
      </c>
      <c r="AF25" s="177">
        <f>IFERROR(Inv_SY_B!AF25/Inv_SY_B!$BZ25-1,"")</f>
        <v>-1.4642143616345749E-2</v>
      </c>
      <c r="AG25" s="177">
        <f>IFERROR(Inv_SY_B!AG25/Inv_SY_B!$BZ25-1,"")</f>
        <v>6.3008924903007468E-4</v>
      </c>
      <c r="AH25" s="177">
        <f>IFERROR(Inv_SY_B!AH25/Inv_SY_B!$BZ25-1,"")</f>
        <v>-7.0069555016993856E-3</v>
      </c>
      <c r="AI25" s="177">
        <f>IFERROR(Inv_SY_B!AI25/Inv_SY_B!$BZ25-1,"")</f>
        <v>5.2085518852789114E-3</v>
      </c>
      <c r="AJ25" s="177">
        <f>IFERROR(Inv_SY_B!AJ25/Inv_SY_B!$BZ25-1,"")</f>
        <v>-8.441359223838707E-3</v>
      </c>
      <c r="AK25" s="177">
        <f>IFERROR(Inv_SY_B!AK25/Inv_SY_B!$BZ25-1,"")</f>
        <v>-9.3533216691943366E-4</v>
      </c>
      <c r="AL25" s="177">
        <f>IFERROR(Inv_SY_B!AL25/Inv_SY_B!$BZ25-1,"")</f>
        <v>8.3817780556294519E-3</v>
      </c>
      <c r="AM25" s="177">
        <f>IFERROR(Inv_SY_B!AM25/Inv_SY_B!$BZ25-1,"")</f>
        <v>-2.8522689910793764E-3</v>
      </c>
      <c r="AN25" s="177">
        <f>IFERROR(Inv_SY_B!AN25/Inv_SY_B!$BZ25-1,"")</f>
        <v>5.1314396845225652E-3</v>
      </c>
      <c r="AO25" s="177">
        <f>IFERROR(Inv_SY_B!AO25/Inv_SY_B!$BZ25-1,"")</f>
        <v>8.1617524665027474E-3</v>
      </c>
      <c r="AP25" s="177">
        <f>IFERROR(Inv_SY_B!AP25/Inv_SY_B!$BZ25-1,"")</f>
        <v>-3.0853699743085272E-3</v>
      </c>
      <c r="AQ25" s="177">
        <f>IFERROR(Inv_SY_B!AQ25/Inv_SY_B!$BZ25-1,"")</f>
        <v>4.6452667868646103E-4</v>
      </c>
      <c r="AR25" s="177">
        <f>IFERROR(Inv_SY_B!AR25/Inv_SY_B!$BZ25-1,"")</f>
        <v>-2.9982638174175236E-3</v>
      </c>
      <c r="AS25" s="177">
        <f>IFERROR(Inv_SY_B!AS25/Inv_SY_B!$BZ25-1,"")</f>
        <v>-6.2732417542122887E-3</v>
      </c>
      <c r="AT25" s="177">
        <f>IFERROR(Inv_SY_B!AT25/Inv_SY_B!$BZ25-1,"")</f>
        <v>1.1522223921593966E-2</v>
      </c>
      <c r="AU25" s="177">
        <f>IFERROR(Inv_SY_B!AU25/Inv_SY_B!$BZ25-1,"")</f>
        <v>4.8881806309231113E-3</v>
      </c>
      <c r="AV25" s="177">
        <f>IFERROR(Inv_SY_B!AV25/Inv_SY_B!$BZ25-1,"")</f>
        <v>2.5938571525399023E-3</v>
      </c>
      <c r="AW25" s="177">
        <f>IFERROR(Inv_SY_B!AW25/Inv_SY_B!$CA25-1,"")</f>
        <v>2.7482294637854787E-2</v>
      </c>
      <c r="AX25" s="177">
        <f>IFERROR(Inv_SY_B!AX25/Inv_SY_B!$CA25-1,"")</f>
        <v>4.1370100170994073E-2</v>
      </c>
      <c r="AY25" s="177">
        <f>IFERROR(Inv_SY_B!AY25/Inv_SY_B!$CA25-1,"")</f>
        <v>-9.2193065298223908E-3</v>
      </c>
      <c r="AZ25" s="177">
        <f>IFERROR(Inv_SY_B!AZ25/Inv_SY_B!$CA25-1,"")</f>
        <v>5.5079860173051554E-2</v>
      </c>
      <c r="BA25" s="177">
        <f>IFERROR(Inv_SY_B!BA25/Inv_SY_B!$CA25-1,"")</f>
        <v>-1.5537718040384396E-2</v>
      </c>
      <c r="BB25" s="177">
        <f>IFERROR(Inv_SY_B!BB25/Inv_SY_B!$CA25-1,"")</f>
        <v>9.0388917064547769E-3</v>
      </c>
      <c r="BC25" s="177">
        <f>IFERROR(Inv_SY_B!BC25/Inv_SY_B!$CA25-1,"")</f>
        <v>8.0022307126574876E-3</v>
      </c>
      <c r="BD25" s="177">
        <f>IFERROR(Inv_SY_B!BD25/Inv_SY_B!$CA25-1,"")</f>
        <v>2.5133850812548042E-2</v>
      </c>
      <c r="BE25" s="177">
        <f>IFERROR(Inv_SY_B!BE25/Inv_SY_B!$CA25-1,"")</f>
        <v>-1.1339668011691617E-2</v>
      </c>
      <c r="BF25" s="177">
        <f>IFERROR(Inv_SY_B!BF25/Inv_SY_B!$CA25-1,"")</f>
        <v>-1.5275855200925559E-2</v>
      </c>
      <c r="BG25" s="177">
        <f>IFERROR(Inv_SY_B!BG25/Inv_SY_B!$CA25-1,"")</f>
        <v>-1.3629778242755242E-2</v>
      </c>
      <c r="BH25" s="177">
        <f>IFERROR(Inv_SY_B!BH25/Inv_SY_B!$CA25-1,"")</f>
        <v>-7.0445849464051413E-3</v>
      </c>
      <c r="BI25" s="177">
        <f>IFERROR(Inv_SY_B!BI25/Inv_SY_B!$CA25-1,"")</f>
        <v>8.5007236270675524E-3</v>
      </c>
      <c r="BJ25" s="177">
        <f>IFERROR(Inv_SY_B!BJ25/Inv_SY_B!$CA25-1,"")</f>
        <v>1.2191406202473276E-2</v>
      </c>
      <c r="BK25" s="177">
        <f>IFERROR(Inv_SY_B!BK25/Inv_SY_B!$CA25-1,"")</f>
        <v>2.0015195025742116E-2</v>
      </c>
      <c r="BL25" s="177">
        <f>IFERROR(Inv_SY_B!BL25/Inv_SY_B!$CA25-1,"")</f>
        <v>1.1571852649635117E-2</v>
      </c>
      <c r="BM25" s="177">
        <f>IFERROR(Inv_SY_B!BM25/Inv_SY_B!$CA25-1,"")</f>
        <v>5.5404705204007421E-3</v>
      </c>
      <c r="BN25" s="177">
        <f>IFERROR(Inv_SY_B!BN25/Inv_SY_B!$CA25-1,"")</f>
        <v>-3.541566228127957E-4</v>
      </c>
      <c r="BO25" s="177">
        <f>IFERROR(Inv_SY_B!BO25/Inv_SY_B!$CA25-1,"")</f>
        <v>-8.9761276913438159E-3</v>
      </c>
      <c r="BP25" s="177">
        <f>IFERROR(Inv_SY_B!BP25/Inv_SY_B!$CA25-1,"")</f>
        <v>-2.6422827134627846E-3</v>
      </c>
      <c r="BQ25" s="177">
        <f>IFERROR(Inv_SY_B!BQ25/Inv_SY_B!$CA25-1,"")</f>
        <v>-3.1990049339881699E-3</v>
      </c>
      <c r="BR25" s="177">
        <f>IFERROR(Inv_SY_B!BR25/Inv_SY_B!$CA25-1,"")</f>
        <v>5.346315376666877E-2</v>
      </c>
      <c r="BS25" s="177">
        <f>IFERROR(Inv_SY_B!BS25/Inv_SY_B!$CA25-1,"")</f>
        <v>-5.8277848336194538E-3</v>
      </c>
      <c r="BT25" s="177">
        <f>IFERROR(Inv_SY_B!BT25/Inv_SY_B!$CA25-1,"")</f>
        <v>2.8384755607916867E-2</v>
      </c>
      <c r="BU25" s="177">
        <f>IFERROR(Inv_SY_B!BU25/Inv_SY_B!$CA25-1,"")</f>
        <v>-3.0640532504285778E-2</v>
      </c>
      <c r="BV25" s="177">
        <f>IFERROR(Inv_SY_B!BV25/Inv_SY_B!$CA25-1,"")</f>
        <v>-0.10664860801257048</v>
      </c>
      <c r="BW25" s="177">
        <f>IFERROR(Inv_SY_B!BW25/Inv_SY_B!$CA25-1,"")</f>
        <v>-2.6533172095298707E-2</v>
      </c>
      <c r="BX25" s="177">
        <f>IFERROR(Inv_SY_B!BX25/Inv_SY_B!$CA25-1,"")</f>
        <v>-4.8906205234093614E-2</v>
      </c>
    </row>
    <row r="26" spans="1:76">
      <c r="A26"/>
      <c r="B26" s="173">
        <f t="shared" si="1"/>
        <v>45863</v>
      </c>
      <c r="C26" s="177">
        <f>IFERROR(Inv_SY_B!C26/Inv_SY_B!$BY26-1,"")</f>
        <v>1.7008331193357762E-4</v>
      </c>
      <c r="D26" s="177">
        <f>IFERROR(Inv_SY_B!D26/Inv_SY_B!$BY26-1,"")</f>
        <v>-1.9140259047593089E-3</v>
      </c>
      <c r="E26" s="177">
        <f>IFERROR(Inv_SY_B!E26/Inv_SY_B!$BY26-1,"")</f>
        <v>-4.2305074418825805E-3</v>
      </c>
      <c r="F26" s="177">
        <f>IFERROR(Inv_SY_B!F26/Inv_SY_B!$BY26-1,"")</f>
        <v>-1.7720756740863264E-3</v>
      </c>
      <c r="G26" s="177">
        <f>IFERROR(Inv_SY_B!G26/Inv_SY_B!$BY26-1,"")</f>
        <v>6.7940225753195804E-3</v>
      </c>
      <c r="H26" s="177">
        <f>IFERROR(Inv_SY_B!H26/Inv_SY_B!$BY26-1,"")</f>
        <v>-4.2375376877707982E-3</v>
      </c>
      <c r="I26" s="177">
        <f>IFERROR(Inv_SY_B!I26/Inv_SY_B!$BY26-1,"")</f>
        <v>5.0573146274668357E-3</v>
      </c>
      <c r="J26" s="177">
        <f>IFERROR(Inv_SY_B!J26/Inv_SY_B!$BY26-1,"")</f>
        <v>6.9284500661372928E-3</v>
      </c>
      <c r="K26" s="177">
        <f>IFERROR(Inv_SY_B!K26/Inv_SY_B!$BY26-1,"")</f>
        <v>-1.7464007573928408E-2</v>
      </c>
      <c r="L26" s="177">
        <f>IFERROR(Inv_SY_B!L26/Inv_SY_B!$BY26-1,"")</f>
        <v>1.9027105673930844E-2</v>
      </c>
      <c r="M26" s="177">
        <f>IFERROR(Inv_SY_B!M26/Inv_SY_B!$BY26-1,"")</f>
        <v>4.1960182774749777E-2</v>
      </c>
      <c r="N26" s="177">
        <f>IFERROR(Inv_SY_B!N26/Inv_SY_B!$BY26-1,"")</f>
        <v>-9.5564699579591128E-3</v>
      </c>
      <c r="O26" s="177">
        <f>IFERROR(Inv_SY_B!O26/Inv_SY_B!$BY26-1,"")</f>
        <v>2.2635782071010802E-2</v>
      </c>
      <c r="P26" s="177">
        <f>IFERROR(Inv_SY_B!P26/Inv_SY_B!$BY26-1,"")</f>
        <v>3.4224758335152927E-3</v>
      </c>
      <c r="Q26" s="177">
        <f>IFERROR(Inv_SY_B!Q26/Inv_SY_B!$BY26-1,"")</f>
        <v>9.4094673975861909E-3</v>
      </c>
      <c r="R26" s="177">
        <f>IFERROR(Inv_SY_B!R26/Inv_SY_B!$BY26-1,"")</f>
        <v>2.1564536983040838E-3</v>
      </c>
      <c r="S26" s="177">
        <f>IFERROR(Inv_SY_B!S26/Inv_SY_B!$BY26-1,"")</f>
        <v>-8.986196507005717E-3</v>
      </c>
      <c r="T26" s="177">
        <f>IFERROR(Inv_SY_B!T26/Inv_SY_B!$BY26-1,"")</f>
        <v>-0.10536318580775661</v>
      </c>
      <c r="U26" s="177">
        <f>IFERROR(Inv_SY_B!U26/Inv_SY_B!$BY26-1,"")</f>
        <v>-3.4257018572999565E-3</v>
      </c>
      <c r="V26" s="177">
        <f>IFERROR(Inv_SY_B!V26/Inv_SY_B!$BY26-1,"")</f>
        <v>3.4846032643975899E-3</v>
      </c>
      <c r="W26" s="177">
        <f>IFERROR(Inv_SY_B!W26/Inv_SY_B!$BY26-1,"")</f>
        <v>-8.0257884866407059E-3</v>
      </c>
      <c r="X26" s="177">
        <f>IFERROR(Inv_SY_B!X26/Inv_SY_B!$BY26-1,"")</f>
        <v>-2.4461168816711787E-3</v>
      </c>
      <c r="Y26" s="177">
        <f>IFERROR(Inv_SY_B!Y26/Inv_SY_B!$BY26-1,"")</f>
        <v>1.2268737597526114E-2</v>
      </c>
      <c r="Z26" s="177">
        <f>IFERROR(Inv_SY_B!Z26/Inv_SY_B!$BY26-1,"")</f>
        <v>1.4705787840746387E-2</v>
      </c>
      <c r="AA26" s="177">
        <f>IFERROR(Inv_SY_B!AA26/Inv_SY_B!$BY26-1,"")</f>
        <v>1.354072983087562E-2</v>
      </c>
      <c r="AB26" s="177">
        <f>IFERROR(Inv_SY_B!AB26/Inv_SY_B!$BY26-1,"")</f>
        <v>-3.9040293673950899E-3</v>
      </c>
      <c r="AC26" s="177">
        <f>IFERROR(Inv_SY_B!AC26/Inv_SY_B!$BY26-1,"")</f>
        <v>9.8400626949441961E-3</v>
      </c>
      <c r="AD26" s="177">
        <f>IFERROR(Inv_SY_B!AD26/Inv_SY_B!$BY26-1,"")</f>
        <v>-7.5616110284060234E-5</v>
      </c>
      <c r="AE26" s="177">
        <f>IFERROR(Inv_SY_B!AE26/Inv_SY_B!$BZ26-1,"")</f>
        <v>-7.5528394618677996E-3</v>
      </c>
      <c r="AF26" s="177">
        <f>IFERROR(Inv_SY_B!AF26/Inv_SY_B!$BZ26-1,"")</f>
        <v>-1.2444605615925641E-2</v>
      </c>
      <c r="AG26" s="177">
        <f>IFERROR(Inv_SY_B!AG26/Inv_SY_B!$BZ26-1,"")</f>
        <v>1.0229973607027931E-2</v>
      </c>
      <c r="AH26" s="177">
        <f>IFERROR(Inv_SY_B!AH26/Inv_SY_B!$BZ26-1,"")</f>
        <v>-2.8927499583779603E-3</v>
      </c>
      <c r="AI26" s="177">
        <f>IFERROR(Inv_SY_B!AI26/Inv_SY_B!$BZ26-1,"")</f>
        <v>6.6931872411868376E-3</v>
      </c>
      <c r="AJ26" s="177">
        <f>IFERROR(Inv_SY_B!AJ26/Inv_SY_B!$BZ26-1,"")</f>
        <v>-9.9702776983450203E-3</v>
      </c>
      <c r="AK26" s="177">
        <f>IFERROR(Inv_SY_B!AK26/Inv_SY_B!$BZ26-1,"")</f>
        <v>-5.2855784794929583E-3</v>
      </c>
      <c r="AL26" s="177">
        <f>IFERROR(Inv_SY_B!AL26/Inv_SY_B!$BZ26-1,"")</f>
        <v>1.6262834290550199E-3</v>
      </c>
      <c r="AM26" s="177">
        <f>IFERROR(Inv_SY_B!AM26/Inv_SY_B!$BZ26-1,"")</f>
        <v>4.2561805779637307E-3</v>
      </c>
      <c r="AN26" s="177">
        <f>IFERROR(Inv_SY_B!AN26/Inv_SY_B!$BZ26-1,"")</f>
        <v>1.7487027055565596E-2</v>
      </c>
      <c r="AO26" s="177">
        <f>IFERROR(Inv_SY_B!AO26/Inv_SY_B!$BZ26-1,"")</f>
        <v>2.36657886944458E-2</v>
      </c>
      <c r="AP26" s="177">
        <f>IFERROR(Inv_SY_B!AP26/Inv_SY_B!$BZ26-1,"")</f>
        <v>1.4736058976064115E-2</v>
      </c>
      <c r="AQ26" s="177">
        <f>IFERROR(Inv_SY_B!AQ26/Inv_SY_B!$BZ26-1,"")</f>
        <v>1.7437340132101298E-2</v>
      </c>
      <c r="AR26" s="177">
        <f>IFERROR(Inv_SY_B!AR26/Inv_SY_B!$BZ26-1,"")</f>
        <v>1.3214408211287498E-2</v>
      </c>
      <c r="AS26" s="177">
        <f>IFERROR(Inv_SY_B!AS26/Inv_SY_B!$BZ26-1,"")</f>
        <v>-2.2751015924103557E-2</v>
      </c>
      <c r="AT26" s="177">
        <f>IFERROR(Inv_SY_B!AT26/Inv_SY_B!$BZ26-1,"")</f>
        <v>-1.7091186826833304E-2</v>
      </c>
      <c r="AU26" s="177">
        <f>IFERROR(Inv_SY_B!AU26/Inv_SY_B!$BZ26-1,"")</f>
        <v>-2.0050447169189689E-2</v>
      </c>
      <c r="AV26" s="177">
        <f>IFERROR(Inv_SY_B!AV26/Inv_SY_B!$BZ26-1,"")</f>
        <v>-1.1307546790558454E-2</v>
      </c>
      <c r="AW26" s="177">
        <f>IFERROR(Inv_SY_B!AW26/Inv_SY_B!$CA26-1,"")</f>
        <v>-1.7159025013283036E-2</v>
      </c>
      <c r="AX26" s="177">
        <f>IFERROR(Inv_SY_B!AX26/Inv_SY_B!$CA26-1,"")</f>
        <v>4.6021678832941504E-5</v>
      </c>
      <c r="AY26" s="177">
        <f>IFERROR(Inv_SY_B!AY26/Inv_SY_B!$CA26-1,"")</f>
        <v>-2.8045869021384728E-2</v>
      </c>
      <c r="AZ26" s="177">
        <f>IFERROR(Inv_SY_B!AZ26/Inv_SY_B!$CA26-1,"")</f>
        <v>4.0857901667397112E-2</v>
      </c>
      <c r="BA26" s="177">
        <f>IFERROR(Inv_SY_B!BA26/Inv_SY_B!$CA26-1,"")</f>
        <v>-2.8553224990690684E-2</v>
      </c>
      <c r="BB26" s="177">
        <f>IFERROR(Inv_SY_B!BB26/Inv_SY_B!$CA26-1,"")</f>
        <v>-2.9512450478055285E-3</v>
      </c>
      <c r="BC26" s="177">
        <f>IFERROR(Inv_SY_B!BC26/Inv_SY_B!$CA26-1,"")</f>
        <v>-2.4592620432373202E-3</v>
      </c>
      <c r="BD26" s="177">
        <f>IFERROR(Inv_SY_B!BD26/Inv_SY_B!$CA26-1,"")</f>
        <v>1.0422378937975374E-2</v>
      </c>
      <c r="BE26" s="177">
        <f>IFERROR(Inv_SY_B!BE26/Inv_SY_B!$CA26-1,"")</f>
        <v>-1.2885829468842536E-2</v>
      </c>
      <c r="BF26" s="177">
        <f>IFERROR(Inv_SY_B!BF26/Inv_SY_B!$CA26-1,"")</f>
        <v>-1.2841052509841466E-2</v>
      </c>
      <c r="BG26" s="177">
        <f>IFERROR(Inv_SY_B!BG26/Inv_SY_B!$CA26-1,"")</f>
        <v>-5.2057688617321851E-3</v>
      </c>
      <c r="BH26" s="177">
        <f>IFERROR(Inv_SY_B!BH26/Inv_SY_B!$CA26-1,"")</f>
        <v>-2.1932695076795072E-3</v>
      </c>
      <c r="BI26" s="177">
        <f>IFERROR(Inv_SY_B!BI26/Inv_SY_B!$CA26-1,"")</f>
        <v>2.0185786260362937E-2</v>
      </c>
      <c r="BJ26" s="177">
        <f>IFERROR(Inv_SY_B!BJ26/Inv_SY_B!$CA26-1,"")</f>
        <v>2.7554469552327321E-2</v>
      </c>
      <c r="BK26" s="177">
        <f>IFERROR(Inv_SY_B!BK26/Inv_SY_B!$CA26-1,"")</f>
        <v>3.083316790895041E-2</v>
      </c>
      <c r="BL26" s="177">
        <f>IFERROR(Inv_SY_B!BL26/Inv_SY_B!$CA26-1,"")</f>
        <v>1.7904931268292623E-2</v>
      </c>
      <c r="BM26" s="177">
        <f>IFERROR(Inv_SY_B!BM26/Inv_SY_B!$CA26-1,"")</f>
        <v>3.3543570630796271E-3</v>
      </c>
      <c r="BN26" s="177">
        <f>IFERROR(Inv_SY_B!BN26/Inv_SY_B!$CA26-1,"")</f>
        <v>-3.818620572748066E-3</v>
      </c>
      <c r="BO26" s="177">
        <f>IFERROR(Inv_SY_B!BO26/Inv_SY_B!$CA26-1,"")</f>
        <v>-8.9787181332426913E-3</v>
      </c>
      <c r="BP26" s="177">
        <f>IFERROR(Inv_SY_B!BP26/Inv_SY_B!$CA26-1,"")</f>
        <v>-3.1087184926743561E-3</v>
      </c>
      <c r="BQ26" s="177">
        <f>IFERROR(Inv_SY_B!BQ26/Inv_SY_B!$CA26-1,"")</f>
        <v>3.7464286526445179E-4</v>
      </c>
      <c r="BR26" s="177">
        <f>IFERROR(Inv_SY_B!BR26/Inv_SY_B!$CA26-1,"")</f>
        <v>5.7903296609664645E-2</v>
      </c>
      <c r="BS26" s="177">
        <f>IFERROR(Inv_SY_B!BS26/Inv_SY_B!$CA26-1,"")</f>
        <v>3.2158830600059751E-3</v>
      </c>
      <c r="BT26" s="177">
        <f>IFERROR(Inv_SY_B!BT26/Inv_SY_B!$CA26-1,"")</f>
        <v>3.5298417674467508E-2</v>
      </c>
      <c r="BU26" s="177">
        <f>IFERROR(Inv_SY_B!BU26/Inv_SY_B!$CA26-1,"")</f>
        <v>-1.8132519326557683E-2</v>
      </c>
      <c r="BV26" s="177">
        <f>IFERROR(Inv_SY_B!BV26/Inv_SY_B!$CA26-1,"")</f>
        <v>-1.8108516173066747E-2</v>
      </c>
      <c r="BW26" s="177">
        <f>IFERROR(Inv_SY_B!BW26/Inv_SY_B!$CA26-1,"")</f>
        <v>-2.524026179875305E-2</v>
      </c>
      <c r="BX26" s="177">
        <f>IFERROR(Inv_SY_B!BX26/Inv_SY_B!$CA26-1,"")</f>
        <v>-5.8269353585075123E-2</v>
      </c>
    </row>
    <row r="27" spans="1:76" ht="15.75" customHeight="1">
      <c r="A27"/>
      <c r="B27" s="173">
        <f t="shared" si="1"/>
        <v>45864</v>
      </c>
      <c r="C27" s="177">
        <f>IFERROR(Inv_SY_B!C27/Inv_SY_B!$BY27-1,"")</f>
        <v>-2.6380220404705224E-2</v>
      </c>
      <c r="D27" s="177">
        <f>IFERROR(Inv_SY_B!D27/Inv_SY_B!$BY27-1,"")</f>
        <v>-2.5237474184522934E-2</v>
      </c>
      <c r="E27" s="177">
        <f>IFERROR(Inv_SY_B!E27/Inv_SY_B!$BY27-1,"")</f>
        <v>-3.1304053241139607E-2</v>
      </c>
      <c r="F27" s="177">
        <f>IFERROR(Inv_SY_B!F27/Inv_SY_B!$BY27-1,"")</f>
        <v>-3.6900046852698876E-2</v>
      </c>
      <c r="G27" s="177">
        <f>IFERROR(Inv_SY_B!G27/Inv_SY_B!$BY27-1,"")</f>
        <v>-3.1421931660041813E-2</v>
      </c>
      <c r="H27" s="177">
        <f>IFERROR(Inv_SY_B!H27/Inv_SY_B!$BY27-1,"")</f>
        <v>-3.6545999309692934E-2</v>
      </c>
      <c r="I27" s="177">
        <f>IFERROR(Inv_SY_B!I27/Inv_SY_B!$BY27-1,"")</f>
        <v>-2.6523607281648376E-2</v>
      </c>
      <c r="J27" s="177">
        <f>IFERROR(Inv_SY_B!J27/Inv_SY_B!$BY27-1,"")</f>
        <v>-1.6560563841595655E-2</v>
      </c>
      <c r="K27" s="177">
        <f>IFERROR(Inv_SY_B!K27/Inv_SY_B!$BY27-1,"")</f>
        <v>-4.6194506910501087E-2</v>
      </c>
      <c r="L27" s="177">
        <f>IFERROR(Inv_SY_B!L27/Inv_SY_B!$BY27-1,"")</f>
        <v>-8.998180704307468E-3</v>
      </c>
      <c r="M27" s="177">
        <f>IFERROR(Inv_SY_B!M27/Inv_SY_B!$BY27-1,"")</f>
        <v>-2.3214627530148024E-2</v>
      </c>
      <c r="N27" s="177">
        <f>IFERROR(Inv_SY_B!N27/Inv_SY_B!$BY27-1,"")</f>
        <v>-5.8298243409280137E-2</v>
      </c>
      <c r="O27" s="177">
        <f>IFERROR(Inv_SY_B!O27/Inv_SY_B!$BY27-1,"")</f>
        <v>-4.213435494263118E-3</v>
      </c>
      <c r="P27" s="177">
        <f>IFERROR(Inv_SY_B!P27/Inv_SY_B!$BY27-1,"")</f>
        <v>-8.5113311781412904E-3</v>
      </c>
      <c r="Q27" s="177">
        <f>IFERROR(Inv_SY_B!Q27/Inv_SY_B!$BY27-1,"")</f>
        <v>-1.0361948148488009E-2</v>
      </c>
      <c r="R27" s="177">
        <f>IFERROR(Inv_SY_B!R27/Inv_SY_B!$BY27-1,"")</f>
        <v>-1.8919026289086815E-2</v>
      </c>
      <c r="S27" s="177">
        <f>IFERROR(Inv_SY_B!S27/Inv_SY_B!$BY27-1,"")</f>
        <v>1.9220371593228647E-2</v>
      </c>
      <c r="T27" s="177">
        <f>IFERROR(Inv_SY_B!T27/Inv_SY_B!$BY27-1,"")</f>
        <v>-7.3680066305960579E-2</v>
      </c>
      <c r="U27" s="177">
        <f>IFERROR(Inv_SY_B!U27/Inv_SY_B!$BY27-1,"")</f>
        <v>1.9417418949400744E-2</v>
      </c>
      <c r="V27" s="177">
        <f>IFERROR(Inv_SY_B!V27/Inv_SY_B!$BY27-1,"")</f>
        <v>2.5892601383233016E-2</v>
      </c>
      <c r="W27" s="177">
        <f>IFERROR(Inv_SY_B!W27/Inv_SY_B!$BY27-1,"")</f>
        <v>4.1889268510802324E-2</v>
      </c>
      <c r="X27" s="177">
        <f>IFERROR(Inv_SY_B!X27/Inv_SY_B!$BY27-1,"")</f>
        <v>4.4677731180744029E-2</v>
      </c>
      <c r="Y27" s="177">
        <f>IFERROR(Inv_SY_B!Y27/Inv_SY_B!$BY27-1,"")</f>
        <v>6.3369127662363578E-2</v>
      </c>
      <c r="Z27" s="177">
        <f>IFERROR(Inv_SY_B!Z27/Inv_SY_B!$BY27-1,"")</f>
        <v>6.6614427174154001E-2</v>
      </c>
      <c r="AA27" s="177">
        <f>IFERROR(Inv_SY_B!AA27/Inv_SY_B!$BY27-1,"")</f>
        <v>5.7476883139884194E-2</v>
      </c>
      <c r="AB27" s="177">
        <f>IFERROR(Inv_SY_B!AB27/Inv_SY_B!$BY27-1,"")</f>
        <v>3.8508303300451407E-2</v>
      </c>
      <c r="AC27" s="177">
        <f>IFERROR(Inv_SY_B!AC27/Inv_SY_B!$BY27-1,"")</f>
        <v>5.7235837562737979E-2</v>
      </c>
      <c r="AD27" s="177">
        <f>IFERROR(Inv_SY_B!AD27/Inv_SY_B!$BY27-1,"")</f>
        <v>4.896329228921692E-2</v>
      </c>
      <c r="AE27" s="177">
        <f>IFERROR(Inv_SY_B!AE27/Inv_SY_B!$BZ27-1,"")</f>
        <v>6.3681590568041013E-3</v>
      </c>
      <c r="AF27" s="177">
        <f>IFERROR(Inv_SY_B!AF27/Inv_SY_B!$BZ27-1,"")</f>
        <v>-4.4115742767699695E-3</v>
      </c>
      <c r="AG27" s="177">
        <f>IFERROR(Inv_SY_B!AG27/Inv_SY_B!$BZ27-1,"")</f>
        <v>1.2402942721793098E-2</v>
      </c>
      <c r="AH27" s="177">
        <f>IFERROR(Inv_SY_B!AH27/Inv_SY_B!$BZ27-1,"")</f>
        <v>6.5181167057677403E-3</v>
      </c>
      <c r="AI27" s="177">
        <f>IFERROR(Inv_SY_B!AI27/Inv_SY_B!$BZ27-1,"")</f>
        <v>1.8312793756989798E-2</v>
      </c>
      <c r="AJ27" s="177">
        <f>IFERROR(Inv_SY_B!AJ27/Inv_SY_B!$BZ27-1,"")</f>
        <v>4.5562497506914656E-3</v>
      </c>
      <c r="AK27" s="177">
        <f>IFERROR(Inv_SY_B!AK27/Inv_SY_B!$BZ27-1,"")</f>
        <v>1.2626392109042817E-2</v>
      </c>
      <c r="AL27" s="177">
        <f>IFERROR(Inv_SY_B!AL27/Inv_SY_B!$BZ27-1,"")</f>
        <v>2.296464599755943E-2</v>
      </c>
      <c r="AM27" s="177">
        <f>IFERROR(Inv_SY_B!AM27/Inv_SY_B!$BZ27-1,"")</f>
        <v>-2.8054277644734671E-2</v>
      </c>
      <c r="AN27" s="177">
        <f>IFERROR(Inv_SY_B!AN27/Inv_SY_B!$BZ27-1,"")</f>
        <v>-1.806372855544458E-2</v>
      </c>
      <c r="AO27" s="177">
        <f>IFERROR(Inv_SY_B!AO27/Inv_SY_B!$BZ27-1,"")</f>
        <v>-1.5201267861322143E-2</v>
      </c>
      <c r="AP27" s="177">
        <f>IFERROR(Inv_SY_B!AP27/Inv_SY_B!$BZ27-1,"")</f>
        <v>-2.5023436909781593E-2</v>
      </c>
      <c r="AQ27" s="177">
        <f>IFERROR(Inv_SY_B!AQ27/Inv_SY_B!$BZ27-1,"")</f>
        <v>-2.4569196402685511E-2</v>
      </c>
      <c r="AR27" s="177">
        <f>IFERROR(Inv_SY_B!AR27/Inv_SY_B!$BZ27-1,"")</f>
        <v>-2.7844541102647113E-2</v>
      </c>
      <c r="AS27" s="177">
        <f>IFERROR(Inv_SY_B!AS27/Inv_SY_B!$BZ27-1,"")</f>
        <v>6.8777209000530082E-3</v>
      </c>
      <c r="AT27" s="177">
        <f>IFERROR(Inv_SY_B!AT27/Inv_SY_B!$BZ27-1,"")</f>
        <v>2.4087323668021243E-2</v>
      </c>
      <c r="AU27" s="177">
        <f>IFERROR(Inv_SY_B!AU27/Inv_SY_B!$BZ27-1,"")</f>
        <v>1.2683908686529355E-2</v>
      </c>
      <c r="AV27" s="177">
        <f>IFERROR(Inv_SY_B!AV27/Inv_SY_B!$BZ27-1,"")</f>
        <v>1.5769769400135525E-2</v>
      </c>
      <c r="AW27" s="177">
        <f>IFERROR(Inv_SY_B!AW27/Inv_SY_B!$CA27-1,"")</f>
        <v>5.0481721433789595E-2</v>
      </c>
      <c r="AX27" s="177">
        <f>IFERROR(Inv_SY_B!AX27/Inv_SY_B!$CA27-1,"")</f>
        <v>6.2483029294884584E-2</v>
      </c>
      <c r="AY27" s="177">
        <f>IFERROR(Inv_SY_B!AY27/Inv_SY_B!$CA27-1,"")</f>
        <v>8.7650773229095424E-3</v>
      </c>
      <c r="AZ27" s="177">
        <f>IFERROR(Inv_SY_B!AZ27/Inv_SY_B!$CA27-1,"")</f>
        <v>7.4842877842089539E-2</v>
      </c>
      <c r="BA27" s="177">
        <f>IFERROR(Inv_SY_B!BA27/Inv_SY_B!$CA27-1,"")</f>
        <v>7.9676141448989934E-3</v>
      </c>
      <c r="BB27" s="177">
        <f>IFERROR(Inv_SY_B!BB27/Inv_SY_B!$CA27-1,"")</f>
        <v>4.0007716878297739E-2</v>
      </c>
      <c r="BC27" s="177">
        <f>IFERROR(Inv_SY_B!BC27/Inv_SY_B!$CA27-1,"")</f>
        <v>4.0585979820723983E-2</v>
      </c>
      <c r="BD27" s="177">
        <f>IFERROR(Inv_SY_B!BD27/Inv_SY_B!$CA27-1,"")</f>
        <v>5.8142003250695184E-2</v>
      </c>
      <c r="BE27" s="177">
        <f>IFERROR(Inv_SY_B!BE27/Inv_SY_B!$CA27-1,"")</f>
        <v>-1.7999125777324432E-2</v>
      </c>
      <c r="BF27" s="177">
        <f>IFERROR(Inv_SY_B!BF27/Inv_SY_B!$CA27-1,"")</f>
        <v>-3.5758476091785174E-2</v>
      </c>
      <c r="BG27" s="177">
        <f>IFERROR(Inv_SY_B!BG27/Inv_SY_B!$CA27-1,"")</f>
        <v>-1.558981905026291E-2</v>
      </c>
      <c r="BH27" s="177">
        <f>IFERROR(Inv_SY_B!BH27/Inv_SY_B!$CA27-1,"")</f>
        <v>-1.2302973704854892E-2</v>
      </c>
      <c r="BI27" s="177">
        <f>IFERROR(Inv_SY_B!BI27/Inv_SY_B!$CA27-1,"")</f>
        <v>9.0621421373018318E-3</v>
      </c>
      <c r="BJ27" s="177">
        <f>IFERROR(Inv_SY_B!BJ27/Inv_SY_B!$CA27-1,"")</f>
        <v>1.1701529560080193E-2</v>
      </c>
      <c r="BK27" s="177">
        <f>IFERROR(Inv_SY_B!BK27/Inv_SY_B!$CA27-1,"")</f>
        <v>2.3152945511334178E-2</v>
      </c>
      <c r="BL27" s="177">
        <f>IFERROR(Inv_SY_B!BL27/Inv_SY_B!$CA27-1,"")</f>
        <v>1.2155880385221085E-2</v>
      </c>
      <c r="BM27" s="177">
        <f>IFERROR(Inv_SY_B!BM27/Inv_SY_B!$CA27-1,"")</f>
        <v>3.8138303270394136E-2</v>
      </c>
      <c r="BN27" s="177">
        <f>IFERROR(Inv_SY_B!BN27/Inv_SY_B!$CA27-1,"")</f>
        <v>3.5195787407866552E-2</v>
      </c>
      <c r="BO27" s="177">
        <f>IFERROR(Inv_SY_B!BO27/Inv_SY_B!$CA27-1,"")</f>
        <v>2.3569810294042481E-2</v>
      </c>
      <c r="BP27" s="177">
        <f>IFERROR(Inv_SY_B!BP27/Inv_SY_B!$CA27-1,"")</f>
        <v>2.9977551679425174E-2</v>
      </c>
      <c r="BQ27" s="177">
        <f>IFERROR(Inv_SY_B!BQ27/Inv_SY_B!$CA27-1,"")</f>
        <v>6.0770009132398162E-3</v>
      </c>
      <c r="BR27" s="177">
        <f>IFERROR(Inv_SY_B!BR27/Inv_SY_B!$CA27-1,"")</f>
        <v>5.9807892873937174E-2</v>
      </c>
      <c r="BS27" s="177">
        <f>IFERROR(Inv_SY_B!BS27/Inv_SY_B!$CA27-1,"")</f>
        <v>-9.1421989483599919E-3</v>
      </c>
      <c r="BT27" s="177">
        <f>IFERROR(Inv_SY_B!BT27/Inv_SY_B!$CA27-1,"")</f>
        <v>3.1021255575260476E-2</v>
      </c>
      <c r="BU27" s="177">
        <f>IFERROR(Inv_SY_B!BU27/Inv_SY_B!$CA27-1,"")</f>
        <v>-3.4596906045153863E-2</v>
      </c>
      <c r="BV27" s="177">
        <f>IFERROR(Inv_SY_B!BV27/Inv_SY_B!$CA27-1,"")</f>
        <v>-0.38738520265236154</v>
      </c>
      <c r="BW27" s="177">
        <f>IFERROR(Inv_SY_B!BW27/Inv_SY_B!$CA27-1,"")</f>
        <v>-3.2396322425178981E-2</v>
      </c>
      <c r="BX27" s="177">
        <f>IFERROR(Inv_SY_B!BX27/Inv_SY_B!$CA27-1,"")</f>
        <v>-7.7965094901110032E-2</v>
      </c>
    </row>
    <row r="28" spans="1:76">
      <c r="A28"/>
      <c r="B28" s="173">
        <f t="shared" si="1"/>
        <v>45865</v>
      </c>
      <c r="C28" s="177">
        <f>IFERROR(Inv_SY_B!C28/Inv_SY_B!$BY28-1,"")</f>
        <v>-2.6787010396399635E-3</v>
      </c>
      <c r="D28" s="177">
        <f>IFERROR(Inv_SY_B!D28/Inv_SY_B!$BY28-1,"")</f>
        <v>-5.1383885576284927E-3</v>
      </c>
      <c r="E28" s="177">
        <f>IFERROR(Inv_SY_B!E28/Inv_SY_B!$BY28-1,"")</f>
        <v>-9.5986219235805192E-3</v>
      </c>
      <c r="F28" s="177">
        <f>IFERROR(Inv_SY_B!F28/Inv_SY_B!$BY28-1,"")</f>
        <v>-9.7343924900972212E-3</v>
      </c>
      <c r="G28" s="177">
        <f>IFERROR(Inv_SY_B!G28/Inv_SY_B!$BY28-1,"")</f>
        <v>-6.3483126518646404E-3</v>
      </c>
      <c r="H28" s="177">
        <f>IFERROR(Inv_SY_B!H28/Inv_SY_B!$BY28-1,"")</f>
        <v>-1.3103717390908987E-2</v>
      </c>
      <c r="I28" s="177">
        <f>IFERROR(Inv_SY_B!I28/Inv_SY_B!$BY28-1,"")</f>
        <v>5.0842136424966711E-4</v>
      </c>
      <c r="J28" s="177">
        <f>IFERROR(Inv_SY_B!J28/Inv_SY_B!$BY28-1,"")</f>
        <v>9.8667175191864409E-3</v>
      </c>
      <c r="K28" s="177">
        <f>IFERROR(Inv_SY_B!K28/Inv_SY_B!$BY28-1,"")</f>
        <v>-2.5248442240701663E-2</v>
      </c>
      <c r="L28" s="177">
        <f>IFERROR(Inv_SY_B!L28/Inv_SY_B!$BY28-1,"")</f>
        <v>1.2025838993447113E-2</v>
      </c>
      <c r="M28" s="177">
        <f>IFERROR(Inv_SY_B!M28/Inv_SY_B!$BY28-1,"")</f>
        <v>3.2134924308536039E-2</v>
      </c>
      <c r="N28" s="177">
        <f>IFERROR(Inv_SY_B!N28/Inv_SY_B!$BY28-1,"")</f>
        <v>-1.3270083796634968E-2</v>
      </c>
      <c r="O28" s="177">
        <f>IFERROR(Inv_SY_B!O28/Inv_SY_B!$BY28-1,"")</f>
        <v>1.4082230484024905E-2</v>
      </c>
      <c r="P28" s="177">
        <f>IFERROR(Inv_SY_B!P28/Inv_SY_B!$BY28-1,"")</f>
        <v>-5.7091104359935363E-3</v>
      </c>
      <c r="Q28" s="177">
        <f>IFERROR(Inv_SY_B!Q28/Inv_SY_B!$BY28-1,"")</f>
        <v>9.0162651796621418E-4</v>
      </c>
      <c r="R28" s="177">
        <f>IFERROR(Inv_SY_B!R28/Inv_SY_B!$BY28-1,"")</f>
        <v>-4.7329531005976255E-3</v>
      </c>
      <c r="S28" s="177">
        <f>IFERROR(Inv_SY_B!S28/Inv_SY_B!$BY28-1,"")</f>
        <v>-4.383317672998821E-3</v>
      </c>
      <c r="T28" s="177">
        <f>IFERROR(Inv_SY_B!T28/Inv_SY_B!$BY28-1,"")</f>
        <v>-0.10085631503455905</v>
      </c>
      <c r="U28" s="177">
        <f>IFERROR(Inv_SY_B!U28/Inv_SY_B!$BY28-1,"")</f>
        <v>-1.850880882055983E-3</v>
      </c>
      <c r="V28" s="177">
        <f>IFERROR(Inv_SY_B!V28/Inv_SY_B!$BY28-1,"")</f>
        <v>3.5251434989342911E-3</v>
      </c>
      <c r="W28" s="177">
        <f>IFERROR(Inv_SY_B!W28/Inv_SY_B!$BY28-1,"")</f>
        <v>-2.4536628425113616E-3</v>
      </c>
      <c r="X28" s="177">
        <f>IFERROR(Inv_SY_B!X28/Inv_SY_B!$BY28-1,"")</f>
        <v>1.06174014599838E-2</v>
      </c>
      <c r="Y28" s="177">
        <f>IFERROR(Inv_SY_B!Y28/Inv_SY_B!$BY28-1,"")</f>
        <v>2.4477278979812889E-2</v>
      </c>
      <c r="Z28" s="177">
        <f>IFERROR(Inv_SY_B!Z28/Inv_SY_B!$BY28-1,"")</f>
        <v>2.9614745770344841E-2</v>
      </c>
      <c r="AA28" s="177">
        <f>IFERROR(Inv_SY_B!AA28/Inv_SY_B!$BY28-1,"")</f>
        <v>2.6261163728594106E-2</v>
      </c>
      <c r="AB28" s="177">
        <f>IFERROR(Inv_SY_B!AB28/Inv_SY_B!$BY28-1,"")</f>
        <v>6.7005166785010228E-3</v>
      </c>
      <c r="AC28" s="177">
        <f>IFERROR(Inv_SY_B!AC28/Inv_SY_B!$BY28-1,"")</f>
        <v>2.121690574240187E-2</v>
      </c>
      <c r="AD28" s="177">
        <f>IFERROR(Inv_SY_B!AD28/Inv_SY_B!$BY28-1,"")</f>
        <v>1.3173985013795075E-2</v>
      </c>
      <c r="AE28" s="177">
        <f>IFERROR(Inv_SY_B!AE28/Inv_SY_B!$BZ28-1,"")</f>
        <v>4.2823525746189528E-3</v>
      </c>
      <c r="AF28" s="177">
        <f>IFERROR(Inv_SY_B!AF28/Inv_SY_B!$BZ28-1,"")</f>
        <v>-6.5183984370460468E-3</v>
      </c>
      <c r="AG28" s="177">
        <f>IFERROR(Inv_SY_B!AG28/Inv_SY_B!$BZ28-1,"")</f>
        <v>9.4898600452282267E-3</v>
      </c>
      <c r="AH28" s="177">
        <f>IFERROR(Inv_SY_B!AH28/Inv_SY_B!$BZ28-1,"")</f>
        <v>1.7941153334377624E-4</v>
      </c>
      <c r="AI28" s="177">
        <f>IFERROR(Inv_SY_B!AI28/Inv_SY_B!$BZ28-1,"")</f>
        <v>1.4060716737330781E-2</v>
      </c>
      <c r="AJ28" s="177">
        <f>IFERROR(Inv_SY_B!AJ28/Inv_SY_B!$BZ28-1,"")</f>
        <v>-1.0848776316754183E-3</v>
      </c>
      <c r="AK28" s="177">
        <f>IFERROR(Inv_SY_B!AK28/Inv_SY_B!$BZ28-1,"")</f>
        <v>7.3580065366747327E-3</v>
      </c>
      <c r="AL28" s="177">
        <f>IFERROR(Inv_SY_B!AL28/Inv_SY_B!$BZ28-1,"")</f>
        <v>1.4335947266988613E-2</v>
      </c>
      <c r="AM28" s="177">
        <f>IFERROR(Inv_SY_B!AM28/Inv_SY_B!$BZ28-1,"")</f>
        <v>-5.039138827609535E-3</v>
      </c>
      <c r="AN28" s="177">
        <f>IFERROR(Inv_SY_B!AN28/Inv_SY_B!$BZ28-1,"")</f>
        <v>4.3316015961725185E-4</v>
      </c>
      <c r="AO28" s="177">
        <f>IFERROR(Inv_SY_B!AO28/Inv_SY_B!$BZ28-1,"")</f>
        <v>1.049420986009153E-2</v>
      </c>
      <c r="AP28" s="177">
        <f>IFERROR(Inv_SY_B!AP28/Inv_SY_B!$BZ28-1,"")</f>
        <v>-1.2484317166659986E-3</v>
      </c>
      <c r="AQ28" s="177">
        <f>IFERROR(Inv_SY_B!AQ28/Inv_SY_B!$BZ28-1,"")</f>
        <v>-2.9285767581741506E-3</v>
      </c>
      <c r="AR28" s="177">
        <f>IFERROR(Inv_SY_B!AR28/Inv_SY_B!$BZ28-1,"")</f>
        <v>-7.7287857804869686E-3</v>
      </c>
      <c r="AS28" s="177">
        <f>IFERROR(Inv_SY_B!AS28/Inv_SY_B!$BZ28-1,"")</f>
        <v>-7.1480429396237888E-3</v>
      </c>
      <c r="AT28" s="177">
        <f>IFERROR(Inv_SY_B!AT28/Inv_SY_B!$BZ28-1,"")</f>
        <v>-1.7763560813327528E-3</v>
      </c>
      <c r="AU28" s="177">
        <f>IFERROR(Inv_SY_B!AU28/Inv_SY_B!$BZ28-1,"")</f>
        <v>-1.3926656520501846E-2</v>
      </c>
      <c r="AV28" s="177">
        <f>IFERROR(Inv_SY_B!AV28/Inv_SY_B!$BZ28-1,"")</f>
        <v>-1.323440002077847E-2</v>
      </c>
      <c r="AW28" s="177">
        <f>IFERROR(Inv_SY_B!AW28/Inv_SY_B!$CA28-1,"")</f>
        <v>-2.8778470359905883E-3</v>
      </c>
      <c r="AX28" s="177">
        <f>IFERROR(Inv_SY_B!AX28/Inv_SY_B!$CA28-1,"")</f>
        <v>5.2526977838347477E-3</v>
      </c>
      <c r="AY28" s="177">
        <f>IFERROR(Inv_SY_B!AY28/Inv_SY_B!$CA28-1,"")</f>
        <v>-4.4936863226784585E-2</v>
      </c>
      <c r="AZ28" s="177">
        <f>IFERROR(Inv_SY_B!AZ28/Inv_SY_B!$CA28-1,"")</f>
        <v>2.4702014323231269E-2</v>
      </c>
      <c r="BA28" s="177">
        <f>IFERROR(Inv_SY_B!BA28/Inv_SY_B!$CA28-1,"")</f>
        <v>-3.6565936148346023E-2</v>
      </c>
      <c r="BB28" s="177">
        <f>IFERROR(Inv_SY_B!BB28/Inv_SY_B!$CA28-1,"")</f>
        <v>-2.4013479386741921E-4</v>
      </c>
      <c r="BC28" s="177">
        <f>IFERROR(Inv_SY_B!BC28/Inv_SY_B!$CA28-1,"")</f>
        <v>1.4081583984326684E-3</v>
      </c>
      <c r="BD28" s="177">
        <f>IFERROR(Inv_SY_B!BD28/Inv_SY_B!$CA28-1,"")</f>
        <v>1.2197553847825171E-2</v>
      </c>
      <c r="BE28" s="177">
        <f>IFERROR(Inv_SY_B!BE28/Inv_SY_B!$CA28-1,"")</f>
        <v>-1.4159823235332936E-2</v>
      </c>
      <c r="BF28" s="177">
        <f>IFERROR(Inv_SY_B!BF28/Inv_SY_B!$CA28-1,"")</f>
        <v>-1.8577322249569428E-2</v>
      </c>
      <c r="BG28" s="177">
        <f>IFERROR(Inv_SY_B!BG28/Inv_SY_B!$CA28-1,"")</f>
        <v>-8.7617380060444061E-3</v>
      </c>
      <c r="BH28" s="177">
        <f>IFERROR(Inv_SY_B!BH28/Inv_SY_B!$CA28-1,"")</f>
        <v>-5.0823737105298861E-3</v>
      </c>
      <c r="BI28" s="177">
        <f>IFERROR(Inv_SY_B!BI28/Inv_SY_B!$CA28-1,"")</f>
        <v>2.1313022616350707E-2</v>
      </c>
      <c r="BJ28" s="177">
        <f>IFERROR(Inv_SY_B!BJ28/Inv_SY_B!$CA28-1,"")</f>
        <v>2.5746516240401807E-2</v>
      </c>
      <c r="BK28" s="177">
        <f>IFERROR(Inv_SY_B!BK28/Inv_SY_B!$CA28-1,"")</f>
        <v>3.097044255501169E-2</v>
      </c>
      <c r="BL28" s="177">
        <f>IFERROR(Inv_SY_B!BL28/Inv_SY_B!$CA28-1,"")</f>
        <v>1.793607937938102E-2</v>
      </c>
      <c r="BM28" s="177">
        <f>IFERROR(Inv_SY_B!BM28/Inv_SY_B!$CA28-1,"")</f>
        <v>4.1939612001689053E-3</v>
      </c>
      <c r="BN28" s="177">
        <f>IFERROR(Inv_SY_B!BN28/Inv_SY_B!$CA28-1,"")</f>
        <v>-2.0186356483249401E-3</v>
      </c>
      <c r="BO28" s="177">
        <f>IFERROR(Inv_SY_B!BO28/Inv_SY_B!$CA28-1,"")</f>
        <v>-6.2130989836789441E-3</v>
      </c>
      <c r="BP28" s="177">
        <f>IFERROR(Inv_SY_B!BP28/Inv_SY_B!$CA28-1,"")</f>
        <v>1.3670131173475486E-3</v>
      </c>
      <c r="BQ28" s="177">
        <f>IFERROR(Inv_SY_B!BQ28/Inv_SY_B!$CA28-1,"")</f>
        <v>1.5859683122159574E-2</v>
      </c>
      <c r="BR28" s="177">
        <f>IFERROR(Inv_SY_B!BR28/Inv_SY_B!$CA28-1,"")</f>
        <v>7.2402504015971925E-2</v>
      </c>
      <c r="BS28" s="177">
        <f>IFERROR(Inv_SY_B!BS28/Inv_SY_B!$CA28-1,"")</f>
        <v>9.5381250237223103E-3</v>
      </c>
      <c r="BT28" s="177">
        <f>IFERROR(Inv_SY_B!BT28/Inv_SY_B!$CA28-1,"")</f>
        <v>4.514019666990432E-2</v>
      </c>
      <c r="BU28" s="177">
        <f>IFERROR(Inv_SY_B!BU28/Inv_SY_B!$CA28-1,"")</f>
        <v>-8.5525069924811126E-3</v>
      </c>
      <c r="BV28" s="177">
        <f>IFERROR(Inv_SY_B!BV28/Inv_SY_B!$CA28-1,"")</f>
        <v>-6.1167430847598903E-2</v>
      </c>
      <c r="BW28" s="177">
        <f>IFERROR(Inv_SY_B!BW28/Inv_SY_B!$CA28-1,"")</f>
        <v>-1.1429394596802589E-2</v>
      </c>
      <c r="BX28" s="177">
        <f>IFERROR(Inv_SY_B!BX28/Inv_SY_B!$CA28-1,"")</f>
        <v>-6.7444862818394791E-2</v>
      </c>
    </row>
    <row r="29" spans="1:76">
      <c r="A29"/>
      <c r="B29" s="173">
        <f t="shared" si="1"/>
        <v>45866</v>
      </c>
      <c r="C29" s="177">
        <f>IFERROR(Inv_SY_B!C29/Inv_SY_B!$BY29-1,"")</f>
        <v>-6.3038371551964456E-3</v>
      </c>
      <c r="D29" s="177">
        <f>IFERROR(Inv_SY_B!D29/Inv_SY_B!$BY29-1,"")</f>
        <v>1.7569542166648855E-3</v>
      </c>
      <c r="E29" s="177">
        <f>IFERROR(Inv_SY_B!E29/Inv_SY_B!$BY29-1,"")</f>
        <v>-5.2950926050117086E-3</v>
      </c>
      <c r="F29" s="177">
        <f>IFERROR(Inv_SY_B!F29/Inv_SY_B!$BY29-1,"")</f>
        <v>-2.4960244012753097E-2</v>
      </c>
      <c r="G29" s="177">
        <f>IFERROR(Inv_SY_B!G29/Inv_SY_B!$BY29-1,"")</f>
        <v>-2.4611446982730101E-2</v>
      </c>
      <c r="H29" s="177">
        <f>IFERROR(Inv_SY_B!H29/Inv_SY_B!$BY29-1,"")</f>
        <v>-2.9421545172635732E-2</v>
      </c>
      <c r="I29" s="177">
        <f>IFERROR(Inv_SY_B!I29/Inv_SY_B!$BY29-1,"")</f>
        <v>-1.0293461688835603E-2</v>
      </c>
      <c r="J29" s="177">
        <f>IFERROR(Inv_SY_B!J29/Inv_SY_B!$BY29-1,"")</f>
        <v>1.2849469789590895E-3</v>
      </c>
      <c r="K29" s="177">
        <f>IFERROR(Inv_SY_B!K29/Inv_SY_B!$BY29-1,"")</f>
        <v>-2.7717384399935541E-2</v>
      </c>
      <c r="L29" s="177">
        <f>IFERROR(Inv_SY_B!L29/Inv_SY_B!$BY29-1,"")</f>
        <v>3.3993863513708256E-3</v>
      </c>
      <c r="M29" s="177">
        <f>IFERROR(Inv_SY_B!M29/Inv_SY_B!$BY29-1,"")</f>
        <v>2.8809254640265847E-2</v>
      </c>
      <c r="N29" s="177">
        <f>IFERROR(Inv_SY_B!N29/Inv_SY_B!$BY29-1,"")</f>
        <v>-9.0732700765472352E-3</v>
      </c>
      <c r="O29" s="177">
        <f>IFERROR(Inv_SY_B!O29/Inv_SY_B!$BY29-1,"")</f>
        <v>1.3091379242937018E-2</v>
      </c>
      <c r="P29" s="177">
        <f>IFERROR(Inv_SY_B!P29/Inv_SY_B!$BY29-1,"")</f>
        <v>-4.2561753297991611E-3</v>
      </c>
      <c r="Q29" s="177">
        <f>IFERROR(Inv_SY_B!Q29/Inv_SY_B!$BY29-1,"")</f>
        <v>4.3496213816029972E-4</v>
      </c>
      <c r="R29" s="177">
        <f>IFERROR(Inv_SY_B!R29/Inv_SY_B!$BY29-1,"")</f>
        <v>-3.9790354702584629E-5</v>
      </c>
      <c r="S29" s="177">
        <f>IFERROR(Inv_SY_B!S29/Inv_SY_B!$BY29-1,"")</f>
        <v>1.0602225059392456E-2</v>
      </c>
      <c r="T29" s="177">
        <f>IFERROR(Inv_SY_B!T29/Inv_SY_B!$BY29-1,"")</f>
        <v>-8.6259300646692405E-2</v>
      </c>
      <c r="U29" s="177">
        <f>IFERROR(Inv_SY_B!U29/Inv_SY_B!$BY29-1,"")</f>
        <v>8.5354284274958836E-3</v>
      </c>
      <c r="V29" s="177">
        <f>IFERROR(Inv_SY_B!V29/Inv_SY_B!$BY29-1,"")</f>
        <v>1.53803046394001E-2</v>
      </c>
      <c r="W29" s="177">
        <f>IFERROR(Inv_SY_B!W29/Inv_SY_B!$BY29-1,"")</f>
        <v>2.5240534212485066E-3</v>
      </c>
      <c r="X29" s="177">
        <f>IFERROR(Inv_SY_B!X29/Inv_SY_B!$BY29-1,"")</f>
        <v>1.3476661667162437E-2</v>
      </c>
      <c r="Y29" s="177">
        <f>IFERROR(Inv_SY_B!Y29/Inv_SY_B!$BY29-1,"")</f>
        <v>2.12208163096963E-2</v>
      </c>
      <c r="Z29" s="177">
        <f>IFERROR(Inv_SY_B!Z29/Inv_SY_B!$BY29-1,"")</f>
        <v>2.3503102720358049E-2</v>
      </c>
      <c r="AA29" s="177">
        <f>IFERROR(Inv_SY_B!AA29/Inv_SY_B!$BY29-1,"")</f>
        <v>3.3365419548651465E-2</v>
      </c>
      <c r="AB29" s="177">
        <f>IFERROR(Inv_SY_B!AB29/Inv_SY_B!$BY29-1,"")</f>
        <v>2.0756811902051364E-2</v>
      </c>
      <c r="AC29" s="177">
        <f>IFERROR(Inv_SY_B!AC29/Inv_SY_B!$BY29-1,"")</f>
        <v>2.0378021352596809E-2</v>
      </c>
      <c r="AD29" s="177">
        <f>IFERROR(Inv_SY_B!AD29/Inv_SY_B!$BY29-1,"")</f>
        <v>9.7118198084280571E-3</v>
      </c>
      <c r="AE29" s="177">
        <f>IFERROR(Inv_SY_B!AE29/Inv_SY_B!$BZ29-1,"")</f>
        <v>7.8393557124076807E-3</v>
      </c>
      <c r="AF29" s="177">
        <f>IFERROR(Inv_SY_B!AF29/Inv_SY_B!$BZ29-1,"")</f>
        <v>-5.8015250422553954E-3</v>
      </c>
      <c r="AG29" s="177">
        <f>IFERROR(Inv_SY_B!AG29/Inv_SY_B!$BZ29-1,"")</f>
        <v>8.3063105013183591E-3</v>
      </c>
      <c r="AH29" s="177">
        <f>IFERROR(Inv_SY_B!AH29/Inv_SY_B!$BZ29-1,"")</f>
        <v>2.3827313582636123E-5</v>
      </c>
      <c r="AI29" s="177">
        <f>IFERROR(Inv_SY_B!AI29/Inv_SY_B!$BZ29-1,"")</f>
        <v>1.2704988239654824E-2</v>
      </c>
      <c r="AJ29" s="177">
        <f>IFERROR(Inv_SY_B!AJ29/Inv_SY_B!$BZ29-1,"")</f>
        <v>-3.4070443401008621E-3</v>
      </c>
      <c r="AK29" s="177">
        <f>IFERROR(Inv_SY_B!AK29/Inv_SY_B!$BZ29-1,"")</f>
        <v>6.0977620376834185E-3</v>
      </c>
      <c r="AL29" s="177">
        <f>IFERROR(Inv_SY_B!AL29/Inv_SY_B!$BZ29-1,"")</f>
        <v>1.4825365043945826E-2</v>
      </c>
      <c r="AM29" s="177">
        <f>IFERROR(Inv_SY_B!AM29/Inv_SY_B!$BZ29-1,"")</f>
        <v>-1.1223548951194373E-2</v>
      </c>
      <c r="AN29" s="177">
        <f>IFERROR(Inv_SY_B!AN29/Inv_SY_B!$BZ29-1,"")</f>
        <v>-3.2371793220202782E-3</v>
      </c>
      <c r="AO29" s="177">
        <f>IFERROR(Inv_SY_B!AO29/Inv_SY_B!$BZ29-1,"")</f>
        <v>5.0044166443341531E-4</v>
      </c>
      <c r="AP29" s="177">
        <f>IFERROR(Inv_SY_B!AP29/Inv_SY_B!$BZ29-1,"")</f>
        <v>-5.4094718611554793E-3</v>
      </c>
      <c r="AQ29" s="177">
        <f>IFERROR(Inv_SY_B!AQ29/Inv_SY_B!$BZ29-1,"")</f>
        <v>-6.7850600168946062E-3</v>
      </c>
      <c r="AR29" s="177">
        <f>IFERROR(Inv_SY_B!AR29/Inv_SY_B!$BZ29-1,"")</f>
        <v>-1.0789762979756978E-2</v>
      </c>
      <c r="AS29" s="177">
        <f>IFERROR(Inv_SY_B!AS29/Inv_SY_B!$BZ29-1,"")</f>
        <v>-2.0000610873143199E-3</v>
      </c>
      <c r="AT29" s="177">
        <f>IFERROR(Inv_SY_B!AT29/Inv_SY_B!$BZ29-1,"")</f>
        <v>8.789127651809503E-3</v>
      </c>
      <c r="AU29" s="177">
        <f>IFERROR(Inv_SY_B!AU29/Inv_SY_B!$BZ29-1,"")</f>
        <v>-4.3403241030921524E-3</v>
      </c>
      <c r="AV29" s="177">
        <f>IFERROR(Inv_SY_B!AV29/Inv_SY_B!$BZ29-1,"")</f>
        <v>-6.0932004610504409E-3</v>
      </c>
      <c r="AW29" s="177">
        <f>IFERROR(Inv_SY_B!AW29/Inv_SY_B!$CA29-1,"")</f>
        <v>6.5288699246945914E-3</v>
      </c>
      <c r="AX29" s="177">
        <f>IFERROR(Inv_SY_B!AX29/Inv_SY_B!$CA29-1,"")</f>
        <v>1.5057434967462813E-2</v>
      </c>
      <c r="AY29" s="177">
        <f>IFERROR(Inv_SY_B!AY29/Inv_SY_B!$CA29-1,"")</f>
        <v>-3.6452818848935808E-2</v>
      </c>
      <c r="AZ29" s="177">
        <f>IFERROR(Inv_SY_B!AZ29/Inv_SY_B!$CA29-1,"")</f>
        <v>3.096112327143774E-2</v>
      </c>
      <c r="BA29" s="177">
        <f>IFERROR(Inv_SY_B!BA29/Inv_SY_B!$CA29-1,"")</f>
        <v>-3.2259056442500933E-2</v>
      </c>
      <c r="BB29" s="177">
        <f>IFERROR(Inv_SY_B!BB29/Inv_SY_B!$CA29-1,"")</f>
        <v>9.9435908917300253E-4</v>
      </c>
      <c r="BC29" s="177">
        <f>IFERROR(Inv_SY_B!BC29/Inv_SY_B!$CA29-1,"")</f>
        <v>3.045923870286682E-3</v>
      </c>
      <c r="BD29" s="177">
        <f>IFERROR(Inv_SY_B!BD29/Inv_SY_B!$CA29-1,"")</f>
        <v>1.8331168561739997E-2</v>
      </c>
      <c r="BE29" s="177">
        <f>IFERROR(Inv_SY_B!BE29/Inv_SY_B!$CA29-1,"")</f>
        <v>-7.9898386721740655E-3</v>
      </c>
      <c r="BF29" s="177">
        <f>IFERROR(Inv_SY_B!BF29/Inv_SY_B!$CA29-1,"")</f>
        <v>-1.3369180454116059E-2</v>
      </c>
      <c r="BG29" s="177">
        <f>IFERROR(Inv_SY_B!BG29/Inv_SY_B!$CA29-1,"")</f>
        <v>-5.4331557266665831E-3</v>
      </c>
      <c r="BH29" s="177">
        <f>IFERROR(Inv_SY_B!BH29/Inv_SY_B!$CA29-1,"")</f>
        <v>1.010745727590967E-3</v>
      </c>
      <c r="BI29" s="177">
        <f>IFERROR(Inv_SY_B!BI29/Inv_SY_B!$CA29-1,"")</f>
        <v>1.5675686378592735E-2</v>
      </c>
      <c r="BJ29" s="177">
        <f>IFERROR(Inv_SY_B!BJ29/Inv_SY_B!$CA29-1,"")</f>
        <v>2.1632728527440692E-2</v>
      </c>
      <c r="BK29" s="177">
        <f>IFERROR(Inv_SY_B!BK29/Inv_SY_B!$CA29-1,"")</f>
        <v>2.8592977039845424E-2</v>
      </c>
      <c r="BL29" s="177">
        <f>IFERROR(Inv_SY_B!BL29/Inv_SY_B!$CA29-1,"")</f>
        <v>1.7505044125988745E-2</v>
      </c>
      <c r="BM29" s="177">
        <f>IFERROR(Inv_SY_B!BM29/Inv_SY_B!$CA29-1,"")</f>
        <v>1.2978525684740561E-2</v>
      </c>
      <c r="BN29" s="177">
        <f>IFERROR(Inv_SY_B!BN29/Inv_SY_B!$CA29-1,"")</f>
        <v>6.3860689683723493E-3</v>
      </c>
      <c r="BO29" s="177">
        <f>IFERROR(Inv_SY_B!BO29/Inv_SY_B!$CA29-1,"")</f>
        <v>-2.5860265294860296E-3</v>
      </c>
      <c r="BP29" s="177">
        <f>IFERROR(Inv_SY_B!BP29/Inv_SY_B!$CA29-1,"")</f>
        <v>5.3460712309456593E-3</v>
      </c>
      <c r="BQ29" s="177">
        <f>IFERROR(Inv_SY_B!BQ29/Inv_SY_B!$CA29-1,"")</f>
        <v>1.0320003247324072E-2</v>
      </c>
      <c r="BR29" s="177">
        <f>IFERROR(Inv_SY_B!BR29/Inv_SY_B!$CA29-1,"")</f>
        <v>6.6643050253414549E-2</v>
      </c>
      <c r="BS29" s="177">
        <f>IFERROR(Inv_SY_B!BS29/Inv_SY_B!$CA29-1,"")</f>
        <v>3.9257292985206416E-3</v>
      </c>
      <c r="BT29" s="177">
        <f>IFERROR(Inv_SY_B!BT29/Inv_SY_B!$CA29-1,"")</f>
        <v>4.0003898161386608E-2</v>
      </c>
      <c r="BU29" s="177">
        <f>IFERROR(Inv_SY_B!BU29/Inv_SY_B!$CA29-1,"")</f>
        <v>-1.5258567011962154E-2</v>
      </c>
      <c r="BV29" s="177">
        <f>IFERROR(Inv_SY_B!BV29/Inv_SY_B!$CA29-1,"")</f>
        <v>-0.10184408384188381</v>
      </c>
      <c r="BW29" s="177">
        <f>IFERROR(Inv_SY_B!BW29/Inv_SY_B!$CA29-1,"")</f>
        <v>-1.7547984062890931E-2</v>
      </c>
      <c r="BX29" s="177">
        <f>IFERROR(Inv_SY_B!BX29/Inv_SY_B!$CA29-1,"")</f>
        <v>-7.2198696738341006E-2</v>
      </c>
    </row>
    <row r="30" spans="1:76">
      <c r="A30"/>
      <c r="B30" s="173">
        <f t="shared" si="1"/>
        <v>45867</v>
      </c>
      <c r="C30" s="177">
        <f>IFERROR(Inv_SY_B!C30/Inv_SY_B!$BY30-1,"")</f>
        <v>-3.2401265442445149E-2</v>
      </c>
      <c r="D30" s="177">
        <f>IFERROR(Inv_SY_B!D30/Inv_SY_B!$BY30-1,"")</f>
        <v>-2.3419473241105382E-2</v>
      </c>
      <c r="E30" s="177">
        <f>IFERROR(Inv_SY_B!E30/Inv_SY_B!$BY30-1,"")</f>
        <v>-3.427906943025838E-2</v>
      </c>
      <c r="F30" s="177">
        <f>IFERROR(Inv_SY_B!F30/Inv_SY_B!$BY30-1,"")</f>
        <v>-4.9385520207527844E-2</v>
      </c>
      <c r="G30" s="177">
        <f>IFERROR(Inv_SY_B!G30/Inv_SY_B!$BY30-1,"")</f>
        <v>-4.5783195256412501E-2</v>
      </c>
      <c r="H30" s="177">
        <f>IFERROR(Inv_SY_B!H30/Inv_SY_B!$BY30-1,"")</f>
        <v>-5.3419786442738149E-2</v>
      </c>
      <c r="I30" s="177">
        <f>IFERROR(Inv_SY_B!I30/Inv_SY_B!$BY30-1,"")</f>
        <v>-3.7627525475350421E-2</v>
      </c>
      <c r="J30" s="177">
        <f>IFERROR(Inv_SY_B!J30/Inv_SY_B!$BY30-1,"")</f>
        <v>-2.6451479399210553E-2</v>
      </c>
      <c r="K30" s="177">
        <f>IFERROR(Inv_SY_B!K30/Inv_SY_B!$BY30-1,"")</f>
        <v>-4.8345860537889362E-2</v>
      </c>
      <c r="L30" s="177">
        <f>IFERROR(Inv_SY_B!L30/Inv_SY_B!$BY30-1,"")</f>
        <v>-1.4347354712140215E-2</v>
      </c>
      <c r="M30" s="177">
        <f>IFERROR(Inv_SY_B!M30/Inv_SY_B!$BY30-1,"")</f>
        <v>1.0325467400209121E-2</v>
      </c>
      <c r="N30" s="177">
        <f>IFERROR(Inv_SY_B!N30/Inv_SY_B!$BY30-1,"")</f>
        <v>-2.965318988974941E-2</v>
      </c>
      <c r="O30" s="177">
        <f>IFERROR(Inv_SY_B!O30/Inv_SY_B!$BY30-1,"")</f>
        <v>-5.9261274177403456E-3</v>
      </c>
      <c r="P30" s="177">
        <f>IFERROR(Inv_SY_B!P30/Inv_SY_B!$BY30-1,"")</f>
        <v>-1.4523381734877439E-2</v>
      </c>
      <c r="Q30" s="177">
        <f>IFERROR(Inv_SY_B!Q30/Inv_SY_B!$BY30-1,"")</f>
        <v>-1.7959687662731372E-2</v>
      </c>
      <c r="R30" s="177">
        <f>IFERROR(Inv_SY_B!R30/Inv_SY_B!$BY30-1,"")</f>
        <v>-2.1159697948363476E-2</v>
      </c>
      <c r="S30" s="177">
        <f>IFERROR(Inv_SY_B!S30/Inv_SY_B!$BY30-1,"")</f>
        <v>2.7717859141488166E-2</v>
      </c>
      <c r="T30" s="177">
        <f>IFERROR(Inv_SY_B!T30/Inv_SY_B!$BY30-1,"")</f>
        <v>-6.4502998674052625E-2</v>
      </c>
      <c r="U30" s="177">
        <f>IFERROR(Inv_SY_B!U30/Inv_SY_B!$BY30-1,"")</f>
        <v>2.0404876325900378E-2</v>
      </c>
      <c r="V30" s="177">
        <f>IFERROR(Inv_SY_B!V30/Inv_SY_B!$BY30-1,"")</f>
        <v>2.7935012009711047E-2</v>
      </c>
      <c r="W30" s="177">
        <f>IFERROR(Inv_SY_B!W30/Inv_SY_B!$BY30-1,"")</f>
        <v>4.4196738124263835E-2</v>
      </c>
      <c r="X30" s="177">
        <f>IFERROR(Inv_SY_B!X30/Inv_SY_B!$BY30-1,"")</f>
        <v>4.7760559800161806E-2</v>
      </c>
      <c r="Y30" s="177">
        <f>IFERROR(Inv_SY_B!Y30/Inv_SY_B!$BY30-1,"")</f>
        <v>6.2789734985789991E-2</v>
      </c>
      <c r="Z30" s="177">
        <f>IFERROR(Inv_SY_B!Z30/Inv_SY_B!$BY30-1,"")</f>
        <v>6.2683953672684423E-2</v>
      </c>
      <c r="AA30" s="177">
        <f>IFERROR(Inv_SY_B!AA30/Inv_SY_B!$BY30-1,"")</f>
        <v>6.5911547727665054E-2</v>
      </c>
      <c r="AB30" s="177">
        <f>IFERROR(Inv_SY_B!AB30/Inv_SY_B!$BY30-1,"")</f>
        <v>5.0852079554166707E-2</v>
      </c>
      <c r="AC30" s="177">
        <f>IFERROR(Inv_SY_B!AC30/Inv_SY_B!$BY30-1,"")</f>
        <v>5.4552896738638834E-2</v>
      </c>
      <c r="AD30" s="177">
        <f>IFERROR(Inv_SY_B!AD30/Inv_SY_B!$BY30-1,"")</f>
        <v>4.4054887991908709E-2</v>
      </c>
      <c r="AE30" s="177">
        <f>IFERROR(Inv_SY_B!AE30/Inv_SY_B!$BZ30-1,"")</f>
        <v>1.5137776101947553E-2</v>
      </c>
      <c r="AF30" s="177">
        <f>IFERROR(Inv_SY_B!AF30/Inv_SY_B!$BZ30-1,"")</f>
        <v>1.974036757494968E-4</v>
      </c>
      <c r="AG30" s="177">
        <f>IFERROR(Inv_SY_B!AG30/Inv_SY_B!$BZ30-1,"")</f>
        <v>1.4005670252654978E-2</v>
      </c>
      <c r="AH30" s="177">
        <f>IFERROR(Inv_SY_B!AH30/Inv_SY_B!$BZ30-1,"")</f>
        <v>4.1562215038251082E-3</v>
      </c>
      <c r="AI30" s="177">
        <f>IFERROR(Inv_SY_B!AI30/Inv_SY_B!$BZ30-1,"")</f>
        <v>2.2604004281460366E-2</v>
      </c>
      <c r="AJ30" s="177">
        <f>IFERROR(Inv_SY_B!AJ30/Inv_SY_B!$BZ30-1,"")</f>
        <v>6.8933917073701334E-3</v>
      </c>
      <c r="AK30" s="177">
        <f>IFERROR(Inv_SY_B!AK30/Inv_SY_B!$BZ30-1,"")</f>
        <v>1.7174031260006384E-2</v>
      </c>
      <c r="AL30" s="177">
        <f>IFERROR(Inv_SY_B!AL30/Inv_SY_B!$BZ30-1,"")</f>
        <v>2.5594711927013236E-2</v>
      </c>
      <c r="AM30" s="177">
        <f>IFERROR(Inv_SY_B!AM30/Inv_SY_B!$BZ30-1,"")</f>
        <v>-2.7495554738228067E-2</v>
      </c>
      <c r="AN30" s="177">
        <f>IFERROR(Inv_SY_B!AN30/Inv_SY_B!$BZ30-1,"")</f>
        <v>-2.4430045425045122E-2</v>
      </c>
      <c r="AO30" s="177">
        <f>IFERROR(Inv_SY_B!AO30/Inv_SY_B!$BZ30-1,"")</f>
        <v>-2.8006472957091799E-2</v>
      </c>
      <c r="AP30" s="177">
        <f>IFERROR(Inv_SY_B!AP30/Inv_SY_B!$BZ30-1,"")</f>
        <v>-2.7609092120197798E-2</v>
      </c>
      <c r="AQ30" s="177">
        <f>IFERROR(Inv_SY_B!AQ30/Inv_SY_B!$BZ30-1,"")</f>
        <v>-2.78419304229931E-2</v>
      </c>
      <c r="AR30" s="177">
        <f>IFERROR(Inv_SY_B!AR30/Inv_SY_B!$BZ30-1,"")</f>
        <v>-3.2059159928243042E-2</v>
      </c>
      <c r="AS30" s="177">
        <f>IFERROR(Inv_SY_B!AS30/Inv_SY_B!$BZ30-1,"")</f>
        <v>1.2070540842936239E-2</v>
      </c>
      <c r="AT30" s="177">
        <f>IFERROR(Inv_SY_B!AT30/Inv_SY_B!$BZ30-1,"")</f>
        <v>2.7496661923837262E-2</v>
      </c>
      <c r="AU30" s="177">
        <f>IFERROR(Inv_SY_B!AU30/Inv_SY_B!$BZ30-1,"")</f>
        <v>1.2762821816260983E-2</v>
      </c>
      <c r="AV30" s="177">
        <f>IFERROR(Inv_SY_B!AV30/Inv_SY_B!$BZ30-1,"")</f>
        <v>9.3490202987416282E-3</v>
      </c>
      <c r="AW30" s="177">
        <f>IFERROR(Inv_SY_B!AW30/Inv_SY_B!$CA30-1,"")</f>
        <v>-2.0711169507299121E-2</v>
      </c>
      <c r="AX30" s="177">
        <f>IFERROR(Inv_SY_B!AX30/Inv_SY_B!$CA30-1,"")</f>
        <v>-2.1363835345157067E-2</v>
      </c>
      <c r="AY30" s="177">
        <f>IFERROR(Inv_SY_B!AY30/Inv_SY_B!$CA30-1,"")</f>
        <v>-7.4083224443263096E-2</v>
      </c>
      <c r="AZ30" s="177">
        <f>IFERROR(Inv_SY_B!AZ30/Inv_SY_B!$CA30-1,"")</f>
        <v>-1.4727327669975532E-3</v>
      </c>
      <c r="BA30" s="177">
        <f>IFERROR(Inv_SY_B!BA30/Inv_SY_B!$CA30-1,"")</f>
        <v>-5.5012806168741823E-2</v>
      </c>
      <c r="BB30" s="177">
        <f>IFERROR(Inv_SY_B!BB30/Inv_SY_B!$CA30-1,"")</f>
        <v>-5.0430748780589951E-3</v>
      </c>
      <c r="BC30" s="177">
        <f>IFERROR(Inv_SY_B!BC30/Inv_SY_B!$CA30-1,"")</f>
        <v>3.4561140888138553E-3</v>
      </c>
      <c r="BD30" s="177">
        <f>IFERROR(Inv_SY_B!BD30/Inv_SY_B!$CA30-1,"")</f>
        <v>1.7327750498849825E-2</v>
      </c>
      <c r="BE30" s="177">
        <f>IFERROR(Inv_SY_B!BE30/Inv_SY_B!$CA30-1,"")</f>
        <v>-3.0726438811025547E-2</v>
      </c>
      <c r="BF30" s="177">
        <f>IFERROR(Inv_SY_B!BF30/Inv_SY_B!$CA30-1,"")</f>
        <v>-4.6095531721646932E-2</v>
      </c>
      <c r="BG30" s="177">
        <f>IFERROR(Inv_SY_B!BG30/Inv_SY_B!$CA30-1,"")</f>
        <v>-1.9125078419171104E-2</v>
      </c>
      <c r="BH30" s="177">
        <f>IFERROR(Inv_SY_B!BH30/Inv_SY_B!$CA30-1,"")</f>
        <v>-1.4175196835416348E-2</v>
      </c>
      <c r="BI30" s="177">
        <f>IFERROR(Inv_SY_B!BI30/Inv_SY_B!$CA30-1,"")</f>
        <v>5.8168711592376798E-3</v>
      </c>
      <c r="BJ30" s="177">
        <f>IFERROR(Inv_SY_B!BJ30/Inv_SY_B!$CA30-1,"")</f>
        <v>1.5824023827683664E-2</v>
      </c>
      <c r="BK30" s="177">
        <f>IFERROR(Inv_SY_B!BK30/Inv_SY_B!$CA30-1,"")</f>
        <v>2.6528081298148765E-2</v>
      </c>
      <c r="BL30" s="177">
        <f>IFERROR(Inv_SY_B!BL30/Inv_SY_B!$CA30-1,"")</f>
        <v>6.0312529325177167E-3</v>
      </c>
      <c r="BM30" s="177">
        <f>IFERROR(Inv_SY_B!BM30/Inv_SY_B!$CA30-1,"")</f>
        <v>5.1232137289840107E-2</v>
      </c>
      <c r="BN30" s="177">
        <f>IFERROR(Inv_SY_B!BN30/Inv_SY_B!$CA30-1,"")</f>
        <v>-1.7893077032242188E-2</v>
      </c>
      <c r="BO30" s="177">
        <f>IFERROR(Inv_SY_B!BO30/Inv_SY_B!$CA30-1,"")</f>
        <v>2.9245840137440471E-2</v>
      </c>
      <c r="BP30" s="177">
        <f>IFERROR(Inv_SY_B!BP30/Inv_SY_B!$CA30-1,"")</f>
        <v>4.3334762782932357E-2</v>
      </c>
      <c r="BQ30" s="177">
        <f>IFERROR(Inv_SY_B!BQ30/Inv_SY_B!$CA30-1,"")</f>
        <v>5.6608902518090032E-2</v>
      </c>
      <c r="BR30" s="177">
        <f>IFERROR(Inv_SY_B!BR30/Inv_SY_B!$CA30-1,"")</f>
        <v>0.11815149338748476</v>
      </c>
      <c r="BS30" s="177">
        <f>IFERROR(Inv_SY_B!BS30/Inv_SY_B!$CA30-1,"")</f>
        <v>6.4460868687440831E-2</v>
      </c>
      <c r="BT30" s="177">
        <f>IFERROR(Inv_SY_B!BT30/Inv_SY_B!$CA30-1,"")</f>
        <v>9.4889339636929915E-2</v>
      </c>
      <c r="BU30" s="177">
        <f>IFERROR(Inv_SY_B!BU30/Inv_SY_B!$CA30-1,"")</f>
        <v>3.2489242102993643E-2</v>
      </c>
      <c r="BV30" s="177">
        <f>IFERROR(Inv_SY_B!BV30/Inv_SY_B!$CA30-1,"")</f>
        <v>-0.2071339066515413</v>
      </c>
      <c r="BW30" s="177">
        <f>IFERROR(Inv_SY_B!BW30/Inv_SY_B!$CA30-1,"")</f>
        <v>1.2363901305223246E-2</v>
      </c>
      <c r="BX30" s="177">
        <f>IFERROR(Inv_SY_B!BX30/Inv_SY_B!$CA30-1,"")</f>
        <v>-6.4924509073070902E-2</v>
      </c>
    </row>
    <row r="31" spans="1:76">
      <c r="A31"/>
      <c r="B31" s="173">
        <f t="shared" si="1"/>
        <v>45868</v>
      </c>
      <c r="C31" s="177">
        <f>IFERROR(Inv_SY_B!C31/Inv_SY_B!$BY31-1,"")</f>
        <v>-5.7279080340399968E-4</v>
      </c>
      <c r="D31" s="177">
        <f>IFERROR(Inv_SY_B!D31/Inv_SY_B!$BY31-1,"")</f>
        <v>4.9819647373938736E-3</v>
      </c>
      <c r="E31" s="177">
        <f>IFERROR(Inv_SY_B!E31/Inv_SY_B!$BY31-1,"")</f>
        <v>-2.57457127828431E-4</v>
      </c>
      <c r="F31" s="177">
        <f>IFERROR(Inv_SY_B!F31/Inv_SY_B!$BY31-1,"")</f>
        <v>-8.1345807497856804E-3</v>
      </c>
      <c r="G31" s="177">
        <f>IFERROR(Inv_SY_B!G31/Inv_SY_B!$BY31-1,"")</f>
        <v>-1.4404219697512488E-3</v>
      </c>
      <c r="H31" s="177">
        <f>IFERROR(Inv_SY_B!H31/Inv_SY_B!$BY31-1,"")</f>
        <v>-1.3504641004737139E-2</v>
      </c>
      <c r="I31" s="177">
        <f>IFERROR(Inv_SY_B!I31/Inv_SY_B!$BY31-1,"")</f>
        <v>4.8647933981671443E-4</v>
      </c>
      <c r="J31" s="177">
        <f>IFERROR(Inv_SY_B!J31/Inv_SY_B!$BY31-1,"")</f>
        <v>5.8628211959588228E-3</v>
      </c>
      <c r="K31" s="177">
        <f>IFERROR(Inv_SY_B!K31/Inv_SY_B!$BY31-1,"")</f>
        <v>-1.9220104861768061E-2</v>
      </c>
      <c r="L31" s="177">
        <f>IFERROR(Inv_SY_B!L31/Inv_SY_B!$BY31-1,"")</f>
        <v>1.2006934212143605E-2</v>
      </c>
      <c r="M31" s="177">
        <f>IFERROR(Inv_SY_B!M31/Inv_SY_B!$BY31-1,"")</f>
        <v>3.3911169952371978E-2</v>
      </c>
      <c r="N31" s="177">
        <f>IFERROR(Inv_SY_B!N31/Inv_SY_B!$BY31-1,"")</f>
        <v>-1.0863619257571844E-2</v>
      </c>
      <c r="O31" s="177">
        <f>IFERROR(Inv_SY_B!O31/Inv_SY_B!$BY31-1,"")</f>
        <v>1.759288740827758E-2</v>
      </c>
      <c r="P31" s="177">
        <f>IFERROR(Inv_SY_B!P31/Inv_SY_B!$BY31-1,"")</f>
        <v>-5.4691060343922127E-3</v>
      </c>
      <c r="Q31" s="177">
        <f>IFERROR(Inv_SY_B!Q31/Inv_SY_B!$BY31-1,"")</f>
        <v>3.7851073491557141E-3</v>
      </c>
      <c r="R31" s="177">
        <f>IFERROR(Inv_SY_B!R31/Inv_SY_B!$BY31-1,"")</f>
        <v>3.0332442375895496E-3</v>
      </c>
      <c r="S31" s="177">
        <f>IFERROR(Inv_SY_B!S31/Inv_SY_B!$BY31-1,"")</f>
        <v>-9.4045112884924009E-3</v>
      </c>
      <c r="T31" s="177">
        <f>IFERROR(Inv_SY_B!T31/Inv_SY_B!$BY31-1,"")</f>
        <v>-0.10778697001942728</v>
      </c>
      <c r="U31" s="177">
        <f>IFERROR(Inv_SY_B!U31/Inv_SY_B!$BY31-1,"")</f>
        <v>-3.9224503866630567E-3</v>
      </c>
      <c r="V31" s="177">
        <f>IFERROR(Inv_SY_B!V31/Inv_SY_B!$BY31-1,"")</f>
        <v>4.1162849414999592E-4</v>
      </c>
      <c r="W31" s="177">
        <f>IFERROR(Inv_SY_B!W31/Inv_SY_B!$BY31-1,"")</f>
        <v>-8.5529399167054709E-3</v>
      </c>
      <c r="X31" s="177">
        <f>IFERROR(Inv_SY_B!X31/Inv_SY_B!$BY31-1,"")</f>
        <v>4.6510941868875832E-3</v>
      </c>
      <c r="Y31" s="177">
        <f>IFERROR(Inv_SY_B!Y31/Inv_SY_B!$BY31-1,"")</f>
        <v>2.0923957781459057E-2</v>
      </c>
      <c r="Z31" s="177">
        <f>IFERROR(Inv_SY_B!Z31/Inv_SY_B!$BY31-1,"")</f>
        <v>2.8465038491051642E-2</v>
      </c>
      <c r="AA31" s="177">
        <f>IFERROR(Inv_SY_B!AA31/Inv_SY_B!$BY31-1,"")</f>
        <v>2.0810105949075508E-2</v>
      </c>
      <c r="AB31" s="177">
        <f>IFERROR(Inv_SY_B!AB31/Inv_SY_B!$BY31-1,"")</f>
        <v>3.8968441476840976E-3</v>
      </c>
      <c r="AC31" s="177">
        <f>IFERROR(Inv_SY_B!AC31/Inv_SY_B!$BY31-1,"")</f>
        <v>1.7443373099348403E-2</v>
      </c>
      <c r="AD31" s="177">
        <f>IFERROR(Inv_SY_B!AD31/Inv_SY_B!$BY31-1,"")</f>
        <v>1.086694283816092E-2</v>
      </c>
      <c r="AE31" s="177">
        <f>IFERROR(Inv_SY_B!AE31/Inv_SY_B!$BZ31-1,"")</f>
        <v>-1.6959131260453564E-2</v>
      </c>
      <c r="AF31" s="177">
        <f>IFERROR(Inv_SY_B!AF31/Inv_SY_B!$BZ31-1,"")</f>
        <v>-2.4298460709914593E-2</v>
      </c>
      <c r="AG31" s="177">
        <f>IFERROR(Inv_SY_B!AG31/Inv_SY_B!$BZ31-1,"")</f>
        <v>-4.80770610434611E-4</v>
      </c>
      <c r="AH31" s="177">
        <f>IFERROR(Inv_SY_B!AH31/Inv_SY_B!$BZ31-1,"")</f>
        <v>-9.3991362929535249E-3</v>
      </c>
      <c r="AI31" s="177">
        <f>IFERROR(Inv_SY_B!AI31/Inv_SY_B!$BZ31-1,"")</f>
        <v>2.2428886285754679E-3</v>
      </c>
      <c r="AJ31" s="177">
        <f>IFERROR(Inv_SY_B!AJ31/Inv_SY_B!$BZ31-1,"")</f>
        <v>-1.0235162195345815E-2</v>
      </c>
      <c r="AK31" s="177">
        <f>IFERROR(Inv_SY_B!AK31/Inv_SY_B!$BZ31-1,"")</f>
        <v>-2.6389918202935903E-3</v>
      </c>
      <c r="AL31" s="177">
        <f>IFERROR(Inv_SY_B!AL31/Inv_SY_B!$BZ31-1,"")</f>
        <v>6.4563493771272462E-3</v>
      </c>
      <c r="AM31" s="177">
        <f>IFERROR(Inv_SY_B!AM31/Inv_SY_B!$BZ31-1,"")</f>
        <v>7.0223978586287927E-3</v>
      </c>
      <c r="AN31" s="177">
        <f>IFERROR(Inv_SY_B!AN31/Inv_SY_B!$BZ31-1,"")</f>
        <v>1.1152037249171576E-2</v>
      </c>
      <c r="AO31" s="177">
        <f>IFERROR(Inv_SY_B!AO31/Inv_SY_B!$BZ31-1,"")</f>
        <v>7.789330888301027E-3</v>
      </c>
      <c r="AP31" s="177">
        <f>IFERROR(Inv_SY_B!AP31/Inv_SY_B!$BZ31-1,"")</f>
        <v>5.6065214961569243E-3</v>
      </c>
      <c r="AQ31" s="177">
        <f>IFERROR(Inv_SY_B!AQ31/Inv_SY_B!$BZ31-1,"")</f>
        <v>7.9736860368115892E-3</v>
      </c>
      <c r="AR31" s="177">
        <f>IFERROR(Inv_SY_B!AR31/Inv_SY_B!$BZ31-1,"")</f>
        <v>5.6063144966889134E-3</v>
      </c>
      <c r="AS31" s="177">
        <f>IFERROR(Inv_SY_B!AS31/Inv_SY_B!$BZ31-1,"")</f>
        <v>-1.2446339124236538E-2</v>
      </c>
      <c r="AT31" s="177">
        <f>IFERROR(Inv_SY_B!AT31/Inv_SY_B!$BZ31-1,"")</f>
        <v>9.3961576140497716E-3</v>
      </c>
      <c r="AU31" s="177">
        <f>IFERROR(Inv_SY_B!AU31/Inv_SY_B!$BZ31-1,"")</f>
        <v>6.3839184439002938E-3</v>
      </c>
      <c r="AV31" s="177">
        <f>IFERROR(Inv_SY_B!AV31/Inv_SY_B!$BZ31-1,"")</f>
        <v>6.8283899242187474E-3</v>
      </c>
      <c r="AW31" s="177">
        <f>IFERROR(Inv_SY_B!AW31/Inv_SY_B!$CA31-1,"")</f>
        <v>3.29588336451625E-3</v>
      </c>
      <c r="AX31" s="177">
        <f>IFERROR(Inv_SY_B!AX31/Inv_SY_B!$CA31-1,"")</f>
        <v>1.2493639620654751E-2</v>
      </c>
      <c r="AY31" s="177">
        <f>IFERROR(Inv_SY_B!AY31/Inv_SY_B!$CA31-1,"")</f>
        <v>-3.7819720006530888E-2</v>
      </c>
      <c r="AZ31" s="177">
        <f>IFERROR(Inv_SY_B!AZ31/Inv_SY_B!$CA31-1,"")</f>
        <v>3.2102531708618098E-2</v>
      </c>
      <c r="BA31" s="177">
        <f>IFERROR(Inv_SY_B!BA31/Inv_SY_B!$CA31-1,"")</f>
        <v>-3.65981963278319E-2</v>
      </c>
      <c r="BB31" s="177">
        <f>IFERROR(Inv_SY_B!BB31/Inv_SY_B!$CA31-1,"")</f>
        <v>-8.0781086538027624E-3</v>
      </c>
      <c r="BC31" s="177">
        <f>IFERROR(Inv_SY_B!BC31/Inv_SY_B!$CA31-1,"")</f>
        <v>-5.0320119986698719E-3</v>
      </c>
      <c r="BD31" s="177">
        <f>IFERROR(Inv_SY_B!BD31/Inv_SY_B!$CA31-1,"")</f>
        <v>6.4286935402977363E-3</v>
      </c>
      <c r="BE31" s="177">
        <f>IFERROR(Inv_SY_B!BE31/Inv_SY_B!$CA31-1,"")</f>
        <v>-9.9200590433098368E-3</v>
      </c>
      <c r="BF31" s="177">
        <f>IFERROR(Inv_SY_B!BF31/Inv_SY_B!$CA31-1,"")</f>
        <v>-1.1139511483032494E-2</v>
      </c>
      <c r="BG31" s="177">
        <f>IFERROR(Inv_SY_B!BG31/Inv_SY_B!$CA31-1,"")</f>
        <v>-5.4254901457122529E-3</v>
      </c>
      <c r="BH31" s="177">
        <f>IFERROR(Inv_SY_B!BH31/Inv_SY_B!$CA31-1,"")</f>
        <v>-1.4348877489048784E-3</v>
      </c>
      <c r="BI31" s="177">
        <f>IFERROR(Inv_SY_B!BI31/Inv_SY_B!$CA31-1,"")</f>
        <v>2.8991696001884559E-2</v>
      </c>
      <c r="BJ31" s="177">
        <f>IFERROR(Inv_SY_B!BJ31/Inv_SY_B!$CA31-1,"")</f>
        <v>3.3222378944832931E-2</v>
      </c>
      <c r="BK31" s="177">
        <f>IFERROR(Inv_SY_B!BK31/Inv_SY_B!$CA31-1,"")</f>
        <v>3.6453103512013696E-2</v>
      </c>
      <c r="BL31" s="177">
        <f>IFERROR(Inv_SY_B!BL31/Inv_SY_B!$CA31-1,"")</f>
        <v>2.2006915146707939E-2</v>
      </c>
      <c r="BM31" s="177">
        <f>IFERROR(Inv_SY_B!BM31/Inv_SY_B!$CA31-1,"")</f>
        <v>-3.3019540597841845E-2</v>
      </c>
      <c r="BN31" s="177">
        <f>IFERROR(Inv_SY_B!BN31/Inv_SY_B!$CA31-1,"")</f>
        <v>-6.0665426952486889E-2</v>
      </c>
      <c r="BO31" s="177">
        <f>IFERROR(Inv_SY_B!BO31/Inv_SY_B!$CA31-1,"")</f>
        <v>-1.9451156287099702E-2</v>
      </c>
      <c r="BP31" s="177">
        <f>IFERROR(Inv_SY_B!BP31/Inv_SY_B!$CA31-1,"")</f>
        <v>-6.021040215165363E-3</v>
      </c>
      <c r="BQ31" s="177">
        <f>IFERROR(Inv_SY_B!BQ31/Inv_SY_B!$CA31-1,"")</f>
        <v>8.9854312490349475E-3</v>
      </c>
      <c r="BR31" s="177">
        <f>IFERROR(Inv_SY_B!BR31/Inv_SY_B!$CA31-1,"")</f>
        <v>6.4563403274703335E-2</v>
      </c>
      <c r="BS31" s="177">
        <f>IFERROR(Inv_SY_B!BS31/Inv_SY_B!$CA31-1,"")</f>
        <v>2.0309848388514906E-2</v>
      </c>
      <c r="BT31" s="177">
        <f>IFERROR(Inv_SY_B!BT31/Inv_SY_B!$CA31-1,"")</f>
        <v>3.9017029592695929E-2</v>
      </c>
      <c r="BU31" s="177">
        <f>IFERROR(Inv_SY_B!BU31/Inv_SY_B!$CA31-1,"")</f>
        <v>-1.3559808279463903E-2</v>
      </c>
      <c r="BV31" s="177">
        <f>IFERROR(Inv_SY_B!BV31/Inv_SY_B!$CA31-1,"")</f>
        <v>3.5556230879341122E-3</v>
      </c>
      <c r="BW31" s="177">
        <f>IFERROR(Inv_SY_B!BW31/Inv_SY_B!$CA31-1,"")</f>
        <v>-1.8471587377918319E-2</v>
      </c>
      <c r="BX31" s="177">
        <f>IFERROR(Inv_SY_B!BX31/Inv_SY_B!$CA31-1,"")</f>
        <v>-4.4789632314639949E-2</v>
      </c>
    </row>
    <row r="32" spans="1:76">
      <c r="A32"/>
      <c r="B32" s="173">
        <f>B31+1</f>
        <v>45869</v>
      </c>
      <c r="C32" s="177">
        <f>IFERROR(Inv_SY_B!C32/Inv_SY_B!$BY32-1,"")</f>
        <v>1.4122668836658026E-3</v>
      </c>
      <c r="D32" s="177">
        <f>IFERROR(Inv_SY_B!D32/Inv_SY_B!$BY32-1,"")</f>
        <v>4.0646000300339491E-3</v>
      </c>
      <c r="E32" s="177">
        <f>IFERROR(Inv_SY_B!E32/Inv_SY_B!$BY32-1,"")</f>
        <v>-1.1429556669541041E-3</v>
      </c>
      <c r="F32" s="177">
        <f>IFERROR(Inv_SY_B!F32/Inv_SY_B!$BY32-1,"")</f>
        <v>-4.4788480897334226E-3</v>
      </c>
      <c r="G32" s="177">
        <f>IFERROR(Inv_SY_B!G32/Inv_SY_B!$BY32-1,"")</f>
        <v>1.038629519145795E-3</v>
      </c>
      <c r="H32" s="177">
        <f>IFERROR(Inv_SY_B!H32/Inv_SY_B!$BY32-1,"")</f>
        <v>-7.2250432242044749E-3</v>
      </c>
      <c r="I32" s="177">
        <f>IFERROR(Inv_SY_B!I32/Inv_SY_B!$BY32-1,"")</f>
        <v>5.2949051587205531E-3</v>
      </c>
      <c r="J32" s="177">
        <f>IFERROR(Inv_SY_B!J32/Inv_SY_B!$BY32-1,"")</f>
        <v>4.1243949801934576E-3</v>
      </c>
      <c r="K32" s="177">
        <f>IFERROR(Inv_SY_B!K32/Inv_SY_B!$BY32-1,"")</f>
        <v>-1.6442929430083297E-2</v>
      </c>
      <c r="L32" s="177">
        <f>IFERROR(Inv_SY_B!L32/Inv_SY_B!$BY32-1,"")</f>
        <v>1.5041484148117679E-2</v>
      </c>
      <c r="M32" s="177">
        <f>IFERROR(Inv_SY_B!M32/Inv_SY_B!$BY32-1,"")</f>
        <v>3.8140568581380929E-2</v>
      </c>
      <c r="N32" s="177">
        <f>IFERROR(Inv_SY_B!N32/Inv_SY_B!$BY32-1,"")</f>
        <v>-8.1720820108273085E-3</v>
      </c>
      <c r="O32" s="177">
        <f>IFERROR(Inv_SY_B!O32/Inv_SY_B!$BY32-1,"")</f>
        <v>1.9861179679445451E-2</v>
      </c>
      <c r="P32" s="177">
        <f>IFERROR(Inv_SY_B!P32/Inv_SY_B!$BY32-1,"")</f>
        <v>-1.8144052410885569E-3</v>
      </c>
      <c r="Q32" s="177">
        <f>IFERROR(Inv_SY_B!Q32/Inv_SY_B!$BY32-1,"")</f>
        <v>9.1781497240308596E-3</v>
      </c>
      <c r="R32" s="177">
        <f>IFERROR(Inv_SY_B!R32/Inv_SY_B!$BY32-1,"")</f>
        <v>8.2826202766310697E-3</v>
      </c>
      <c r="S32" s="177">
        <f>IFERROR(Inv_SY_B!S32/Inv_SY_B!$BY32-1,"")</f>
        <v>-7.1758706483394663E-3</v>
      </c>
      <c r="T32" s="177">
        <f>IFERROR(Inv_SY_B!T32/Inv_SY_B!$BY32-1,"")</f>
        <v>-0.11049439197408972</v>
      </c>
      <c r="U32" s="177">
        <f>IFERROR(Inv_SY_B!U32/Inv_SY_B!$BY32-1,"")</f>
        <v>-6.209210730784287E-4</v>
      </c>
      <c r="V32" s="177">
        <f>IFERROR(Inv_SY_B!V32/Inv_SY_B!$BY32-1,"")</f>
        <v>-2.2748483397224684E-3</v>
      </c>
      <c r="W32" s="177">
        <f>IFERROR(Inv_SY_B!W32/Inv_SY_B!$BY32-1,"")</f>
        <v>-1.4128431612721482E-2</v>
      </c>
      <c r="X32" s="177">
        <f>IFERROR(Inv_SY_B!X32/Inv_SY_B!$BY32-1,"")</f>
        <v>2.5516293860206041E-4</v>
      </c>
      <c r="Y32" s="177">
        <f>IFERROR(Inv_SY_B!Y32/Inv_SY_B!$BY32-1,"")</f>
        <v>1.6851381377309238E-2</v>
      </c>
      <c r="Z32" s="177">
        <f>IFERROR(Inv_SY_B!Z32/Inv_SY_B!$BY32-1,"")</f>
        <v>1.9149311588704032E-2</v>
      </c>
      <c r="AA32" s="177">
        <f>IFERROR(Inv_SY_B!AA32/Inv_SY_B!$BY32-1,"")</f>
        <v>1.3999726807595314E-2</v>
      </c>
      <c r="AB32" s="177">
        <f>IFERROR(Inv_SY_B!AB32/Inv_SY_B!$BY32-1,"")</f>
        <v>1.2631370383688889E-3</v>
      </c>
      <c r="AC32" s="177">
        <f>IFERROR(Inv_SY_B!AC32/Inv_SY_B!$BY32-1,"")</f>
        <v>1.0907208888466746E-2</v>
      </c>
      <c r="AD32" s="177">
        <f>IFERROR(Inv_SY_B!AD32/Inv_SY_B!$BY32-1,"")</f>
        <v>5.1059996904310179E-3</v>
      </c>
      <c r="AE32" s="177">
        <f>IFERROR(Inv_SY_B!AE32/Inv_SY_B!$BZ32-1,"")</f>
        <v>-1.2403459643715142E-2</v>
      </c>
      <c r="AF32" s="177">
        <f>IFERROR(Inv_SY_B!AF32/Inv_SY_B!$BZ32-1,"")</f>
        <v>-1.8336995339638285E-2</v>
      </c>
      <c r="AG32" s="177">
        <f>IFERROR(Inv_SY_B!AG32/Inv_SY_B!$BZ32-1,"")</f>
        <v>6.6790802090921364E-3</v>
      </c>
      <c r="AH32" s="177">
        <f>IFERROR(Inv_SY_B!AH32/Inv_SY_B!$BZ32-1,"")</f>
        <v>-2.060684359658338E-3</v>
      </c>
      <c r="AI32" s="177">
        <f>IFERROR(Inv_SY_B!AI32/Inv_SY_B!$BZ32-1,"")</f>
        <v>4.2781420280142424E-3</v>
      </c>
      <c r="AJ32" s="177">
        <f>IFERROR(Inv_SY_B!AJ32/Inv_SY_B!$BZ32-1,"")</f>
        <v>-1.139453678762703E-2</v>
      </c>
      <c r="AK32" s="177">
        <f>IFERROR(Inv_SY_B!AK32/Inv_SY_B!$BZ32-1,"")</f>
        <v>-3.5647289165188223E-3</v>
      </c>
      <c r="AL32" s="177">
        <f>IFERROR(Inv_SY_B!AL32/Inv_SY_B!$BZ32-1,"")</f>
        <v>5.2095404603289541E-3</v>
      </c>
      <c r="AM32" s="177">
        <f>IFERROR(Inv_SY_B!AM32/Inv_SY_B!$BZ32-1,"")</f>
        <v>6.5461150595529372E-3</v>
      </c>
      <c r="AN32" s="177">
        <f>IFERROR(Inv_SY_B!AN32/Inv_SY_B!$BZ32-1,"")</f>
        <v>1.4676672844057048E-2</v>
      </c>
      <c r="AO32" s="177">
        <f>IFERROR(Inv_SY_B!AO32/Inv_SY_B!$BZ32-1,"")</f>
        <v>1.5472789960456534E-2</v>
      </c>
      <c r="AP32" s="177">
        <f>IFERROR(Inv_SY_B!AP32/Inv_SY_B!$BZ32-1,"")</f>
        <v>1.8352362509134856E-2</v>
      </c>
      <c r="AQ32" s="177">
        <f>IFERROR(Inv_SY_B!AQ32/Inv_SY_B!$BZ32-1,"")</f>
        <v>1.8567127934582928E-2</v>
      </c>
      <c r="AR32" s="177">
        <f>IFERROR(Inv_SY_B!AR32/Inv_SY_B!$BZ32-1,"")</f>
        <v>1.0884373863385699E-2</v>
      </c>
      <c r="AS32" s="177">
        <f>IFERROR(Inv_SY_B!AS32/Inv_SY_B!$BZ32-1,"")</f>
        <v>-1.3652172927972939E-2</v>
      </c>
      <c r="AT32" s="177">
        <f>IFERROR(Inv_SY_B!AT32/Inv_SY_B!$BZ32-1,"")</f>
        <v>-3.2171035476991072E-3</v>
      </c>
      <c r="AU32" s="177">
        <f>IFERROR(Inv_SY_B!AU32/Inv_SY_B!$BZ32-1,"")</f>
        <v>-9.747168427295172E-3</v>
      </c>
      <c r="AV32" s="177">
        <f>IFERROR(Inv_SY_B!AV32/Inv_SY_B!$BZ32-1,"")</f>
        <v>-2.6289354918482055E-2</v>
      </c>
      <c r="AW32" s="177">
        <f>IFERROR(Inv_SY_B!AW32/Inv_SY_B!$CA32-1,"")</f>
        <v>-1.2838566824765252E-2</v>
      </c>
      <c r="AX32" s="177">
        <f>IFERROR(Inv_SY_B!AX32/Inv_SY_B!$CA32-1,"")</f>
        <v>-6.2829776260150405E-3</v>
      </c>
      <c r="AY32" s="177">
        <f>IFERROR(Inv_SY_B!AY32/Inv_SY_B!$CA32-1,"")</f>
        <v>-5.564360944333413E-2</v>
      </c>
      <c r="AZ32" s="177">
        <f>IFERROR(Inv_SY_B!AZ32/Inv_SY_B!$CA32-1,"")</f>
        <v>1.6803232219234854E-2</v>
      </c>
      <c r="BA32" s="177">
        <f>IFERROR(Inv_SY_B!BA32/Inv_SY_B!$CA32-1,"")</f>
        <v>-4.686475884130259E-2</v>
      </c>
      <c r="BB32" s="177">
        <f>IFERROR(Inv_SY_B!BB32/Inv_SY_B!$CA32-1,"")</f>
        <v>-2.4146929156932617E-2</v>
      </c>
      <c r="BC32" s="177">
        <f>IFERROR(Inv_SY_B!BC32/Inv_SY_B!$CA32-1,"")</f>
        <v>-2.6296318930870699E-2</v>
      </c>
      <c r="BD32" s="177">
        <f>IFERROR(Inv_SY_B!BD32/Inv_SY_B!$CA32-1,"")</f>
        <v>-7.7269458579642958E-3</v>
      </c>
      <c r="BE32" s="177">
        <f>IFERROR(Inv_SY_B!BE32/Inv_SY_B!$CA32-1,"")</f>
        <v>-2.0171728505286923E-2</v>
      </c>
      <c r="BF32" s="177">
        <f>IFERROR(Inv_SY_B!BF32/Inv_SY_B!$CA32-1,"")</f>
        <v>-1.8526334408226153E-2</v>
      </c>
      <c r="BG32" s="177">
        <f>IFERROR(Inv_SY_B!BG32/Inv_SY_B!$CA32-1,"")</f>
        <v>-1.0439475426627487E-2</v>
      </c>
      <c r="BH32" s="177">
        <f>IFERROR(Inv_SY_B!BH32/Inv_SY_B!$CA32-1,"")</f>
        <v>-4.8136405924789072E-3</v>
      </c>
      <c r="BI32" s="177">
        <f>IFERROR(Inv_SY_B!BI32/Inv_SY_B!$CA32-1,"")</f>
        <v>8.449160348255047E-3</v>
      </c>
      <c r="BJ32" s="177">
        <f>IFERROR(Inv_SY_B!BJ32/Inv_SY_B!$CA32-1,"")</f>
        <v>1.4680418580500509E-2</v>
      </c>
      <c r="BK32" s="177">
        <f>IFERROR(Inv_SY_B!BK32/Inv_SY_B!$CA32-1,"")</f>
        <v>1.8287070820113493E-2</v>
      </c>
      <c r="BL32" s="177">
        <f>IFERROR(Inv_SY_B!BL32/Inv_SY_B!$CA32-1,"")</f>
        <v>6.5370245656670711E-3</v>
      </c>
      <c r="BM32" s="177">
        <f>IFERROR(Inv_SY_B!BM32/Inv_SY_B!$CA32-1,"")</f>
        <v>-6.3305481282529552E-3</v>
      </c>
      <c r="BN32" s="177">
        <f>IFERROR(Inv_SY_B!BN32/Inv_SY_B!$CA32-1,"")</f>
        <v>-2.13727975038146E-2</v>
      </c>
      <c r="BO32" s="177">
        <f>IFERROR(Inv_SY_B!BO32/Inv_SY_B!$CA32-1,"")</f>
        <v>-3.6987105602782733E-2</v>
      </c>
      <c r="BP32" s="177">
        <f>IFERROR(Inv_SY_B!BP32/Inv_SY_B!$CA32-1,"")</f>
        <v>-1.0677627933799338E-2</v>
      </c>
      <c r="BQ32" s="177">
        <f>IFERROR(Inv_SY_B!BQ32/Inv_SY_B!$CA32-1,"")</f>
        <v>2.3185463684254115E-2</v>
      </c>
      <c r="BR32" s="177">
        <f>IFERROR(Inv_SY_B!BR32/Inv_SY_B!$CA32-1,"")</f>
        <v>8.2286448931851552E-2</v>
      </c>
      <c r="BS32" s="177">
        <f>IFERROR(Inv_SY_B!BS32/Inv_SY_B!$CA32-1,"")</f>
        <v>4.5845349995492279E-2</v>
      </c>
      <c r="BT32" s="177">
        <f>IFERROR(Inv_SY_B!BT32/Inv_SY_B!$CA32-1,"")</f>
        <v>5.5550838387519175E-2</v>
      </c>
      <c r="BU32" s="177">
        <f>IFERROR(Inv_SY_B!BU32/Inv_SY_B!$CA32-1,"")</f>
        <v>1.0927469974583381E-2</v>
      </c>
      <c r="BV32" s="177">
        <f>IFERROR(Inv_SY_B!BV32/Inv_SY_B!$CA32-1,"")</f>
        <v>4.7130285588839582E-2</v>
      </c>
      <c r="BW32" s="177">
        <f>IFERROR(Inv_SY_B!BW32/Inv_SY_B!$CA32-1,"")</f>
        <v>-6.1565439263810973E-4</v>
      </c>
      <c r="BX32" s="177">
        <f>IFERROR(Inv_SY_B!BX32/Inv_SY_B!$CA32-1,"")</f>
        <v>-1.9947743921222227E-2</v>
      </c>
    </row>
    <row r="33" spans="1:76">
      <c r="A33"/>
      <c r="B33" s="173">
        <f t="shared" si="1"/>
        <v>45870</v>
      </c>
      <c r="C33" s="177">
        <f>IFERROR(Inv_SY_B!C33/Inv_SY_B!$BY33-1,"")</f>
        <v>1.5423665834873646E-2</v>
      </c>
      <c r="D33" s="177">
        <f>IFERROR(Inv_SY_B!D33/Inv_SY_B!$BY33-1,"")</f>
        <v>2.9235261194590079E-2</v>
      </c>
      <c r="E33" s="177">
        <f>IFERROR(Inv_SY_B!E33/Inv_SY_B!$BY33-1,"")</f>
        <v>2.4619280640158614E-2</v>
      </c>
      <c r="F33" s="177">
        <f>IFERROR(Inv_SY_B!F33/Inv_SY_B!$BY33-1,"")</f>
        <v>-9.7933202289408605E-3</v>
      </c>
      <c r="G33" s="177">
        <f>IFERROR(Inv_SY_B!G33/Inv_SY_B!$BY33-1,"")</f>
        <v>-1.3405088435025081E-2</v>
      </c>
      <c r="H33" s="177">
        <f>IFERROR(Inv_SY_B!H33/Inv_SY_B!$BY33-1,"")</f>
        <v>-1.6045878119630763E-2</v>
      </c>
      <c r="I33" s="177">
        <f>IFERROR(Inv_SY_B!I33/Inv_SY_B!$BY33-1,"")</f>
        <v>8.5487281052776254E-3</v>
      </c>
      <c r="J33" s="177">
        <f>IFERROR(Inv_SY_B!J33/Inv_SY_B!$BY33-1,"")</f>
        <v>1.4134762305429094E-2</v>
      </c>
      <c r="K33" s="177">
        <f>IFERROR(Inv_SY_B!K33/Inv_SY_B!$BY33-1,"")</f>
        <v>-6.4655967314733553E-2</v>
      </c>
      <c r="L33" s="177">
        <f>IFERROR(Inv_SY_B!L33/Inv_SY_B!$BY33-1,"")</f>
        <v>2.8030197013317881E-4</v>
      </c>
      <c r="M33" s="177">
        <f>IFERROR(Inv_SY_B!M33/Inv_SY_B!$BY33-1,"")</f>
        <v>2.8405909008927699E-2</v>
      </c>
      <c r="N33" s="177">
        <f>IFERROR(Inv_SY_B!N33/Inv_SY_B!$BY33-1,"")</f>
        <v>-1.6422337879286486E-2</v>
      </c>
      <c r="O33" s="177">
        <f>IFERROR(Inv_SY_B!O33/Inv_SY_B!$BY33-1,"")</f>
        <v>3.197932322291086E-2</v>
      </c>
      <c r="P33" s="177">
        <f>IFERROR(Inv_SY_B!P33/Inv_SY_B!$BY33-1,"")</f>
        <v>1.9677565607951752E-3</v>
      </c>
      <c r="Q33" s="177">
        <f>IFERROR(Inv_SY_B!Q33/Inv_SY_B!$BY33-1,"")</f>
        <v>1.6847532903137896E-2</v>
      </c>
      <c r="R33" s="177">
        <f>IFERROR(Inv_SY_B!R33/Inv_SY_B!$BY33-1,"")</f>
        <v>2.5301700590357745E-2</v>
      </c>
      <c r="S33" s="177">
        <f>IFERROR(Inv_SY_B!S33/Inv_SY_B!$BY33-1,"")</f>
        <v>1.1692069434880992E-2</v>
      </c>
      <c r="T33" s="177">
        <f>IFERROR(Inv_SY_B!T33/Inv_SY_B!$BY33-1,"")</f>
        <v>-9.5259380706720354E-2</v>
      </c>
      <c r="U33" s="177">
        <f>IFERROR(Inv_SY_B!U33/Inv_SY_B!$BY33-1,"")</f>
        <v>1.7735130010157141E-2</v>
      </c>
      <c r="V33" s="177">
        <f>IFERROR(Inv_SY_B!V33/Inv_SY_B!$BY33-1,"")</f>
        <v>1.7327837655522593E-2</v>
      </c>
      <c r="W33" s="177">
        <f>IFERROR(Inv_SY_B!W33/Inv_SY_B!$BY33-1,"")</f>
        <v>-5.2078482837833784E-2</v>
      </c>
      <c r="X33" s="177">
        <f>IFERROR(Inv_SY_B!X33/Inv_SY_B!$BY33-1,"")</f>
        <v>1.3433280946442139E-3</v>
      </c>
      <c r="Y33" s="177">
        <f>IFERROR(Inv_SY_B!Y33/Inv_SY_B!$BY33-1,"")</f>
        <v>-2.7786519056059999E-2</v>
      </c>
      <c r="Z33" s="177">
        <f>IFERROR(Inv_SY_B!Z33/Inv_SY_B!$BY33-1,"")</f>
        <v>8.2189495171398619E-3</v>
      </c>
      <c r="AA33" s="177">
        <f>IFERROR(Inv_SY_B!AA33/Inv_SY_B!$BY33-1,"")</f>
        <v>2.0189892315622071E-2</v>
      </c>
      <c r="AB33" s="177">
        <f>IFERROR(Inv_SY_B!AB33/Inv_SY_B!$BY33-1,"")</f>
        <v>1.0483773271696029E-2</v>
      </c>
      <c r="AC33" s="177">
        <f>IFERROR(Inv_SY_B!AC33/Inv_SY_B!$BY33-1,"")</f>
        <v>1.0517581925295172E-2</v>
      </c>
      <c r="AD33" s="177">
        <f>IFERROR(Inv_SY_B!AD33/Inv_SY_B!$BY33-1,"")</f>
        <v>1.1941900166754227E-3</v>
      </c>
      <c r="AE33" s="177">
        <f>IFERROR(Inv_SY_B!AE33/Inv_SY_B!$BZ33-1,"")</f>
        <v>4.0940743573152361E-3</v>
      </c>
      <c r="AF33" s="177">
        <f>IFERROR(Inv_SY_B!AF33/Inv_SY_B!$BZ33-1,"")</f>
        <v>-1.2544330380067192E-2</v>
      </c>
      <c r="AG33" s="177">
        <f>IFERROR(Inv_SY_B!AG33/Inv_SY_B!$BZ33-1,"")</f>
        <v>3.6976178687901928E-3</v>
      </c>
      <c r="AH33" s="177">
        <f>IFERROR(Inv_SY_B!AH33/Inv_SY_B!$BZ33-1,"")</f>
        <v>-8.3227452962348902E-3</v>
      </c>
      <c r="AI33" s="177">
        <f>IFERROR(Inv_SY_B!AI33/Inv_SY_B!$BZ33-1,"")</f>
        <v>1.4975409827937547E-2</v>
      </c>
      <c r="AJ33" s="177">
        <f>IFERROR(Inv_SY_B!AJ33/Inv_SY_B!$BZ33-1,"")</f>
        <v>-4.9430957608455062E-3</v>
      </c>
      <c r="AK33" s="177">
        <f>IFERROR(Inv_SY_B!AK33/Inv_SY_B!$BZ33-1,"")</f>
        <v>5.493695236564955E-3</v>
      </c>
      <c r="AL33" s="177">
        <f>IFERROR(Inv_SY_B!AL33/Inv_SY_B!$BZ33-1,"")</f>
        <v>1.1815906619515371E-2</v>
      </c>
      <c r="AM33" s="177">
        <f>IFERROR(Inv_SY_B!AM33/Inv_SY_B!$BZ33-1,"")</f>
        <v>8.6828685719582133E-3</v>
      </c>
      <c r="AN33" s="177">
        <f>IFERROR(Inv_SY_B!AN33/Inv_SY_B!$BZ33-1,"")</f>
        <v>1.1381418592358195E-2</v>
      </c>
      <c r="AO33" s="177">
        <f>IFERROR(Inv_SY_B!AO33/Inv_SY_B!$BZ33-1,"")</f>
        <v>1.2275612681958092E-2</v>
      </c>
      <c r="AP33" s="177">
        <f>IFERROR(Inv_SY_B!AP33/Inv_SY_B!$BZ33-1,"")</f>
        <v>1.0758676279958301E-2</v>
      </c>
      <c r="AQ33" s="177">
        <f>IFERROR(Inv_SY_B!AQ33/Inv_SY_B!$BZ33-1,"")</f>
        <v>1.0061528511295492E-2</v>
      </c>
      <c r="AR33" s="177">
        <f>IFERROR(Inv_SY_B!AR33/Inv_SY_B!$BZ33-1,"")</f>
        <v>4.1322274475543708E-3</v>
      </c>
      <c r="AS33" s="177">
        <f>IFERROR(Inv_SY_B!AS33/Inv_SY_B!$BZ33-1,"")</f>
        <v>-7.2482163391819343E-3</v>
      </c>
      <c r="AT33" s="177">
        <f>IFERROR(Inv_SY_B!AT33/Inv_SY_B!$BZ33-1,"")</f>
        <v>-4.1101840955434232E-3</v>
      </c>
      <c r="AU33" s="177">
        <f>IFERROR(Inv_SY_B!AU33/Inv_SY_B!$BZ33-1,"")</f>
        <v>-8.6446322973180445E-3</v>
      </c>
      <c r="AV33" s="177">
        <f>IFERROR(Inv_SY_B!AV33/Inv_SY_B!$BZ33-1,"")</f>
        <v>-5.155583182601553E-2</v>
      </c>
      <c r="AW33" s="177">
        <f>IFERROR(Inv_SY_B!AW33/Inv_SY_B!$CA33-1,"")</f>
        <v>-6.8062658641193097E-2</v>
      </c>
      <c r="AX33" s="177">
        <f>IFERROR(Inv_SY_B!AX33/Inv_SY_B!$CA33-1,"")</f>
        <v>-5.4054974410982948E-2</v>
      </c>
      <c r="AY33" s="177">
        <f>IFERROR(Inv_SY_B!AY33/Inv_SY_B!$CA33-1,"")</f>
        <v>-9.099528605218532E-2</v>
      </c>
      <c r="AZ33" s="177">
        <f>IFERROR(Inv_SY_B!AZ33/Inv_SY_B!$CA33-1,"")</f>
        <v>-3.6150023627711247E-2</v>
      </c>
      <c r="BA33" s="177">
        <f>IFERROR(Inv_SY_B!BA33/Inv_SY_B!$CA33-1,"")</f>
        <v>-0.10401123731170225</v>
      </c>
      <c r="BB33" s="177">
        <f>IFERROR(Inv_SY_B!BB33/Inv_SY_B!$CA33-1,"")</f>
        <v>-7.8158442870829625E-2</v>
      </c>
      <c r="BC33" s="177">
        <f>IFERROR(Inv_SY_B!BC33/Inv_SY_B!$CA33-1,"")</f>
        <v>-8.1688358189639154E-2</v>
      </c>
      <c r="BD33" s="177">
        <f>IFERROR(Inv_SY_B!BD33/Inv_SY_B!$CA33-1,"")</f>
        <v>-6.2772928822889762E-2</v>
      </c>
      <c r="BE33" s="177">
        <f>IFERROR(Inv_SY_B!BE33/Inv_SY_B!$CA33-1,"")</f>
        <v>-6.7594131694587167E-2</v>
      </c>
      <c r="BF33" s="177">
        <f>IFERROR(Inv_SY_B!BF33/Inv_SY_B!$CA33-1,"")</f>
        <v>-5.9945669480823249E-2</v>
      </c>
      <c r="BG33" s="177">
        <f>IFERROR(Inv_SY_B!BG33/Inv_SY_B!$CA33-1,"")</f>
        <v>-6.3864848919760075E-2</v>
      </c>
      <c r="BH33" s="177">
        <f>IFERROR(Inv_SY_B!BH33/Inv_SY_B!$CA33-1,"")</f>
        <v>-5.7630445913725126E-2</v>
      </c>
      <c r="BI33" s="177">
        <f>IFERROR(Inv_SY_B!BI33/Inv_SY_B!$CA33-1,"")</f>
        <v>-6.1637546633107165E-2</v>
      </c>
      <c r="BJ33" s="177">
        <f>IFERROR(Inv_SY_B!BJ33/Inv_SY_B!$CA33-1,"")</f>
        <v>-5.3180982789911901E-2</v>
      </c>
      <c r="BK33" s="177">
        <f>IFERROR(Inv_SY_B!BK33/Inv_SY_B!$CA33-1,"")</f>
        <v>-5.4735821050740041E-2</v>
      </c>
      <c r="BL33" s="177">
        <f>IFERROR(Inv_SY_B!BL33/Inv_SY_B!$CA33-1,"")</f>
        <v>-5.8793734027235312E-2</v>
      </c>
      <c r="BM33" s="177">
        <f>IFERROR(Inv_SY_B!BM33/Inv_SY_B!$CA33-1,"")</f>
        <v>-6.7761066460059638E-2</v>
      </c>
      <c r="BN33" s="177">
        <f>IFERROR(Inv_SY_B!BN33/Inv_SY_B!$CA33-1,"")</f>
        <v>-7.8049118281025121E-2</v>
      </c>
      <c r="BO33" s="177">
        <f>IFERROR(Inv_SY_B!BO33/Inv_SY_B!$CA33-1,"")</f>
        <v>-9.7695340686432153E-2</v>
      </c>
      <c r="BP33" s="177">
        <f>IFERROR(Inv_SY_B!BP33/Inv_SY_B!$CA33-1,"")</f>
        <v>-7.6352607844659581E-2</v>
      </c>
      <c r="BQ33" s="177">
        <f>IFERROR(Inv_SY_B!BQ33/Inv_SY_B!$CA33-1,"")</f>
        <v>0.16041690904053652</v>
      </c>
      <c r="BR33" s="177">
        <f>IFERROR(Inv_SY_B!BR33/Inv_SY_B!$CA33-1,"")</f>
        <v>0.23026571106562743</v>
      </c>
      <c r="BS33" s="177">
        <f>IFERROR(Inv_SY_B!BS33/Inv_SY_B!$CA33-1,"")</f>
        <v>0.18777536268492745</v>
      </c>
      <c r="BT33" s="177">
        <f>IFERROR(Inv_SY_B!BT33/Inv_SY_B!$CA33-1,"")</f>
        <v>0.18908119075314134</v>
      </c>
      <c r="BU33" s="177">
        <f>IFERROR(Inv_SY_B!BU33/Inv_SY_B!$CA33-1,"")</f>
        <v>0.14931854435306646</v>
      </c>
      <c r="BV33" s="177">
        <f>IFERROR(Inv_SY_B!BV33/Inv_SY_B!$CA33-1,"")</f>
        <v>0.20837460522244933</v>
      </c>
      <c r="BW33" s="177">
        <f>IFERROR(Inv_SY_B!BW33/Inv_SY_B!$CA33-1,"")</f>
        <v>0.11610885619451183</v>
      </c>
      <c r="BX33" s="177">
        <f>IFERROR(Inv_SY_B!BX33/Inv_SY_B!$CA33-1,"")</f>
        <v>0.13179404439493925</v>
      </c>
    </row>
    <row r="34" spans="1:76">
      <c r="A34"/>
      <c r="B34" s="173">
        <f t="shared" si="1"/>
        <v>45871</v>
      </c>
      <c r="C34" s="177">
        <f>IFERROR(Inv_SY_B!C34/Inv_SY_B!$BY34-1,"")</f>
        <v>2.5801233608382157E-2</v>
      </c>
      <c r="D34" s="177">
        <f>IFERROR(Inv_SY_B!D34/Inv_SY_B!$BY34-1,"")</f>
        <v>3.7838631798000621E-2</v>
      </c>
      <c r="E34" s="177">
        <f>IFERROR(Inv_SY_B!E34/Inv_SY_B!$BY34-1,"")</f>
        <v>5.0522908011030765E-2</v>
      </c>
      <c r="F34" s="177">
        <f>IFERROR(Inv_SY_B!F34/Inv_SY_B!$BY34-1,"")</f>
        <v>3.314289888436317E-2</v>
      </c>
      <c r="G34" s="177">
        <f>IFERROR(Inv_SY_B!G34/Inv_SY_B!$BY34-1,"")</f>
        <v>3.3340679957779118E-2</v>
      </c>
      <c r="H34" s="177">
        <f>IFERROR(Inv_SY_B!H34/Inv_SY_B!$BY34-1,"")</f>
        <v>1.6946477474157007E-2</v>
      </c>
      <c r="I34" s="177">
        <f>IFERROR(Inv_SY_B!I34/Inv_SY_B!$BY34-1,"")</f>
        <v>3.6831642155256139E-2</v>
      </c>
      <c r="J34" s="177">
        <f>IFERROR(Inv_SY_B!J34/Inv_SY_B!$BY34-1,"")</f>
        <v>1.2633271344691055E-2</v>
      </c>
      <c r="K34" s="177">
        <f>IFERROR(Inv_SY_B!K34/Inv_SY_B!$BY34-1,"")</f>
        <v>2.9621275462463625E-2</v>
      </c>
      <c r="L34" s="177">
        <f>IFERROR(Inv_SY_B!L34/Inv_SY_B!$BY34-1,"")</f>
        <v>4.936646168729264E-2</v>
      </c>
      <c r="M34" s="177">
        <f>IFERROR(Inv_SY_B!M34/Inv_SY_B!$BY34-1,"")</f>
        <v>7.511949823459152E-2</v>
      </c>
      <c r="N34" s="177">
        <f>IFERROR(Inv_SY_B!N34/Inv_SY_B!$BY34-1,"")</f>
        <v>2.9520270181961905E-2</v>
      </c>
      <c r="O34" s="177">
        <f>IFERROR(Inv_SY_B!O34/Inv_SY_B!$BY34-1,"")</f>
        <v>5.5754480059444278E-2</v>
      </c>
      <c r="P34" s="177">
        <f>IFERROR(Inv_SY_B!P34/Inv_SY_B!$BY34-1,"")</f>
        <v>3.8360426010930926E-2</v>
      </c>
      <c r="Q34" s="177">
        <f>IFERROR(Inv_SY_B!Q34/Inv_SY_B!$BY34-1,"")</f>
        <v>4.4313217534230454E-2</v>
      </c>
      <c r="R34" s="177">
        <f>IFERROR(Inv_SY_B!R34/Inv_SY_B!$BY34-1,"")</f>
        <v>4.036244200977257E-2</v>
      </c>
      <c r="S34" s="177">
        <f>IFERROR(Inv_SY_B!S34/Inv_SY_B!$BY34-1,"")</f>
        <v>-0.47878718814201926</v>
      </c>
      <c r="T34" s="177">
        <f>IFERROR(Inv_SY_B!T34/Inv_SY_B!$BY34-1,"")</f>
        <v>-0.5573497531908681</v>
      </c>
      <c r="U34" s="177">
        <f>IFERROR(Inv_SY_B!U34/Inv_SY_B!$BY34-1,"")</f>
        <v>2.0037672529369166E-2</v>
      </c>
      <c r="V34" s="177">
        <f>IFERROR(Inv_SY_B!V34/Inv_SY_B!$BY34-1,"")</f>
        <v>2.4458520754377489E-2</v>
      </c>
      <c r="W34" s="177">
        <f>IFERROR(Inv_SY_B!W34/Inv_SY_B!$BY34-1,"")</f>
        <v>8.3226996484830895E-3</v>
      </c>
      <c r="X34" s="177">
        <f>IFERROR(Inv_SY_B!X34/Inv_SY_B!$BY34-1,"")</f>
        <v>5.8284930344943309E-2</v>
      </c>
      <c r="Y34" s="177">
        <f>IFERROR(Inv_SY_B!Y34/Inv_SY_B!$BY34-1,"")</f>
        <v>5.4735279710377283E-2</v>
      </c>
      <c r="Z34" s="177">
        <f>IFERROR(Inv_SY_B!Z34/Inv_SY_B!$BY34-1,"")</f>
        <v>5.075827418737644E-2</v>
      </c>
      <c r="AA34" s="177">
        <f>IFERROR(Inv_SY_B!AA34/Inv_SY_B!$BY34-1,"")</f>
        <v>5.8041355101954517E-2</v>
      </c>
      <c r="AB34" s="177">
        <f>IFERROR(Inv_SY_B!AB34/Inv_SY_B!$BY34-1,"")</f>
        <v>4.4413874681280996E-2</v>
      </c>
      <c r="AC34" s="177">
        <f>IFERROR(Inv_SY_B!AC34/Inv_SY_B!$BY34-1,"")</f>
        <v>5.3405824730048845E-2</v>
      </c>
      <c r="AD34" s="177">
        <f>IFERROR(Inv_SY_B!AD34/Inv_SY_B!$BY34-1,"")</f>
        <v>5.4202695230330278E-2</v>
      </c>
      <c r="AE34" s="177">
        <f>IFERROR(Inv_SY_B!AE34/Inv_SY_B!$BZ34-1,"")</f>
        <v>3.2578772915781151E-4</v>
      </c>
      <c r="AF34" s="177">
        <f>IFERROR(Inv_SY_B!AF34/Inv_SY_B!$BZ34-1,"")</f>
        <v>-6.2306572776344993E-3</v>
      </c>
      <c r="AG34" s="177">
        <f>IFERROR(Inv_SY_B!AG34/Inv_SY_B!$BZ34-1,"")</f>
        <v>1.5083047389122139E-2</v>
      </c>
      <c r="AH34" s="177">
        <f>IFERROR(Inv_SY_B!AH34/Inv_SY_B!$BZ34-1,"")</f>
        <v>4.3780516616460652E-3</v>
      </c>
      <c r="AI34" s="177">
        <f>IFERROR(Inv_SY_B!AI34/Inv_SY_B!$BZ34-1,"")</f>
        <v>1.7190970126536254E-2</v>
      </c>
      <c r="AJ34" s="177">
        <f>IFERROR(Inv_SY_B!AJ34/Inv_SY_B!$BZ34-1,"")</f>
        <v>4.7871578892699773E-4</v>
      </c>
      <c r="AK34" s="177">
        <f>IFERROR(Inv_SY_B!AK34/Inv_SY_B!$BZ34-1,"")</f>
        <v>4.7685169774034364E-3</v>
      </c>
      <c r="AL34" s="177">
        <f>IFERROR(Inv_SY_B!AL34/Inv_SY_B!$BZ34-1,"")</f>
        <v>1.2530227081519962E-2</v>
      </c>
      <c r="AM34" s="177">
        <f>IFERROR(Inv_SY_B!AM34/Inv_SY_B!$BZ34-1,"")</f>
        <v>1.2893289764709159E-2</v>
      </c>
      <c r="AN34" s="177">
        <f>IFERROR(Inv_SY_B!AN34/Inv_SY_B!$BZ34-1,"")</f>
        <v>2.132285315181659E-2</v>
      </c>
      <c r="AO34" s="177">
        <f>IFERROR(Inv_SY_B!AO34/Inv_SY_B!$BZ34-1,"")</f>
        <v>2.1284767775067603E-2</v>
      </c>
      <c r="AP34" s="177">
        <f>IFERROR(Inv_SY_B!AP34/Inv_SY_B!$BZ34-1,"")</f>
        <v>1.8504535272392264E-2</v>
      </c>
      <c r="AQ34" s="177">
        <f>IFERROR(Inv_SY_B!AQ34/Inv_SY_B!$BZ34-1,"")</f>
        <v>1.4554379110694793E-2</v>
      </c>
      <c r="AR34" s="177">
        <f>IFERROR(Inv_SY_B!AR34/Inv_SY_B!$BZ34-1,"")</f>
        <v>1.2908523915408754E-2</v>
      </c>
      <c r="AS34" s="177">
        <f>IFERROR(Inv_SY_B!AS34/Inv_SY_B!$BZ34-1,"")</f>
        <v>-2.3492820915495538E-2</v>
      </c>
      <c r="AT34" s="177">
        <f>IFERROR(Inv_SY_B!AT34/Inv_SY_B!$BZ34-1,"")</f>
        <v>-4.6849823933377777E-2</v>
      </c>
      <c r="AU34" s="177">
        <f>IFERROR(Inv_SY_B!AU34/Inv_SY_B!$BZ34-1,"")</f>
        <v>-2.6495841440931867E-2</v>
      </c>
      <c r="AV34" s="177">
        <f>IFERROR(Inv_SY_B!AV34/Inv_SY_B!$BZ34-1,"")</f>
        <v>-5.3154522176961372E-2</v>
      </c>
      <c r="AW34" s="177">
        <f>IFERROR(Inv_SY_B!AW34/Inv_SY_B!$CA34-1,"")</f>
        <v>1.0752148556190555E-2</v>
      </c>
      <c r="AX34" s="177">
        <f>IFERROR(Inv_SY_B!AX34/Inv_SY_B!$CA34-1,"")</f>
        <v>3.2387058672466162E-2</v>
      </c>
      <c r="AY34" s="177">
        <f>IFERROR(Inv_SY_B!AY34/Inv_SY_B!$CA34-1,"")</f>
        <v>3.5295907599222076E-3</v>
      </c>
      <c r="AZ34" s="177">
        <f>IFERROR(Inv_SY_B!AZ34/Inv_SY_B!$CA34-1,"")</f>
        <v>5.4673584710685841E-2</v>
      </c>
      <c r="BA34" s="177">
        <f>IFERROR(Inv_SY_B!BA34/Inv_SY_B!$CA34-1,"")</f>
        <v>-2.1931807090416866E-2</v>
      </c>
      <c r="BB34" s="177">
        <f>IFERROR(Inv_SY_B!BB34/Inv_SY_B!$CA34-1,"")</f>
        <v>3.0546182332331639E-3</v>
      </c>
      <c r="BC34" s="177">
        <f>IFERROR(Inv_SY_B!BC34/Inv_SY_B!$CA34-1,"")</f>
        <v>-2.8970476655638677E-3</v>
      </c>
      <c r="BD34" s="177">
        <f>IFERROR(Inv_SY_B!BD34/Inv_SY_B!$CA34-1,"")</f>
        <v>1.1760857290735283E-2</v>
      </c>
      <c r="BE34" s="177">
        <f>IFERROR(Inv_SY_B!BE34/Inv_SY_B!$CA34-1,"")</f>
        <v>5.9102159958310807E-3</v>
      </c>
      <c r="BF34" s="177">
        <f>IFERROR(Inv_SY_B!BF34/Inv_SY_B!$CA34-1,"")</f>
        <v>1.2302780471882935E-2</v>
      </c>
      <c r="BG34" s="177">
        <f>IFERROR(Inv_SY_B!BG34/Inv_SY_B!$CA34-1,"")</f>
        <v>-3.3779178925890108E-3</v>
      </c>
      <c r="BH34" s="177">
        <f>IFERROR(Inv_SY_B!BH34/Inv_SY_B!$CA34-1,"")</f>
        <v>1.1493146645502605E-6</v>
      </c>
      <c r="BI34" s="177">
        <f>IFERROR(Inv_SY_B!BI34/Inv_SY_B!$CA34-1,"")</f>
        <v>-5.3161439425120083E-4</v>
      </c>
      <c r="BJ34" s="177">
        <f>IFERROR(Inv_SY_B!BJ34/Inv_SY_B!$CA34-1,"")</f>
        <v>6.6827776643105796E-3</v>
      </c>
      <c r="BK34" s="177">
        <f>IFERROR(Inv_SY_B!BK34/Inv_SY_B!$CA34-1,"")</f>
        <v>-5.7373853116474693E-3</v>
      </c>
      <c r="BL34" s="177">
        <f>IFERROR(Inv_SY_B!BL34/Inv_SY_B!$CA34-1,"")</f>
        <v>-3.1530549016262066E-3</v>
      </c>
      <c r="BM34" s="177">
        <f>IFERROR(Inv_SY_B!BM34/Inv_SY_B!$CA34-1,"")</f>
        <v>-1.6152424280729383E-2</v>
      </c>
      <c r="BN34" s="177">
        <f>IFERROR(Inv_SY_B!BN34/Inv_SY_B!$CA34-1,"")</f>
        <v>-3.093357040074618E-2</v>
      </c>
      <c r="BO34" s="177">
        <f>IFERROR(Inv_SY_B!BO34/Inv_SY_B!$CA34-1,"")</f>
        <v>-4.5289751941460676E-2</v>
      </c>
      <c r="BP34" s="177">
        <f>IFERROR(Inv_SY_B!BP34/Inv_SY_B!$CA34-1,"")</f>
        <v>-2.5981270260722611E-2</v>
      </c>
      <c r="BQ34" s="177">
        <f>IFERROR(Inv_SY_B!BQ34/Inv_SY_B!$CA34-1,"")</f>
        <v>-1.6543051312237433E-2</v>
      </c>
      <c r="BR34" s="177">
        <f>IFERROR(Inv_SY_B!BR34/Inv_SY_B!$CA34-1,"")</f>
        <v>4.5563043215621324E-2</v>
      </c>
      <c r="BS34" s="177">
        <f>IFERROR(Inv_SY_B!BS34/Inv_SY_B!$CA34-1,"")</f>
        <v>4.4856845669154932E-2</v>
      </c>
      <c r="BT34" s="177">
        <f>IFERROR(Inv_SY_B!BT34/Inv_SY_B!$CA34-1,"")</f>
        <v>2.2708482954279408E-2</v>
      </c>
      <c r="BU34" s="177">
        <f>IFERROR(Inv_SY_B!BU34/Inv_SY_B!$CA34-1,"")</f>
        <v>-8.0886982325782952E-3</v>
      </c>
      <c r="BV34" s="177">
        <f>IFERROR(Inv_SY_B!BV34/Inv_SY_B!$CA34-1,"")</f>
        <v>7.6191409142238209E-2</v>
      </c>
      <c r="BW34" s="177">
        <f>IFERROR(Inv_SY_B!BW34/Inv_SY_B!$CA34-1,"")</f>
        <v>-3.8125262151279316E-2</v>
      </c>
      <c r="BX34" s="177">
        <f>IFERROR(Inv_SY_B!BX34/Inv_SY_B!$CA34-1,"")</f>
        <v>-0.11163170681536505</v>
      </c>
    </row>
    <row r="35" spans="1:76" ht="14.25" customHeight="1">
      <c r="A35"/>
      <c r="B35" s="175">
        <f>B34+1</f>
        <v>45872</v>
      </c>
      <c r="C35" s="177">
        <f>IFERROR(Inv_SY_B!C35/Inv_SY_B!$BY35-1,"")</f>
        <v>-5.645340560833656E-3</v>
      </c>
      <c r="D35" s="177">
        <f>IFERROR(Inv_SY_B!D35/Inv_SY_B!$BY35-1,"")</f>
        <v>-1.0489599631177904E-2</v>
      </c>
      <c r="E35" s="177">
        <f>IFERROR(Inv_SY_B!E35/Inv_SY_B!$BY35-1,"")</f>
        <v>-1.158161514703504E-2</v>
      </c>
      <c r="F35" s="177">
        <f>IFERROR(Inv_SY_B!F35/Inv_SY_B!$BY35-1,"")</f>
        <v>-8.6728228175232402E-3</v>
      </c>
      <c r="G35" s="177">
        <f>IFERROR(Inv_SY_B!G35/Inv_SY_B!$BY35-1,"")</f>
        <v>-4.1531516850025207E-3</v>
      </c>
      <c r="H35" s="177">
        <f>IFERROR(Inv_SY_B!H35/Inv_SY_B!$BY35-1,"")</f>
        <v>-1.1790762016044343E-2</v>
      </c>
      <c r="I35" s="177">
        <f>IFERROR(Inv_SY_B!I35/Inv_SY_B!$BY35-1,"")</f>
        <v>3.1142027211921164E-3</v>
      </c>
      <c r="J35" s="177">
        <f>IFERROR(Inv_SY_B!J35/Inv_SY_B!$BY35-1,"")</f>
        <v>-6.3587367378598048E-3</v>
      </c>
      <c r="K35" s="177">
        <f>IFERROR(Inv_SY_B!K35/Inv_SY_B!$BY35-1,"")</f>
        <v>-1.5836408133960145E-3</v>
      </c>
      <c r="L35" s="177">
        <f>IFERROR(Inv_SY_B!L35/Inv_SY_B!$BY35-1,"")</f>
        <v>5.4145771611948668E-3</v>
      </c>
      <c r="M35" s="177">
        <f>IFERROR(Inv_SY_B!M35/Inv_SY_B!$BY35-1,"")</f>
        <v>2.9766307954021132E-2</v>
      </c>
      <c r="N35" s="177">
        <f>IFERROR(Inv_SY_B!N35/Inv_SY_B!$BY35-1,"")</f>
        <v>-1.3595405955407869E-2</v>
      </c>
      <c r="O35" s="177">
        <f>IFERROR(Inv_SY_B!O35/Inv_SY_B!$BY35-1,"")</f>
        <v>1.7058518948663837E-2</v>
      </c>
      <c r="P35" s="177">
        <f>IFERROR(Inv_SY_B!P35/Inv_SY_B!$BY35-1,"")</f>
        <v>-6.407884044641432E-3</v>
      </c>
      <c r="Q35" s="177">
        <f>IFERROR(Inv_SY_B!Q35/Inv_SY_B!$BY35-1,"")</f>
        <v>1.9358135897131756E-3</v>
      </c>
      <c r="R35" s="177">
        <f>IFERROR(Inv_SY_B!R35/Inv_SY_B!$BY35-1,"")</f>
        <v>5.0621402244810376E-3</v>
      </c>
      <c r="S35" s="177">
        <f>IFERROR(Inv_SY_B!S35/Inv_SY_B!$BY35-1,"")</f>
        <v>-1.4755916150326454E-2</v>
      </c>
      <c r="T35" s="177">
        <f>IFERROR(Inv_SY_B!T35/Inv_SY_B!$BY35-1,"")</f>
        <v>-3.0413768391528095E-2</v>
      </c>
      <c r="U35" s="177">
        <f>IFERROR(Inv_SY_B!U35/Inv_SY_B!$BY35-1,"")</f>
        <v>-1.0783181876373615E-2</v>
      </c>
      <c r="V35" s="177">
        <f>IFERROR(Inv_SY_B!V35/Inv_SY_B!$BY35-1,"")</f>
        <v>-1.1309714491797518E-2</v>
      </c>
      <c r="W35" s="177">
        <f>IFERROR(Inv_SY_B!W35/Inv_SY_B!$BY35-1,"")</f>
        <v>-2.3807485820023455E-2</v>
      </c>
      <c r="X35" s="177">
        <f>IFERROR(Inv_SY_B!X35/Inv_SY_B!$BY35-1,"")</f>
        <v>3.80585326895444E-3</v>
      </c>
      <c r="Y35" s="177">
        <f>IFERROR(Inv_SY_B!Y35/Inv_SY_B!$BY35-1,"")</f>
        <v>2.1413845154560462E-2</v>
      </c>
      <c r="Z35" s="177">
        <f>IFERROR(Inv_SY_B!Z35/Inv_SY_B!$BY35-1,"")</f>
        <v>3.1659661953113538E-2</v>
      </c>
      <c r="AA35" s="177">
        <f>IFERROR(Inv_SY_B!AA35/Inv_SY_B!$BY35-1,"")</f>
        <v>2.2291173755986771E-2</v>
      </c>
      <c r="AB35" s="177">
        <f>IFERROR(Inv_SY_B!AB35/Inv_SY_B!$BY35-1,"")</f>
        <v>-5.707290587425029E-3</v>
      </c>
      <c r="AC35" s="177">
        <f>IFERROR(Inv_SY_B!AC35/Inv_SY_B!$BY35-1,"")</f>
        <v>2.101052836247197E-2</v>
      </c>
      <c r="AD35" s="177">
        <f>IFERROR(Inv_SY_B!AD35/Inv_SY_B!$BY35-1,"")</f>
        <v>1.4523693632043644E-2</v>
      </c>
      <c r="AE35" s="177">
        <f>IFERROR(Inv_SY_B!AE35/Inv_SY_B!$BZ35-1,"")</f>
        <v>-1.6468095709579966E-2</v>
      </c>
      <c r="AF35" s="177">
        <f>IFERROR(Inv_SY_B!AF35/Inv_SY_B!$BZ35-1,"")</f>
        <v>-2.2314857794078935E-2</v>
      </c>
      <c r="AG35" s="177">
        <f>IFERROR(Inv_SY_B!AG35/Inv_SY_B!$BZ35-1,"")</f>
        <v>5.62756478192461E-3</v>
      </c>
      <c r="AH35" s="177">
        <f>IFERROR(Inv_SY_B!AH35/Inv_SY_B!$BZ35-1,"")</f>
        <v>-4.3713321161050755E-3</v>
      </c>
      <c r="AI35" s="177">
        <f>IFERROR(Inv_SY_B!AI35/Inv_SY_B!$BZ35-1,"")</f>
        <v>7.3138028584369685E-3</v>
      </c>
      <c r="AJ35" s="177">
        <f>IFERROR(Inv_SY_B!AJ35/Inv_SY_B!$BZ35-1,"")</f>
        <v>-7.9396474156427921E-3</v>
      </c>
      <c r="AK35" s="177">
        <f>IFERROR(Inv_SY_B!AK35/Inv_SY_B!$BZ35-1,"")</f>
        <v>-2.0494130217902917E-3</v>
      </c>
      <c r="AL35" s="177">
        <f>IFERROR(Inv_SY_B!AL35/Inv_SY_B!$BZ35-1,"")</f>
        <v>5.7718260927042131E-3</v>
      </c>
      <c r="AM35" s="177">
        <f>IFERROR(Inv_SY_B!AM35/Inv_SY_B!$BZ35-1,"")</f>
        <v>1.4901857536894436E-2</v>
      </c>
      <c r="AN35" s="177">
        <f>IFERROR(Inv_SY_B!AN35/Inv_SY_B!$BZ35-1,"")</f>
        <v>2.4731479287550373E-2</v>
      </c>
      <c r="AO35" s="177">
        <f>IFERROR(Inv_SY_B!AO35/Inv_SY_B!$BZ35-1,"")</f>
        <v>2.5443006867356566E-2</v>
      </c>
      <c r="AP35" s="177">
        <f>IFERROR(Inv_SY_B!AP35/Inv_SY_B!$BZ35-1,"")</f>
        <v>2.409901032772277E-2</v>
      </c>
      <c r="AQ35" s="177">
        <f>IFERROR(Inv_SY_B!AQ35/Inv_SY_B!$BZ35-1,"")</f>
        <v>2.9663758999805445E-2</v>
      </c>
      <c r="AR35" s="177">
        <f>IFERROR(Inv_SY_B!AR35/Inv_SY_B!$BZ35-1,"")</f>
        <v>2.3097323742662157E-2</v>
      </c>
      <c r="AS35" s="177">
        <f>IFERROR(Inv_SY_B!AS35/Inv_SY_B!$BZ35-1,"")</f>
        <v>-1.7499293027317342E-2</v>
      </c>
      <c r="AT35" s="177">
        <f>IFERROR(Inv_SY_B!AT35/Inv_SY_B!$BZ35-1,"")</f>
        <v>-1.3961199051841122E-2</v>
      </c>
      <c r="AU35" s="177">
        <f>IFERROR(Inv_SY_B!AU35/Inv_SY_B!$BZ35-1,"")</f>
        <v>-1.4745366724510323E-2</v>
      </c>
      <c r="AV35" s="177">
        <f>IFERROR(Inv_SY_B!AV35/Inv_SY_B!$BZ35-1,"")</f>
        <v>-6.130042563419047E-2</v>
      </c>
      <c r="AW35" s="177">
        <f>IFERROR(Inv_SY_B!AW35/Inv_SY_B!$CA35-1,"")</f>
        <v>4.7381105782862143E-3</v>
      </c>
      <c r="AX35" s="177">
        <f>IFERROR(Inv_SY_B!AX35/Inv_SY_B!$CA35-1,"")</f>
        <v>1.6962773287039434E-2</v>
      </c>
      <c r="AY35" s="177">
        <f>IFERROR(Inv_SY_B!AY35/Inv_SY_B!$CA35-1,"")</f>
        <v>-2.634321795368888E-2</v>
      </c>
      <c r="AZ35" s="177">
        <f>IFERROR(Inv_SY_B!AZ35/Inv_SY_B!$CA35-1,"")</f>
        <v>4.3018529511900772E-2</v>
      </c>
      <c r="BA35" s="177">
        <f>IFERROR(Inv_SY_B!BA35/Inv_SY_B!$CA35-1,"")</f>
        <v>-2.352807888080255E-2</v>
      </c>
      <c r="BB35" s="177">
        <f>IFERROR(Inv_SY_B!BB35/Inv_SY_B!$CA35-1,"")</f>
        <v>4.555127112057189E-3</v>
      </c>
      <c r="BC35" s="177">
        <f>IFERROR(Inv_SY_B!BC35/Inv_SY_B!$CA35-1,"")</f>
        <v>3.9768051822650641E-3</v>
      </c>
      <c r="BD35" s="177">
        <f>IFERROR(Inv_SY_B!BD35/Inv_SY_B!$CA35-1,"")</f>
        <v>1.563519310851369E-2</v>
      </c>
      <c r="BE35" s="177">
        <f>IFERROR(Inv_SY_B!BE35/Inv_SY_B!$CA35-1,"")</f>
        <v>2.0808001808180876E-2</v>
      </c>
      <c r="BF35" s="177">
        <f>IFERROR(Inv_SY_B!BF35/Inv_SY_B!$CA35-1,"")</f>
        <v>2.1817983808040564E-2</v>
      </c>
      <c r="BG35" s="177">
        <f>IFERROR(Inv_SY_B!BG35/Inv_SY_B!$CA35-1,"")</f>
        <v>1.7807693343520947E-2</v>
      </c>
      <c r="BH35" s="177">
        <f>IFERROR(Inv_SY_B!BH35/Inv_SY_B!$CA35-1,"")</f>
        <v>1.9827550975631381E-2</v>
      </c>
      <c r="BI35" s="177">
        <f>IFERROR(Inv_SY_B!BI35/Inv_SY_B!$CA35-1,"")</f>
        <v>3.423121927714301E-2</v>
      </c>
      <c r="BJ35" s="177">
        <f>IFERROR(Inv_SY_B!BJ35/Inv_SY_B!$CA35-1,"")</f>
        <v>3.9695768405211052E-2</v>
      </c>
      <c r="BK35" s="177">
        <f>IFERROR(Inv_SY_B!BK35/Inv_SY_B!$CA35-1,"")</f>
        <v>2.8848285491405168E-2</v>
      </c>
      <c r="BL35" s="177">
        <f>IFERROR(Inv_SY_B!BL35/Inv_SY_B!$CA35-1,"")</f>
        <v>2.5998674653033182E-2</v>
      </c>
      <c r="BM35" s="177">
        <f>IFERROR(Inv_SY_B!BM35/Inv_SY_B!$CA35-1,"")</f>
        <v>-1.6561883981961345E-2</v>
      </c>
      <c r="BN35" s="177">
        <f>IFERROR(Inv_SY_B!BN35/Inv_SY_B!$CA35-1,"")</f>
        <v>-3.2592446247296514E-2</v>
      </c>
      <c r="BO35" s="177">
        <f>IFERROR(Inv_SY_B!BO35/Inv_SY_B!$CA35-1,"")</f>
        <v>-4.8209699732027711E-2</v>
      </c>
      <c r="BP35" s="177">
        <f>IFERROR(Inv_SY_B!BP35/Inv_SY_B!$CA35-1,"")</f>
        <v>-2.1392550300144419E-2</v>
      </c>
      <c r="BQ35" s="177">
        <f>IFERROR(Inv_SY_B!BQ35/Inv_SY_B!$CA35-1,"")</f>
        <v>-2.8870981844586141E-2</v>
      </c>
      <c r="BR35" s="177">
        <f>IFERROR(Inv_SY_B!BR35/Inv_SY_B!$CA35-1,"")</f>
        <v>2.1749583903052372E-3</v>
      </c>
      <c r="BS35" s="177">
        <f>IFERROR(Inv_SY_B!BS35/Inv_SY_B!$CA35-1,"")</f>
        <v>9.955267969230519E-4</v>
      </c>
      <c r="BT35" s="177">
        <f>IFERROR(Inv_SY_B!BT35/Inv_SY_B!$CA35-1,"")</f>
        <v>-2.2483751073463232E-3</v>
      </c>
      <c r="BU35" s="177">
        <f>IFERROR(Inv_SY_B!BU35/Inv_SY_B!$CA35-1,"")</f>
        <v>-2.9502330347997652E-2</v>
      </c>
      <c r="BV35" s="177">
        <f>IFERROR(Inv_SY_B!BV35/Inv_SY_B!$CA35-1,"")</f>
        <v>3.6053454115621886E-2</v>
      </c>
      <c r="BW35" s="177">
        <f>IFERROR(Inv_SY_B!BW35/Inv_SY_B!$CA35-1,"")</f>
        <v>-5.7731194967254984E-2</v>
      </c>
      <c r="BX35" s="177">
        <f>IFERROR(Inv_SY_B!BX35/Inv_SY_B!$CA35-1,"")</f>
        <v>-5.0164896481970978E-2</v>
      </c>
    </row>
    <row r="36" spans="1:76">
      <c r="B36" s="173">
        <f t="shared" ref="B36:B56" si="2">B35+1</f>
        <v>45873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45874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45875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45876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45877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45878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45879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45880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45881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45882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45883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45884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45885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45886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45887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45888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45889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45890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45891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45892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45893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4.5"/>
  <cols>
    <col min="2" max="2" width="9.1796875" style="9"/>
    <col min="4" max="4" width="31.453125" bestFit="1" customWidth="1"/>
    <col min="5" max="5" width="31.453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1640625" defaultRowHeight="14.5"/>
  <cols>
    <col min="1" max="2" width="10.1796875" customWidth="1"/>
    <col min="3" max="3" width="12.1796875" customWidth="1"/>
    <col min="4" max="4" width="12.81640625" customWidth="1"/>
    <col min="5" max="5" width="13.81640625" customWidth="1"/>
    <col min="6" max="6" width="19.1796875" customWidth="1"/>
    <col min="7" max="7" width="8.1796875" customWidth="1"/>
    <col min="8" max="8" width="9.1796875" style="5" customWidth="1"/>
    <col min="9" max="9" width="10" style="5" customWidth="1"/>
    <col min="10" max="10" width="72.1796875" customWidth="1"/>
    <col min="11" max="11" width="9.81640625" customWidth="1"/>
    <col min="13" max="13" width="10.1796875" customWidth="1"/>
    <col min="14" max="14" width="12" customWidth="1"/>
    <col min="15" max="15" width="8.1796875" customWidth="1"/>
    <col min="16" max="16" width="8" customWidth="1"/>
    <col min="17" max="17" width="38" customWidth="1"/>
    <col min="18" max="18" width="8.81640625" customWidth="1"/>
    <col min="19" max="21" width="11.81640625" customWidth="1"/>
    <col min="22" max="22" width="15.179687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8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F1"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1640625" defaultRowHeight="14.5"/>
  <cols>
    <col min="1" max="1" width="17.1796875" bestFit="1" customWidth="1"/>
    <col min="2" max="2" width="8.453125" style="5" customWidth="1"/>
    <col min="3" max="3" width="2.453125" customWidth="1"/>
    <col min="4" max="4" width="13.81640625" bestFit="1" customWidth="1"/>
    <col min="5" max="5" width="1.1796875" customWidth="1"/>
    <col min="7" max="7" width="1.81640625" customWidth="1"/>
    <col min="9" max="9" width="1" customWidth="1"/>
    <col min="11" max="11" width="1.81640625" customWidth="1"/>
    <col min="12" max="12" width="15.1796875" customWidth="1"/>
    <col min="13" max="13" width="2.1796875" customWidth="1"/>
    <col min="14" max="14" width="17.81640625" bestFit="1" customWidth="1"/>
    <col min="15" max="15" width="5.81640625" customWidth="1"/>
    <col min="16" max="16" width="29.7265625" bestFit="1" customWidth="1"/>
    <col min="17" max="17" width="12.1796875" customWidth="1"/>
    <col min="18" max="18" width="12.7265625" customWidth="1"/>
    <col min="19" max="19" width="12" style="5" customWidth="1"/>
    <col min="20" max="20" width="24.81640625" bestFit="1" customWidth="1"/>
    <col min="21" max="21" width="9.453125" bestFit="1" customWidth="1"/>
    <col min="22" max="22" width="15.1796875" customWidth="1"/>
    <col min="25" max="25" width="9.1796875" bestFit="1" customWidth="1"/>
    <col min="27" max="27" width="25.81640625" customWidth="1"/>
    <col min="31" max="31" width="10.7265625" bestFit="1" customWidth="1"/>
    <col min="33" max="33" width="15.453125" customWidth="1"/>
    <col min="34" max="34" width="11.8164062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1.2303118352498692E-2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2.2890526250886337E-2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1.2303118352498692E-2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70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1.1587885747757194E-2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70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1.1678407374294788E-2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70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1.2027083269106269E-2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70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1.2440577118722446E-2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70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1.1830394302802359E-2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70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1.3155809723463948E-2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70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1.2257298763757439E-2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1.2415990997934461E-2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1.1747695532879122E-2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1.2097488978635509E-2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1.1973440823750658E-2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1.2483044054628975E-2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1.2380229367697384E-2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1.2907713413694242E-2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1.6390002158029413E-2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1.7073943336313471E-2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1.6930896815365172E-2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1.9036362795572959E-2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1.8685451798871659E-2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1.1364375558775475E-2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1.6810201313315044E-2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1.7175640472300153E-2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1.6825847026543765E-2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1.6964423343712433E-2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1.6810201313315044E-2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1.7053827419305119E-2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1.3768227641273856E-2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1.4382880660973582E-2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1.4137019453093692E-2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1.438288066097358E-2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1.4137019453093692E-2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1.4628741868853469E-2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1.4505811264913526E-2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1.4259950057033637E-2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1.1450426981533436E-2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1.1450426981533436E-2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1.1450426981533436E-2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1.1450426981533436E-2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1.1711933902642047E-2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1.1572240034528471E-2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1.6444762154329936E-2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1.8150144896260451E-2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1.3277622776458985E-2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1.6322949101334899E-2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4.7872529827049363E-2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4.9453864414095008E-2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4.8518474273206533E-2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4.9744427659771259E-2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3.3463945494342895E-2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3.5967259610938135E-2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3.0049827357647125E-2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3.3985841785615208E-2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3.3790270370256198E-2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3.3864028732620163E-2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2.8151108302247436E-2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2.8519900114067274E-2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2.8765761321947164E-2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2.8765761321947168E-2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1.1450426981533436E-2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1.1450426981533436E-2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4.6185027900237395E-2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3.4594907050590387E-2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2.9600571877793885E-2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1.9490088479205848E-3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1.8271957949255481E-3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1.9490088479205848E-3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2.1926349539106581E-3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2.1926349539106581E-3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2.1926349539106581E-3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2.0708219009156212E-3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2.1926349539106581E-3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1.9490088479205848E-3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1.9490088479205848E-3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1.9490088479205848E-3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2.1926349539106581E-3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2.1926349539106581E-3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2.1926349539106581E-3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2.0708219009156212E-3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1.4617566359404386E-3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1.721028455159232E-3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1.9490088479205848E-3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1.721028455159232E-3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1.9668896630391222E-3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1.9668896630391222E-3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1.9668896630391222E-3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1.9668896630391222E-3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2.0898202669790674E-3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1.9668896630391222E-3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1.9668896630391222E-3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1.9668896630391222E-3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1.9668896630391222E-3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1.9668896630391222E-3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2.1926349539106581E-3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2.1926349539106581E-3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2.1926349539106581E-3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1.9490088479205848E-3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2.1926349539106581E-3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2.1926349539106581E-3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1.721028455159232E-3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2.1926349539106581E-3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2.1926349539106581E-3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1.5980978512192868E-3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1.9490088479205848E-3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1.9490088479205848E-3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1.9490088479205848E-3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2.1926349539106581E-3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2.1926349539106581E-3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2.1926349539106581E-3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2.1926349539106581E-3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2.1926349539106581E-3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2.1926349539106581E-3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2.2127508709190126E-3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2.2127508709190126E-3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1.9668896630391222E-3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1.9668896630391222E-3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1.9490088479205848E-3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1.9490088479205848E-3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2.2127508709190126E-3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2.2127508709190126E-3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1.9668896630391222E-3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2.0898202669790674E-3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1.9668896630391222E-3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1.9668896630391222E-3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1.9490088479205848E-3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1.9490088479205848E-3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1.9490088479205848E-3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1.9668896630391222E-3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1.9668896630391222E-3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1.9668896630391222E-3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2.2127508709190126E-3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1.9668896630391222E-3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1.9490088479205848E-3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2.0708219009156212E-3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1.9490088479205848E-3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1.9490088479205848E-3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2.1926349539106581E-3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1.9490088479205848E-3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1.9490088479205848E-3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1.9668896630391222E-3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1.9668896630391222E-3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1.9490088479205848E-3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2.1926349539106581E-3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1.9490088479205848E-3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1.9490088479205848E-3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1.9668896630391222E-3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2.2127508709190126E-3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2.2127508709190126E-3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2.0898202669790674E-3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1.9490088479205848E-3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1.9490088479205848E-3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2.0898202669790674E-3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2.0898202669790674E-3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2.2127508709190126E-3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2.0898202669790674E-3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2.2127508709190126E-3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2.2127508709190126E-3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2.2127508709190126E-3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2.2127508709190126E-3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1.9668896630391222E-3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1.9668896630391222E-3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1.9668896630391222E-3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1.721028455159232E-3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1.9490088479205848E-3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1.721028455159232E-3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1.4617566359404386E-3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1.9490088479205848E-3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1.9490088479205848E-3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1.7053827419305117E-3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1.9490088479205848E-3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1.9490088479205848E-3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1.7053827419305117E-3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1.7053827419305117E-3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1.9490088479205848E-3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1.7053827419305117E-3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1.9490088479205848E-3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1.9490088479205848E-3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2.2127508709190126E-3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1.9490088479205848E-3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2.2127508709190126E-3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1.9668896630391222E-3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1.721028455159232E-3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1.7053827419305117E-3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1.9668896630391222E-3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1.721028455159232E-3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1.721028455159232E-3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1.9668896630391222E-3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1.721028455159232E-3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2.2127508709190126E-3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2.2127508709190126E-3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2.2127508709190126E-3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1.9490088479205848E-3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2.2127508709190126E-3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2.0898202669790674E-3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2.2127508709190126E-3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2.2127508709190126E-3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2.2127508709190126E-3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2.2127508709190126E-3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2.2127508709190126E-3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1.9668896630391222E-3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2.2127508709190126E-3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2.2127508709190126E-3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1.721028455159232E-3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1.721028455159232E-3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2.2127508709190126E-3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1.9668896630391222E-3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1.9668896630391222E-3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2.1926349539106581E-3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2.1926349539106581E-3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1.4617566359404386E-3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1.583569688935475E-3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1.9490088479205848E-3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1.7053827419305117E-3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1.9490088479205848E-3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1.9490088479205848E-3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1.7053827419305117E-3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1.7053827419305117E-3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1.9490088479205848E-3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1.9490088479205848E-3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1.9490088479205848E-3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1.9490088479205848E-3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1.7053827419305117E-3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1.9490088479205848E-3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1.9490088479205848E-3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1.7053827419305117E-3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1.9490088479205848E-3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1.9490088479205848E-3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1.9490088479205848E-3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2.0708219009156212E-3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1.9668896630391222E-3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1.721028455159232E-3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1.9668896630391222E-3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2.2127508709190126E-3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1.7053827419305117E-3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1.721028455159232E-3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1.9668896630391222E-3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1.9668896630391222E-3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1.5980978512192868E-3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1.721028455159232E-3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1.9668896630391222E-3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1.9668896630391222E-3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1.9668896630391222E-3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1.9668896630391222E-3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1.721028455159232E-3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1.9668896630391222E-3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1.9668896630391222E-3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1.721028455159232E-3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1.7053827419305117E-3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1.9490088479205848E-3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1.9490088479205848E-3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1.9490088479205848E-3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1.7053827419305117E-3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1.9490088479205848E-3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1.9490088479205848E-3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1.9490088479205848E-3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1.7053827419305117E-3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1.9490088479205848E-3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1.9490088479205848E-3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1.9490088479205848E-3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1.9490088479205848E-3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1.9490088479205848E-3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1.7053827419305117E-3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1.7053827419305117E-3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1.9490088479205848E-3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1.9490088479205848E-3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1.721028455159232E-3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1.721028455159232E-3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1.721028455159232E-3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1.721028455159232E-3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1.9668896630391222E-3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1.721028455159232E-3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1.4751672472793416E-3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1.721028455159232E-3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1.843959059099177E-3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1.843959059099177E-3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1.9668896630391222E-3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1.5980978512192868E-3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1.721028455159232E-3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1.721028455159232E-3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1.9668896630391222E-3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1.721028455159232E-3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1.9668896630391222E-3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1.9668896630391222E-3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1.843959059099177E-3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1.843959059099177E-3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1.721028455159232E-3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1.5980978512192868E-3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1.721028455159232E-3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1.4751672472793416E-3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1.721028455159232E-3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1.9668896630391222E-3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1.721028455159232E-3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1.721028455159232E-3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1.721028455159232E-3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1.9668896630391222E-3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1.5980978512192868E-3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1.9668896630391222E-3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1.721028455159232E-3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1.721028455159232E-3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1.721028455159232E-3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2.0898202669790674E-3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1.721028455159232E-3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1.721028455159232E-3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1.721028455159232E-3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1.721028455159232E-3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1.9668896630391222E-3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1.9668896630391222E-3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1.9668896630391222E-3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1.721028455159232E-3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1.843959059099177E-3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1.721028455159232E-3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1.721028455159232E-3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1.721028455159232E-3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1.9668896630391222E-3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1.9668896630391222E-3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1.9668896630391222E-3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1.9668896630391222E-3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1.4751672472793416E-3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1.721028455159232E-3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1.721028455159232E-3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1.721028455159232E-3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1.721028455159232E-3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1.721028455159232E-3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1.721028455159232E-3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1.721028455159232E-3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1.9668896630391222E-3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1.721028455159232E-3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1.9668896630391222E-3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1.721028455159232E-3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1.9490088479205848E-3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1.9490088479205848E-3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1.9490088479205848E-3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1.7053827419305117E-3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1.9490088479205848E-3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1.9490088479205848E-3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1.9490088479205848E-3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1.7053827419305117E-3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1.9490088479205848E-3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1.9490088479205848E-3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1.9490088479205848E-3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1.9490088479205848E-3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1.9490088479205848E-3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1.9490088479205848E-3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1.7053827419305117E-3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1.8271957949255481E-3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1.9490088479205848E-3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2.0708219009156212E-3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1.9490088479205848E-3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1.9490088479205848E-3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1.9490088479205848E-3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1.9490088479205848E-3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1.7053827419305117E-3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1.9490088479205848E-3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1.9490088479205848E-3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1.9490088479205848E-3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1.9490088479205848E-3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1.9490088479205848E-3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1.9490088479205848E-3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1.9668896630391222E-3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1.9490088479205848E-3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1.9490088479205848E-3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1.9490088479205848E-3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1.9490088479205848E-3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1.8271957949255481E-3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1.9490088479205848E-3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1.4617566359404386E-3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1.7053827419305117E-3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1.7053827419305117E-3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1.7053827419305117E-3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1.9490088479205848E-3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1.7053827419305117E-3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1.8271957949255481E-3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2.1926349539106581E-3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2.1926349539106581E-3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2.1926349539106581E-3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1.9490088479205848E-3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1.9490088479205848E-3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1.9490088479205848E-3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1.9490088479205848E-3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1.9490088479205848E-3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2.0708219009156212E-3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2.1926349539106581E-3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1.9490088479205848E-3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1.7053827419305117E-3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2.1926349539106581E-3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1.7053827419305117E-3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2.1926349539106581E-3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1.9490088479205848E-3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7.3087831797021929E-4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1.3399435829454019E-3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1.4617566359404386E-3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1.7053827419305117E-3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1.7053827419305117E-3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1.7053827419305117E-3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1.7053827419305117E-3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1.7053827419305117E-3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1.9490088479205848E-3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1.9490088479205848E-3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1.9490088479205848E-3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1.9490088479205848E-3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9.7326394241144365E-2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9.8262901932977764E-2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6.9431205105281044E-2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0.13168996824613868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5.6671008416314721E-2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5.7531522643894335E-2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2.2900853963066875E-2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4.6185027900237395E-2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6.4195478928384286E-2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9.7326394241144365E-2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9.8262901932977764E-2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6.9431205105281044E-2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0.13168996824613868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5.6671008416314721E-2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5.7531522643894335E-2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2.2900853963066875E-2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4.6185027900237395E-2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6.4195478928384286E-2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0.192745552917964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0.19985853346487037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0.24797411135431766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0.192745552917964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0.19985853346487037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0.24797411135431766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0.64057819773715208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0.94110121157936932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0.64057819773715208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1.2069550205012796E-4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1.2181305299503655E-4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1.2293060393994514E-4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2.4139100410025592E-4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2.436261059900731E-4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2.4586120787989027E-4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1329</v>
      </c>
      <c r="S440" s="336">
        <v>2169.1999999999998</v>
      </c>
      <c r="T440" s="11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1329</v>
      </c>
      <c r="S441" s="336">
        <v>2073.5</v>
      </c>
      <c r="T441" s="11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1329</v>
      </c>
      <c r="S442" s="336">
        <v>1866.1500000000003</v>
      </c>
      <c r="T442" s="11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1329</v>
      </c>
      <c r="S443" s="336">
        <v>2041.6000000000001</v>
      </c>
      <c r="T443" s="11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1329</v>
      </c>
      <c r="S444" s="336">
        <v>2264.9</v>
      </c>
      <c r="T444" s="11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1329</v>
      </c>
      <c r="S445" s="336">
        <v>2246.4850000000001</v>
      </c>
      <c r="T445" s="11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1329</v>
      </c>
      <c r="S446" s="336">
        <v>2233</v>
      </c>
      <c r="T446" s="11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1329</v>
      </c>
      <c r="S447" s="336">
        <v>2341.7500000000005</v>
      </c>
      <c r="T447" s="11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1329</v>
      </c>
      <c r="S448" s="1">
        <v>1454.06</v>
      </c>
      <c r="T448" s="11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1329</v>
      </c>
      <c r="S449" s="1">
        <v>1280.2049999999999</v>
      </c>
      <c r="T449" s="11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1329</v>
      </c>
      <c r="S450" s="1">
        <v>1359.23</v>
      </c>
      <c r="T450" s="11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1329</v>
      </c>
      <c r="S451" s="1">
        <v>1390.8400000000001</v>
      </c>
      <c r="T451" s="11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1329</v>
      </c>
      <c r="S452" s="336">
        <v>4242.7</v>
      </c>
      <c r="T452" s="11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1329</v>
      </c>
      <c r="S453" s="336">
        <v>3907.7499999999995</v>
      </c>
      <c r="T453" s="11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1329</v>
      </c>
      <c r="S454" s="336">
        <v>4511.3849999999993</v>
      </c>
      <c r="T454" s="11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1329</v>
      </c>
      <c r="S455" s="336">
        <v>4574.7500000000009</v>
      </c>
      <c r="T455" s="11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1329</v>
      </c>
      <c r="S456" s="1">
        <v>5484.3350000000019</v>
      </c>
      <c r="T456" s="11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1329</v>
      </c>
      <c r="S457" s="336">
        <v>223.3</v>
      </c>
      <c r="T457" s="11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1329</v>
      </c>
      <c r="S458" s="336">
        <v>255.2</v>
      </c>
      <c r="T458" s="11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1329</v>
      </c>
      <c r="S459" s="336">
        <v>255.2</v>
      </c>
      <c r="T459" s="11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1329</v>
      </c>
      <c r="S460" s="336">
        <v>287.10000000000002</v>
      </c>
      <c r="T460" s="11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1329</v>
      </c>
      <c r="S461" s="336">
        <v>223.3</v>
      </c>
      <c r="T461" s="11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1329</v>
      </c>
      <c r="S462" s="336">
        <v>223.3</v>
      </c>
      <c r="T462" s="11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1329</v>
      </c>
      <c r="S463" s="336">
        <v>223.3</v>
      </c>
      <c r="T463" s="11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1329</v>
      </c>
      <c r="S464" s="336">
        <v>223.3</v>
      </c>
      <c r="T464" s="11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1329</v>
      </c>
      <c r="S465" s="336">
        <v>255.2</v>
      </c>
      <c r="T465" s="11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1329</v>
      </c>
      <c r="S466" s="336">
        <v>223.3</v>
      </c>
      <c r="T466" s="11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1329</v>
      </c>
      <c r="S467" s="336">
        <v>223.3</v>
      </c>
      <c r="T467" s="11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1329</v>
      </c>
      <c r="S468" s="336">
        <v>223.3</v>
      </c>
      <c r="T468" s="11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1329</v>
      </c>
      <c r="S469" s="336">
        <v>255.2</v>
      </c>
      <c r="T469" s="11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1329</v>
      </c>
      <c r="S470" s="336">
        <v>255.2</v>
      </c>
      <c r="T470" s="11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1329</v>
      </c>
      <c r="S471" s="336">
        <v>255.2</v>
      </c>
      <c r="T471" s="11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1329</v>
      </c>
      <c r="S472" s="336">
        <v>223.3</v>
      </c>
      <c r="T472" s="11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1329</v>
      </c>
      <c r="S473" s="336">
        <v>159.5</v>
      </c>
      <c r="T473" s="11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1329</v>
      </c>
      <c r="S474" s="336">
        <v>255.2</v>
      </c>
      <c r="T474" s="11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1329</v>
      </c>
      <c r="S475" s="336">
        <v>223.3</v>
      </c>
      <c r="T475" s="11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1329</v>
      </c>
      <c r="S476" s="336">
        <v>223.3</v>
      </c>
      <c r="T476" s="11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1329</v>
      </c>
      <c r="S477" s="336">
        <v>191.4</v>
      </c>
      <c r="T477" s="11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1329</v>
      </c>
      <c r="S478" s="336">
        <v>255.2</v>
      </c>
      <c r="T478" s="11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1329</v>
      </c>
      <c r="S479" s="336">
        <v>287.10000000000002</v>
      </c>
      <c r="T479" s="11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1329</v>
      </c>
      <c r="S480" s="336">
        <v>255.2</v>
      </c>
      <c r="T480" s="11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1329</v>
      </c>
      <c r="S481" s="336">
        <v>255.2</v>
      </c>
      <c r="T481" s="11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1329</v>
      </c>
      <c r="S482" s="336">
        <v>175.45</v>
      </c>
      <c r="T482" s="11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1329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1329</v>
      </c>
      <c r="S484" s="336">
        <v>255.2</v>
      </c>
      <c r="T484" s="11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1329</v>
      </c>
      <c r="S485" s="336">
        <v>223.3</v>
      </c>
      <c r="T485" s="11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1329</v>
      </c>
      <c r="S486" s="336">
        <v>255.2</v>
      </c>
      <c r="T486" s="11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1329</v>
      </c>
      <c r="S487" s="336">
        <v>287.10000000000002</v>
      </c>
      <c r="T487" s="11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1329</v>
      </c>
      <c r="S488" s="336">
        <v>255.2</v>
      </c>
      <c r="T488" s="11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1329</v>
      </c>
      <c r="S489" s="336">
        <v>255.2</v>
      </c>
      <c r="T489" s="11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1329</v>
      </c>
      <c r="S490" s="336">
        <v>255.2</v>
      </c>
      <c r="T490" s="11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1329</v>
      </c>
      <c r="S491" s="336">
        <v>255.2</v>
      </c>
      <c r="T491" s="11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1329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1329</v>
      </c>
      <c r="S493" s="336">
        <v>255.2</v>
      </c>
      <c r="T493" s="11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1329</v>
      </c>
      <c r="S494" s="336">
        <v>191.4</v>
      </c>
      <c r="T494" s="11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1329</v>
      </c>
      <c r="S495" s="336">
        <v>255.2</v>
      </c>
      <c r="T495" s="11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1329</v>
      </c>
      <c r="S496" s="336">
        <v>255.2</v>
      </c>
      <c r="T496" s="11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1329</v>
      </c>
      <c r="S497" s="336">
        <v>271.14999999999998</v>
      </c>
      <c r="T497" s="11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1329</v>
      </c>
      <c r="S498" s="336">
        <v>255.2</v>
      </c>
      <c r="T498" s="11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1329</v>
      </c>
      <c r="S499" s="336">
        <v>287.10000000000002</v>
      </c>
      <c r="T499" s="11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1329</v>
      </c>
      <c r="S500" s="336">
        <v>239.25</v>
      </c>
      <c r="T500" s="11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1329</v>
      </c>
      <c r="S501" s="336">
        <v>255.2</v>
      </c>
      <c r="T501" s="11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1329</v>
      </c>
      <c r="S502" s="336">
        <v>255.2</v>
      </c>
      <c r="T502" s="11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1329</v>
      </c>
      <c r="S503" s="336">
        <v>268.685</v>
      </c>
      <c r="T503" s="11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1329</v>
      </c>
      <c r="S504" s="336">
        <v>255.2</v>
      </c>
      <c r="T504" s="11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1329</v>
      </c>
      <c r="S505" s="336">
        <v>223.3</v>
      </c>
      <c r="T505" s="11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1329</v>
      </c>
      <c r="S506" s="336">
        <v>255.2</v>
      </c>
      <c r="T506" s="11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1329</v>
      </c>
      <c r="S507" s="336">
        <v>255.2</v>
      </c>
      <c r="T507" s="11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1329</v>
      </c>
      <c r="S508" s="336">
        <v>255.2</v>
      </c>
      <c r="T508" s="11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1329</v>
      </c>
      <c r="S509" s="336">
        <v>223.3</v>
      </c>
      <c r="T509" s="11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1329</v>
      </c>
      <c r="S510" s="336">
        <v>255.2</v>
      </c>
      <c r="T510" s="11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1329</v>
      </c>
      <c r="S511" s="336">
        <v>255.2</v>
      </c>
      <c r="T511" s="11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1329</v>
      </c>
      <c r="S512" s="336">
        <v>287.10000000000002</v>
      </c>
      <c r="T512" s="11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1329</v>
      </c>
      <c r="S513" s="336">
        <v>255.2</v>
      </c>
      <c r="T513" s="11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1329</v>
      </c>
      <c r="S514" s="336">
        <v>223.3</v>
      </c>
      <c r="T514" s="11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1329</v>
      </c>
      <c r="S515" s="336">
        <v>223.3</v>
      </c>
      <c r="T515" s="11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1329</v>
      </c>
      <c r="S516" s="336">
        <v>255.2</v>
      </c>
      <c r="T516" s="11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1329</v>
      </c>
      <c r="S517" s="336">
        <v>223.3</v>
      </c>
      <c r="T517" s="11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1329</v>
      </c>
      <c r="S518" s="336">
        <v>223.3</v>
      </c>
      <c r="T518" s="11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1329</v>
      </c>
      <c r="S519" s="336">
        <v>287.10000000000002</v>
      </c>
      <c r="T519" s="11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1329</v>
      </c>
      <c r="S520" s="336">
        <v>252.88</v>
      </c>
      <c r="T520" s="11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1329</v>
      </c>
      <c r="S521" s="336">
        <v>287.10000000000002</v>
      </c>
      <c r="T521" s="11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1329</v>
      </c>
      <c r="S522" s="336">
        <v>284.49</v>
      </c>
      <c r="T522" s="11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1329</v>
      </c>
      <c r="S523" s="336">
        <v>252.88</v>
      </c>
      <c r="T523" s="11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1329</v>
      </c>
      <c r="S524" s="336">
        <v>252.88</v>
      </c>
      <c r="T524" s="11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1329</v>
      </c>
      <c r="S525" s="336">
        <v>252.88</v>
      </c>
      <c r="T525" s="11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1329</v>
      </c>
      <c r="S526" s="336">
        <v>252.88</v>
      </c>
      <c r="T526" s="11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1329</v>
      </c>
      <c r="S527" s="336">
        <v>252.88</v>
      </c>
      <c r="T527" s="11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1329</v>
      </c>
      <c r="S528" s="336">
        <v>252.88</v>
      </c>
      <c r="T528" s="11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1329</v>
      </c>
      <c r="S529" s="1">
        <v>252.88</v>
      </c>
      <c r="T529" s="11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1329</v>
      </c>
      <c r="S530" s="1">
        <v>237.07499999999999</v>
      </c>
      <c r="T530" s="11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1329</v>
      </c>
      <c r="S531" s="1">
        <v>237.07499999999999</v>
      </c>
      <c r="T531" s="11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1329</v>
      </c>
      <c r="S532" s="1">
        <v>284.49</v>
      </c>
      <c r="T532" s="11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1329</v>
      </c>
      <c r="S533" s="1">
        <v>237.07499999999999</v>
      </c>
      <c r="T533" s="11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1329</v>
      </c>
      <c r="S534" s="1">
        <v>205.465</v>
      </c>
      <c r="T534" s="11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1329</v>
      </c>
      <c r="S535" s="1">
        <v>189.66</v>
      </c>
      <c r="T535" s="11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1329</v>
      </c>
      <c r="S536" s="1">
        <v>252.88</v>
      </c>
      <c r="T536" s="11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1329</v>
      </c>
      <c r="S537" s="1">
        <v>221.27</v>
      </c>
      <c r="T537" s="11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1329</v>
      </c>
      <c r="S538" s="1">
        <v>205.465</v>
      </c>
      <c r="T538" s="11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1329</v>
      </c>
      <c r="S539" s="1">
        <v>126.44</v>
      </c>
      <c r="T539" s="11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1329</v>
      </c>
      <c r="S540" s="1">
        <v>284.49</v>
      </c>
      <c r="T540" s="11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1329</v>
      </c>
      <c r="S541" s="1">
        <v>221.27</v>
      </c>
      <c r="T541" s="11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1329</v>
      </c>
      <c r="S542" s="1">
        <v>221.27</v>
      </c>
      <c r="T542" s="11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1329</v>
      </c>
      <c r="S543" s="1">
        <v>221.27</v>
      </c>
      <c r="T543" s="11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1329</v>
      </c>
      <c r="S544" s="1">
        <v>252.88</v>
      </c>
      <c r="T544" s="11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1329</v>
      </c>
      <c r="S545" s="1">
        <v>189.66</v>
      </c>
      <c r="T545" s="11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1329</v>
      </c>
      <c r="S546" s="1">
        <v>252.88</v>
      </c>
      <c r="T546" s="11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1329</v>
      </c>
      <c r="S547" s="1">
        <v>252.88</v>
      </c>
      <c r="T547" s="11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1329</v>
      </c>
      <c r="S548" s="1">
        <v>221.27</v>
      </c>
      <c r="T548" s="11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1329</v>
      </c>
      <c r="S549" s="1">
        <v>221.27</v>
      </c>
      <c r="T549" s="11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1329</v>
      </c>
      <c r="S550" s="1">
        <v>221.27</v>
      </c>
      <c r="T550" s="11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1329</v>
      </c>
      <c r="S551" s="1">
        <v>221.27</v>
      </c>
      <c r="T551" s="11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1329</v>
      </c>
      <c r="S552" s="1">
        <v>252.88</v>
      </c>
      <c r="T552" s="11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1330</v>
      </c>
      <c r="S553" s="1">
        <v>6170.0400000000009</v>
      </c>
      <c r="T553" s="11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1331</v>
      </c>
      <c r="S554" s="1">
        <v>3413.8800000000006</v>
      </c>
      <c r="T554" s="11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1331</v>
      </c>
      <c r="S555" s="1">
        <v>3508.7100000000009</v>
      </c>
      <c r="T555" s="11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1329</v>
      </c>
      <c r="S556" s="1">
        <v>5837.9900000000007</v>
      </c>
      <c r="T556" s="11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1329</v>
      </c>
      <c r="S557" s="1">
        <v>4520.5199999999986</v>
      </c>
      <c r="T557" s="11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1330</v>
      </c>
      <c r="S558" s="1">
        <v>1534.6799999999998</v>
      </c>
      <c r="T558" s="11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1330</v>
      </c>
      <c r="S559" s="1">
        <v>1456.38</v>
      </c>
      <c r="T559" s="11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1330</v>
      </c>
      <c r="S560" s="1">
        <v>1597.3199999999997</v>
      </c>
      <c r="T560" s="11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1330</v>
      </c>
      <c r="S561" s="1">
        <v>1581.66</v>
      </c>
      <c r="T561" s="11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1331</v>
      </c>
      <c r="S562" s="1">
        <v>1675.33</v>
      </c>
      <c r="T562" s="11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1331</v>
      </c>
      <c r="S563" s="1">
        <v>1738.5500000000002</v>
      </c>
      <c r="T563" s="11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1331</v>
      </c>
      <c r="S564" s="1">
        <v>1706.94</v>
      </c>
      <c r="T564" s="11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1331</v>
      </c>
      <c r="S565" s="1">
        <v>1801.77</v>
      </c>
      <c r="T565" s="11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1329</v>
      </c>
      <c r="S566" s="1">
        <v>1419.55</v>
      </c>
      <c r="T566" s="11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1329</v>
      </c>
      <c r="S567" s="1">
        <v>223.3</v>
      </c>
      <c r="T567" s="11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1329</v>
      </c>
      <c r="S568" s="1">
        <v>1362.42</v>
      </c>
      <c r="T568" s="11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1329</v>
      </c>
      <c r="S569" s="1">
        <v>1515.25</v>
      </c>
      <c r="T569" s="11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1330</v>
      </c>
      <c r="S570" s="1">
        <v>250.56</v>
      </c>
      <c r="T570" s="11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1330</v>
      </c>
      <c r="S571" s="1">
        <v>250.56</v>
      </c>
      <c r="T571" s="11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1330</v>
      </c>
      <c r="S572" s="1">
        <v>281.88</v>
      </c>
      <c r="T572" s="11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1330</v>
      </c>
      <c r="S573" s="1">
        <v>250.56</v>
      </c>
      <c r="T573" s="11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1330</v>
      </c>
      <c r="S574" s="1">
        <v>250.56</v>
      </c>
      <c r="T574" s="11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1330</v>
      </c>
      <c r="S575" s="1">
        <v>250.56</v>
      </c>
      <c r="T575" s="11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1330</v>
      </c>
      <c r="S576" s="1">
        <v>250.56</v>
      </c>
      <c r="T576" s="11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1330</v>
      </c>
      <c r="S577" s="1">
        <v>250.56</v>
      </c>
      <c r="T577" s="11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1330</v>
      </c>
      <c r="S578" s="1">
        <v>219.24</v>
      </c>
      <c r="T578" s="11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1330</v>
      </c>
      <c r="S579" s="1">
        <v>203.58</v>
      </c>
      <c r="T579" s="11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1330</v>
      </c>
      <c r="S580" s="1">
        <v>250.56</v>
      </c>
      <c r="T580" s="11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1330</v>
      </c>
      <c r="S581" s="1">
        <v>281.88</v>
      </c>
      <c r="T581" s="11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1330</v>
      </c>
      <c r="S582" s="1">
        <v>281.88</v>
      </c>
      <c r="T582" s="11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1330</v>
      </c>
      <c r="S583" s="1">
        <v>281.88</v>
      </c>
      <c r="T583" s="11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1330</v>
      </c>
      <c r="S584" s="1">
        <v>250.56</v>
      </c>
      <c r="T584" s="11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1330</v>
      </c>
      <c r="S585" s="1">
        <v>250.56</v>
      </c>
      <c r="T585" s="11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1330</v>
      </c>
      <c r="S586" s="1">
        <v>281.88</v>
      </c>
      <c r="T586" s="11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1330</v>
      </c>
      <c r="S587" s="1">
        <v>250.56</v>
      </c>
      <c r="T587" s="11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1330</v>
      </c>
      <c r="S588" s="1">
        <v>281.88</v>
      </c>
      <c r="T588" s="11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1330</v>
      </c>
      <c r="S589" s="1">
        <v>281.88</v>
      </c>
      <c r="T589" s="11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1330</v>
      </c>
      <c r="S590" s="1">
        <v>266.22000000000003</v>
      </c>
      <c r="T590" s="11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1330</v>
      </c>
      <c r="S591" s="1">
        <v>281.88</v>
      </c>
      <c r="T591" s="11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1330</v>
      </c>
      <c r="S592" s="1">
        <v>250.56</v>
      </c>
      <c r="T592" s="11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1330</v>
      </c>
      <c r="S593" s="1">
        <v>219.24</v>
      </c>
      <c r="T593" s="11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1331</v>
      </c>
      <c r="S594" s="1">
        <v>252.88</v>
      </c>
      <c r="T594" s="11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1331</v>
      </c>
      <c r="S595" s="1">
        <v>221.27</v>
      </c>
      <c r="T595" s="11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1331</v>
      </c>
      <c r="S596" s="1">
        <v>252.88</v>
      </c>
      <c r="T596" s="11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1331</v>
      </c>
      <c r="S597" s="1">
        <v>252.88</v>
      </c>
      <c r="T597" s="11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1331</v>
      </c>
      <c r="S598" s="1">
        <v>252.88</v>
      </c>
      <c r="T598" s="11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1331</v>
      </c>
      <c r="S599" s="1">
        <v>221.27</v>
      </c>
      <c r="T599" s="11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1331</v>
      </c>
      <c r="S600" s="1">
        <v>221.27</v>
      </c>
      <c r="T600" s="11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1331</v>
      </c>
      <c r="S601" s="1">
        <v>221.27</v>
      </c>
      <c r="T601" s="11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1331</v>
      </c>
      <c r="S602" s="1">
        <v>252.88</v>
      </c>
      <c r="T602" s="11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1331</v>
      </c>
      <c r="S603" s="1">
        <v>252.88</v>
      </c>
      <c r="T603" s="11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1331</v>
      </c>
      <c r="S604" s="1">
        <v>268.685</v>
      </c>
      <c r="T604" s="11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1331</v>
      </c>
      <c r="S605" s="1">
        <v>237.07499999999999</v>
      </c>
      <c r="T605" s="11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1331</v>
      </c>
      <c r="S606" s="1">
        <v>252.88</v>
      </c>
      <c r="T606" s="11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1331</v>
      </c>
      <c r="S607" s="1">
        <v>221.27</v>
      </c>
      <c r="T607" s="11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1331</v>
      </c>
      <c r="S608" s="1">
        <v>252.88</v>
      </c>
      <c r="T608" s="11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1331</v>
      </c>
      <c r="S609" s="1">
        <v>252.88</v>
      </c>
      <c r="T609" s="11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1331</v>
      </c>
      <c r="S610" s="1">
        <v>252.88</v>
      </c>
      <c r="T610" s="11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1331</v>
      </c>
      <c r="S611" s="1">
        <v>252.88</v>
      </c>
      <c r="T611" s="11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1331</v>
      </c>
      <c r="S612" s="1">
        <v>252.88</v>
      </c>
      <c r="T612" s="11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1331</v>
      </c>
      <c r="S613" s="1">
        <v>221.27</v>
      </c>
      <c r="T613" s="11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1331</v>
      </c>
      <c r="S614" s="1">
        <v>252.88</v>
      </c>
      <c r="T614" s="11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1331</v>
      </c>
      <c r="S615" s="1">
        <v>252.88</v>
      </c>
      <c r="T615" s="11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1331</v>
      </c>
      <c r="S616" s="1">
        <v>252.88</v>
      </c>
      <c r="T616" s="11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1331</v>
      </c>
      <c r="S617" s="1">
        <v>252.88</v>
      </c>
      <c r="T617" s="11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1331</v>
      </c>
      <c r="S618" s="1">
        <v>252.88</v>
      </c>
      <c r="T618" s="11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1331</v>
      </c>
      <c r="S619" s="1">
        <v>284.49</v>
      </c>
      <c r="T619" s="11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1331</v>
      </c>
      <c r="S620" s="1">
        <v>252.88</v>
      </c>
      <c r="T620" s="11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1331</v>
      </c>
      <c r="S621" s="1">
        <v>252.88</v>
      </c>
      <c r="T621" s="11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1329</v>
      </c>
      <c r="S622" s="1">
        <v>239.25</v>
      </c>
      <c r="T622" s="11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1329</v>
      </c>
      <c r="S623" s="1">
        <v>255.2</v>
      </c>
      <c r="T623" s="11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1329</v>
      </c>
      <c r="S624" s="1">
        <v>207.35</v>
      </c>
      <c r="T624" s="11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1329</v>
      </c>
      <c r="S625" s="1">
        <v>239.25</v>
      </c>
      <c r="T625" s="11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1329</v>
      </c>
      <c r="S626" s="1">
        <v>223.3</v>
      </c>
      <c r="T626" s="11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1329</v>
      </c>
      <c r="S627" s="1">
        <v>255.2</v>
      </c>
      <c r="T627" s="11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1329</v>
      </c>
      <c r="S628" s="1">
        <v>223.3</v>
      </c>
      <c r="T628" s="11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1329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1329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1329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1329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1329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1329</v>
      </c>
      <c r="S634" s="1">
        <v>250.56</v>
      </c>
      <c r="T634" s="11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1329</v>
      </c>
      <c r="S635" s="1">
        <v>219.24</v>
      </c>
      <c r="T635" s="11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1329</v>
      </c>
      <c r="S636" s="1">
        <v>219.24</v>
      </c>
      <c r="T636" s="11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1329</v>
      </c>
      <c r="S637" s="1">
        <v>219.24</v>
      </c>
      <c r="T637" s="11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1329</v>
      </c>
      <c r="S638" s="1">
        <v>219.24</v>
      </c>
      <c r="T638" s="11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1329</v>
      </c>
      <c r="S639" s="1">
        <v>234.9</v>
      </c>
      <c r="T639" s="11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1329</v>
      </c>
      <c r="S640" s="1">
        <v>239.25</v>
      </c>
      <c r="T640" s="11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1329</v>
      </c>
      <c r="S641" s="1">
        <v>223.3</v>
      </c>
      <c r="T641" s="11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1329</v>
      </c>
      <c r="S642" s="1">
        <v>255.2</v>
      </c>
      <c r="T642" s="11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1329</v>
      </c>
      <c r="S643" s="1">
        <v>255.2</v>
      </c>
      <c r="T643" s="11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1329</v>
      </c>
      <c r="S644" s="1">
        <v>271.14999999999998</v>
      </c>
      <c r="T644" s="11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1329</v>
      </c>
      <c r="S645" s="1">
        <v>271.14999999999998</v>
      </c>
      <c r="T645" s="11">
        <f t="shared" si="11"/>
        <v>2.0898202669790674E-3</v>
      </c>
    </row>
    <row r="646" spans="16:20">
      <c r="P646" s="2" t="s">
        <v>1266</v>
      </c>
      <c r="Q646" s="2" t="s">
        <v>41</v>
      </c>
      <c r="R646" s="2" t="s">
        <v>1329</v>
      </c>
      <c r="S646" s="336">
        <v>17236.584999999999</v>
      </c>
      <c r="T646" s="11">
        <f t="shared" si="11"/>
        <v>0.13284663347411907</v>
      </c>
    </row>
    <row r="647" spans="16:20">
      <c r="P647" s="2" t="s">
        <v>1267</v>
      </c>
      <c r="Q647" s="2" t="s">
        <v>41</v>
      </c>
      <c r="R647" s="2" t="s">
        <v>1329</v>
      </c>
      <c r="S647" s="1">
        <v>5484.335</v>
      </c>
      <c r="T647" s="11">
        <f t="shared" si="11"/>
        <v>4.2269129389277682E-2</v>
      </c>
    </row>
    <row r="648" spans="16:20">
      <c r="P648" s="2" t="s">
        <v>1268</v>
      </c>
      <c r="Q648" s="2" t="s">
        <v>42</v>
      </c>
      <c r="R648" s="2" t="s">
        <v>1330</v>
      </c>
      <c r="S648" s="1">
        <v>6170.4</v>
      </c>
      <c r="T648" s="11">
        <f t="shared" si="11"/>
        <v>4.7556802416992942E-2</v>
      </c>
    </row>
    <row r="649" spans="16:20">
      <c r="P649" s="2" t="s">
        <v>1269</v>
      </c>
      <c r="Q649" s="2" t="s">
        <v>43</v>
      </c>
      <c r="R649" s="2" t="s">
        <v>1331</v>
      </c>
      <c r="S649" s="1">
        <v>6922.5900000000011</v>
      </c>
      <c r="T649" s="11">
        <f t="shared" si="11"/>
        <v>5.3354117211826015E-2</v>
      </c>
    </row>
    <row r="650" spans="16:20">
      <c r="P650" s="2" t="s">
        <v>1270</v>
      </c>
      <c r="Q650" s="2" t="s">
        <v>41</v>
      </c>
      <c r="R650" s="2" t="s">
        <v>1329</v>
      </c>
      <c r="S650" s="1">
        <v>10358.51</v>
      </c>
      <c r="T650" s="11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1329</v>
      </c>
      <c r="S662" s="1">
        <v>1515.25</v>
      </c>
      <c r="T662" s="11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1329</v>
      </c>
      <c r="S663" s="1">
        <v>1426.8000000000002</v>
      </c>
      <c r="T663" s="11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1329</v>
      </c>
      <c r="S664" s="1">
        <v>1371.6999999999998</v>
      </c>
      <c r="T664" s="11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1329</v>
      </c>
      <c r="S665" s="1">
        <v>1524.24</v>
      </c>
      <c r="T665" s="11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1329</v>
      </c>
      <c r="S666" s="1">
        <v>255.2</v>
      </c>
      <c r="T666" s="11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1329</v>
      </c>
      <c r="S667" s="1">
        <v>255.2</v>
      </c>
      <c r="T667" s="11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1329</v>
      </c>
      <c r="S668" s="1">
        <v>271.14999999999998</v>
      </c>
      <c r="T668" s="11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1329</v>
      </c>
      <c r="S669" s="1">
        <v>255.2</v>
      </c>
      <c r="T669" s="11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1329</v>
      </c>
      <c r="S670" s="1">
        <v>239.25</v>
      </c>
      <c r="T670" s="11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1329</v>
      </c>
      <c r="S671" s="1">
        <v>239.25</v>
      </c>
      <c r="T671" s="11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1329</v>
      </c>
      <c r="S672" s="1">
        <v>252.88</v>
      </c>
      <c r="T672" s="11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1329</v>
      </c>
      <c r="S673" s="1">
        <v>221.27</v>
      </c>
      <c r="T673" s="11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1329</v>
      </c>
      <c r="S674" s="1">
        <v>223.3</v>
      </c>
      <c r="T674" s="11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1329</v>
      </c>
      <c r="S675" s="1">
        <v>255.2</v>
      </c>
      <c r="T675" s="11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1329</v>
      </c>
      <c r="S676" s="1">
        <v>252.88</v>
      </c>
      <c r="T676" s="11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1329</v>
      </c>
      <c r="S677" s="1">
        <v>221.27</v>
      </c>
      <c r="T677" s="11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1329</v>
      </c>
      <c r="S678" s="1">
        <v>223.3</v>
      </c>
      <c r="T678" s="11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1329</v>
      </c>
      <c r="S679" s="1">
        <v>223.3</v>
      </c>
      <c r="T679" s="11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1329</v>
      </c>
      <c r="S680" s="1">
        <v>255.2</v>
      </c>
      <c r="T680" s="11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1329</v>
      </c>
      <c r="S681" s="1">
        <v>223.3</v>
      </c>
      <c r="T681" s="11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1329</v>
      </c>
      <c r="S682" s="1">
        <v>223.3</v>
      </c>
      <c r="T682" s="11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1329</v>
      </c>
      <c r="S683" s="1">
        <v>223.3</v>
      </c>
      <c r="T683" s="11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1329</v>
      </c>
      <c r="S684" s="1">
        <v>250.56</v>
      </c>
      <c r="T684" s="11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1329</v>
      </c>
      <c r="S685" s="1">
        <v>255.2</v>
      </c>
      <c r="T685" s="11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1329</v>
      </c>
      <c r="S686" s="1">
        <v>252.88</v>
      </c>
      <c r="T686" s="11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1329</v>
      </c>
      <c r="S687" s="1">
        <v>255.2</v>
      </c>
      <c r="T687" s="11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1329</v>
      </c>
      <c r="S688" s="1">
        <v>255.2</v>
      </c>
      <c r="T688" s="11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1329</v>
      </c>
      <c r="S689" s="1">
        <v>255.2</v>
      </c>
      <c r="T689" s="11">
        <f t="shared" si="12"/>
        <v>1.9668896630391222E-3</v>
      </c>
    </row>
  </sheetData>
  <autoFilter ref="P1:Y689" xr:uid="{00000000-0001-0000-0C00-000000000000}"/>
  <phoneticPr fontId="96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41"/>
  <sheetViews>
    <sheetView zoomScale="80" zoomScaleNormal="80" workbookViewId="0">
      <pane xSplit="10" ySplit="1" topLeftCell="K128" activePane="bottomRight" state="frozen"/>
      <selection pane="topRight" activeCell="K1" sqref="K1"/>
      <selection pane="bottomLeft" activeCell="A2" sqref="A2"/>
      <selection pane="bottomRight" activeCell="M134" sqref="M134"/>
    </sheetView>
  </sheetViews>
  <sheetFormatPr defaultColWidth="9" defaultRowHeight="14.5"/>
  <cols>
    <col min="1" max="1" width="13.1796875" bestFit="1" customWidth="1"/>
    <col min="2" max="2" width="11.1796875" customWidth="1"/>
    <col min="3" max="4" width="12.1796875" customWidth="1"/>
    <col min="5" max="5" width="14.1796875" customWidth="1"/>
    <col min="6" max="6" width="13" customWidth="1"/>
    <col min="7" max="7" width="10.81640625" customWidth="1"/>
    <col min="8" max="8" width="9" style="5"/>
    <col min="9" max="9" width="18.1796875" style="5" customWidth="1"/>
    <col min="10" max="10" width="26" customWidth="1"/>
    <col min="11" max="11" width="17.453125" customWidth="1"/>
    <col min="12" max="12" width="16.1796875" customWidth="1"/>
    <col min="13" max="13" width="18.1796875" customWidth="1"/>
    <col min="14" max="14" width="12.81640625" customWidth="1"/>
    <col min="15" max="15" width="11.81640625" customWidth="1"/>
    <col min="16" max="17" width="19.1796875" customWidth="1"/>
    <col min="18" max="18" width="12.453125" customWidth="1"/>
    <col min="19" max="19" width="12.1796875" customWidth="1"/>
    <col min="20" max="20" width="19.1796875" customWidth="1"/>
    <col min="21" max="21" width="18.81640625" customWidth="1"/>
    <col min="22" max="22" width="18.1796875" style="27" customWidth="1"/>
    <col min="23" max="23" width="12.81640625" customWidth="1"/>
    <col min="24" max="24" width="78" bestFit="1" customWidth="1"/>
    <col min="25" max="25" width="82.81640625" bestFit="1" customWidth="1"/>
    <col min="26" max="26" width="14.453125" style="5" customWidth="1"/>
    <col min="27" max="29" width="19.81640625" style="5" customWidth="1"/>
    <col min="30" max="30" width="12.81640625" customWidth="1"/>
    <col min="31" max="31" width="13.1796875" customWidth="1"/>
    <col min="32" max="32" width="13.81640625" customWidth="1"/>
    <col min="33" max="33" width="14.1796875" customWidth="1"/>
    <col min="34" max="34" width="143.7265625" bestFit="1" customWidth="1"/>
    <col min="35" max="35" width="12.7265625" bestFit="1" customWidth="1"/>
    <col min="36" max="36" width="11.81640625" customWidth="1"/>
    <col min="37" max="37" width="9.81640625" customWidth="1"/>
    <col min="38" max="38" width="12.1796875" customWidth="1"/>
    <col min="39" max="39" width="14.453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0.13168996824613868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0.82306230153836679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3.2699540648025403E-2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9.2648698502738741E-3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0.13284663347411907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9.9634975105589302E-2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4.2269129389277682E-2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3.1701847041958262E-2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4.7556802416992942E-2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3.5667601812744705E-2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5.3354117211826015E-2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4.0015587908869513E-2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7.9835604402380009E-2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5.9876703301785003E-2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0.94110121157936932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0.40781052501772524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3.2699540648025403E-2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0.39239448777630481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3.2699540648025403E-2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0.39130450308803733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3.2699540648025403E-2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0.38639957199083352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3.0049827357647125E-2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2.4039861886117696E-2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3.2699540648025403E-2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-6.5399081296051006E-3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3.2699540648025403E-2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5.231926503684068E-2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3.3864028732620163E-2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7.3372062254010093E-3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3.4770362548941024E-2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9.0982448669729016E-2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9.8262901932977764E-2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2.7841155547676934E-2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6.9431205105281044E-2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1.7357801276320198E-2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5.6671008416314721E-2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3.4002605049788866E-2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2.4139100410025592E-4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1278</v>
      </c>
      <c r="AI21" s="149" t="s">
        <v>366</v>
      </c>
      <c r="AJ21" s="37">
        <f>IFERROR(PA_8[[#This Row],[Breakdown Time]]*PA_8[[#This Row],[Plant Equivalent Weightage]],"")</f>
        <v>9.2533218238431431E-4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5.7531522643894335E-2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3.6436631007799772E-2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0.13168996824613868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1.9753495236920732E-2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2.2900853963066875E-2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1.1450426981533398E-2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4.6185027900237395E-2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0.60656336642311781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6.4195478928384286E-2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0.93083444446157215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0.94110121157936932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0.29801538366679925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0.94110121157936932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0.2352753028948415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5.6671008416314721E-2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5.1948424381621797E-2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5.6671008416314721E-2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3.8725189084480985E-2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3.4770362548941024E-2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-0.35060115570182199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3.5258732311866089E-2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-0.35552555081131643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3.4770362548941024E-2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-0.22716636865308135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3.5258732311866089E-2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-0.23035705110419177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2.436261059900731E-4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9.7450442396029282E-4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3.4770362548941024E-2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-0.22716636865308135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3.5258732311866089E-2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-0.23035705110419177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3.4770362548941024E-2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-0.22716636865308135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3.5258732311866089E-2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-0.23035705110419177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0.13284663347411907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0.22362516634810034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4.2269129389277682E-2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7.1153034471950732E-2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4.7556802416992942E-2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8.0053950735271426E-2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5.3354117211826015E-2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8.9812763973240423E-2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7.9835604402380009E-2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0.13438993407733962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3.4770362548941024E-2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-0.22716636865308135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3.5258732311866089E-2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-0.23035705110419177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4.2269129389277696E-2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0.16907651755711076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3.4770362548941024E-2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-0.22716636865308135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3.5258732311866089E-2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-0.23035705110419177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2.4139100410025592E-4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2.4058636741992167E-3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3.4770362548941024E-2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-0.22716636865308135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3.5258732311866089E-2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-0.23035705110419177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3.4770362548941024E-2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-0.22716636865308135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3.5258732311866089E-2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-0.23035705110419177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3.4770362548941024E-2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-0.22716636865308135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3.5258732311866089E-2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-0.23035705110419177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3.4770362548941024E-2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-0.22716636865308135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3.5258732311866089E-2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-0.23035705110419177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3.4770362548941024E-2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-0.22716636865308135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0.94110121157936932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4.125160310756236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9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1.2181305299503655E-4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1.258734880948711E-3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1.2181305299503655E-4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1.096317476955329E-3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1.2293060393994514E-4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5.3269928373976235E-4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5.3354117211826015E-2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0.12627141073465495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0.94110121157936932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0.48623562598267495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4.7556802416992942E-2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6.499429663655705E-2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1.2181305299503655E-4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4.8725221198014641E-4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1.2293060393994514E-4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5.9416458570973505E-4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1.2181305299503655E-4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7.5118049346939203E-4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1.2181305299503655E-4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4.6085938383122162E-4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4.4994836143909742E-2</v>
      </c>
      <c r="W71" s="304" t="s">
        <v>1103</v>
      </c>
      <c r="X71" s="300" t="s">
        <v>1248</v>
      </c>
      <c r="Y71" s="300" t="s">
        <v>1249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1250</v>
      </c>
      <c r="AI71" s="302" t="s">
        <v>366</v>
      </c>
      <c r="AJ71" s="37">
        <f>IFERROR(PA_8[[#This Row],[Breakdown Time]]*PA_8[[#This Row],[Plant Equivalent Weightage]],"")</f>
        <v>0.26246987750614009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7.9835604402380009E-2</v>
      </c>
      <c r="W72" s="304" t="s">
        <v>1103</v>
      </c>
      <c r="X72" s="150" t="s">
        <v>1245</v>
      </c>
      <c r="Y72" s="150" t="s">
        <v>1246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1247</v>
      </c>
      <c r="AI72" s="298" t="s">
        <v>366</v>
      </c>
      <c r="AJ72" s="37">
        <f>IFERROR(PA_8[[#This Row],[Breakdown Time]]*PA_8[[#This Row],[Plant Equivalent Weightage]],"")</f>
        <v>0.19958901100595017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1.2181305299503655E-4</v>
      </c>
      <c r="W73" s="304" t="s">
        <v>1103</v>
      </c>
      <c r="X73" s="150" t="s">
        <v>1251</v>
      </c>
      <c r="Y73" s="150" t="s">
        <v>1251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1260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2.4139100410025592E-4</v>
      </c>
      <c r="W74" s="304" t="s">
        <v>1103</v>
      </c>
      <c r="X74" s="150" t="s">
        <v>1252</v>
      </c>
      <c r="Y74" s="150" t="s">
        <v>1252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1260</v>
      </c>
      <c r="AI74" s="303" t="s">
        <v>366</v>
      </c>
      <c r="AJ74" s="37">
        <f>IFERROR(PA_8[[#This Row],[Breakdown Time]]*PA_8[[#This Row],[Plant Equivalent Weightage]],"")</f>
        <v>1.4483460246015355E-3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2.4139100410025592E-4</v>
      </c>
      <c r="W75" s="304" t="s">
        <v>1103</v>
      </c>
      <c r="X75" s="150" t="s">
        <v>1253</v>
      </c>
      <c r="Y75" s="150" t="s">
        <v>1253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1260</v>
      </c>
      <c r="AI75" s="303" t="s">
        <v>366</v>
      </c>
      <c r="AJ75" s="37">
        <f>IFERROR(PA_8[[#This Row],[Breakdown Time]]*PA_8[[#This Row],[Plant Equivalent Weightage]],"")</f>
        <v>1.4081141905848264E-3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2.436261059900731E-4</v>
      </c>
      <c r="W76" s="304" t="s">
        <v>1103</v>
      </c>
      <c r="X76" s="150" t="s">
        <v>1254</v>
      </c>
      <c r="Y76" s="150" t="s">
        <v>1254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1260</v>
      </c>
      <c r="AI76" s="303" t="s">
        <v>366</v>
      </c>
      <c r="AJ76" s="37">
        <f>IFERROR(PA_8[[#This Row],[Breakdown Time]]*PA_8[[#This Row],[Plant Equivalent Weightage]],"")</f>
        <v>1.5226631624379566E-3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1.2293060393994514E-4</v>
      </c>
      <c r="W77" s="304" t="s">
        <v>1103</v>
      </c>
      <c r="X77" s="150" t="s">
        <v>1254</v>
      </c>
      <c r="Y77" s="150" t="s">
        <v>1254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1260</v>
      </c>
      <c r="AI77" s="303" t="s">
        <v>366</v>
      </c>
      <c r="AJ77" s="37">
        <f>IFERROR(PA_8[[#This Row],[Breakdown Time]]*PA_8[[#This Row],[Plant Equivalent Weightage]],"")</f>
        <v>7.6831627462465701E-4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1.2181305299503655E-4</v>
      </c>
      <c r="W78" s="304" t="s">
        <v>1103</v>
      </c>
      <c r="X78" s="150" t="s">
        <v>1255</v>
      </c>
      <c r="Y78" s="150" t="s">
        <v>1255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1260</v>
      </c>
      <c r="AI78" s="303" t="s">
        <v>366</v>
      </c>
      <c r="AJ78" s="37">
        <f>IFERROR(PA_8[[#This Row],[Breakdown Time]]*PA_8[[#This Row],[Plant Equivalent Weightage]],"")</f>
        <v>5.8876308947601011E-4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1.2181305299503655E-4</v>
      </c>
      <c r="W79" s="304" t="s">
        <v>1103</v>
      </c>
      <c r="X79" s="150" t="s">
        <v>1256</v>
      </c>
      <c r="Y79" s="150" t="s">
        <v>1256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1260</v>
      </c>
      <c r="AI79" s="303" t="s">
        <v>366</v>
      </c>
      <c r="AJ79" s="37">
        <f>IFERROR(PA_8[[#This Row],[Breakdown Time]]*PA_8[[#This Row],[Plant Equivalent Weightage]],"")</f>
        <v>5.9891417722559648E-4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1.2181305299503655E-4</v>
      </c>
      <c r="W80" s="304" t="s">
        <v>1103</v>
      </c>
      <c r="X80" s="150" t="s">
        <v>1257</v>
      </c>
      <c r="Y80" s="150" t="s">
        <v>1257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1260</v>
      </c>
      <c r="AI80" s="303" t="s">
        <v>366</v>
      </c>
      <c r="AJ80" s="37">
        <f>IFERROR(PA_8[[#This Row],[Breakdown Time]]*PA_8[[#This Row],[Plant Equivalent Weightage]],"")</f>
        <v>5.0349395237948456E-4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1.2293060393994514E-4</v>
      </c>
      <c r="W81" s="304" t="s">
        <v>1103</v>
      </c>
      <c r="X81" s="150" t="s">
        <v>1253</v>
      </c>
      <c r="Y81" s="150" t="s">
        <v>1253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1260</v>
      </c>
      <c r="AI81" s="303" t="s">
        <v>366</v>
      </c>
      <c r="AJ81" s="37">
        <f>IFERROR(PA_8[[#This Row],[Breakdown Time]]*PA_8[[#This Row],[Plant Equivalent Weightage]],"")</f>
        <v>5.1221084974977155E-4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1.2181305299503655E-4</v>
      </c>
      <c r="W82" s="304" t="s">
        <v>1103</v>
      </c>
      <c r="X82" s="150" t="s">
        <v>1258</v>
      </c>
      <c r="Y82" s="150" t="s">
        <v>1258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1260</v>
      </c>
      <c r="AI82" s="303" t="s">
        <v>366</v>
      </c>
      <c r="AJ82" s="37">
        <f>IFERROR(PA_8[[#This Row],[Breakdown Time]]*PA_8[[#This Row],[Plant Equivalent Weightage]],"")</f>
        <v>7.5118049346939203E-4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1.2181305299503655E-4</v>
      </c>
      <c r="W83" s="304" t="s">
        <v>1103</v>
      </c>
      <c r="X83" s="150" t="s">
        <v>1259</v>
      </c>
      <c r="Y83" s="150" t="s">
        <v>1259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1260</v>
      </c>
      <c r="AI83" s="303" t="s">
        <v>366</v>
      </c>
      <c r="AJ83" s="37">
        <f>IFERROR(PA_8[[#This Row],[Breakdown Time]]*PA_8[[#This Row],[Plant Equivalent Weightage]],"")</f>
        <v>7.4102940571980566E-4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1.2293060393994514E-4</v>
      </c>
      <c r="W84" s="304" t="s">
        <v>1103</v>
      </c>
      <c r="X84" s="150" t="s">
        <v>1253</v>
      </c>
      <c r="Y84" s="150" t="s">
        <v>1253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1260</v>
      </c>
      <c r="AI84" s="303" t="s">
        <v>366</v>
      </c>
      <c r="AJ84" s="37">
        <f>IFERROR(PA_8[[#This Row],[Breakdown Time]]*PA_8[[#This Row],[Plant Equivalent Weightage]],"")</f>
        <v>7.3758362363967082E-4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1.5735117304312977E-2</v>
      </c>
      <c r="W85" s="306" t="s">
        <v>328</v>
      </c>
      <c r="X85" s="150" t="s">
        <v>1085</v>
      </c>
      <c r="Y85" s="150" t="s">
        <v>1261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1262</v>
      </c>
      <c r="AI85" s="149" t="s">
        <v>366</v>
      </c>
      <c r="AJ85" s="37">
        <f>IFERROR(PA_8[[#This Row],[Breakdown Time]]*PA_8[[#This Row],[Plant Equivalent Weightage]],"")</f>
        <v>1.4161605573881672E-2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1.5735117304312977E-2</v>
      </c>
      <c r="W86" s="306" t="s">
        <v>328</v>
      </c>
      <c r="X86" s="150" t="s">
        <v>1085</v>
      </c>
      <c r="Y86" s="150" t="s">
        <v>1263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1264</v>
      </c>
      <c r="AI86" s="149" t="s">
        <v>366</v>
      </c>
      <c r="AJ86" s="37">
        <f>IFERROR(PA_8[[#This Row],[Breakdown Time]]*PA_8[[#This Row],[Plant Equivalent Weightage]],"")</f>
        <v>1.4423857528953553E-2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2.8765761321947164E-2</v>
      </c>
      <c r="W87" s="312" t="s">
        <v>328</v>
      </c>
      <c r="X87" s="150" t="s">
        <v>1271</v>
      </c>
      <c r="Y87" s="150" t="s">
        <v>1271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1272</v>
      </c>
      <c r="AI87" s="149" t="s">
        <v>366</v>
      </c>
      <c r="AJ87" s="37">
        <f>IFERROR(PA_8[[#This Row],[Breakdown Time]]*PA_8[[#This Row],[Plant Equivalent Weightage]],"")</f>
        <v>1.8218315503899844E-2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1.4259950057033637E-2</v>
      </c>
      <c r="W88" s="312" t="s">
        <v>328</v>
      </c>
      <c r="X88" s="150" t="s">
        <v>1271</v>
      </c>
      <c r="Y88" s="150" t="s">
        <v>1271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1272</v>
      </c>
      <c r="AI88" s="149" t="s">
        <v>366</v>
      </c>
      <c r="AJ88" s="37">
        <f>IFERROR(PA_8[[#This Row],[Breakdown Time]]*PA_8[[#This Row],[Plant Equivalent Weightage]],"")</f>
        <v>2.0676927582698758E-2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2.8765761321947168E-2</v>
      </c>
      <c r="W89" s="312" t="s">
        <v>328</v>
      </c>
      <c r="X89" s="150" t="s">
        <v>1271</v>
      </c>
      <c r="Y89" s="150" t="s">
        <v>1271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1272</v>
      </c>
      <c r="AI89" s="149" t="s">
        <v>366</v>
      </c>
      <c r="AJ89" s="37">
        <f>IFERROR(PA_8[[#This Row],[Breakdown Time]]*PA_8[[#This Row],[Plant Equivalent Weightage]],"")</f>
        <v>1.8218315503899848E-2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4.6185027900237395E-2</v>
      </c>
      <c r="W90" s="312" t="s">
        <v>328</v>
      </c>
      <c r="X90" s="150" t="s">
        <v>1271</v>
      </c>
      <c r="Y90" s="150" t="s">
        <v>1271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1272</v>
      </c>
      <c r="AI90" s="149" t="s">
        <v>366</v>
      </c>
      <c r="AJ90" s="37">
        <f>IFERROR(PA_8[[#This Row],[Breakdown Time]]*PA_8[[#This Row],[Plant Equivalent Weightage]],"")</f>
        <v>7.0047292315360041E-2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1.5735117304312977E-2</v>
      </c>
      <c r="W91" s="324" t="s">
        <v>1279</v>
      </c>
      <c r="X91" s="150" t="s">
        <v>1276</v>
      </c>
      <c r="Y91" s="150" t="s">
        <v>1276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1277</v>
      </c>
      <c r="AI91" s="149" t="s">
        <v>366</v>
      </c>
      <c r="AJ91" s="37">
        <f>IFERROR(PA_8[[#This Row],[Breakdown Time]]*PA_8[[#This Row],[Plant Equivalent Weightage]],"")</f>
        <v>2.8847715057907126E-2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6.9431205105281044E-2</v>
      </c>
      <c r="W92" s="312" t="s">
        <v>328</v>
      </c>
      <c r="X92" s="150" t="s">
        <v>1281</v>
      </c>
      <c r="Y92" s="150" t="s">
        <v>1284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1285</v>
      </c>
      <c r="AI92" s="149" t="s">
        <v>366</v>
      </c>
      <c r="AJ92" s="37">
        <f>IFERROR(PA_8[[#This Row],[Breakdown Time]]*PA_8[[#This Row],[Plant Equivalent Weightage]],"")</f>
        <v>2.31437350350936E-2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7.9835604402380009E-2</v>
      </c>
      <c r="W93" s="312" t="s">
        <v>328</v>
      </c>
      <c r="X93" s="150" t="s">
        <v>1282</v>
      </c>
      <c r="Y93" s="150" t="s">
        <v>1282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1285</v>
      </c>
      <c r="AI93" s="149" t="s">
        <v>366</v>
      </c>
      <c r="AJ93" s="37">
        <f>IFERROR(PA_8[[#This Row],[Breakdown Time]]*PA_8[[#This Row],[Plant Equivalent Weightage]],"")</f>
        <v>5.1893142861547031E-2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3.0049827357647125E-2</v>
      </c>
      <c r="W94" s="327" t="s">
        <v>328</v>
      </c>
      <c r="X94" s="150" t="s">
        <v>1289</v>
      </c>
      <c r="Y94" s="150" t="s">
        <v>1289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1290</v>
      </c>
      <c r="AI94" s="149" t="s">
        <v>366</v>
      </c>
      <c r="AJ94" s="37">
        <f>IFERROR(PA_8[[#This Row],[Breakdown Time]]*PA_8[[#This Row],[Plant Equivalent Weightage]],"")</f>
        <v>4.5074741036470528E-3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3.3985841785615208E-2</v>
      </c>
      <c r="W95" s="327" t="s">
        <v>328</v>
      </c>
      <c r="X95" s="150" t="s">
        <v>1289</v>
      </c>
      <c r="Y95" s="150" t="s">
        <v>1289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1290</v>
      </c>
      <c r="AI95" s="149" t="s">
        <v>366</v>
      </c>
      <c r="AJ95" s="37">
        <f>IFERROR(PA_8[[#This Row],[Breakdown Time]]*PA_8[[#This Row],[Plant Equivalent Weightage]],"")</f>
        <v>5.0978762678422634E-3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1.5735117304312977E-2</v>
      </c>
      <c r="W96" s="324" t="s">
        <v>1279</v>
      </c>
      <c r="X96" s="150" t="s">
        <v>1283</v>
      </c>
      <c r="Y96" s="150" t="s">
        <v>1283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1286</v>
      </c>
      <c r="AI96" s="149" t="s">
        <v>358</v>
      </c>
      <c r="AJ96" s="37">
        <f>IFERROR(PA_8[[#This Row],[Breakdown Time]]*PA_8[[#This Row],[Plant Equivalent Weightage]],"")</f>
        <v>0.19144392720247455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1.4382880660973584E-2</v>
      </c>
      <c r="W97" s="324" t="s">
        <v>1279</v>
      </c>
      <c r="X97" s="150" t="s">
        <v>1283</v>
      </c>
      <c r="Y97" s="150" t="s">
        <v>1283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1286</v>
      </c>
      <c r="AI97" s="149" t="s">
        <v>358</v>
      </c>
      <c r="AJ97" s="37">
        <f>IFERROR(PA_8[[#This Row],[Breakdown Time]]*PA_8[[#This Row],[Plant Equivalent Weightage]],"")</f>
        <v>0.17499171470851194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1.5735117304312977E-2</v>
      </c>
      <c r="W98" s="324" t="s">
        <v>1279</v>
      </c>
      <c r="X98" s="150" t="s">
        <v>1283</v>
      </c>
      <c r="Y98" s="150" t="s">
        <v>1283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1286</v>
      </c>
      <c r="AI98" s="149" t="s">
        <v>358</v>
      </c>
      <c r="AJ98" s="37">
        <f>IFERROR(PA_8[[#This Row],[Breakdown Time]]*PA_8[[#This Row],[Plant Equivalent Weightage]],"")</f>
        <v>0.19144392720247455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3.2699540648025403E-2</v>
      </c>
      <c r="W99" s="327" t="s">
        <v>328</v>
      </c>
      <c r="X99" s="150" t="s">
        <v>1283</v>
      </c>
      <c r="Y99" s="150" t="s">
        <v>1283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1286</v>
      </c>
      <c r="AI99" s="149" t="s">
        <v>358</v>
      </c>
      <c r="AJ99" s="37">
        <f>IFERROR(PA_8[[#This Row],[Breakdown Time]]*PA_8[[#This Row],[Plant Equivalent Weightage]],"")</f>
        <v>0.39784441121764241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1.6718562135832539E-2</v>
      </c>
      <c r="W100" s="327" t="s">
        <v>328</v>
      </c>
      <c r="X100" s="150" t="s">
        <v>1292</v>
      </c>
      <c r="Y100" s="150" t="s">
        <v>1291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1293</v>
      </c>
      <c r="AI100" s="149" t="s">
        <v>366</v>
      </c>
      <c r="AJ100" s="37">
        <f>IFERROR(PA_8[[#This Row],[Breakdown Time]]*PA_8[[#This Row],[Plant Equivalent Weightage]],"")</f>
        <v>3.0650697249026301E-2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1.5980978512192868E-2</v>
      </c>
      <c r="W101" s="327" t="s">
        <v>328</v>
      </c>
      <c r="X101" s="150" t="s">
        <v>1292</v>
      </c>
      <c r="Y101" s="150" t="s">
        <v>1291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1293</v>
      </c>
      <c r="AI101" s="149" t="s">
        <v>366</v>
      </c>
      <c r="AJ101" s="37">
        <f>IFERROR(PA_8[[#This Row],[Breakdown Time]]*PA_8[[#This Row],[Plant Equivalent Weightage]],"")</f>
        <v>2.9298460605686905E-2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1.4505811264913526E-2</v>
      </c>
      <c r="W102" s="327" t="s">
        <v>1279</v>
      </c>
      <c r="X102" s="150" t="s">
        <v>1294</v>
      </c>
      <c r="Y102" s="150" t="s">
        <v>1294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1295</v>
      </c>
      <c r="AI102" s="149" t="s">
        <v>366</v>
      </c>
      <c r="AJ102" s="37">
        <f>IFERROR(PA_8[[#This Row],[Breakdown Time]]*PA_8[[#This Row],[Plant Equivalent Weightage]],"")</f>
        <v>5.3187974638016456E-3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1.4259950057033637E-2</v>
      </c>
      <c r="W103" s="327" t="s">
        <v>1279</v>
      </c>
      <c r="X103" s="150" t="s">
        <v>1294</v>
      </c>
      <c r="Y103" s="150" t="s">
        <v>1294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1295</v>
      </c>
      <c r="AI103" s="149" t="s">
        <v>366</v>
      </c>
      <c r="AJ103" s="37">
        <f>IFERROR(PA_8[[#This Row],[Breakdown Time]]*PA_8[[#This Row],[Plant Equivalent Weightage]],"")</f>
        <v>1.2596289217046372E-2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1.4382880660973584E-2</v>
      </c>
      <c r="W104" s="327" t="s">
        <v>1279</v>
      </c>
      <c r="X104" s="150" t="s">
        <v>1294</v>
      </c>
      <c r="Y104" s="150" t="s">
        <v>1294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1297</v>
      </c>
      <c r="AI104" s="149" t="s">
        <v>366</v>
      </c>
      <c r="AJ104" s="37">
        <f>IFERROR(PA_8[[#This Row],[Breakdown Time]]*PA_8[[#This Row],[Plant Equivalent Weightage]],"")</f>
        <v>3.1882052131824781E-2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1.5735117304312977E-2</v>
      </c>
      <c r="W105" s="327" t="s">
        <v>1279</v>
      </c>
      <c r="X105" s="150" t="s">
        <v>1299</v>
      </c>
      <c r="Y105" s="150" t="s">
        <v>1299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1300</v>
      </c>
      <c r="AI105" s="149" t="s">
        <v>366</v>
      </c>
      <c r="AJ105" s="37">
        <f>IFERROR(PA_8[[#This Row],[Breakdown Time]]*PA_8[[#This Row],[Plant Equivalent Weightage]],"")</f>
        <v>9.9655742927315591E-3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1.2181305299503655E-4</v>
      </c>
      <c r="W106" s="327" t="s">
        <v>1103</v>
      </c>
      <c r="X106" s="150" t="s">
        <v>1301</v>
      </c>
      <c r="Y106" s="150" t="s">
        <v>1301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1302</v>
      </c>
      <c r="AI106" s="149" t="s">
        <v>366</v>
      </c>
      <c r="AJ106" s="37">
        <f>IFERROR(PA_8[[#This Row],[Breakdown Time]]*PA_8[[#This Row],[Plant Equivalent Weightage]],"")</f>
        <v>1.3196414074462292E-3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1.2027083269106269E-2</v>
      </c>
      <c r="W107" s="330" t="s">
        <v>1279</v>
      </c>
      <c r="X107" s="150" t="s">
        <v>1294</v>
      </c>
      <c r="Y107" s="150" t="s">
        <v>1294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1307</v>
      </c>
      <c r="AI107" s="149" t="s">
        <v>366</v>
      </c>
      <c r="AJ107" s="37">
        <f>IFERROR(PA_8[[#This Row],[Breakdown Time]]*PA_8[[#This Row],[Plant Equivalent Weightage]],"")</f>
        <v>2.204965266002808E-3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1.2440577118722446E-2</v>
      </c>
      <c r="W108" s="330" t="s">
        <v>1279</v>
      </c>
      <c r="X108" s="150" t="s">
        <v>1294</v>
      </c>
      <c r="Y108" s="150" t="s">
        <v>1294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1308</v>
      </c>
      <c r="AI108" s="149" t="s">
        <v>366</v>
      </c>
      <c r="AJ108" s="37">
        <f>IFERROR(PA_8[[#This Row],[Breakdown Time]]*PA_8[[#This Row],[Plant Equivalent Weightage]],"")</f>
        <v>3.5248301836380141E-3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1.1830394302802359E-2</v>
      </c>
      <c r="W109" s="330" t="s">
        <v>1279</v>
      </c>
      <c r="X109" s="150" t="s">
        <v>1294</v>
      </c>
      <c r="Y109" s="150" t="s">
        <v>1294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1307</v>
      </c>
      <c r="AI109" s="149" t="s">
        <v>366</v>
      </c>
      <c r="AJ109" s="37">
        <f>IFERROR(PA_8[[#This Row],[Breakdown Time]]*PA_8[[#This Row],[Plant Equivalent Weightage]],"")</f>
        <v>2.1689056221804249E-3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1.3155809723463948E-2</v>
      </c>
      <c r="W110" s="330" t="s">
        <v>1279</v>
      </c>
      <c r="X110" s="150" t="s">
        <v>1294</v>
      </c>
      <c r="Y110" s="150" t="s">
        <v>1294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1307</v>
      </c>
      <c r="AI110" s="149" t="s">
        <v>366</v>
      </c>
      <c r="AJ110" s="37">
        <f>IFERROR(PA_8[[#This Row],[Breakdown Time]]*PA_8[[#This Row],[Plant Equivalent Weightage]],"")</f>
        <v>2.4118984493017152E-3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2.436261059900731E-4</v>
      </c>
      <c r="W111" s="327" t="s">
        <v>1103</v>
      </c>
      <c r="X111" s="150" t="s">
        <v>1304</v>
      </c>
      <c r="Y111" s="150" t="s">
        <v>1305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1306</v>
      </c>
      <c r="AI111" s="149" t="s">
        <v>366</v>
      </c>
      <c r="AJ111" s="37">
        <f>IFERROR(PA_8[[#This Row],[Breakdown Time]]*PA_8[[#This Row],[Plant Equivalent Weightage]],"")</f>
        <v>1.4617566359404366E-4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1.2181305299503655E-4</v>
      </c>
      <c r="W112" s="327" t="s">
        <v>1103</v>
      </c>
      <c r="X112" s="332" t="s">
        <v>1314</v>
      </c>
      <c r="Y112" s="332" t="s">
        <v>1314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1317</v>
      </c>
      <c r="AI112" s="149" t="s">
        <v>366</v>
      </c>
      <c r="AJ112" s="37">
        <f>IFERROR(PA_8[[#This Row],[Breakdown Time]]*PA_8[[#This Row],[Plant Equivalent Weightage]],"")</f>
        <v>7.3087831797021929E-4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1.2181305299503655E-4</v>
      </c>
      <c r="W113" s="327" t="s">
        <v>1103</v>
      </c>
      <c r="X113" s="332" t="s">
        <v>1315</v>
      </c>
      <c r="Y113" s="332" t="s">
        <v>1315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1318</v>
      </c>
      <c r="AI113" s="149" t="s">
        <v>366</v>
      </c>
      <c r="AJ113" s="37">
        <f>IFERROR(PA_8[[#This Row],[Breakdown Time]]*PA_8[[#This Row],[Plant Equivalent Weightage]],"")</f>
        <v>7.1057614247104655E-4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1.2181305299503655E-4</v>
      </c>
      <c r="W114" s="327" t="s">
        <v>1103</v>
      </c>
      <c r="X114" s="332" t="s">
        <v>1316</v>
      </c>
      <c r="Y114" s="332" t="s">
        <v>1316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1318</v>
      </c>
      <c r="AI114" s="149" t="s">
        <v>366</v>
      </c>
      <c r="AJ114" s="37">
        <f>IFERROR(PA_8[[#This Row],[Breakdown Time]]*PA_8[[#This Row],[Plant Equivalent Weightage]],"")</f>
        <v>8.8111441666409776E-4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5.3354117211826015E-2</v>
      </c>
      <c r="W115" s="333" t="s">
        <v>390</v>
      </c>
      <c r="X115" s="150" t="s">
        <v>1319</v>
      </c>
      <c r="Y115" s="150" t="s">
        <v>1319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1320</v>
      </c>
      <c r="AI115" s="149" t="s">
        <v>366</v>
      </c>
      <c r="AJ115" s="37">
        <f>IFERROR(PA_8[[#This Row],[Breakdown Time]]*PA_8[[#This Row],[Plant Equivalent Weightage]],"")</f>
        <v>5.3354117211826035E-2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1.7073943336313471E-2</v>
      </c>
      <c r="W116" s="333" t="s">
        <v>1279</v>
      </c>
      <c r="X116" s="150" t="s">
        <v>1326</v>
      </c>
      <c r="Y116" s="150" t="s">
        <v>1326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1321</v>
      </c>
      <c r="AI116" s="149" t="s">
        <v>366</v>
      </c>
      <c r="AJ116" s="37">
        <f>IFERROR(PA_8[[#This Row],[Breakdown Time]]*PA_8[[#This Row],[Plant Equivalent Weightage]],"")</f>
        <v>0.10671214585195919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1.7053827419305117E-3</v>
      </c>
      <c r="W117" s="333" t="s">
        <v>330</v>
      </c>
      <c r="X117" s="150" t="s">
        <v>1323</v>
      </c>
      <c r="Y117" s="150" t="s">
        <v>1323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1286</v>
      </c>
      <c r="AI117" s="149" t="s">
        <v>358</v>
      </c>
      <c r="AJ117" s="37">
        <f>IFERROR(PA_8[[#This Row],[Breakdown Time]]*PA_8[[#This Row],[Plant Equivalent Weightage]],"")</f>
        <v>9.8059507661004443E-3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1.7053827419305117E-3</v>
      </c>
      <c r="W118" s="333" t="s">
        <v>330</v>
      </c>
      <c r="X118" s="150" t="s">
        <v>1323</v>
      </c>
      <c r="Y118" s="150" t="s">
        <v>1323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1286</v>
      </c>
      <c r="AI118" s="149" t="s">
        <v>358</v>
      </c>
      <c r="AJ118" s="37">
        <f>IFERROR(PA_8[[#This Row],[Breakdown Time]]*PA_8[[#This Row],[Plant Equivalent Weightage]],"")</f>
        <v>2.0464592903166139E-2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1.7053827419305117E-3</v>
      </c>
      <c r="W119" s="333" t="s">
        <v>330</v>
      </c>
      <c r="X119" s="150" t="s">
        <v>1323</v>
      </c>
      <c r="Y119" s="150" t="s">
        <v>1323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1286</v>
      </c>
      <c r="AI119" s="149" t="s">
        <v>358</v>
      </c>
      <c r="AJ119" s="37">
        <f>IFERROR(PA_8[[#This Row],[Breakdown Time]]*PA_8[[#This Row],[Plant Equivalent Weightage]],"")</f>
        <v>2.0464592903166139E-2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1.7053827419305117E-3</v>
      </c>
      <c r="W120" s="333" t="s">
        <v>330</v>
      </c>
      <c r="X120" s="150" t="s">
        <v>1323</v>
      </c>
      <c r="Y120" s="150" t="s">
        <v>1323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1286</v>
      </c>
      <c r="AI120" s="149" t="s">
        <v>358</v>
      </c>
      <c r="AJ120" s="37">
        <f>IFERROR(PA_8[[#This Row],[Breakdown Time]]*PA_8[[#This Row],[Plant Equivalent Weightage]],"")</f>
        <v>2.0464592903166139E-2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1.7053827419305117E-3</v>
      </c>
      <c r="W121" s="333" t="s">
        <v>330</v>
      </c>
      <c r="X121" s="150" t="s">
        <v>1323</v>
      </c>
      <c r="Y121" s="150" t="s">
        <v>1323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1286</v>
      </c>
      <c r="AI121" s="149" t="s">
        <v>358</v>
      </c>
      <c r="AJ121" s="37">
        <f>IFERROR(PA_8[[#This Row],[Breakdown Time]]*PA_8[[#This Row],[Plant Equivalent Weightage]],"")</f>
        <v>2.0464592903166139E-2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1.7053827419305117E-3</v>
      </c>
      <c r="W122" s="333" t="s">
        <v>330</v>
      </c>
      <c r="X122" s="150" t="s">
        <v>1323</v>
      </c>
      <c r="Y122" s="150" t="s">
        <v>1323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1286</v>
      </c>
      <c r="AI122" s="149" t="s">
        <v>358</v>
      </c>
      <c r="AJ122" s="37">
        <f>IFERROR(PA_8[[#This Row],[Breakdown Time]]*PA_8[[#This Row],[Plant Equivalent Weightage]],"")</f>
        <v>2.0464592903166139E-2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1.7053827419305117E-3</v>
      </c>
      <c r="W123" s="333" t="s">
        <v>330</v>
      </c>
      <c r="X123" s="150" t="s">
        <v>1323</v>
      </c>
      <c r="Y123" s="150" t="s">
        <v>1323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1286</v>
      </c>
      <c r="AI123" s="149" t="s">
        <v>358</v>
      </c>
      <c r="AJ123" s="37">
        <f>IFERROR(PA_8[[#This Row],[Breakdown Time]]*PA_8[[#This Row],[Plant Equivalent Weightage]],"")</f>
        <v>2.0464592903166139E-2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>
        <v>45867</v>
      </c>
      <c r="C124" s="180">
        <f>YEAR(PA_8[[#This Row],[Date]])+IF(MONTH(PA_8[[#This Row],[Date]])&gt;=4,1,0)</f>
        <v>2026</v>
      </c>
      <c r="D124" s="34">
        <f>YEAR(PA_8[[#This Row],[Date]])</f>
        <v>2025</v>
      </c>
      <c r="E124" s="149" t="s">
        <v>324</v>
      </c>
      <c r="F124" s="149" t="s">
        <v>324</v>
      </c>
      <c r="G124" s="169">
        <f>PA_8[[#This Row],[Date]]-DAY(PA_8[[#This Row],[Date]])+1</f>
        <v>45839</v>
      </c>
      <c r="H124" s="34">
        <f>DAY(EOMONTH(PA_8[[#This Row],[Month Year]],0))</f>
        <v>31</v>
      </c>
      <c r="I124" s="36">
        <f>IFERROR(_xlfn.XLOOKUP(PA_8[[#This Row],[Date]],Input_Raw!$A:$A,Input_Raw!F:F),"")</f>
        <v>0.3034722222222222</v>
      </c>
      <c r="J124" s="36">
        <f>IFERROR(_xlfn.XLOOKUP(PA_8[[#This Row],[Date]],Input_Raw!$A:$A,Input_Raw!G:G),"")</f>
        <v>0.77152777777777781</v>
      </c>
      <c r="K124" s="37">
        <f>IFERROR((PA_8[[#This Row],[Sunset Time (POA&lt;20 W/m2)]]-PA_8[[#This Row],[Sunrise Time (POA&gt;20 W/m2)]])*24,"")</f>
        <v>11.233333333333334</v>
      </c>
      <c r="L124" s="149" t="s">
        <v>367</v>
      </c>
      <c r="M124" s="35" t="s">
        <v>348</v>
      </c>
      <c r="N124" s="35" t="s">
        <v>361</v>
      </c>
      <c r="O124" s="38" t="s">
        <v>370</v>
      </c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4" s="37">
        <f>IFERROR(_xlfn.XLOOKUP(PA_8[[#This Row],[Affected Equipment ]],'Basic Data'!$P:$P,'Basic Data'!$S:$S),"")</f>
        <v>221.27</v>
      </c>
      <c r="V124" s="311">
        <f>IFERROR(_xlfn.XLOOKUP(PA_8[[#This Row],[Affected Equipment ]],'Basic Data'!$P:$P,'Basic Data'!$T:$T),"")</f>
        <v>1.7053827419305117E-3</v>
      </c>
      <c r="W124" s="333" t="s">
        <v>330</v>
      </c>
      <c r="X124" s="150" t="s">
        <v>1323</v>
      </c>
      <c r="Y124" s="150" t="s">
        <v>1323</v>
      </c>
      <c r="Z124" s="260">
        <v>0.27083333333333331</v>
      </c>
      <c r="AA124" s="39"/>
      <c r="AB124" s="40">
        <v>0.27083333333333331</v>
      </c>
      <c r="AC124" s="39">
        <v>0.77083333333333337</v>
      </c>
      <c r="AD124" s="41">
        <f>IF(PA_8[[#This Row],[Acknowledgement Time ]]="NA","",(PA_8[[#This Row],[Acknowledgement Time ]]-PA_8[[#This Row],[Fault Time]])*24)</f>
        <v>-6.5</v>
      </c>
      <c r="AE124" s="41">
        <f>IF(PA_8[[#This Row],[Work Start time on Fault]]="NA","",(PA_8[[#This Row],[Work Start time on Fault]]-PA_8[[#This Row],[Fault Time]])*24)</f>
        <v>0</v>
      </c>
      <c r="AF124" s="42" t="str">
        <f>IF(PA_8[[#This Row],[Status]]="Open","",(PA_8[[#This Row],[Work Completion time on fault]]-PA_8[[#This Row],[Fault Time]])*24)</f>
        <v/>
      </c>
      <c r="AG124" s="41">
        <f>IFERROR((PA_8[[#This Row],[Work Completion time on fault]]-PA_8[[#This Row],[Fault Time]])*24,"")</f>
        <v>12</v>
      </c>
      <c r="AH124" s="38" t="s">
        <v>1286</v>
      </c>
      <c r="AI124" s="149" t="s">
        <v>358</v>
      </c>
      <c r="AJ124" s="37">
        <f>IFERROR(PA_8[[#This Row],[Breakdown Time]]*PA_8[[#This Row],[Plant Equivalent Weightage]],"")</f>
        <v>2.0464592903166139E-2</v>
      </c>
      <c r="AK124" s="262">
        <v>1.4</v>
      </c>
      <c r="AL124" s="151">
        <f>U124*PA_8[[#This Row],[Lost PoA(Wh/m2)]]*85.3%</f>
        <v>264.240634</v>
      </c>
      <c r="AM124" s="151"/>
    </row>
    <row r="125" spans="1:39">
      <c r="A125" s="147">
        <v>116</v>
      </c>
      <c r="B125" s="148">
        <v>45868</v>
      </c>
      <c r="C125" s="180">
        <f>YEAR(PA_8[[#This Row],[Date]])+IF(MONTH(PA_8[[#This Row],[Date]])&gt;=4,1,0)</f>
        <v>2026</v>
      </c>
      <c r="D125" s="34">
        <f>YEAR(PA_8[[#This Row],[Date]])</f>
        <v>2025</v>
      </c>
      <c r="E125" s="149" t="s">
        <v>324</v>
      </c>
      <c r="F125" s="149" t="s">
        <v>324</v>
      </c>
      <c r="G125" s="169">
        <f>PA_8[[#This Row],[Date]]-DAY(PA_8[[#This Row],[Date]])+1</f>
        <v>45839</v>
      </c>
      <c r="H125" s="34">
        <f>DAY(EOMONTH(PA_8[[#This Row],[Month Year]],0))</f>
        <v>31</v>
      </c>
      <c r="I125" s="36">
        <f>IFERROR(_xlfn.XLOOKUP(PA_8[[#This Row],[Date]],Input_Raw!$A:$A,Input_Raw!F:F),"")</f>
        <v>0.28680555555555554</v>
      </c>
      <c r="J125" s="36">
        <f>IFERROR(_xlfn.XLOOKUP(PA_8[[#This Row],[Date]],Input_Raw!$A:$A,Input_Raw!G:G),"")</f>
        <v>0.77777777777777779</v>
      </c>
      <c r="K125" s="37">
        <f>IFERROR((PA_8[[#This Row],[Sunset Time (POA&lt;20 W/m2)]]-PA_8[[#This Row],[Sunrise Time (POA&gt;20 W/m2)]])*24,"")</f>
        <v>11.783333333333335</v>
      </c>
      <c r="L125" s="149" t="s">
        <v>367</v>
      </c>
      <c r="M125" s="35" t="s">
        <v>348</v>
      </c>
      <c r="N125" s="35" t="s">
        <v>361</v>
      </c>
      <c r="O125" s="38" t="s">
        <v>370</v>
      </c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5" s="37">
        <f>IFERROR(_xlfn.XLOOKUP(PA_8[[#This Row],[Affected Equipment ]],'Basic Data'!$P:$P,'Basic Data'!$S:$S),"")</f>
        <v>221.27</v>
      </c>
      <c r="V125" s="311">
        <f>IFERROR(_xlfn.XLOOKUP(PA_8[[#This Row],[Affected Equipment ]],'Basic Data'!$P:$P,'Basic Data'!$T:$T),"")</f>
        <v>1.7053827419305117E-3</v>
      </c>
      <c r="W125" s="333" t="s">
        <v>330</v>
      </c>
      <c r="X125" s="150" t="s">
        <v>1323</v>
      </c>
      <c r="Y125" s="150" t="s">
        <v>1323</v>
      </c>
      <c r="Z125" s="260">
        <v>0.27083333333333331</v>
      </c>
      <c r="AA125" s="39"/>
      <c r="AB125" s="40">
        <v>0.27083333333333331</v>
      </c>
      <c r="AC125" s="39">
        <v>0.77083333333333337</v>
      </c>
      <c r="AD125" s="41">
        <f>IF(PA_8[[#This Row],[Acknowledgement Time ]]="NA","",(PA_8[[#This Row],[Acknowledgement Time ]]-PA_8[[#This Row],[Fault Time]])*24)</f>
        <v>-6.5</v>
      </c>
      <c r="AE125" s="41">
        <f>IF(PA_8[[#This Row],[Work Start time on Fault]]="NA","",(PA_8[[#This Row],[Work Start time on Fault]]-PA_8[[#This Row],[Fault Time]])*24)</f>
        <v>0</v>
      </c>
      <c r="AF125" s="42" t="str">
        <f>IF(PA_8[[#This Row],[Status]]="Open","",(PA_8[[#This Row],[Work Completion time on fault]]-PA_8[[#This Row],[Fault Time]])*24)</f>
        <v/>
      </c>
      <c r="AG125" s="41">
        <f>IFERROR((PA_8[[#This Row],[Work Completion time on fault]]-PA_8[[#This Row],[Fault Time]])*24,"")</f>
        <v>12</v>
      </c>
      <c r="AH125" s="38" t="s">
        <v>1286</v>
      </c>
      <c r="AI125" s="149" t="s">
        <v>358</v>
      </c>
      <c r="AJ125" s="37">
        <f>IFERROR(PA_8[[#This Row],[Breakdown Time]]*PA_8[[#This Row],[Plant Equivalent Weightage]],"")</f>
        <v>2.0464592903166139E-2</v>
      </c>
      <c r="AK125" s="262">
        <v>3.83</v>
      </c>
      <c r="AL125" s="151">
        <f>U125*PA_8[[#This Row],[Lost PoA(Wh/m2)]]*85.3%</f>
        <v>722.88687730000004</v>
      </c>
      <c r="AM125" s="151"/>
    </row>
    <row r="126" spans="1:39">
      <c r="A126" s="147">
        <v>117</v>
      </c>
      <c r="B126" s="148">
        <v>45868</v>
      </c>
      <c r="C126" s="180">
        <f>YEAR(PA_8[[#This Row],[Date]])+IF(MONTH(PA_8[[#This Row],[Date]])&gt;=4,1,0)</f>
        <v>2026</v>
      </c>
      <c r="D126" s="34">
        <f>YEAR(PA_8[[#This Row],[Date]])</f>
        <v>2025</v>
      </c>
      <c r="E126" s="149" t="s">
        <v>324</v>
      </c>
      <c r="F126" s="149" t="s">
        <v>324</v>
      </c>
      <c r="G126" s="169">
        <f>PA_8[[#This Row],[Date]]-DAY(PA_8[[#This Row],[Date]])+1</f>
        <v>45839</v>
      </c>
      <c r="H126" s="34">
        <f>DAY(EOMONTH(PA_8[[#This Row],[Month Year]],0))</f>
        <v>31</v>
      </c>
      <c r="I126" s="36">
        <f>IFERROR(_xlfn.XLOOKUP(PA_8[[#This Row],[Date]],Input_Raw!$A:$A,Input_Raw!F:F),"")</f>
        <v>0.28680555555555554</v>
      </c>
      <c r="J126" s="36">
        <f>IFERROR(_xlfn.XLOOKUP(PA_8[[#This Row],[Date]],Input_Raw!$A:$A,Input_Raw!G:G),"")</f>
        <v>0.77777777777777779</v>
      </c>
      <c r="K126" s="37">
        <f>IFERROR((PA_8[[#This Row],[Sunset Time (POA&lt;20 W/m2)]]-PA_8[[#This Row],[Sunrise Time (POA&gt;20 W/m2)]])*24,"")</f>
        <v>11.783333333333335</v>
      </c>
      <c r="L126" s="149" t="s">
        <v>419</v>
      </c>
      <c r="M126" s="35" t="s">
        <v>348</v>
      </c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IS13Inv1</v>
      </c>
      <c r="U126" s="37">
        <f>IFERROR(_xlfn.XLOOKUP(PA_8[[#This Row],[Affected Equipment ]],'Basic Data'!$P:$P,'Basic Data'!$S:$S),"")</f>
        <v>3413.8800000000006</v>
      </c>
      <c r="V126" s="311">
        <f>IFERROR(_xlfn.XLOOKUP(PA_8[[#This Row],[Affected Equipment ]],'Basic Data'!$P:$P,'Basic Data'!$T:$T),"")</f>
        <v>2.6311619446927899E-2</v>
      </c>
      <c r="W126" s="337" t="s">
        <v>328</v>
      </c>
      <c r="X126" s="150" t="s">
        <v>1334</v>
      </c>
      <c r="Y126" s="150" t="s">
        <v>1334</v>
      </c>
      <c r="Z126" s="260">
        <v>0.66666666666666663</v>
      </c>
      <c r="AA126" s="39"/>
      <c r="AB126" s="40">
        <v>0.67013888888888884</v>
      </c>
      <c r="AC126" s="39">
        <v>0.68055555555555558</v>
      </c>
      <c r="AD126" s="41">
        <f>IF(PA_8[[#This Row],[Acknowledgement Time ]]="NA","",(PA_8[[#This Row],[Acknowledgement Time ]]-PA_8[[#This Row],[Fault Time]])*24)</f>
        <v>-16</v>
      </c>
      <c r="AE126" s="41">
        <f>IF(PA_8[[#This Row],[Work Start time on Fault]]="NA","",(PA_8[[#This Row],[Work Start time on Fault]]-PA_8[[#This Row],[Fault Time]])*24)</f>
        <v>8.3333333333333037E-2</v>
      </c>
      <c r="AF126" s="42">
        <f>IF(PA_8[[#This Row],[Status]]="Open","",(PA_8[[#This Row],[Work Completion time on fault]]-PA_8[[#This Row],[Fault Time]])*24)</f>
        <v>0.33333333333333481</v>
      </c>
      <c r="AG126" s="41">
        <f>IFERROR((PA_8[[#This Row],[Work Completion time on fault]]-PA_8[[#This Row],[Fault Time]])*24,"")</f>
        <v>0.33333333333333481</v>
      </c>
      <c r="AH126" s="38" t="s">
        <v>1335</v>
      </c>
      <c r="AI126" s="149" t="s">
        <v>366</v>
      </c>
      <c r="AJ126" s="37">
        <f>IFERROR(PA_8[[#This Row],[Breakdown Time]]*PA_8[[#This Row],[Plant Equivalent Weightage]],"")</f>
        <v>8.7705398156426723E-3</v>
      </c>
      <c r="AK126" s="262">
        <v>7.0000000000000007E-2</v>
      </c>
      <c r="AL126" s="151">
        <f>U126*PA_8[[#This Row],[Lost PoA(Wh/m2)]]*85.3%</f>
        <v>203.84277480000003</v>
      </c>
      <c r="AM126" s="151"/>
    </row>
    <row r="127" spans="1:39">
      <c r="A127" s="147">
        <v>118</v>
      </c>
      <c r="B127" s="148">
        <v>45869</v>
      </c>
      <c r="C127" s="180">
        <f>YEAR(PA_8[[#This Row],[Date]])+IF(MONTH(PA_8[[#This Row],[Date]])&gt;=4,1,0)</f>
        <v>2026</v>
      </c>
      <c r="D127" s="34">
        <f>YEAR(PA_8[[#This Row],[Date]])</f>
        <v>2025</v>
      </c>
      <c r="E127" s="149" t="s">
        <v>324</v>
      </c>
      <c r="F127" s="149" t="s">
        <v>324</v>
      </c>
      <c r="G127" s="169">
        <f>PA_8[[#This Row],[Date]]-DAY(PA_8[[#This Row],[Date]])+1</f>
        <v>45839</v>
      </c>
      <c r="H127" s="34">
        <f>DAY(EOMONTH(PA_8[[#This Row],[Month Year]],0))</f>
        <v>31</v>
      </c>
      <c r="I127" s="36">
        <f>IFERROR(_xlfn.XLOOKUP(PA_8[[#This Row],[Date]],Input_Raw!$A:$A,Input_Raw!F:F),"")</f>
        <v>0.27152777777777776</v>
      </c>
      <c r="J127" s="36">
        <f>IFERROR(_xlfn.XLOOKUP(PA_8[[#This Row],[Date]],Input_Raw!$A:$A,Input_Raw!G:G),"")</f>
        <v>0.77986111111111112</v>
      </c>
      <c r="K127" s="37">
        <f>IFERROR((PA_8[[#This Row],[Sunset Time (POA&lt;20 W/m2)]]-PA_8[[#This Row],[Sunrise Time (POA&gt;20 W/m2)]])*24,"")</f>
        <v>12.2</v>
      </c>
      <c r="L127" s="149" t="s">
        <v>367</v>
      </c>
      <c r="M127" s="35" t="s">
        <v>348</v>
      </c>
      <c r="N127" s="35" t="s">
        <v>361</v>
      </c>
      <c r="O127" s="38" t="s">
        <v>370</v>
      </c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7" s="37">
        <f>IFERROR(_xlfn.XLOOKUP(PA_8[[#This Row],[Affected Equipment ]],'Basic Data'!$P:$P,'Basic Data'!$S:$S),"")</f>
        <v>221.27</v>
      </c>
      <c r="V127" s="311">
        <f>IFERROR(_xlfn.XLOOKUP(PA_8[[#This Row],[Affected Equipment ]],'Basic Data'!$P:$P,'Basic Data'!$T:$T),"")</f>
        <v>1.7053827419305117E-3</v>
      </c>
      <c r="W127" s="333" t="s">
        <v>330</v>
      </c>
      <c r="X127" s="150" t="s">
        <v>1323</v>
      </c>
      <c r="Y127" s="150" t="s">
        <v>1323</v>
      </c>
      <c r="Z127" s="260">
        <v>0.27083333333333331</v>
      </c>
      <c r="AA127" s="39"/>
      <c r="AB127" s="40">
        <v>0.27083333333333331</v>
      </c>
      <c r="AC127" s="39">
        <v>0.77083333333333337</v>
      </c>
      <c r="AD127" s="41">
        <f>IF(PA_8[[#This Row],[Acknowledgement Time ]]="NA","",(PA_8[[#This Row],[Acknowledgement Time ]]-PA_8[[#This Row],[Fault Time]])*24)</f>
        <v>-6.5</v>
      </c>
      <c r="AE127" s="41">
        <f>IF(PA_8[[#This Row],[Work Start time on Fault]]="NA","",(PA_8[[#This Row],[Work Start time on Fault]]-PA_8[[#This Row],[Fault Time]])*24)</f>
        <v>0</v>
      </c>
      <c r="AF127" s="42" t="str">
        <f>IF(PA_8[[#This Row],[Status]]="Open","",(PA_8[[#This Row],[Work Completion time on fault]]-PA_8[[#This Row],[Fault Time]])*24)</f>
        <v/>
      </c>
      <c r="AG127" s="41">
        <f>IFERROR((PA_8[[#This Row],[Work Completion time on fault]]-PA_8[[#This Row],[Fault Time]])*24,"")</f>
        <v>12</v>
      </c>
      <c r="AH127" s="38" t="s">
        <v>1286</v>
      </c>
      <c r="AI127" s="149" t="s">
        <v>358</v>
      </c>
      <c r="AJ127" s="37">
        <f>IFERROR(PA_8[[#This Row],[Breakdown Time]]*PA_8[[#This Row],[Plant Equivalent Weightage]],"")</f>
        <v>2.0464592903166139E-2</v>
      </c>
      <c r="AK127" s="262">
        <v>4.43</v>
      </c>
      <c r="AL127" s="151">
        <f>U127*PA_8[[#This Row],[Lost PoA(Wh/m2)]]*85.3%</f>
        <v>836.13286329999994</v>
      </c>
      <c r="AM127" s="151"/>
    </row>
    <row r="128" spans="1:39">
      <c r="A128" s="147">
        <v>119</v>
      </c>
      <c r="B128" s="148">
        <v>45870</v>
      </c>
      <c r="C128" s="180">
        <f>YEAR(PA_8[[#This Row],[Date]])+IF(MONTH(PA_8[[#This Row],[Date]])&gt;=4,1,0)</f>
        <v>2026</v>
      </c>
      <c r="D128" s="34">
        <f>YEAR(PA_8[[#This Row],[Date]])</f>
        <v>2025</v>
      </c>
      <c r="E128" s="149" t="s">
        <v>324</v>
      </c>
      <c r="F128" s="149" t="s">
        <v>324</v>
      </c>
      <c r="G128" s="169">
        <f>PA_8[[#This Row],[Date]]-DAY(PA_8[[#This Row],[Date]])+1</f>
        <v>45870</v>
      </c>
      <c r="H128" s="34">
        <f>DAY(EOMONTH(PA_8[[#This Row],[Month Year]],0))</f>
        <v>31</v>
      </c>
      <c r="I128" s="36">
        <f>IFERROR(_xlfn.XLOOKUP(PA_8[[#This Row],[Date]],Input_Raw!$A:$A,Input_Raw!F:F),"")</f>
        <v>0.26180555555555557</v>
      </c>
      <c r="J128" s="36">
        <f>IFERROR(_xlfn.XLOOKUP(PA_8[[#This Row],[Date]],Input_Raw!$A:$A,Input_Raw!G:G),"")</f>
        <v>0.76875000000000004</v>
      </c>
      <c r="K128" s="37">
        <f>IFERROR((PA_8[[#This Row],[Sunset Time (POA&lt;20 W/m2)]]-PA_8[[#This Row],[Sunrise Time (POA&gt;20 W/m2)]])*24,"")</f>
        <v>12.166666666666666</v>
      </c>
      <c r="L128" s="338" t="s">
        <v>359</v>
      </c>
      <c r="M128" s="339" t="s">
        <v>348</v>
      </c>
      <c r="N128" s="339" t="s">
        <v>349</v>
      </c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IS2Inv1M1</v>
      </c>
      <c r="U128" s="37">
        <f>IFERROR(_xlfn.XLOOKUP(PA_8[[#This Row],[Affected Equipment ]],'Basic Data'!$P:$P,'Basic Data'!$S:$S),"")</f>
        <v>1590.3600000000001</v>
      </c>
      <c r="V128" s="311">
        <f>IFERROR(_xlfn.XLOOKUP(PA_8[[#This Row],[Affected Equipment ]],'Basic Data'!$P:$P,'Basic Data'!$T:$T),"")</f>
        <v>1.2257298763757439E-2</v>
      </c>
      <c r="W128" s="340" t="s">
        <v>1279</v>
      </c>
      <c r="X128" s="150" t="s">
        <v>1336</v>
      </c>
      <c r="Y128" s="150" t="s">
        <v>1336</v>
      </c>
      <c r="Z128" s="260">
        <v>0.27083333333333331</v>
      </c>
      <c r="AA128" s="39"/>
      <c r="AB128" s="40">
        <v>0.27083333333333331</v>
      </c>
      <c r="AC128" s="39">
        <v>0.34861111111111109</v>
      </c>
      <c r="AD128" s="41">
        <f>IF(PA_8[[#This Row],[Acknowledgement Time ]]="NA","",(PA_8[[#This Row],[Acknowledgement Time ]]-PA_8[[#This Row],[Fault Time]])*24)</f>
        <v>-6.5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1.8666666666666667</v>
      </c>
      <c r="AG128" s="41">
        <f>IFERROR((PA_8[[#This Row],[Work Completion time on fault]]-PA_8[[#This Row],[Fault Time]])*24,"")</f>
        <v>1.8666666666666667</v>
      </c>
      <c r="AH128" s="38" t="s">
        <v>1337</v>
      </c>
      <c r="AI128" s="149" t="s">
        <v>366</v>
      </c>
      <c r="AJ128" s="37">
        <f>IFERROR(PA_8[[#This Row],[Breakdown Time]]*PA_8[[#This Row],[Plant Equivalent Weightage]],"")</f>
        <v>2.2880291025680552E-2</v>
      </c>
      <c r="AK128" s="262">
        <v>0.37</v>
      </c>
      <c r="AL128" s="151">
        <f>U128*PA_8[[#This Row],[Lost PoA(Wh/m2)]]*85.4%</f>
        <v>502.52195280000012</v>
      </c>
      <c r="AM128" s="151"/>
    </row>
    <row r="129" spans="1:39">
      <c r="A129" s="147">
        <v>120</v>
      </c>
      <c r="B129" s="148">
        <v>45870</v>
      </c>
      <c r="C129" s="180">
        <f>YEAR(PA_8[[#This Row],[Date]])+IF(MONTH(PA_8[[#This Row],[Date]])&gt;=4,1,0)</f>
        <v>2026</v>
      </c>
      <c r="D129" s="34">
        <f>YEAR(PA_8[[#This Row],[Date]])</f>
        <v>2025</v>
      </c>
      <c r="E129" s="149" t="s">
        <v>324</v>
      </c>
      <c r="F129" s="149" t="s">
        <v>324</v>
      </c>
      <c r="G129" s="169">
        <f>PA_8[[#This Row],[Date]]-DAY(PA_8[[#This Row],[Date]])+1</f>
        <v>45870</v>
      </c>
      <c r="H129" s="34">
        <f>DAY(EOMONTH(PA_8[[#This Row],[Month Year]],0))</f>
        <v>31</v>
      </c>
      <c r="I129" s="36">
        <f>IFERROR(_xlfn.XLOOKUP(PA_8[[#This Row],[Date]],Input_Raw!$A:$A,Input_Raw!F:F),"")</f>
        <v>0.26180555555555557</v>
      </c>
      <c r="J129" s="36">
        <f>IFERROR(_xlfn.XLOOKUP(PA_8[[#This Row],[Date]],Input_Raw!$A:$A,Input_Raw!G:G),"")</f>
        <v>0.76875000000000004</v>
      </c>
      <c r="K129" s="37">
        <f>IFERROR((PA_8[[#This Row],[Sunset Time (POA&lt;20 W/m2)]]-PA_8[[#This Row],[Sunrise Time (POA&gt;20 W/m2)]])*24,"")</f>
        <v>12.166666666666666</v>
      </c>
      <c r="L129" s="149" t="s">
        <v>359</v>
      </c>
      <c r="M129" s="35" t="s">
        <v>348</v>
      </c>
      <c r="N129" s="35" t="s">
        <v>376</v>
      </c>
      <c r="O129" s="38" t="s">
        <v>387</v>
      </c>
      <c r="P129" s="35" t="s">
        <v>363</v>
      </c>
      <c r="Q129" s="35" t="s">
        <v>384</v>
      </c>
      <c r="R129" s="34">
        <f>IF((PA_8[[#This Row],[String Type(If String BD)]]&amp;PA_8[[#This Row],[Equipment (If any BD other than PV  array and inv)]])="",1,0)</f>
        <v>0</v>
      </c>
      <c r="S129" s="34">
        <f>IF(PA_8[[#This Row],[String Type(If String BD)]]="",1,0)</f>
        <v>0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29" s="37">
        <f>IFERROR(_xlfn.XLOOKUP(PA_8[[#This Row],[Affected Equipment ]],'Basic Data'!$P:$P,'Basic Data'!$S:$S),"")</f>
        <v>15.805</v>
      </c>
      <c r="V129" s="311">
        <f>IFERROR(_xlfn.XLOOKUP(PA_8[[#This Row],[Affected Equipment ]],'Basic Data'!$P:$P,'Basic Data'!$T:$T),"")</f>
        <v>1.2181305299503655E-4</v>
      </c>
      <c r="W129" s="340" t="s">
        <v>1103</v>
      </c>
      <c r="X129" s="150" t="s">
        <v>1339</v>
      </c>
      <c r="Y129" s="150" t="s">
        <v>1339</v>
      </c>
      <c r="Z129" s="260">
        <v>0.34861111111111109</v>
      </c>
      <c r="AA129" s="39"/>
      <c r="AB129" s="40">
        <v>0.35416666666666669</v>
      </c>
      <c r="AC129" s="39">
        <v>0.52083333333333337</v>
      </c>
      <c r="AD129" s="41">
        <f>IF(PA_8[[#This Row],[Acknowledgement Time ]]="NA","",(PA_8[[#This Row],[Acknowledgement Time ]]-PA_8[[#This Row],[Fault Time]])*24)</f>
        <v>-8.3666666666666671</v>
      </c>
      <c r="AE129" s="41">
        <f>IF(PA_8[[#This Row],[Work Start time on Fault]]="NA","",(PA_8[[#This Row],[Work Start time on Fault]]-PA_8[[#This Row],[Fault Time]])*24)</f>
        <v>0.13333333333333419</v>
      </c>
      <c r="AF129" s="42">
        <f>IF(PA_8[[#This Row],[Status]]="Open","",(PA_8[[#This Row],[Work Completion time on fault]]-PA_8[[#This Row],[Fault Time]])*24)</f>
        <v>4.1333333333333346</v>
      </c>
      <c r="AG129" s="41">
        <f>IFERROR((PA_8[[#This Row],[Work Completion time on fault]]-PA_8[[#This Row],[Fault Time]])*24,"")</f>
        <v>4.1333333333333346</v>
      </c>
      <c r="AH129" s="38" t="s">
        <v>1338</v>
      </c>
      <c r="AI129" s="149" t="s">
        <v>366</v>
      </c>
      <c r="AJ129" s="37">
        <f>IFERROR(PA_8[[#This Row],[Breakdown Time]]*PA_8[[#This Row],[Plant Equivalent Weightage]],"")</f>
        <v>5.0349395237948456E-4</v>
      </c>
      <c r="AK129" s="262">
        <v>2.48</v>
      </c>
      <c r="AL129" s="151">
        <f>U129*PA_8[[#This Row],[Lost PoA(Wh/m2)]]*85.4%</f>
        <v>33.473725600000002</v>
      </c>
      <c r="AM129" s="151"/>
    </row>
    <row r="130" spans="1:39">
      <c r="A130" s="147">
        <v>121</v>
      </c>
      <c r="B130" s="148">
        <v>45870</v>
      </c>
      <c r="C130" s="180">
        <f>YEAR(PA_8[[#This Row],[Date]])+IF(MONTH(PA_8[[#This Row],[Date]])&gt;=4,1,0)</f>
        <v>2026</v>
      </c>
      <c r="D130" s="34">
        <f>YEAR(PA_8[[#This Row],[Date]])</f>
        <v>2025</v>
      </c>
      <c r="E130" s="149" t="s">
        <v>324</v>
      </c>
      <c r="F130" s="149" t="s">
        <v>324</v>
      </c>
      <c r="G130" s="169">
        <f>PA_8[[#This Row],[Date]]-DAY(PA_8[[#This Row],[Date]])+1</f>
        <v>45870</v>
      </c>
      <c r="H130" s="34">
        <f>DAY(EOMONTH(PA_8[[#This Row],[Month Year]],0))</f>
        <v>31</v>
      </c>
      <c r="I130" s="36">
        <f>IFERROR(_xlfn.XLOOKUP(PA_8[[#This Row],[Date]],Input_Raw!$A:$A,Input_Raw!F:F),"")</f>
        <v>0.26180555555555557</v>
      </c>
      <c r="J130" s="36">
        <f>IFERROR(_xlfn.XLOOKUP(PA_8[[#This Row],[Date]],Input_Raw!$A:$A,Input_Raw!G:G),"")</f>
        <v>0.76875000000000004</v>
      </c>
      <c r="K130" s="37">
        <f>IFERROR((PA_8[[#This Row],[Sunset Time (POA&lt;20 W/m2)]]-PA_8[[#This Row],[Sunrise Time (POA&gt;20 W/m2)]])*24,"")</f>
        <v>12.166666666666666</v>
      </c>
      <c r="L130" s="149" t="s">
        <v>367</v>
      </c>
      <c r="M130" s="35" t="s">
        <v>348</v>
      </c>
      <c r="N130" s="35" t="s">
        <v>361</v>
      </c>
      <c r="O130" s="38" t="s">
        <v>370</v>
      </c>
      <c r="P130" s="35"/>
      <c r="Q130" s="35"/>
      <c r="R130" s="34">
        <f>IF((PA_8[[#This Row],[String Type(If String BD)]]&amp;PA_8[[#This Row],[Equipment (If any BD other than PV  array and inv)]])="",1,0)</f>
        <v>1</v>
      </c>
      <c r="S130" s="34">
        <f>IF(PA_8[[#This Row],[String Type(If String BD)]]="",1,0)</f>
        <v>1</v>
      </c>
      <c r="T1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30" s="37">
        <f>IFERROR(_xlfn.XLOOKUP(PA_8[[#This Row],[Affected Equipment ]],'Basic Data'!$P:$P,'Basic Data'!$S:$S),"")</f>
        <v>221.27</v>
      </c>
      <c r="V130" s="311">
        <f>IFERROR(_xlfn.XLOOKUP(PA_8[[#This Row],[Affected Equipment ]],'Basic Data'!$P:$P,'Basic Data'!$T:$T),"")</f>
        <v>1.7053827419305117E-3</v>
      </c>
      <c r="W130" s="333" t="s">
        <v>330</v>
      </c>
      <c r="X130" s="150" t="s">
        <v>1323</v>
      </c>
      <c r="Y130" s="150" t="s">
        <v>1323</v>
      </c>
      <c r="Z130" s="260">
        <v>0.27083333333333331</v>
      </c>
      <c r="AA130" s="39"/>
      <c r="AB130" s="40">
        <v>0.27083333333333331</v>
      </c>
      <c r="AC130" s="39">
        <v>0.77083333333333337</v>
      </c>
      <c r="AD130" s="41">
        <f>IF(PA_8[[#This Row],[Acknowledgement Time ]]="NA","",(PA_8[[#This Row],[Acknowledgement Time ]]-PA_8[[#This Row],[Fault Time]])*24)</f>
        <v>-6.5</v>
      </c>
      <c r="AE130" s="41">
        <f>IF(PA_8[[#This Row],[Work Start time on Fault]]="NA","",(PA_8[[#This Row],[Work Start time on Fault]]-PA_8[[#This Row],[Fault Time]])*24)</f>
        <v>0</v>
      </c>
      <c r="AF130" s="42" t="str">
        <f>IF(PA_8[[#This Row],[Status]]="Open","",(PA_8[[#This Row],[Work Completion time on fault]]-PA_8[[#This Row],[Fault Time]])*24)</f>
        <v/>
      </c>
      <c r="AG130" s="41">
        <f>IFERROR((PA_8[[#This Row],[Work Completion time on fault]]-PA_8[[#This Row],[Fault Time]])*24,"")</f>
        <v>12</v>
      </c>
      <c r="AH130" s="38" t="s">
        <v>1286</v>
      </c>
      <c r="AI130" s="149" t="s">
        <v>358</v>
      </c>
      <c r="AJ130" s="37">
        <f>IFERROR(PA_8[[#This Row],[Breakdown Time]]*PA_8[[#This Row],[Plant Equivalent Weightage]],"")</f>
        <v>2.0464592903166139E-2</v>
      </c>
      <c r="AK130" s="262">
        <v>5.54</v>
      </c>
      <c r="AL130" s="151">
        <f>U130*PA_8[[#This Row],[Lost PoA(Wh/m2)]]*85.4%</f>
        <v>1046.8637732000002</v>
      </c>
      <c r="AM130" s="151"/>
    </row>
    <row r="131" spans="1:39">
      <c r="A131" s="147">
        <v>122</v>
      </c>
      <c r="B131" s="148">
        <v>45870</v>
      </c>
      <c r="C131" s="180">
        <f>YEAR(PA_8[[#This Row],[Date]])+IF(MONTH(PA_8[[#This Row],[Date]])&gt;=4,1,0)</f>
        <v>2026</v>
      </c>
      <c r="D131" s="34">
        <f>YEAR(PA_8[[#This Row],[Date]])</f>
        <v>2025</v>
      </c>
      <c r="E131" s="149" t="s">
        <v>324</v>
      </c>
      <c r="F131" s="149" t="s">
        <v>324</v>
      </c>
      <c r="G131" s="169">
        <f>PA_8[[#This Row],[Date]]-DAY(PA_8[[#This Row],[Date]])+1</f>
        <v>45870</v>
      </c>
      <c r="H131" s="34">
        <f>DAY(EOMONTH(PA_8[[#This Row],[Month Year]],0))</f>
        <v>31</v>
      </c>
      <c r="I131" s="36">
        <f>IFERROR(_xlfn.XLOOKUP(PA_8[[#This Row],[Date]],Input_Raw!$A:$A,Input_Raw!F:F),"")</f>
        <v>0.26180555555555557</v>
      </c>
      <c r="J131" s="36">
        <f>IFERROR(_xlfn.XLOOKUP(PA_8[[#This Row],[Date]],Input_Raw!$A:$A,Input_Raw!G:G),"")</f>
        <v>0.76875000000000004</v>
      </c>
      <c r="K131" s="37">
        <f>IFERROR((PA_8[[#This Row],[Sunset Time (POA&lt;20 W/m2)]]-PA_8[[#This Row],[Sunrise Time (POA&gt;20 W/m2)]])*24,"")</f>
        <v>12.166666666666666</v>
      </c>
      <c r="L131" s="149"/>
      <c r="M131" s="35"/>
      <c r="N131" s="35"/>
      <c r="O131" s="38"/>
      <c r="P131" s="35"/>
      <c r="Q131" s="35" t="s">
        <v>389</v>
      </c>
      <c r="R131" s="34">
        <f>IF((PA_8[[#This Row],[String Type(If String BD)]]&amp;PA_8[[#This Row],[Equipment (If any BD other than PV  array and inv)]])="",1,0)</f>
        <v>0</v>
      </c>
      <c r="S131" s="34">
        <f>IF(PA_8[[#This Row],[String Type(If String BD)]]="",1,0)</f>
        <v>1</v>
      </c>
      <c r="T1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MCR_MVP_SolarF5</v>
      </c>
      <c r="U131" s="37">
        <f>IFERROR(_xlfn.XLOOKUP(PA_8[[#This Row],[Affected Equipment ]],'Basic Data'!$P:$P,'Basic Data'!$S:$S),"")</f>
        <v>32174.145000000004</v>
      </c>
      <c r="V131" s="311">
        <f>IFERROR(_xlfn.XLOOKUP(PA_8[[#This Row],[Affected Equipment ]],'Basic Data'!$P:$P,'Basic Data'!$T:$T),"")</f>
        <v>0.24797411135431766</v>
      </c>
      <c r="W131" s="340" t="s">
        <v>1340</v>
      </c>
      <c r="X131" s="150" t="s">
        <v>1341</v>
      </c>
      <c r="Y131" s="150" t="s">
        <v>1341</v>
      </c>
      <c r="Z131" s="260">
        <v>0.53263888888888888</v>
      </c>
      <c r="AA131" s="39"/>
      <c r="AB131" s="40">
        <v>0.53472222222222221</v>
      </c>
      <c r="AC131" s="39">
        <v>0.5625</v>
      </c>
      <c r="AD131" s="41">
        <f>IF(PA_8[[#This Row],[Acknowledgement Time ]]="NA","",(PA_8[[#This Row],[Acknowledgement Time ]]-PA_8[[#This Row],[Fault Time]])*24)</f>
        <v>-12.783333333333333</v>
      </c>
      <c r="AE131" s="41">
        <f>IF(PA_8[[#This Row],[Work Start time on Fault]]="NA","",(PA_8[[#This Row],[Work Start time on Fault]]-PA_8[[#This Row],[Fault Time]])*24)</f>
        <v>4.9999999999999822E-2</v>
      </c>
      <c r="AF131" s="42">
        <f>IF(PA_8[[#This Row],[Status]]="Open","",(PA_8[[#This Row],[Work Completion time on fault]]-PA_8[[#This Row],[Fault Time]])*24)</f>
        <v>0.71666666666666679</v>
      </c>
      <c r="AG131" s="41">
        <f>IFERROR((PA_8[[#This Row],[Work Completion time on fault]]-PA_8[[#This Row],[Fault Time]])*24,"")</f>
        <v>0.71666666666666679</v>
      </c>
      <c r="AH131" s="38" t="s">
        <v>1342</v>
      </c>
      <c r="AI131" s="149" t="s">
        <v>366</v>
      </c>
      <c r="AJ131" s="37">
        <f>IFERROR(PA_8[[#This Row],[Breakdown Time]]*PA_8[[#This Row],[Plant Equivalent Weightage]],"")</f>
        <v>0.17771477980392769</v>
      </c>
      <c r="AK131" s="262">
        <v>0.26</v>
      </c>
      <c r="AL131" s="151">
        <f>U131*PA_8[[#This Row],[Lost PoA(Wh/m2)]]*85.4%</f>
        <v>7143.9471558000014</v>
      </c>
      <c r="AM131" s="151"/>
    </row>
    <row r="132" spans="1:39">
      <c r="A132" s="147">
        <v>123</v>
      </c>
      <c r="B132" s="148">
        <v>45870</v>
      </c>
      <c r="C132" s="180">
        <f>YEAR(PA_8[[#This Row],[Date]])+IF(MONTH(PA_8[[#This Row],[Date]])&gt;=4,1,0)</f>
        <v>2026</v>
      </c>
      <c r="D132" s="34">
        <f>YEAR(PA_8[[#This Row],[Date]])</f>
        <v>2025</v>
      </c>
      <c r="E132" s="149" t="s">
        <v>324</v>
      </c>
      <c r="F132" s="149" t="s">
        <v>324</v>
      </c>
      <c r="G132" s="169">
        <f>PA_8[[#This Row],[Date]]-DAY(PA_8[[#This Row],[Date]])+1</f>
        <v>45870</v>
      </c>
      <c r="H132" s="34">
        <f>DAY(EOMONTH(PA_8[[#This Row],[Month Year]],0))</f>
        <v>31</v>
      </c>
      <c r="I132" s="36">
        <f>IFERROR(_xlfn.XLOOKUP(PA_8[[#This Row],[Date]],Input_Raw!$A:$A,Input_Raw!F:F),"")</f>
        <v>0.26180555555555557</v>
      </c>
      <c r="J132" s="36">
        <f>IFERROR(_xlfn.XLOOKUP(PA_8[[#This Row],[Date]],Input_Raw!$A:$A,Input_Raw!G:G),"")</f>
        <v>0.76875000000000004</v>
      </c>
      <c r="K132" s="37">
        <f>IFERROR((PA_8[[#This Row],[Sunset Time (POA&lt;20 W/m2)]]-PA_8[[#This Row],[Sunrise Time (POA&gt;20 W/m2)]])*24,"")</f>
        <v>12.166666666666666</v>
      </c>
      <c r="L132" s="149"/>
      <c r="M132" s="35"/>
      <c r="N132" s="35"/>
      <c r="O132" s="38"/>
      <c r="P132" s="35"/>
      <c r="Q132" s="35" t="s">
        <v>389</v>
      </c>
      <c r="R132" s="34">
        <f>IF((PA_8[[#This Row],[String Type(If String BD)]]&amp;PA_8[[#This Row],[Equipment (If any BD other than PV  array and inv)]])="",1,0)</f>
        <v>0</v>
      </c>
      <c r="S132" s="34">
        <f>IF(PA_8[[#This Row],[String Type(If String BD)]]="",1,0)</f>
        <v>1</v>
      </c>
      <c r="T1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MCR_MVP_SolarF5</v>
      </c>
      <c r="U132" s="37">
        <f>IFERROR(_xlfn.XLOOKUP(PA_8[[#This Row],[Affected Equipment ]],'Basic Data'!$P:$P,'Basic Data'!$S:$S),"")</f>
        <v>32174.145000000004</v>
      </c>
      <c r="V132" s="311">
        <f>IFERROR(_xlfn.XLOOKUP(PA_8[[#This Row],[Affected Equipment ]],'Basic Data'!$P:$P,'Basic Data'!$T:$T),"")</f>
        <v>0.24797411135431766</v>
      </c>
      <c r="W132" s="340" t="s">
        <v>1340</v>
      </c>
      <c r="X132" s="150" t="s">
        <v>1341</v>
      </c>
      <c r="Y132" s="150" t="s">
        <v>1341</v>
      </c>
      <c r="Z132" s="260">
        <v>0.57291666666666663</v>
      </c>
      <c r="AA132" s="39"/>
      <c r="AB132" s="40">
        <v>0.57638888888888884</v>
      </c>
      <c r="AC132" s="39">
        <v>0.63263888888888886</v>
      </c>
      <c r="AD132" s="41">
        <f>IF(PA_8[[#This Row],[Acknowledgement Time ]]="NA","",(PA_8[[#This Row],[Acknowledgement Time ]]-PA_8[[#This Row],[Fault Time]])*24)</f>
        <v>-13.75</v>
      </c>
      <c r="AE132" s="41">
        <f>IF(PA_8[[#This Row],[Work Start time on Fault]]="NA","",(PA_8[[#This Row],[Work Start time on Fault]]-PA_8[[#This Row],[Fault Time]])*24)</f>
        <v>8.3333333333333037E-2</v>
      </c>
      <c r="AF132" s="42">
        <f>IF(PA_8[[#This Row],[Status]]="Open","",(PA_8[[#This Row],[Work Completion time on fault]]-PA_8[[#This Row],[Fault Time]])*24)</f>
        <v>1.4333333333333336</v>
      </c>
      <c r="AG132" s="41">
        <f>IFERROR((PA_8[[#This Row],[Work Completion time on fault]]-PA_8[[#This Row],[Fault Time]])*24,"")</f>
        <v>1.4333333333333336</v>
      </c>
      <c r="AH132" s="38" t="s">
        <v>1342</v>
      </c>
      <c r="AI132" s="149" t="s">
        <v>366</v>
      </c>
      <c r="AJ132" s="37">
        <f>IFERROR(PA_8[[#This Row],[Breakdown Time]]*PA_8[[#This Row],[Plant Equivalent Weightage]],"")</f>
        <v>0.35542955960785538</v>
      </c>
      <c r="AK132" s="262">
        <v>0.98</v>
      </c>
      <c r="AL132" s="151">
        <f>U132*PA_8[[#This Row],[Lost PoA(Wh/m2)]]*85.4%</f>
        <v>26927.185433400005</v>
      </c>
      <c r="AM132" s="151"/>
    </row>
    <row r="133" spans="1:39">
      <c r="A133" s="147">
        <v>124</v>
      </c>
      <c r="B133" s="148">
        <v>45871</v>
      </c>
      <c r="C133" s="180">
        <f>YEAR(PA_8[[#This Row],[Date]])+IF(MONTH(PA_8[[#This Row],[Date]])&gt;=4,1,0)</f>
        <v>2026</v>
      </c>
      <c r="D133" s="34">
        <f>YEAR(PA_8[[#This Row],[Date]])</f>
        <v>2025</v>
      </c>
      <c r="E133" s="149" t="s">
        <v>324</v>
      </c>
      <c r="F133" s="149" t="s">
        <v>324</v>
      </c>
      <c r="G133" s="169">
        <f>PA_8[[#This Row],[Date]]-DAY(PA_8[[#This Row],[Date]])+1</f>
        <v>45870</v>
      </c>
      <c r="H133" s="34">
        <f>DAY(EOMONTH(PA_8[[#This Row],[Month Year]],0))</f>
        <v>31</v>
      </c>
      <c r="I133" s="36">
        <f>IFERROR(_xlfn.XLOOKUP(PA_8[[#This Row],[Date]],Input_Raw!$A:$A,Input_Raw!F:F),"")</f>
        <v>0.26111111111111113</v>
      </c>
      <c r="J133" s="36">
        <f>IFERROR(_xlfn.XLOOKUP(PA_8[[#This Row],[Date]],Input_Raw!$A:$A,Input_Raw!G:G),"")</f>
        <v>0.78125</v>
      </c>
      <c r="K133" s="37">
        <f>IFERROR((PA_8[[#This Row],[Sunset Time (POA&lt;20 W/m2)]]-PA_8[[#This Row],[Sunrise Time (POA&gt;20 W/m2)]])*24,"")</f>
        <v>12.483333333333334</v>
      </c>
      <c r="L133" s="149" t="s">
        <v>367</v>
      </c>
      <c r="M133" s="35" t="s">
        <v>348</v>
      </c>
      <c r="N133" s="35"/>
      <c r="O133" s="38"/>
      <c r="P133" s="35"/>
      <c r="Q133" s="35"/>
      <c r="R133" s="34">
        <f>IF((PA_8[[#This Row],[String Type(If String BD)]]&amp;PA_8[[#This Row],[Equipment (If any BD other than PV  array and inv)]])="",1,0)</f>
        <v>1</v>
      </c>
      <c r="S133" s="34">
        <f>IF(PA_8[[#This Row],[String Type(If String BD)]]="",1,0)</f>
        <v>1</v>
      </c>
      <c r="T1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</v>
      </c>
      <c r="U133" s="37">
        <f>IFERROR(_xlfn.XLOOKUP(PA_8[[#This Row],[Affected Equipment ]],'Basic Data'!$P:$P,'Basic Data'!$S:$S),"")</f>
        <v>4341.880000000001</v>
      </c>
      <c r="V133" s="311">
        <f>IFERROR(_xlfn.XLOOKUP(PA_8[[#This Row],[Affected Equipment ]],'Basic Data'!$P:$P,'Basic Data'!$T:$T),"")</f>
        <v>3.3463945494342895E-2</v>
      </c>
      <c r="W133" s="341" t="s">
        <v>1344</v>
      </c>
      <c r="X133" s="150" t="s">
        <v>1345</v>
      </c>
      <c r="Y133" s="150" t="s">
        <v>1345</v>
      </c>
      <c r="Z133" s="260">
        <v>0.53749999999999998</v>
      </c>
      <c r="AA133" s="39"/>
      <c r="AB133" s="40">
        <v>0.54861111111111116</v>
      </c>
      <c r="AC133" s="39">
        <v>0.77777777777777779</v>
      </c>
      <c r="AD133" s="41">
        <f>IF(PA_8[[#This Row],[Acknowledgement Time ]]="NA","",(PA_8[[#This Row],[Acknowledgement Time ]]-PA_8[[#This Row],[Fault Time]])*24)</f>
        <v>-12.899999999999999</v>
      </c>
      <c r="AE133" s="41">
        <f>IF(PA_8[[#This Row],[Work Start time on Fault]]="NA","",(PA_8[[#This Row],[Work Start time on Fault]]-PA_8[[#This Row],[Fault Time]])*24)</f>
        <v>0.26666666666666838</v>
      </c>
      <c r="AF133" s="42">
        <f>IF(PA_8[[#This Row],[Status]]="Open","",(PA_8[[#This Row],[Work Completion time on fault]]-PA_8[[#This Row],[Fault Time]])*24)</f>
        <v>5.7666666666666675</v>
      </c>
      <c r="AG133" s="41">
        <f>IFERROR((PA_8[[#This Row],[Work Completion time on fault]]-PA_8[[#This Row],[Fault Time]])*24,"")</f>
        <v>5.7666666666666675</v>
      </c>
      <c r="AH133" s="38" t="s">
        <v>1346</v>
      </c>
      <c r="AI133" s="149" t="s">
        <v>366</v>
      </c>
      <c r="AJ133" s="37">
        <f>IFERROR(PA_8[[#This Row],[Breakdown Time]]*PA_8[[#This Row],[Plant Equivalent Weightage]],"")</f>
        <v>0.19297541901737739</v>
      </c>
      <c r="AK133" s="262">
        <v>3.1589999999999998</v>
      </c>
      <c r="AL133" s="151">
        <f>U133*PA_8[[#This Row],[Lost PoA(Wh/m2)]]*85.4%</f>
        <v>11713.463077680002</v>
      </c>
      <c r="AM133" s="151"/>
    </row>
    <row r="134" spans="1:39">
      <c r="A134" s="147">
        <v>125</v>
      </c>
      <c r="B134" s="148"/>
      <c r="C134" s="180">
        <f>YEAR(PA_8[[#This Row],[Date]])+IF(MONTH(PA_8[[#This Row],[Date]])&gt;=4,1,0)</f>
        <v>1900</v>
      </c>
      <c r="D134" s="34">
        <f>YEAR(PA_8[[#This Row],[Date]])</f>
        <v>1900</v>
      </c>
      <c r="E134" s="149"/>
      <c r="F134" s="149"/>
      <c r="G134" s="169">
        <f>PA_8[[#This Row],[Date]]-DAY(PA_8[[#This Row],[Date]])+1</f>
        <v>1</v>
      </c>
      <c r="H134" s="34">
        <f>DAY(EOMONTH(PA_8[[#This Row],[Month Year]],0))</f>
        <v>31</v>
      </c>
      <c r="I134" s="36">
        <f>IFERROR(_xlfn.XLOOKUP(PA_8[[#This Row],[Date]],Input_Raw!$A:$A,Input_Raw!F:F),"")</f>
        <v>0</v>
      </c>
      <c r="J134" s="36">
        <f>IFERROR(_xlfn.XLOOKUP(PA_8[[#This Row],[Date]],Input_Raw!$A:$A,Input_Raw!G:G),"")</f>
        <v>0</v>
      </c>
      <c r="K134" s="37">
        <f>IFERROR((PA_8[[#This Row],[Sunset Time (POA&lt;20 W/m2)]]-PA_8[[#This Row],[Sunrise Time (POA&gt;20 W/m2)]])*24,"")</f>
        <v>0</v>
      </c>
      <c r="L134" s="149"/>
      <c r="M134" s="35"/>
      <c r="N134" s="35"/>
      <c r="O134" s="38"/>
      <c r="P134" s="35"/>
      <c r="Q134" s="35"/>
      <c r="R134" s="34">
        <f>IF((PA_8[[#This Row],[String Type(If String BD)]]&amp;PA_8[[#This Row],[Equipment (If any BD other than PV  array and inv)]])="",1,0)</f>
        <v>1</v>
      </c>
      <c r="S134" s="34">
        <f>IF(PA_8[[#This Row],[String Type(If String BD)]]="",1,0)</f>
        <v>1</v>
      </c>
      <c r="T1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4" s="37" t="str">
        <f>IFERROR(_xlfn.XLOOKUP(PA_8[[#This Row],[Affected Equipment ]],'Basic Data'!$P:$P,'Basic Data'!$S:$S),"")</f>
        <v/>
      </c>
      <c r="V134" s="311" t="str">
        <f>IFERROR(_xlfn.XLOOKUP(PA_8[[#This Row],[Affected Equipment ]],'Basic Data'!$P:$P,'Basic Data'!$T:$T),"")</f>
        <v/>
      </c>
      <c r="W134" s="340"/>
      <c r="X134" s="150"/>
      <c r="Y134" s="150"/>
      <c r="Z134" s="260"/>
      <c r="AA134" s="39"/>
      <c r="AB134" s="40"/>
      <c r="AC134" s="39"/>
      <c r="AD134" s="41">
        <f>IF(PA_8[[#This Row],[Acknowledgement Time ]]="NA","",(PA_8[[#This Row],[Acknowledgement Time ]]-PA_8[[#This Row],[Fault Time]])*24)</f>
        <v>0</v>
      </c>
      <c r="AE134" s="41">
        <f>IF(PA_8[[#This Row],[Work Start time on Fault]]="NA","",(PA_8[[#This Row],[Work Start time on Fault]]-PA_8[[#This Row],[Fault Time]])*24)</f>
        <v>0</v>
      </c>
      <c r="AF134" s="42">
        <f>IF(PA_8[[#This Row],[Status]]="Open","",(PA_8[[#This Row],[Work Completion time on fault]]-PA_8[[#This Row],[Fault Time]])*24)</f>
        <v>0</v>
      </c>
      <c r="AG134" s="41">
        <f>IFERROR((PA_8[[#This Row],[Work Completion time on fault]]-PA_8[[#This Row],[Fault Time]])*24,"")</f>
        <v>0</v>
      </c>
      <c r="AH134" s="38"/>
      <c r="AI134" s="149"/>
      <c r="AJ134" s="37" t="str">
        <f>IFERROR(PA_8[[#This Row],[Breakdown Time]]*PA_8[[#This Row],[Plant Equivalent Weightage]],"")</f>
        <v/>
      </c>
      <c r="AK134" s="262"/>
      <c r="AL134" s="151" t="e">
        <f>U134*PA_8[[#This Row],[Lost PoA(Wh/m2)]]*85.4%</f>
        <v>#VALUE!</v>
      </c>
      <c r="AM134" s="151"/>
    </row>
    <row r="135" spans="1:39">
      <c r="A135" s="147">
        <v>126</v>
      </c>
      <c r="B135" s="148"/>
      <c r="C135" s="180">
        <f>YEAR(PA_8[[#This Row],[Date]])+IF(MONTH(PA_8[[#This Row],[Date]])&gt;=4,1,0)</f>
        <v>1900</v>
      </c>
      <c r="D135" s="34">
        <f>YEAR(PA_8[[#This Row],[Date]])</f>
        <v>1900</v>
      </c>
      <c r="E135" s="149"/>
      <c r="F135" s="149"/>
      <c r="G135" s="169">
        <f>PA_8[[#This Row],[Date]]-DAY(PA_8[[#This Row],[Date]])+1</f>
        <v>1</v>
      </c>
      <c r="H135" s="34">
        <f>DAY(EOMONTH(PA_8[[#This Row],[Month Year]],0))</f>
        <v>31</v>
      </c>
      <c r="I135" s="36">
        <f>IFERROR(_xlfn.XLOOKUP(PA_8[[#This Row],[Date]],Input_Raw!$A:$A,Input_Raw!F:F),"")</f>
        <v>0</v>
      </c>
      <c r="J135" s="36">
        <f>IFERROR(_xlfn.XLOOKUP(PA_8[[#This Row],[Date]],Input_Raw!$A:$A,Input_Raw!G:G),"")</f>
        <v>0</v>
      </c>
      <c r="K135" s="37">
        <f>IFERROR((PA_8[[#This Row],[Sunset Time (POA&lt;20 W/m2)]]-PA_8[[#This Row],[Sunrise Time (POA&gt;20 W/m2)]])*24,"")</f>
        <v>0</v>
      </c>
      <c r="L135" s="149"/>
      <c r="M135" s="35"/>
      <c r="N135" s="35"/>
      <c r="O135" s="38"/>
      <c r="P135" s="35"/>
      <c r="Q135" s="35"/>
      <c r="R135" s="34">
        <f>IF((PA_8[[#This Row],[String Type(If String BD)]]&amp;PA_8[[#This Row],[Equipment (If any BD other than PV  array and inv)]])="",1,0)</f>
        <v>1</v>
      </c>
      <c r="S135" s="34">
        <f>IF(PA_8[[#This Row],[String Type(If String BD)]]="",1,0)</f>
        <v>1</v>
      </c>
      <c r="T1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5" s="37" t="str">
        <f>IFERROR(_xlfn.XLOOKUP(PA_8[[#This Row],[Affected Equipment ]],'Basic Data'!$P:$P,'Basic Data'!$S:$S),"")</f>
        <v/>
      </c>
      <c r="V135" s="311" t="str">
        <f>IFERROR(_xlfn.XLOOKUP(PA_8[[#This Row],[Affected Equipment ]],'Basic Data'!$P:$P,'Basic Data'!$T:$T),"")</f>
        <v/>
      </c>
      <c r="W135" s="340"/>
      <c r="X135" s="150"/>
      <c r="Y135" s="150"/>
      <c r="Z135" s="260"/>
      <c r="AA135" s="39"/>
      <c r="AB135" s="40"/>
      <c r="AC135" s="39"/>
      <c r="AD135" s="41">
        <f>IF(PA_8[[#This Row],[Acknowledgement Time ]]="NA","",(PA_8[[#This Row],[Acknowledgement Time ]]-PA_8[[#This Row],[Fault Time]])*24)</f>
        <v>0</v>
      </c>
      <c r="AE135" s="41">
        <f>IF(PA_8[[#This Row],[Work Start time on Fault]]="NA","",(PA_8[[#This Row],[Work Start time on Fault]]-PA_8[[#This Row],[Fault Time]])*24)</f>
        <v>0</v>
      </c>
      <c r="AF135" s="42">
        <f>IF(PA_8[[#This Row],[Status]]="Open","",(PA_8[[#This Row],[Work Completion time on fault]]-PA_8[[#This Row],[Fault Time]])*24)</f>
        <v>0</v>
      </c>
      <c r="AG135" s="41">
        <f>IFERROR((PA_8[[#This Row],[Work Completion time on fault]]-PA_8[[#This Row],[Fault Time]])*24,"")</f>
        <v>0</v>
      </c>
      <c r="AH135" s="38"/>
      <c r="AI135" s="149"/>
      <c r="AJ135" s="37" t="str">
        <f>IFERROR(PA_8[[#This Row],[Breakdown Time]]*PA_8[[#This Row],[Plant Equivalent Weightage]],"")</f>
        <v/>
      </c>
      <c r="AK135" s="262"/>
      <c r="AL135" s="151" t="e">
        <f>U135*PA_8[[#This Row],[Lost PoA(Wh/m2)]]*85.4%</f>
        <v>#VALUE!</v>
      </c>
      <c r="AM135" s="151"/>
    </row>
    <row r="136" spans="1:39">
      <c r="A136" s="147">
        <v>127</v>
      </c>
      <c r="B136" s="148"/>
      <c r="C136" s="180">
        <f>YEAR(PA_8[[#This Row],[Date]])+IF(MONTH(PA_8[[#This Row],[Date]])&gt;=4,1,0)</f>
        <v>1900</v>
      </c>
      <c r="D136" s="34">
        <f>YEAR(PA_8[[#This Row],[Date]])</f>
        <v>1900</v>
      </c>
      <c r="E136" s="149"/>
      <c r="F136" s="149"/>
      <c r="G136" s="169">
        <f>PA_8[[#This Row],[Date]]-DAY(PA_8[[#This Row],[Date]])+1</f>
        <v>1</v>
      </c>
      <c r="H136" s="34">
        <f>DAY(EOMONTH(PA_8[[#This Row],[Month Year]],0))</f>
        <v>31</v>
      </c>
      <c r="I136" s="36">
        <f>IFERROR(_xlfn.XLOOKUP(PA_8[[#This Row],[Date]],Input_Raw!$A:$A,Input_Raw!F:F),"")</f>
        <v>0</v>
      </c>
      <c r="J136" s="36">
        <f>IFERROR(_xlfn.XLOOKUP(PA_8[[#This Row],[Date]],Input_Raw!$A:$A,Input_Raw!G:G),"")</f>
        <v>0</v>
      </c>
      <c r="K136" s="37">
        <f>IFERROR((PA_8[[#This Row],[Sunset Time (POA&lt;20 W/m2)]]-PA_8[[#This Row],[Sunrise Time (POA&gt;20 W/m2)]])*24,"")</f>
        <v>0</v>
      </c>
      <c r="L136" s="149"/>
      <c r="M136" s="35"/>
      <c r="N136" s="35"/>
      <c r="O136" s="38"/>
      <c r="P136" s="35"/>
      <c r="Q136" s="35"/>
      <c r="R136" s="34">
        <f>IF((PA_8[[#This Row],[String Type(If String BD)]]&amp;PA_8[[#This Row],[Equipment (If any BD other than PV  array and inv)]])="",1,0)</f>
        <v>1</v>
      </c>
      <c r="S136" s="34">
        <f>IF(PA_8[[#This Row],[String Type(If String BD)]]="",1,0)</f>
        <v>1</v>
      </c>
      <c r="T1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6" s="37" t="str">
        <f>IFERROR(_xlfn.XLOOKUP(PA_8[[#This Row],[Affected Equipment ]],'Basic Data'!$P:$P,'Basic Data'!$S:$S),"")</f>
        <v/>
      </c>
      <c r="V136" s="311" t="str">
        <f>IFERROR(_xlfn.XLOOKUP(PA_8[[#This Row],[Affected Equipment ]],'Basic Data'!$P:$P,'Basic Data'!$T:$T),"")</f>
        <v/>
      </c>
      <c r="W136" s="340"/>
      <c r="X136" s="150"/>
      <c r="Y136" s="150"/>
      <c r="Z136" s="260"/>
      <c r="AA136" s="39"/>
      <c r="AB136" s="40"/>
      <c r="AC136" s="39"/>
      <c r="AD136" s="41">
        <f>IF(PA_8[[#This Row],[Acknowledgement Time ]]="NA","",(PA_8[[#This Row],[Acknowledgement Time ]]-PA_8[[#This Row],[Fault Time]])*24)</f>
        <v>0</v>
      </c>
      <c r="AE136" s="41">
        <f>IF(PA_8[[#This Row],[Work Start time on Fault]]="NA","",(PA_8[[#This Row],[Work Start time on Fault]]-PA_8[[#This Row],[Fault Time]])*24)</f>
        <v>0</v>
      </c>
      <c r="AF136" s="42">
        <f>IF(PA_8[[#This Row],[Status]]="Open","",(PA_8[[#This Row],[Work Completion time on fault]]-PA_8[[#This Row],[Fault Time]])*24)</f>
        <v>0</v>
      </c>
      <c r="AG136" s="41">
        <f>IFERROR((PA_8[[#This Row],[Work Completion time on fault]]-PA_8[[#This Row],[Fault Time]])*24,"")</f>
        <v>0</v>
      </c>
      <c r="AH136" s="38"/>
      <c r="AI136" s="149"/>
      <c r="AJ136" s="37" t="str">
        <f>IFERROR(PA_8[[#This Row],[Breakdown Time]]*PA_8[[#This Row],[Plant Equivalent Weightage]],"")</f>
        <v/>
      </c>
      <c r="AK136" s="262"/>
      <c r="AL136" s="151" t="e">
        <f>U136*PA_8[[#This Row],[Lost PoA(Wh/m2)]]*85.4%</f>
        <v>#VALUE!</v>
      </c>
      <c r="AM136" s="151"/>
    </row>
    <row r="137" spans="1:39">
      <c r="A137" s="147">
        <v>128</v>
      </c>
      <c r="B137" s="148"/>
      <c r="C137" s="180">
        <f>YEAR(PA_8[[#This Row],[Date]])+IF(MONTH(PA_8[[#This Row],[Date]])&gt;=4,1,0)</f>
        <v>1900</v>
      </c>
      <c r="D137" s="34">
        <f>YEAR(PA_8[[#This Row],[Date]])</f>
        <v>1900</v>
      </c>
      <c r="E137" s="149"/>
      <c r="F137" s="149"/>
      <c r="G137" s="169">
        <f>PA_8[[#This Row],[Date]]-DAY(PA_8[[#This Row],[Date]])+1</f>
        <v>1</v>
      </c>
      <c r="H137" s="34">
        <f>DAY(EOMONTH(PA_8[[#This Row],[Month Year]],0))</f>
        <v>31</v>
      </c>
      <c r="I137" s="36">
        <f>IFERROR(_xlfn.XLOOKUP(PA_8[[#This Row],[Date]],Input_Raw!$A:$A,Input_Raw!F:F),"")</f>
        <v>0</v>
      </c>
      <c r="J137" s="36">
        <f>IFERROR(_xlfn.XLOOKUP(PA_8[[#This Row],[Date]],Input_Raw!$A:$A,Input_Raw!G:G),"")</f>
        <v>0</v>
      </c>
      <c r="K137" s="37">
        <f>IFERROR((PA_8[[#This Row],[Sunset Time (POA&lt;20 W/m2)]]-PA_8[[#This Row],[Sunrise Time (POA&gt;20 W/m2)]])*24,"")</f>
        <v>0</v>
      </c>
      <c r="L137" s="149"/>
      <c r="M137" s="35"/>
      <c r="N137" s="35"/>
      <c r="O137" s="38"/>
      <c r="P137" s="35"/>
      <c r="Q137" s="35"/>
      <c r="R137" s="34">
        <f>IF((PA_8[[#This Row],[String Type(If String BD)]]&amp;PA_8[[#This Row],[Equipment (If any BD other than PV  array and inv)]])="",1,0)</f>
        <v>1</v>
      </c>
      <c r="S137" s="34">
        <f>IF(PA_8[[#This Row],[String Type(If String BD)]]="",1,0)</f>
        <v>1</v>
      </c>
      <c r="T1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7" s="37" t="str">
        <f>IFERROR(_xlfn.XLOOKUP(PA_8[[#This Row],[Affected Equipment ]],'Basic Data'!$P:$P,'Basic Data'!$S:$S),"")</f>
        <v/>
      </c>
      <c r="V137" s="311" t="str">
        <f>IFERROR(_xlfn.XLOOKUP(PA_8[[#This Row],[Affected Equipment ]],'Basic Data'!$P:$P,'Basic Data'!$T:$T),"")</f>
        <v/>
      </c>
      <c r="W137" s="340"/>
      <c r="X137" s="150"/>
      <c r="Y137" s="150"/>
      <c r="Z137" s="260"/>
      <c r="AA137" s="39"/>
      <c r="AB137" s="40"/>
      <c r="AC137" s="39"/>
      <c r="AD137" s="41">
        <f>IF(PA_8[[#This Row],[Acknowledgement Time ]]="NA","",(PA_8[[#This Row],[Acknowledgement Time ]]-PA_8[[#This Row],[Fault Time]])*24)</f>
        <v>0</v>
      </c>
      <c r="AE137" s="41">
        <f>IF(PA_8[[#This Row],[Work Start time on Fault]]="NA","",(PA_8[[#This Row],[Work Start time on Fault]]-PA_8[[#This Row],[Fault Time]])*24)</f>
        <v>0</v>
      </c>
      <c r="AF137" s="42">
        <f>IF(PA_8[[#This Row],[Status]]="Open","",(PA_8[[#This Row],[Work Completion time on fault]]-PA_8[[#This Row],[Fault Time]])*24)</f>
        <v>0</v>
      </c>
      <c r="AG137" s="41">
        <f>IFERROR((PA_8[[#This Row],[Work Completion time on fault]]-PA_8[[#This Row],[Fault Time]])*24,"")</f>
        <v>0</v>
      </c>
      <c r="AH137" s="38"/>
      <c r="AI137" s="149"/>
      <c r="AJ137" s="37" t="str">
        <f>IFERROR(PA_8[[#This Row],[Breakdown Time]]*PA_8[[#This Row],[Plant Equivalent Weightage]],"")</f>
        <v/>
      </c>
      <c r="AK137" s="262"/>
      <c r="AL137" s="151" t="e">
        <f>U137*PA_8[[#This Row],[Lost PoA(Wh/m2)]]*85.4%</f>
        <v>#VALUE!</v>
      </c>
      <c r="AM137" s="151"/>
    </row>
    <row r="138" spans="1:39">
      <c r="A138" s="147">
        <v>129</v>
      </c>
      <c r="B138" s="148"/>
      <c r="C138" s="180">
        <f>YEAR(PA_8[[#This Row],[Date]])+IF(MONTH(PA_8[[#This Row],[Date]])&gt;=4,1,0)</f>
        <v>1900</v>
      </c>
      <c r="D138" s="34">
        <f>YEAR(PA_8[[#This Row],[Date]])</f>
        <v>1900</v>
      </c>
      <c r="E138" s="149"/>
      <c r="F138" s="149"/>
      <c r="G138" s="169">
        <f>PA_8[[#This Row],[Date]]-DAY(PA_8[[#This Row],[Date]])+1</f>
        <v>1</v>
      </c>
      <c r="H138" s="34">
        <f>DAY(EOMONTH(PA_8[[#This Row],[Month Year]],0))</f>
        <v>31</v>
      </c>
      <c r="I138" s="36">
        <f>IFERROR(_xlfn.XLOOKUP(PA_8[[#This Row],[Date]],Input_Raw!$A:$A,Input_Raw!F:F),"")</f>
        <v>0</v>
      </c>
      <c r="J138" s="36">
        <f>IFERROR(_xlfn.XLOOKUP(PA_8[[#This Row],[Date]],Input_Raw!$A:$A,Input_Raw!G:G),"")</f>
        <v>0</v>
      </c>
      <c r="K138" s="37">
        <f>IFERROR((PA_8[[#This Row],[Sunset Time (POA&lt;20 W/m2)]]-PA_8[[#This Row],[Sunrise Time (POA&gt;20 W/m2)]])*24,"")</f>
        <v>0</v>
      </c>
      <c r="L138" s="149"/>
      <c r="M138" s="35"/>
      <c r="N138" s="35"/>
      <c r="O138" s="38"/>
      <c r="P138" s="35"/>
      <c r="Q138" s="35"/>
      <c r="R138" s="34">
        <f>IF((PA_8[[#This Row],[String Type(If String BD)]]&amp;PA_8[[#This Row],[Equipment (If any BD other than PV  array and inv)]])="",1,0)</f>
        <v>1</v>
      </c>
      <c r="S138" s="34">
        <f>IF(PA_8[[#This Row],[String Type(If String BD)]]="",1,0)</f>
        <v>1</v>
      </c>
      <c r="T13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8" s="37" t="str">
        <f>IFERROR(_xlfn.XLOOKUP(PA_8[[#This Row],[Affected Equipment ]],'Basic Data'!$P:$P,'Basic Data'!$S:$S),"")</f>
        <v/>
      </c>
      <c r="V138" s="311" t="str">
        <f>IFERROR(_xlfn.XLOOKUP(PA_8[[#This Row],[Affected Equipment ]],'Basic Data'!$P:$P,'Basic Data'!$T:$T),"")</f>
        <v/>
      </c>
      <c r="W138" s="340"/>
      <c r="X138" s="150"/>
      <c r="Y138" s="150"/>
      <c r="Z138" s="260"/>
      <c r="AA138" s="39"/>
      <c r="AB138" s="40"/>
      <c r="AC138" s="39"/>
      <c r="AD138" s="41">
        <f>IF(PA_8[[#This Row],[Acknowledgement Time ]]="NA","",(PA_8[[#This Row],[Acknowledgement Time ]]-PA_8[[#This Row],[Fault Time]])*24)</f>
        <v>0</v>
      </c>
      <c r="AE138" s="41">
        <f>IF(PA_8[[#This Row],[Work Start time on Fault]]="NA","",(PA_8[[#This Row],[Work Start time on Fault]]-PA_8[[#This Row],[Fault Time]])*24)</f>
        <v>0</v>
      </c>
      <c r="AF138" s="42">
        <f>IF(PA_8[[#This Row],[Status]]="Open","",(PA_8[[#This Row],[Work Completion time on fault]]-PA_8[[#This Row],[Fault Time]])*24)</f>
        <v>0</v>
      </c>
      <c r="AG138" s="41">
        <f>IFERROR((PA_8[[#This Row],[Work Completion time on fault]]-PA_8[[#This Row],[Fault Time]])*24,"")</f>
        <v>0</v>
      </c>
      <c r="AH138" s="38"/>
      <c r="AI138" s="149"/>
      <c r="AJ138" s="37" t="str">
        <f>IFERROR(PA_8[[#This Row],[Breakdown Time]]*PA_8[[#This Row],[Plant Equivalent Weightage]],"")</f>
        <v/>
      </c>
      <c r="AK138" s="262"/>
      <c r="AL138" s="151" t="e">
        <f>U138*PA_8[[#This Row],[Lost PoA(Wh/m2)]]*85.4%</f>
        <v>#VALUE!</v>
      </c>
      <c r="AM138" s="151"/>
    </row>
    <row r="139" spans="1:39">
      <c r="A139" s="147">
        <v>130</v>
      </c>
      <c r="B139" s="148"/>
      <c r="C139" s="180">
        <f>YEAR(PA_8[[#This Row],[Date]])+IF(MONTH(PA_8[[#This Row],[Date]])&gt;=4,1,0)</f>
        <v>1900</v>
      </c>
      <c r="D139" s="34">
        <f>YEAR(PA_8[[#This Row],[Date]])</f>
        <v>1900</v>
      </c>
      <c r="E139" s="149"/>
      <c r="F139" s="149"/>
      <c r="G139" s="169">
        <f>PA_8[[#This Row],[Date]]-DAY(PA_8[[#This Row],[Date]])+1</f>
        <v>1</v>
      </c>
      <c r="H139" s="34">
        <f>DAY(EOMONTH(PA_8[[#This Row],[Month Year]],0))</f>
        <v>31</v>
      </c>
      <c r="I139" s="36">
        <f>IFERROR(_xlfn.XLOOKUP(PA_8[[#This Row],[Date]],Input_Raw!$A:$A,Input_Raw!F:F),"")</f>
        <v>0</v>
      </c>
      <c r="J139" s="36">
        <f>IFERROR(_xlfn.XLOOKUP(PA_8[[#This Row],[Date]],Input_Raw!$A:$A,Input_Raw!G:G),"")</f>
        <v>0</v>
      </c>
      <c r="K139" s="37">
        <f>IFERROR((PA_8[[#This Row],[Sunset Time (POA&lt;20 W/m2)]]-PA_8[[#This Row],[Sunrise Time (POA&gt;20 W/m2)]])*24,"")</f>
        <v>0</v>
      </c>
      <c r="L139" s="149"/>
      <c r="M139" s="35"/>
      <c r="N139" s="35"/>
      <c r="O139" s="38"/>
      <c r="P139" s="35"/>
      <c r="Q139" s="35"/>
      <c r="R139" s="34">
        <f>IF((PA_8[[#This Row],[String Type(If String BD)]]&amp;PA_8[[#This Row],[Equipment (If any BD other than PV  array and inv)]])="",1,0)</f>
        <v>1</v>
      </c>
      <c r="S139" s="34">
        <f>IF(PA_8[[#This Row],[String Type(If String BD)]]="",1,0)</f>
        <v>1</v>
      </c>
      <c r="T1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9" s="37" t="str">
        <f>IFERROR(_xlfn.XLOOKUP(PA_8[[#This Row],[Affected Equipment ]],'Basic Data'!$P:$P,'Basic Data'!$S:$S),"")</f>
        <v/>
      </c>
      <c r="V139" s="311" t="str">
        <f>IFERROR(_xlfn.XLOOKUP(PA_8[[#This Row],[Affected Equipment ]],'Basic Data'!$P:$P,'Basic Data'!$T:$T),"")</f>
        <v/>
      </c>
      <c r="W139" s="340"/>
      <c r="X139" s="150"/>
      <c r="Y139" s="150"/>
      <c r="Z139" s="260"/>
      <c r="AA139" s="39"/>
      <c r="AB139" s="40"/>
      <c r="AC139" s="39"/>
      <c r="AD139" s="41">
        <f>IF(PA_8[[#This Row],[Acknowledgement Time ]]="NA","",(PA_8[[#This Row],[Acknowledgement Time ]]-PA_8[[#This Row],[Fault Time]])*24)</f>
        <v>0</v>
      </c>
      <c r="AE139" s="41">
        <f>IF(PA_8[[#This Row],[Work Start time on Fault]]="NA","",(PA_8[[#This Row],[Work Start time on Fault]]-PA_8[[#This Row],[Fault Time]])*24)</f>
        <v>0</v>
      </c>
      <c r="AF139" s="42">
        <f>IF(PA_8[[#This Row],[Status]]="Open","",(PA_8[[#This Row],[Work Completion time on fault]]-PA_8[[#This Row],[Fault Time]])*24)</f>
        <v>0</v>
      </c>
      <c r="AG139" s="41">
        <f>IFERROR((PA_8[[#This Row],[Work Completion time on fault]]-PA_8[[#This Row],[Fault Time]])*24,"")</f>
        <v>0</v>
      </c>
      <c r="AH139" s="38"/>
      <c r="AI139" s="149"/>
      <c r="AJ139" s="37" t="str">
        <f>IFERROR(PA_8[[#This Row],[Breakdown Time]]*PA_8[[#This Row],[Plant Equivalent Weightage]],"")</f>
        <v/>
      </c>
      <c r="AK139" s="262"/>
      <c r="AL139" s="151" t="e">
        <f>U139*PA_8[[#This Row],[Lost PoA(Wh/m2)]]*85.4%</f>
        <v>#VALUE!</v>
      </c>
      <c r="AM139" s="151"/>
    </row>
    <row r="140" spans="1:39">
      <c r="A140" s="147">
        <v>131</v>
      </c>
      <c r="B140" s="148"/>
      <c r="C140" s="180">
        <f>YEAR(PA_8[[#This Row],[Date]])+IF(MONTH(PA_8[[#This Row],[Date]])&gt;=4,1,0)</f>
        <v>1900</v>
      </c>
      <c r="D140" s="34">
        <f>YEAR(PA_8[[#This Row],[Date]])</f>
        <v>1900</v>
      </c>
      <c r="E140" s="149"/>
      <c r="F140" s="149"/>
      <c r="G140" s="169">
        <f>PA_8[[#This Row],[Date]]-DAY(PA_8[[#This Row],[Date]])+1</f>
        <v>1</v>
      </c>
      <c r="H140" s="34">
        <f>DAY(EOMONTH(PA_8[[#This Row],[Month Year]],0))</f>
        <v>31</v>
      </c>
      <c r="I140" s="36">
        <f>IFERROR(_xlfn.XLOOKUP(PA_8[[#This Row],[Date]],Input_Raw!$A:$A,Input_Raw!F:F),"")</f>
        <v>0</v>
      </c>
      <c r="J140" s="36">
        <f>IFERROR(_xlfn.XLOOKUP(PA_8[[#This Row],[Date]],Input_Raw!$A:$A,Input_Raw!G:G),"")</f>
        <v>0</v>
      </c>
      <c r="K140" s="37">
        <f>IFERROR((PA_8[[#This Row],[Sunset Time (POA&lt;20 W/m2)]]-PA_8[[#This Row],[Sunrise Time (POA&gt;20 W/m2)]])*24,"")</f>
        <v>0</v>
      </c>
      <c r="L140" s="149"/>
      <c r="M140" s="35"/>
      <c r="N140" s="35"/>
      <c r="O140" s="38"/>
      <c r="P140" s="35"/>
      <c r="Q140" s="35"/>
      <c r="R140" s="34">
        <f>IF((PA_8[[#This Row],[String Type(If String BD)]]&amp;PA_8[[#This Row],[Equipment (If any BD other than PV  array and inv)]])="",1,0)</f>
        <v>1</v>
      </c>
      <c r="S140" s="34">
        <f>IF(PA_8[[#This Row],[String Type(If String BD)]]="",1,0)</f>
        <v>1</v>
      </c>
      <c r="T1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40" s="37" t="str">
        <f>IFERROR(_xlfn.XLOOKUP(PA_8[[#This Row],[Affected Equipment ]],'Basic Data'!$P:$P,'Basic Data'!$S:$S),"")</f>
        <v/>
      </c>
      <c r="V140" s="311" t="str">
        <f>IFERROR(_xlfn.XLOOKUP(PA_8[[#This Row],[Affected Equipment ]],'Basic Data'!$P:$P,'Basic Data'!$T:$T),"")</f>
        <v/>
      </c>
      <c r="W140" s="340"/>
      <c r="X140" s="150"/>
      <c r="Y140" s="150"/>
      <c r="Z140" s="260"/>
      <c r="AA140" s="39"/>
      <c r="AB140" s="40"/>
      <c r="AC140" s="39"/>
      <c r="AD140" s="41">
        <f>IF(PA_8[[#This Row],[Acknowledgement Time ]]="NA","",(PA_8[[#This Row],[Acknowledgement Time ]]-PA_8[[#This Row],[Fault Time]])*24)</f>
        <v>0</v>
      </c>
      <c r="AE140" s="41">
        <f>IF(PA_8[[#This Row],[Work Start time on Fault]]="NA","",(PA_8[[#This Row],[Work Start time on Fault]]-PA_8[[#This Row],[Fault Time]])*24)</f>
        <v>0</v>
      </c>
      <c r="AF140" s="42">
        <f>IF(PA_8[[#This Row],[Status]]="Open","",(PA_8[[#This Row],[Work Completion time on fault]]-PA_8[[#This Row],[Fault Time]])*24)</f>
        <v>0</v>
      </c>
      <c r="AG140" s="41">
        <f>IFERROR((PA_8[[#This Row],[Work Completion time on fault]]-PA_8[[#This Row],[Fault Time]])*24,"")</f>
        <v>0</v>
      </c>
      <c r="AH140" s="38"/>
      <c r="AI140" s="149"/>
      <c r="AJ140" s="37" t="str">
        <f>IFERROR(PA_8[[#This Row],[Breakdown Time]]*PA_8[[#This Row],[Plant Equivalent Weightage]],"")</f>
        <v/>
      </c>
      <c r="AK140" s="262"/>
      <c r="AL140" s="151" t="e">
        <f>U140*PA_8[[#This Row],[Lost PoA(Wh/m2)]]*85.4%</f>
        <v>#VALUE!</v>
      </c>
      <c r="AM140" s="151"/>
    </row>
    <row r="141" spans="1:39">
      <c r="A141" s="147">
        <v>132</v>
      </c>
      <c r="B141" s="148"/>
      <c r="C141" s="180">
        <f>YEAR(PA_8[[#This Row],[Date]])+IF(MONTH(PA_8[[#This Row],[Date]])&gt;=4,1,0)</f>
        <v>1900</v>
      </c>
      <c r="D141" s="34">
        <f>YEAR(PA_8[[#This Row],[Date]])</f>
        <v>1900</v>
      </c>
      <c r="E141" s="149"/>
      <c r="F141" s="149"/>
      <c r="G141" s="169">
        <f>PA_8[[#This Row],[Date]]-DAY(PA_8[[#This Row],[Date]])+1</f>
        <v>1</v>
      </c>
      <c r="H141" s="34">
        <f>DAY(EOMONTH(PA_8[[#This Row],[Month Year]],0))</f>
        <v>31</v>
      </c>
      <c r="I141" s="36">
        <f>IFERROR(_xlfn.XLOOKUP(PA_8[[#This Row],[Date]],Input_Raw!$A:$A,Input_Raw!F:F),"")</f>
        <v>0</v>
      </c>
      <c r="J141" s="36">
        <f>IFERROR(_xlfn.XLOOKUP(PA_8[[#This Row],[Date]],Input_Raw!$A:$A,Input_Raw!G:G),"")</f>
        <v>0</v>
      </c>
      <c r="K141" s="37">
        <f>IFERROR((PA_8[[#This Row],[Sunset Time (POA&lt;20 W/m2)]]-PA_8[[#This Row],[Sunrise Time (POA&gt;20 W/m2)]])*24,"")</f>
        <v>0</v>
      </c>
      <c r="L141" s="149"/>
      <c r="M141" s="35"/>
      <c r="N141" s="35"/>
      <c r="O141" s="38"/>
      <c r="P141" s="35"/>
      <c r="Q141" s="35"/>
      <c r="R141" s="34">
        <f>IF((PA_8[[#This Row],[String Type(If String BD)]]&amp;PA_8[[#This Row],[Equipment (If any BD other than PV  array and inv)]])="",1,0)</f>
        <v>1</v>
      </c>
      <c r="S141" s="34">
        <f>IF(PA_8[[#This Row],[String Type(If String BD)]]="",1,0)</f>
        <v>1</v>
      </c>
      <c r="T1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41" s="37" t="str">
        <f>IFERROR(_xlfn.XLOOKUP(PA_8[[#This Row],[Affected Equipment ]],'Basic Data'!$P:$P,'Basic Data'!$S:$S),"")</f>
        <v/>
      </c>
      <c r="V141" s="311" t="str">
        <f>IFERROR(_xlfn.XLOOKUP(PA_8[[#This Row],[Affected Equipment ]],'Basic Data'!$P:$P,'Basic Data'!$T:$T),"")</f>
        <v/>
      </c>
      <c r="W141" s="293"/>
      <c r="X141" s="150"/>
      <c r="Y141" s="150"/>
      <c r="Z141" s="260"/>
      <c r="AA141" s="39"/>
      <c r="AB141" s="40"/>
      <c r="AC141" s="39"/>
      <c r="AD141" s="41">
        <f>IF(PA_8[[#This Row],[Acknowledgement Time ]]="NA","",(PA_8[[#This Row],[Acknowledgement Time ]]-PA_8[[#This Row],[Fault Time]])*24)</f>
        <v>0</v>
      </c>
      <c r="AE141" s="41">
        <f>IF(PA_8[[#This Row],[Work Start time on Fault]]="NA","",(PA_8[[#This Row],[Work Start time on Fault]]-PA_8[[#This Row],[Fault Time]])*24)</f>
        <v>0</v>
      </c>
      <c r="AF141" s="42">
        <f>IF(PA_8[[#This Row],[Status]]="Open","",(PA_8[[#This Row],[Work Completion time on fault]]-PA_8[[#This Row],[Fault Time]])*24)</f>
        <v>0</v>
      </c>
      <c r="AG141" s="41">
        <f>IFERROR((PA_8[[#This Row],[Work Completion time on fault]]-PA_8[[#This Row],[Fault Time]])*24,"")</f>
        <v>0</v>
      </c>
      <c r="AH141" s="38"/>
      <c r="AI141" s="149"/>
      <c r="AJ141" s="37" t="str">
        <f>IFERROR(PA_8[[#This Row],[Breakdown Time]]*PA_8[[#This Row],[Plant Equivalent Weightage]],"")</f>
        <v/>
      </c>
      <c r="AK141" s="262"/>
      <c r="AL141" s="151" t="e">
        <f>U141*PA_8[[#This Row],[Lost PoA(Wh/m2)]]*85.4%</f>
        <v>#VALUE!</v>
      </c>
      <c r="AM141" s="151"/>
    </row>
  </sheetData>
  <phoneticPr fontId="79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2" sqref="T2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81640625" customWidth="1"/>
    <col min="6" max="6" width="8.81640625" style="5"/>
    <col min="7" max="8" width="10.1796875" style="5" customWidth="1"/>
    <col min="9" max="9" width="10.1796875" customWidth="1"/>
    <col min="10" max="10" width="32.81640625" customWidth="1"/>
    <col min="11" max="11" width="10.1796875" customWidth="1"/>
    <col min="12" max="12" width="12.1796875" customWidth="1"/>
    <col min="13" max="13" width="13" bestFit="1" customWidth="1"/>
    <col min="14" max="14" width="13.81640625" bestFit="1" customWidth="1"/>
    <col min="15" max="15" width="16.1796875" bestFit="1" customWidth="1"/>
    <col min="16" max="17" width="12.1796875" bestFit="1" customWidth="1"/>
    <col min="18" max="18" width="25.1796875" customWidth="1"/>
    <col min="19" max="19" width="10.1796875" bestFit="1" customWidth="1"/>
    <col min="20" max="21" width="13.81640625" customWidth="1"/>
    <col min="22" max="22" width="11.1796875" style="15" customWidth="1"/>
    <col min="23" max="23" width="13.1796875" bestFit="1" customWidth="1"/>
    <col min="24" max="25" width="13.81640625" bestFit="1" customWidth="1"/>
    <col min="31" max="31" width="22.179687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58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58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1332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10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39" width="13.1796875" customWidth="1"/>
    <col min="40" max="40" width="11.1796875" style="5" customWidth="1"/>
    <col min="41" max="46" width="13.1796875" customWidth="1"/>
    <col min="47" max="47" width="48.1796875" customWidth="1"/>
  </cols>
  <sheetData>
    <row r="1" spans="1:46" hidden="1">
      <c r="AM1" s="5"/>
      <c r="AN1"/>
    </row>
    <row r="2" spans="1:46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1313</v>
      </c>
      <c r="F3" s="112" t="s">
        <v>1313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1313</v>
      </c>
      <c r="F4" s="112" t="s">
        <v>1313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1313</v>
      </c>
      <c r="F5" s="112" t="s">
        <v>1313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1313</v>
      </c>
      <c r="F6" s="112" t="s">
        <v>1313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1313</v>
      </c>
      <c r="F7" s="112" t="s">
        <v>1313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1313</v>
      </c>
      <c r="F8" s="112" t="s">
        <v>1313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1313</v>
      </c>
      <c r="F9" s="112" t="s">
        <v>1313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1313</v>
      </c>
      <c r="F10" s="112" t="s">
        <v>1313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1313</v>
      </c>
      <c r="F11" s="112" t="s">
        <v>1313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1313</v>
      </c>
      <c r="F12" s="112" t="s">
        <v>1313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1313</v>
      </c>
      <c r="F13" s="112" t="s">
        <v>1313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1313</v>
      </c>
      <c r="F14" s="112" t="s">
        <v>1313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1313</v>
      </c>
      <c r="F15" s="112" t="s">
        <v>1313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1313</v>
      </c>
      <c r="F16" s="112" t="s">
        <v>1313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1313</v>
      </c>
      <c r="F17" s="112" t="s">
        <v>1313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1313</v>
      </c>
      <c r="F18" s="112" t="s">
        <v>1313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1313</v>
      </c>
      <c r="F19" s="112" t="s">
        <v>1313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1313</v>
      </c>
      <c r="F20" s="112" t="s">
        <v>1313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1313</v>
      </c>
      <c r="F21" s="112" t="s">
        <v>1313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1313</v>
      </c>
      <c r="F22" s="112" t="s">
        <v>1313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1313</v>
      </c>
      <c r="F23" s="112" t="s">
        <v>1313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1313</v>
      </c>
      <c r="F24" s="112" t="s">
        <v>1313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1313</v>
      </c>
      <c r="F25" s="112" t="s">
        <v>1313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1313</v>
      </c>
      <c r="F26" s="112" t="s">
        <v>1313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1313</v>
      </c>
      <c r="F27" s="112" t="s">
        <v>1313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1313</v>
      </c>
      <c r="F28" s="112" t="s">
        <v>1313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1313</v>
      </c>
      <c r="F29" s="112" t="s">
        <v>1313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1313</v>
      </c>
      <c r="F30" s="112" t="s">
        <v>1313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1313</v>
      </c>
      <c r="F31" s="112" t="s">
        <v>1313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1313</v>
      </c>
      <c r="F32" s="112" t="s">
        <v>1313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1313</v>
      </c>
      <c r="F33" s="112" t="s">
        <v>1313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6" width="13.1796875" customWidth="1"/>
    <col min="37" max="38" width="11.81640625" bestFit="1" customWidth="1"/>
    <col min="39" max="56" width="11.81640625" customWidth="1"/>
    <col min="57" max="57" width="13.453125" customWidth="1"/>
    <col min="58" max="58" width="11.1796875" style="5" customWidth="1"/>
    <col min="59" max="64" width="13.1796875" customWidth="1"/>
    <col min="65" max="65" width="48.1796875" customWidth="1"/>
  </cols>
  <sheetData>
    <row r="1" spans="1:64" hidden="1">
      <c r="BE1" s="5"/>
      <c r="BF1"/>
    </row>
    <row r="2" spans="1:64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1313</v>
      </c>
      <c r="F3" s="112" t="s">
        <v>1313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1313</v>
      </c>
      <c r="F4" s="112" t="s">
        <v>1313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1313</v>
      </c>
      <c r="F5" s="112" t="s">
        <v>1313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1313</v>
      </c>
      <c r="F6" s="112" t="s">
        <v>1313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1313</v>
      </c>
      <c r="F7" s="112" t="s">
        <v>1313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1313</v>
      </c>
      <c r="F8" s="112" t="s">
        <v>1313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1313</v>
      </c>
      <c r="F9" s="112" t="s">
        <v>1313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1313</v>
      </c>
      <c r="F10" s="112" t="s">
        <v>1313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1313</v>
      </c>
      <c r="F11" s="112" t="s">
        <v>1313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1313</v>
      </c>
      <c r="F12" s="112" t="s">
        <v>1313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1313</v>
      </c>
      <c r="F13" s="112" t="s">
        <v>1313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1313</v>
      </c>
      <c r="F14" s="112" t="s">
        <v>1313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1313</v>
      </c>
      <c r="F15" s="112" t="s">
        <v>1313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1313</v>
      </c>
      <c r="F16" s="112" t="s">
        <v>1313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1313</v>
      </c>
      <c r="F17" s="112" t="s">
        <v>1313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1313</v>
      </c>
      <c r="F18" s="112" t="s">
        <v>1313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1313</v>
      </c>
      <c r="F19" s="112" t="s">
        <v>1313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1313</v>
      </c>
      <c r="F20" s="112" t="s">
        <v>1313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1313</v>
      </c>
      <c r="F21" s="112" t="s">
        <v>1313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1313</v>
      </c>
      <c r="F22" s="112" t="s">
        <v>1313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1313</v>
      </c>
      <c r="F23" s="112" t="s">
        <v>1313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1313</v>
      </c>
      <c r="F24" s="112" t="s">
        <v>1313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1313</v>
      </c>
      <c r="F25" s="112" t="s">
        <v>1313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1313</v>
      </c>
      <c r="F26" s="112" t="s">
        <v>1313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1313</v>
      </c>
      <c r="F27" s="112" t="s">
        <v>1313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1313</v>
      </c>
      <c r="F28" s="112" t="s">
        <v>1313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1313</v>
      </c>
      <c r="F29" s="112" t="s">
        <v>1313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1313</v>
      </c>
      <c r="F30" s="112" t="s">
        <v>1313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1313</v>
      </c>
      <c r="F31" s="112" t="s">
        <v>1313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1313</v>
      </c>
      <c r="F32" s="112" t="s">
        <v>1313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1313</v>
      </c>
      <c r="F33" s="112" t="s">
        <v>1313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1640625" defaultRowHeight="14.5"/>
  <cols>
    <col min="1" max="1" width="13.1796875" customWidth="1"/>
    <col min="2" max="2" width="11.1796875" customWidth="1"/>
    <col min="3" max="6" width="13.1796875" customWidth="1"/>
    <col min="7" max="7" width="10.81640625" style="5" customWidth="1"/>
    <col min="8" max="8" width="9.1796875" style="5"/>
    <col min="10" max="34" width="13.1796875" customWidth="1"/>
    <col min="35" max="36" width="11.81640625" bestFit="1" customWidth="1"/>
    <col min="37" max="40" width="13.1796875" customWidth="1"/>
    <col min="41" max="41" width="16.1796875" customWidth="1"/>
    <col min="42" max="42" width="48.1796875" customWidth="1"/>
  </cols>
  <sheetData>
    <row r="1" spans="1:41" hidden="1">
      <c r="AM1" s="5"/>
    </row>
    <row r="2" spans="1:41" s="44" customFormat="1" ht="26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1313</v>
      </c>
      <c r="F3" s="112" t="s">
        <v>1313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1313</v>
      </c>
      <c r="F4" s="112" t="s">
        <v>1313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1313</v>
      </c>
      <c r="F5" s="112" t="s">
        <v>1313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1313</v>
      </c>
      <c r="F6" s="112" t="s">
        <v>1313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1313</v>
      </c>
      <c r="F7" s="112" t="s">
        <v>1313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1313</v>
      </c>
      <c r="F8" s="112" t="s">
        <v>1313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1313</v>
      </c>
      <c r="F9" s="112" t="s">
        <v>1313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1313</v>
      </c>
      <c r="F10" s="112" t="s">
        <v>1313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1313</v>
      </c>
      <c r="F11" s="112" t="s">
        <v>1313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1313</v>
      </c>
      <c r="F12" s="112" t="s">
        <v>1313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1313</v>
      </c>
      <c r="F13" s="112" t="s">
        <v>1313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1313</v>
      </c>
      <c r="F14" s="112" t="s">
        <v>1313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1313</v>
      </c>
      <c r="F15" s="112" t="s">
        <v>1313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1313</v>
      </c>
      <c r="F16" s="112" t="s">
        <v>1313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1313</v>
      </c>
      <c r="F17" s="112" t="s">
        <v>1313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1313</v>
      </c>
      <c r="F18" s="112" t="s">
        <v>1313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1313</v>
      </c>
      <c r="F19" s="112" t="s">
        <v>1313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1313</v>
      </c>
      <c r="F20" s="112" t="s">
        <v>1313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1313</v>
      </c>
      <c r="F21" s="112" t="s">
        <v>1313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1313</v>
      </c>
      <c r="F22" s="112" t="s">
        <v>1313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1313</v>
      </c>
      <c r="F23" s="112" t="s">
        <v>1313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1313</v>
      </c>
      <c r="F24" s="112" t="s">
        <v>1313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1313</v>
      </c>
      <c r="F25" s="112" t="s">
        <v>1313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1313</v>
      </c>
      <c r="F26" s="112" t="s">
        <v>1313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1313</v>
      </c>
      <c r="F27" s="112" t="s">
        <v>1313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1313</v>
      </c>
      <c r="F28" s="112" t="s">
        <v>1313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1313</v>
      </c>
      <c r="F29" s="112" t="s">
        <v>1313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1313</v>
      </c>
      <c r="F30" s="112" t="s">
        <v>1313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1313</v>
      </c>
      <c r="F31" s="112" t="s">
        <v>1313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1313</v>
      </c>
      <c r="F32" s="112" t="s">
        <v>1313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1313</v>
      </c>
      <c r="F33" s="112" t="s">
        <v>1313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9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1640625" defaultRowHeight="14.5"/>
  <cols>
    <col min="1" max="1" width="8.81640625" style="9"/>
    <col min="2" max="2" width="9.81640625" style="9" bestFit="1" customWidth="1"/>
    <col min="3" max="3" width="15.81640625" style="9" customWidth="1"/>
    <col min="4" max="6" width="8.81640625" style="9"/>
    <col min="7" max="7" width="20.453125" style="9" customWidth="1"/>
    <col min="8" max="8" width="8.81640625" style="9"/>
    <col min="9" max="9" width="9.453125" style="9" bestFit="1" customWidth="1"/>
    <col min="10" max="14" width="8.81640625" style="9"/>
    <col min="15" max="15" width="9.81640625" style="9" bestFit="1" customWidth="1"/>
    <col min="16" max="16" width="11" style="9" customWidth="1"/>
    <col min="17" max="17" width="15.1796875" style="9" customWidth="1"/>
    <col min="18" max="19" width="10.81640625" style="9" customWidth="1"/>
    <col min="20" max="20" width="13" style="9" customWidth="1"/>
    <col min="21" max="25" width="12.81640625" style="9" customWidth="1"/>
    <col min="26" max="27" width="14.453125" style="9" customWidth="1"/>
    <col min="28" max="29" width="15.453125" style="9" customWidth="1"/>
    <col min="30" max="38" width="9.81640625" style="9" customWidth="1"/>
    <col min="39" max="39" width="11.1796875" style="228" customWidth="1"/>
    <col min="40" max="40" width="12.453125" style="228" bestFit="1" customWidth="1"/>
    <col min="41" max="16384" width="8.81640625" style="9"/>
  </cols>
  <sheetData>
    <row r="1" spans="1:44" ht="43.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706.55161290322587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74388.356882345906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0.26200463821620845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31</v>
      </c>
      <c r="R17" s="209">
        <f t="shared" ref="R17:R19" si="29">I17/G17*Q17</f>
        <v>117.7</v>
      </c>
      <c r="S17" s="209">
        <f>SUMIF($F$2:F17,F17,$R$2:R17)</f>
        <v>694.6</v>
      </c>
      <c r="T17" s="208">
        <f t="shared" ref="T17:T19" si="30">M17/G17</f>
        <v>421.06181874810642</v>
      </c>
      <c r="U17" s="209">
        <f t="shared" ref="U17:U19" si="31">M17/G17*Q17</f>
        <v>13052.916381191299</v>
      </c>
      <c r="V17" s="209">
        <f>SUMIF($F$2:F17,F17,$U$2:U17)</f>
        <v>73060.850410235231</v>
      </c>
      <c r="W17" s="210">
        <f t="shared" ref="W17:W19" si="32">IFERROR(T17/(24*N17),"")</f>
        <v>0.13495571113721361</v>
      </c>
      <c r="X17" s="210">
        <f t="shared" si="8"/>
        <v>0.13495571113721358</v>
      </c>
      <c r="Y17" s="210">
        <f t="shared" si="9"/>
        <v>0.19194212486926027</v>
      </c>
      <c r="Z17" s="208">
        <f>IFERROR(AVERAGEIF('Daily KPI'!D:D,Table14[[#This Row],[Month]],'Daily KPI'!AB:AB),0)</f>
        <v>128.39290322580649</v>
      </c>
      <c r="AA17" s="201">
        <f>IFERROR(AVERAGEIF($F$2:F17,F17,$Z$2:Z17),"")</f>
        <v>117.24722580645161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12891552.536498763</v>
      </c>
      <c r="AN17" s="226">
        <f>SUMIF($F$2:F17,F17,$AM$2:AM17)</f>
        <v>64922824.652425848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3</v>
      </c>
      <c r="R18" s="209">
        <f t="shared" si="29"/>
        <v>11.951612903225806</v>
      </c>
      <c r="S18" s="209">
        <f>SUMIF($F$2:F18,F18,$R$2:R18)</f>
        <v>706.55161290322587</v>
      </c>
      <c r="T18" s="208">
        <f t="shared" si="30"/>
        <v>442.50215737022654</v>
      </c>
      <c r="U18" s="209">
        <f t="shared" si="31"/>
        <v>1327.5064721106796</v>
      </c>
      <c r="V18" s="209">
        <f>SUMIF($F$2:F18,F18,$U$2:U18)</f>
        <v>74388.356882345906</v>
      </c>
      <c r="W18" s="210">
        <f t="shared" si="32"/>
        <v>0.14182761454173928</v>
      </c>
      <c r="X18" s="210">
        <f t="shared" si="8"/>
        <v>0.14182761454173928</v>
      </c>
      <c r="Y18" s="210">
        <f t="shared" si="9"/>
        <v>0.19073937662139975</v>
      </c>
      <c r="Z18" s="208">
        <f>IFERROR(AVERAGEIF('Daily KPI'!D:D,Table14[[#This Row],[Month]],'Daily KPI'!AB:AB),0)</f>
        <v>55.307142857142864</v>
      </c>
      <c r="AA18" s="201">
        <f>IFERROR(AVERAGEIF($F$2:F18,F18,$Z$2:Z18),"")</f>
        <v>104.85920921658985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1317805.4632760247</v>
      </c>
      <c r="AN18" s="226">
        <f>SUMIF($F$2:F18,F18,$AM$2:AM18)</f>
        <v>66240630.115701869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706.55161290322587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74388.356882345906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0.19073937662139975</v>
      </c>
      <c r="Z19" s="208">
        <f>IFERROR(AVERAGEIF('Daily KPI'!D:D,Table14[[#This Row],[Month]],'Daily KPI'!AB:AB),0)</f>
        <v>0</v>
      </c>
      <c r="AA19" s="201">
        <f>IFERROR(AVERAGEIF($F$2:F19,F19,$Z$2:Z19),"")</f>
        <v>87.382674347158215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66240630.115701869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706.55161290322587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74388.356882345906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0.19073937662139975</v>
      </c>
      <c r="Z20" s="208">
        <f>IFERROR(AVERAGEIF('Daily KPI'!D:D,Table14[[#This Row],[Month]],'Daily KPI'!AB:AB),0)</f>
        <v>0</v>
      </c>
      <c r="AA20" s="201">
        <f>IFERROR(AVERAGEIF($F$2:F20,F20,$Z$2:Z20),"")</f>
        <v>74.899435154707035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66240630.115701869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706.55161290322587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74388.356882345906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0.19073937662139975</v>
      </c>
      <c r="Z21" s="208">
        <f>IFERROR(AVERAGEIF('Daily KPI'!D:D,Table14[[#This Row],[Month]],'Daily KPI'!AB:AB),0)</f>
        <v>0</v>
      </c>
      <c r="AA21" s="201">
        <f>IFERROR(AVERAGEIF($F$2:F21,F21,$Z$2:Z21),"")</f>
        <v>65.537005760368658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66240630.115701869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706.55161290322587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74388.356882345906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0.19073937662139975</v>
      </c>
      <c r="Z22" s="208">
        <f>IFERROR(AVERAGEIF('Daily KPI'!D:D,Table14[[#This Row],[Month]],'Daily KPI'!AB:AB),0)</f>
        <v>0</v>
      </c>
      <c r="AA22" s="201">
        <f>IFERROR(AVERAGEIF($F$2:F22,F22,$Z$2:Z22),"")</f>
        <v>58.255116231438805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66240630.115701869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706.55161290322587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74388.356882345906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0.19073937662139975</v>
      </c>
      <c r="Z23" s="208">
        <f>IFERROR(AVERAGEIF('Daily KPI'!D:D,Table14[[#This Row],[Month]],'Daily KPI'!AB:AB),0)</f>
        <v>0</v>
      </c>
      <c r="AA23" s="201">
        <f>IFERROR(AVERAGEIF($F$2:F23,F23,$Z$2:Z23),"")</f>
        <v>52.429604608294923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66240630.115701869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706.55161290322587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74388.356882345906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0.19073937662139975</v>
      </c>
      <c r="Z24" s="208">
        <f>IFERROR(AVERAGEIF('Daily KPI'!D:D,Table14[[#This Row],[Month]],'Daily KPI'!AB:AB),0)</f>
        <v>0</v>
      </c>
      <c r="AA24" s="201">
        <f>IFERROR(AVERAGEIF($F$2:F24,F24,$Z$2:Z24),"")</f>
        <v>47.663276916631752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66240630.115701869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706.55161290322587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74388.356882345906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0.19073937662139975</v>
      </c>
      <c r="Z25" s="208">
        <f>IFERROR(AVERAGEIF('Daily KPI'!D:D,Table14[[#This Row],[Month]],'Daily KPI'!AB:AB),0)</f>
        <v>0</v>
      </c>
      <c r="AA25" s="201">
        <f>IFERROR(AVERAGEIF($F$2:F25,F25,$Z$2:Z25),"")</f>
        <v>43.691337173579107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66240630.115701869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5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Shweta Singh Rathore</cp:lastModifiedBy>
  <cp:revision/>
  <dcterms:created xsi:type="dcterms:W3CDTF">2022-12-28T09:03:00Z</dcterms:created>
  <dcterms:modified xsi:type="dcterms:W3CDTF">2025-08-04T06:06:29Z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