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 firstSheet="6" activeTab="16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7" l="1"/>
  <c r="B15" i="17"/>
  <c r="D5" i="17"/>
  <c r="D7" i="17" s="1"/>
  <c r="B17" i="17"/>
  <c r="D6" i="17"/>
  <c r="B15" i="16"/>
  <c r="C13" i="16"/>
  <c r="B13" i="16"/>
  <c r="B11" i="16"/>
  <c r="C7" i="16"/>
  <c r="C5" i="16"/>
  <c r="C4" i="16"/>
  <c r="B14" i="17" l="1"/>
  <c r="C18" i="15"/>
  <c r="B16" i="15"/>
  <c r="B13" i="15"/>
  <c r="C15" i="15"/>
  <c r="C12" i="15"/>
  <c r="C10" i="15"/>
  <c r="B8" i="15"/>
  <c r="C16" i="14"/>
  <c r="B19" i="14"/>
  <c r="B18" i="14"/>
  <c r="B17" i="14"/>
  <c r="B21" i="14"/>
  <c r="D14" i="14"/>
  <c r="D8" i="14"/>
  <c r="E14" i="14"/>
  <c r="E9" i="14"/>
  <c r="E10" i="14"/>
  <c r="E11" i="14"/>
  <c r="E12" i="14"/>
  <c r="E13" i="14"/>
  <c r="E8" i="14"/>
  <c r="D9" i="14"/>
  <c r="D10" i="14"/>
  <c r="D11" i="14"/>
  <c r="D12" i="14"/>
  <c r="D13" i="14"/>
  <c r="C14" i="14"/>
  <c r="C9" i="14"/>
  <c r="C10" i="14"/>
  <c r="C11" i="14"/>
  <c r="C12" i="14"/>
  <c r="C13" i="14"/>
  <c r="C8" i="14"/>
  <c r="B14" i="14"/>
  <c r="B22" i="14" l="1"/>
  <c r="C13" i="13"/>
  <c r="C9" i="13"/>
  <c r="C10" i="13"/>
  <c r="C11" i="13"/>
  <c r="C12" i="13"/>
  <c r="C8" i="13"/>
  <c r="B13" i="13"/>
  <c r="C16" i="12"/>
  <c r="C14" i="12"/>
  <c r="C23" i="12"/>
  <c r="C21" i="12"/>
  <c r="C19" i="12"/>
  <c r="C12" i="12"/>
  <c r="C10" i="12"/>
  <c r="C36" i="11" l="1"/>
  <c r="D34" i="11"/>
  <c r="B32" i="11"/>
  <c r="D28" i="11"/>
  <c r="C14" i="10" l="1"/>
  <c r="C13" i="10"/>
  <c r="F12" i="10"/>
  <c r="F7" i="10"/>
  <c r="F8" i="10"/>
  <c r="F9" i="10"/>
  <c r="F10" i="10"/>
  <c r="F11" i="10"/>
  <c r="F6" i="10"/>
  <c r="D7" i="10"/>
  <c r="D8" i="10"/>
  <c r="D9" i="10"/>
  <c r="D10" i="10"/>
  <c r="D11" i="10"/>
  <c r="D6" i="10"/>
  <c r="C7" i="10"/>
  <c r="C8" i="10"/>
  <c r="C9" i="10"/>
  <c r="C10" i="10"/>
  <c r="C11" i="10"/>
  <c r="C6" i="10"/>
  <c r="C28" i="9"/>
  <c r="F25" i="9"/>
  <c r="E9" i="10" l="1"/>
  <c r="E11" i="10"/>
  <c r="E10" i="10"/>
  <c r="E7" i="10"/>
  <c r="E8" i="10"/>
  <c r="E6" i="10"/>
  <c r="E12" i="10" l="1"/>
  <c r="B15" i="8" l="1"/>
  <c r="F10" i="8"/>
  <c r="E11" i="8"/>
  <c r="F11" i="8" s="1"/>
  <c r="E12" i="8"/>
  <c r="F12" i="8" s="1"/>
  <c r="E13" i="8"/>
  <c r="F13" i="8" s="1"/>
  <c r="E14" i="8"/>
  <c r="E10" i="8"/>
  <c r="C12" i="7"/>
  <c r="A11" i="7"/>
  <c r="B13" i="7" s="1"/>
  <c r="F14" i="8" l="1"/>
  <c r="F15" i="8" s="1"/>
  <c r="B17" i="8" s="1"/>
  <c r="B7" i="7"/>
  <c r="B8" i="7"/>
  <c r="B9" i="7"/>
  <c r="B10" i="7"/>
  <c r="B5" i="7"/>
  <c r="B6" i="7"/>
  <c r="B9" i="5"/>
  <c r="B8" i="5"/>
  <c r="B7" i="5"/>
  <c r="B6" i="5"/>
  <c r="B5" i="5"/>
  <c r="G11" i="8" l="1"/>
  <c r="H11" i="8" s="1"/>
  <c r="I11" i="8" s="1"/>
  <c r="J11" i="8" s="1"/>
  <c r="K11" i="8" s="1"/>
  <c r="G13" i="8"/>
  <c r="H13" i="8" s="1"/>
  <c r="I13" i="8" s="1"/>
  <c r="J13" i="8" s="1"/>
  <c r="K13" i="8" s="1"/>
  <c r="G10" i="8"/>
  <c r="H10" i="8" s="1"/>
  <c r="G14" i="8"/>
  <c r="H14" i="8" s="1"/>
  <c r="I14" i="8" s="1"/>
  <c r="J14" i="8" s="1"/>
  <c r="K14" i="8" s="1"/>
  <c r="G12" i="8"/>
  <c r="H12" i="8" s="1"/>
  <c r="I12" i="8" s="1"/>
  <c r="J12" i="8" s="1"/>
  <c r="K12" i="8" s="1"/>
  <c r="E6" i="7"/>
  <c r="D6" i="7"/>
  <c r="C6" i="7"/>
  <c r="B11" i="7"/>
  <c r="C16" i="7" s="1"/>
  <c r="C5" i="7"/>
  <c r="D5" i="7"/>
  <c r="E5" i="7"/>
  <c r="E10" i="7"/>
  <c r="C10" i="7"/>
  <c r="D10" i="7"/>
  <c r="D9" i="7"/>
  <c r="E9" i="7"/>
  <c r="C9" i="7"/>
  <c r="D8" i="7"/>
  <c r="E8" i="7"/>
  <c r="C8" i="7"/>
  <c r="D7" i="7"/>
  <c r="C7" i="7"/>
  <c r="E7" i="7"/>
  <c r="H16" i="4"/>
  <c r="E16" i="4"/>
  <c r="I15" i="4"/>
  <c r="J15" i="4" s="1"/>
  <c r="I11" i="4"/>
  <c r="D12" i="4"/>
  <c r="F12" i="4" s="1"/>
  <c r="G12" i="4" s="1"/>
  <c r="D13" i="4"/>
  <c r="F13" i="4" s="1"/>
  <c r="G13" i="4" s="1"/>
  <c r="D14" i="4"/>
  <c r="I14" i="4" s="1"/>
  <c r="J14" i="4" s="1"/>
  <c r="D15" i="4"/>
  <c r="F15" i="4" s="1"/>
  <c r="G15" i="4" s="1"/>
  <c r="D11" i="4"/>
  <c r="F11" i="4" s="1"/>
  <c r="F9" i="3"/>
  <c r="F8" i="3"/>
  <c r="F7" i="3"/>
  <c r="B9" i="3"/>
  <c r="B8" i="3"/>
  <c r="B7" i="3"/>
  <c r="I10" i="8" l="1"/>
  <c r="H15" i="8"/>
  <c r="B20" i="8" s="1"/>
  <c r="E11" i="7"/>
  <c r="C19" i="7" s="1"/>
  <c r="C22" i="7" s="1"/>
  <c r="D11" i="7"/>
  <c r="C18" i="7" s="1"/>
  <c r="C20" i="7" s="1"/>
  <c r="C11" i="7"/>
  <c r="C17" i="7" s="1"/>
  <c r="F16" i="4"/>
  <c r="B20" i="4" s="1"/>
  <c r="F14" i="4"/>
  <c r="G14" i="4" s="1"/>
  <c r="G11" i="4"/>
  <c r="G16" i="4" s="1"/>
  <c r="I13" i="4"/>
  <c r="J13" i="4" s="1"/>
  <c r="I12" i="4"/>
  <c r="J12" i="4" s="1"/>
  <c r="J11" i="4"/>
  <c r="D22" i="2"/>
  <c r="B22" i="2"/>
  <c r="D21" i="2"/>
  <c r="B21" i="2"/>
  <c r="D20" i="2"/>
  <c r="B20" i="2"/>
  <c r="D19" i="2"/>
  <c r="B19" i="2"/>
  <c r="D18" i="2"/>
  <c r="B18" i="2"/>
  <c r="D17" i="2"/>
  <c r="B15" i="2"/>
  <c r="G11" i="2"/>
  <c r="G12" i="2"/>
  <c r="G13" i="2"/>
  <c r="G14" i="2"/>
  <c r="H11" i="2"/>
  <c r="H12" i="2"/>
  <c r="H13" i="2"/>
  <c r="H14" i="2"/>
  <c r="H10" i="2"/>
  <c r="G10" i="2"/>
  <c r="F11" i="2"/>
  <c r="F12" i="2"/>
  <c r="F13" i="2"/>
  <c r="F14" i="2"/>
  <c r="F10" i="2"/>
  <c r="C11" i="2"/>
  <c r="C12" i="2" s="1"/>
  <c r="C13" i="2" s="1"/>
  <c r="C14" i="2" s="1"/>
  <c r="C10" i="2"/>
  <c r="I15" i="8" l="1"/>
  <c r="B21" i="8" s="1"/>
  <c r="J10" i="8"/>
  <c r="I16" i="4"/>
  <c r="G20" i="4" s="1"/>
  <c r="B21" i="4"/>
  <c r="B22" i="4" s="1"/>
  <c r="J16" i="4"/>
  <c r="G15" i="2"/>
  <c r="K10" i="8" l="1"/>
  <c r="K15" i="8" s="1"/>
  <c r="B23" i="8" s="1"/>
  <c r="B25" i="8" s="1"/>
  <c r="J15" i="8"/>
  <c r="B22" i="8" s="1"/>
  <c r="B24" i="8" s="1"/>
  <c r="G21" i="4"/>
  <c r="G22" i="4" s="1"/>
</calcChain>
</file>

<file path=xl/sharedStrings.xml><?xml version="1.0" encoding="utf-8"?>
<sst xmlns="http://schemas.openxmlformats.org/spreadsheetml/2006/main" count="438" uniqueCount="304">
  <si>
    <t>Compute Mean, Md, Mode, Q1, D6 and P90 from given data</t>
  </si>
  <si>
    <t>Marks</t>
  </si>
  <si>
    <t>No. of Students</t>
  </si>
  <si>
    <t xml:space="preserve"> 10 - 20</t>
  </si>
  <si>
    <t>0 - 10</t>
  </si>
  <si>
    <t>20 - 30</t>
  </si>
  <si>
    <t>30 - 40</t>
  </si>
  <si>
    <t>40 - 50</t>
  </si>
  <si>
    <t>Solution:</t>
  </si>
  <si>
    <t>Calculation Table for Various Values</t>
  </si>
  <si>
    <t>f</t>
  </si>
  <si>
    <t>LL</t>
  </si>
  <si>
    <t>UL</t>
  </si>
  <si>
    <t>MV(x)</t>
  </si>
  <si>
    <t>CF</t>
  </si>
  <si>
    <t>f*x</t>
  </si>
  <si>
    <t>h</t>
  </si>
  <si>
    <t>For</t>
  </si>
  <si>
    <t>Position</t>
  </si>
  <si>
    <t>Class</t>
  </si>
  <si>
    <t>Mean</t>
  </si>
  <si>
    <t xml:space="preserve">Mode </t>
  </si>
  <si>
    <t>Median</t>
  </si>
  <si>
    <t>Q1</t>
  </si>
  <si>
    <t>D6</t>
  </si>
  <si>
    <t>P90</t>
  </si>
  <si>
    <t>G15/B15</t>
  </si>
  <si>
    <t>Value</t>
  </si>
  <si>
    <t>Fomula</t>
  </si>
  <si>
    <t>D12+(B12-B11)/(2*B12-B11-B13)*H12</t>
  </si>
  <si>
    <t>D12+(B19-C11)/B12*H12</t>
  </si>
  <si>
    <t>D11+(B20-C10)/B11*H11</t>
  </si>
  <si>
    <t>D12+(B21-C11)/B12*H12</t>
  </si>
  <si>
    <t>D14+(B22-C13)/B14*H14</t>
  </si>
  <si>
    <t>Compare and state who is more uniform</t>
  </si>
  <si>
    <t>Ram</t>
  </si>
  <si>
    <t>Balram</t>
  </si>
  <si>
    <t>Calculation for C.V</t>
  </si>
  <si>
    <t>For Ram</t>
  </si>
  <si>
    <t>SD</t>
  </si>
  <si>
    <t>CV</t>
  </si>
  <si>
    <t>For Balram</t>
  </si>
  <si>
    <t>AVERAGE(B2:G2)</t>
  </si>
  <si>
    <t>STDEV(B2:G2)</t>
  </si>
  <si>
    <t>B8/B7*100</t>
  </si>
  <si>
    <t>AVERAGE(B3:G3)</t>
  </si>
  <si>
    <t>STDEV(B3:G3)</t>
  </si>
  <si>
    <t>F8/F7*100</t>
  </si>
  <si>
    <t>Conclusion:</t>
  </si>
  <si>
    <t>Since, CV of Balram is less than CV of Ram, so, Balram is considered as more Consistent</t>
  </si>
  <si>
    <t>State which laptop has more variable life</t>
  </si>
  <si>
    <t>Life</t>
  </si>
  <si>
    <t>0 - 3</t>
  </si>
  <si>
    <t xml:space="preserve"> 3 - 6</t>
  </si>
  <si>
    <t xml:space="preserve"> 6 - 9</t>
  </si>
  <si>
    <t xml:space="preserve"> 9 - 12</t>
  </si>
  <si>
    <t xml:space="preserve"> 12 - 15</t>
  </si>
  <si>
    <t>Acer</t>
  </si>
  <si>
    <t>Apple</t>
  </si>
  <si>
    <t xml:space="preserve">Solution: Calculation table for various values </t>
  </si>
  <si>
    <t>M.V(x)</t>
  </si>
  <si>
    <t>For Acer</t>
  </si>
  <si>
    <t>f1</t>
  </si>
  <si>
    <t>f1*x</t>
  </si>
  <si>
    <t>f1*x^2</t>
  </si>
  <si>
    <t>For Apple</t>
  </si>
  <si>
    <t>f2</t>
  </si>
  <si>
    <t>f2*x</t>
  </si>
  <si>
    <t>f2*x^2</t>
  </si>
  <si>
    <t>0-3</t>
  </si>
  <si>
    <t xml:space="preserve"> 9 - 12 </t>
  </si>
  <si>
    <t>Formula</t>
  </si>
  <si>
    <t>F16/E16</t>
  </si>
  <si>
    <t>SQRT(G16/E16-(F16/E16)^2)</t>
  </si>
  <si>
    <t>B21/B20*100</t>
  </si>
  <si>
    <t>I16/H16</t>
  </si>
  <si>
    <t>SQRT(J16/H16-(I16/H16)^2)</t>
  </si>
  <si>
    <t>F21/F20*100</t>
  </si>
  <si>
    <t>Conclusion: Since, CV of Acer&gt;CV of Apple. So, life of Acer is more Variable.</t>
  </si>
  <si>
    <t xml:space="preserve">Compute five number summary from given data and construct Box whisker plot. </t>
  </si>
  <si>
    <t>Calculation for five number summary</t>
  </si>
  <si>
    <t>Xs</t>
  </si>
  <si>
    <t>Q2</t>
  </si>
  <si>
    <t>Xl</t>
  </si>
  <si>
    <t>Q3</t>
  </si>
  <si>
    <t>QUARTILE(A2:G2,1)</t>
  </si>
  <si>
    <t>MIN(A2:G2)</t>
  </si>
  <si>
    <t>QUARTILE(A2:G2,2)</t>
  </si>
  <si>
    <t>MAX(A2:G2)</t>
  </si>
  <si>
    <t>QUARTILE(A2:G2,3)</t>
  </si>
  <si>
    <t>Calculate Coefficient of Skewness and Kurtosis by method of moments</t>
  </si>
  <si>
    <t>Calculation for first four central moments</t>
  </si>
  <si>
    <r>
      <t>m</t>
    </r>
    <r>
      <rPr>
        <vertAlign val="subscript"/>
        <sz val="11"/>
        <color theme="1"/>
        <rFont val="Symbol"/>
        <family val="1"/>
        <charset val="2"/>
      </rPr>
      <t>1</t>
    </r>
  </si>
  <si>
    <r>
      <t>m</t>
    </r>
    <r>
      <rPr>
        <vertAlign val="subscript"/>
        <sz val="11"/>
        <color theme="1"/>
        <rFont val="Symbol"/>
        <family val="1"/>
        <charset val="2"/>
      </rPr>
      <t>2</t>
    </r>
    <r>
      <rPr>
        <sz val="11"/>
        <color theme="1"/>
        <rFont val="Calibri"/>
        <family val="2"/>
        <scheme val="minor"/>
      </rPr>
      <t/>
    </r>
  </si>
  <si>
    <r>
      <t>m</t>
    </r>
    <r>
      <rPr>
        <vertAlign val="subscript"/>
        <sz val="11"/>
        <color theme="1"/>
        <rFont val="Symbol"/>
        <family val="1"/>
        <charset val="2"/>
      </rPr>
      <t>3</t>
    </r>
    <r>
      <rPr>
        <sz val="11"/>
        <color theme="1"/>
        <rFont val="Calibri"/>
        <family val="2"/>
        <scheme val="minor"/>
      </rPr>
      <t/>
    </r>
  </si>
  <si>
    <r>
      <t>m</t>
    </r>
    <r>
      <rPr>
        <vertAlign val="subscript"/>
        <sz val="11"/>
        <color theme="1"/>
        <rFont val="Symbol"/>
        <family val="1"/>
        <charset val="2"/>
      </rPr>
      <t>4</t>
    </r>
    <r>
      <rPr>
        <sz val="11"/>
        <color theme="1"/>
        <rFont val="Calibri"/>
        <family val="2"/>
        <scheme val="minor"/>
      </rPr>
      <t/>
    </r>
  </si>
  <si>
    <t>x</t>
  </si>
  <si>
    <t>x-x*</t>
  </si>
  <si>
    <t>(x-x*)^2</t>
  </si>
  <si>
    <t>(x-x*)^3</t>
  </si>
  <si>
    <t>(x-x*)^4</t>
  </si>
  <si>
    <t>For Mean</t>
  </si>
  <si>
    <t>x*</t>
  </si>
  <si>
    <t>n=</t>
  </si>
  <si>
    <t>B11/C12</t>
  </si>
  <si>
    <t>C11/C12</t>
  </si>
  <si>
    <t>D11/C12</t>
  </si>
  <si>
    <t>E11/C12</t>
  </si>
  <si>
    <r>
      <t>b</t>
    </r>
    <r>
      <rPr>
        <vertAlign val="subscript"/>
        <sz val="11"/>
        <color theme="1"/>
        <rFont val="Symbol"/>
        <family val="1"/>
        <charset val="2"/>
      </rPr>
      <t>1</t>
    </r>
  </si>
  <si>
    <r>
      <t>b</t>
    </r>
    <r>
      <rPr>
        <vertAlign val="subscript"/>
        <sz val="11"/>
        <color theme="1"/>
        <rFont val="Symbol"/>
        <family val="1"/>
        <charset val="2"/>
      </rPr>
      <t>2</t>
    </r>
  </si>
  <si>
    <t>C18^2/C17^3</t>
  </si>
  <si>
    <t>C19/C17^2</t>
  </si>
  <si>
    <t>Postively Skewed</t>
  </si>
  <si>
    <t>Calculate Coefficient of Skewness and Kurtosis by method of Moments</t>
  </si>
  <si>
    <t>C.I</t>
  </si>
  <si>
    <t>0-20</t>
  </si>
  <si>
    <t xml:space="preserve"> 20-40</t>
  </si>
  <si>
    <t>40-60</t>
  </si>
  <si>
    <t>60-80</t>
  </si>
  <si>
    <t>80-100</t>
  </si>
  <si>
    <t>Calculation table for various values</t>
  </si>
  <si>
    <t>ll</t>
  </si>
  <si>
    <t>ul</t>
  </si>
  <si>
    <t>mv(x)</t>
  </si>
  <si>
    <t>(x-x*)</t>
  </si>
  <si>
    <t>f*(x-x*)</t>
  </si>
  <si>
    <t>f*(x-x*)^2</t>
  </si>
  <si>
    <t>f*(x-x*)^3</t>
  </si>
  <si>
    <t>f*(x-x*)^4</t>
  </si>
  <si>
    <t>H15/B15</t>
  </si>
  <si>
    <t>I15/100</t>
  </si>
  <si>
    <t>J15/100</t>
  </si>
  <si>
    <t>K15/100</t>
  </si>
  <si>
    <t>B22^2/B21^3</t>
  </si>
  <si>
    <t>B23/B21^2</t>
  </si>
  <si>
    <t>Positively Skewed</t>
  </si>
  <si>
    <t>Calculate correlation coefficient from given data. Also, estimate the value of weight of  a person whose</t>
  </si>
  <si>
    <t xml:space="preserve">height is 65 inches. </t>
  </si>
  <si>
    <t>Height:</t>
  </si>
  <si>
    <t>Weight:</t>
  </si>
  <si>
    <t>Let, Height be X and Weight be Y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</si>
  <si>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</si>
  <si>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</si>
  <si>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</si>
  <si>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</si>
  <si>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</si>
  <si>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</si>
  <si>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</si>
  <si>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</si>
  <si>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</si>
  <si>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</si>
  <si>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</si>
  <si>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</si>
  <si>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</si>
  <si>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</si>
  <si>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</si>
  <si>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</si>
  <si>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</si>
  <si>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</si>
  <si>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</si>
  <si>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</si>
  <si>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</si>
  <si>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</si>
  <si>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</si>
  <si>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</si>
  <si>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</si>
  <si>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</si>
  <si>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</si>
  <si>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Here, Correlation Coefficient between Height and Weight =</t>
  </si>
  <si>
    <t>Regression Equation, Y=3.66 + 0.76 X</t>
  </si>
  <si>
    <t>When X=</t>
  </si>
  <si>
    <t>Estimated Value of Weight</t>
  </si>
  <si>
    <t>Y=</t>
  </si>
  <si>
    <t>Compute rank correlation coefficient from given data</t>
  </si>
  <si>
    <t>Calculation table for correlation coefficient</t>
  </si>
  <si>
    <t>y</t>
  </si>
  <si>
    <t>d</t>
  </si>
  <si>
    <r>
      <t>d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</si>
  <si>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</si>
  <si>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</si>
  <si>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Here, n=</t>
  </si>
  <si>
    <t xml:space="preserve">Now, </t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</si>
  <si>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=</t>
    </r>
  </si>
  <si>
    <t>From the given data, i) Compute correlation coefficient</t>
  </si>
  <si>
    <t>ii)</t>
  </si>
  <si>
    <t>Estimate marks in stat when marks in math is 45.</t>
  </si>
  <si>
    <t>iii)</t>
  </si>
  <si>
    <t xml:space="preserve">Compute Coefficient of determination and interprete the result. </t>
  </si>
  <si>
    <t xml:space="preserve">iv) </t>
  </si>
  <si>
    <t xml:space="preserve">Compute standard error and interprete the result. </t>
  </si>
  <si>
    <t>Marks in Math:</t>
  </si>
  <si>
    <t>Marks in Stat:</t>
  </si>
  <si>
    <t>Solution: Here, Let X=Marks in Math and Y=Marks in Stat</t>
  </si>
  <si>
    <t xml:space="preserve">i) Here, Correlation Coefficient = </t>
  </si>
  <si>
    <t>ii) Here, Regression equation of Y on X</t>
  </si>
  <si>
    <t>Y=6.515544+0.9326425*X</t>
  </si>
  <si>
    <r>
      <t>Y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=</t>
    </r>
  </si>
  <si>
    <t>D25+D26*B31</t>
  </si>
  <si>
    <t>iii) Coefficient of determination=</t>
  </si>
  <si>
    <t>which means 95.25% of total variation of Y is explained by X</t>
  </si>
  <si>
    <t>iv) Standard Error=</t>
  </si>
  <si>
    <t>which means Standard deviation of estimated value is 2.6417</t>
  </si>
  <si>
    <t>Binomial Distribution</t>
  </si>
  <si>
    <t xml:space="preserve">A survey was conducted in a area of 256 families with four children each. </t>
  </si>
  <si>
    <t xml:space="preserve">a) Find probability that a family has i)two boys     ii)three boys      iii)atleast two boys    iv)atmost two boys </t>
  </si>
  <si>
    <t>b) Find number of families with i)atmost three boys    ii)one boy    iii)more than two boys</t>
  </si>
  <si>
    <t xml:space="preserve">Let, x = Number of boys </t>
  </si>
  <si>
    <t>Here, we have,</t>
  </si>
  <si>
    <t>p=</t>
  </si>
  <si>
    <t>a) i) Req. prob. = p(x=2)</t>
  </si>
  <si>
    <t>=</t>
  </si>
  <si>
    <t>ii), =p(x=3)</t>
  </si>
  <si>
    <t>iii) Req. prob. =p(x&gt;=2)=1-p(x&lt;=1)</t>
  </si>
  <si>
    <t>iv) Req. prob. =p(x&lt;=2)</t>
  </si>
  <si>
    <t>b) i) Req. number = N*p(x&lt;=3)</t>
  </si>
  <si>
    <t>N=</t>
  </si>
  <si>
    <t>BINOMDIST(2,C8,E8,0)</t>
  </si>
  <si>
    <t>BINOMDIST(3,C8,E8,0)</t>
  </si>
  <si>
    <t>E18*BINOMDIST(3,C8,E8,1)</t>
  </si>
  <si>
    <t>ii) Req. number = N * p(x=1)</t>
  </si>
  <si>
    <t>iii) Req. number = N*p(x&gt;=2)=N*[1-p(x&lt;=2)]</t>
  </si>
  <si>
    <t>E18*(1-BINOMDIST(2,C8,E8,1))</t>
  </si>
  <si>
    <t>1-BINOMDIST(1,C8,E8,1)</t>
  </si>
  <si>
    <t>BINOMDIST(2,C8,E8,1)</t>
  </si>
  <si>
    <t>expectation variance</t>
  </si>
  <si>
    <t>Fit binomial distribution for given data</t>
  </si>
  <si>
    <t xml:space="preserve">No. of heads: </t>
  </si>
  <si>
    <t>Frequency</t>
  </si>
  <si>
    <t xml:space="preserve">Calculation table for expectation frequencies </t>
  </si>
  <si>
    <t>Let, x = no. of heads</t>
  </si>
  <si>
    <t>O</t>
  </si>
  <si>
    <t>E</t>
  </si>
  <si>
    <t>From given data, Compute i) E(x)      ii)V(x)</t>
  </si>
  <si>
    <t>iii)SD(x)    iv)CV(x)</t>
  </si>
  <si>
    <t>If y=2x+3    Find E(Y) and V(X)</t>
  </si>
  <si>
    <t>f:</t>
  </si>
  <si>
    <t>X:</t>
  </si>
  <si>
    <t xml:space="preserve">Calculation table for various values </t>
  </si>
  <si>
    <t>p(x)</t>
  </si>
  <si>
    <t>x*p(x)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</si>
  <si>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*p(x)</t>
    </r>
  </si>
  <si>
    <t>For (i), E(x)=</t>
  </si>
  <si>
    <t>ii) V(x)=</t>
  </si>
  <si>
    <t>iii) SD(x)=</t>
  </si>
  <si>
    <t>iv) CV(x)=</t>
  </si>
  <si>
    <t>If Y=2x+3</t>
  </si>
  <si>
    <t>i) E(Y)=</t>
  </si>
  <si>
    <t>ii) V(Y)=</t>
  </si>
  <si>
    <t>2*D14+3</t>
  </si>
  <si>
    <t>2^2*B17</t>
  </si>
  <si>
    <t>E14-D14^2</t>
  </si>
  <si>
    <t>SQRT(B17)</t>
  </si>
  <si>
    <t>B18/C16*100</t>
  </si>
  <si>
    <t>SUM(D8:D13)</t>
  </si>
  <si>
    <t xml:space="preserve">Average number of phone calls per minute is 2, Compute the probabilities that </t>
  </si>
  <si>
    <t>there will be  i) no call  ii) atleast two calls  iii) atmost three calls  iv) five calls in interval of three mins</t>
  </si>
  <si>
    <t>v) atleast four calls in a interval of four mins</t>
  </si>
  <si>
    <t>Let, x=No. of telephone calls</t>
  </si>
  <si>
    <r>
      <t xml:space="preserve"> Here, 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=</t>
    </r>
  </si>
  <si>
    <t>i) Req. prob. = p(x=0)</t>
  </si>
  <si>
    <t>ii) Req. prob. = p(x&gt;=2)=1-p(x&lt;=1)</t>
  </si>
  <si>
    <t>1-POISSON(1,B6,1)</t>
  </si>
  <si>
    <t xml:space="preserve">iii) Req. prob = p(x&lt;=3) </t>
  </si>
  <si>
    <t>Req. prob = p(x=5)</t>
  </si>
  <si>
    <r>
      <t xml:space="preserve">iv) Here, 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=</t>
    </r>
  </si>
  <si>
    <t>3*B6</t>
  </si>
  <si>
    <r>
      <t xml:space="preserve">v) Here, 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=</t>
    </r>
  </si>
  <si>
    <t>1-p(x&lt;=3)</t>
  </si>
  <si>
    <t>Req. prob. = p(x&gt;=4)=</t>
  </si>
  <si>
    <t xml:space="preserve">A sample of 64 shows that average weight of 55 with SD 10. </t>
  </si>
  <si>
    <t>Test whether the sample is drawn from population with mean 57 or not</t>
  </si>
  <si>
    <t xml:space="preserve">Here, we have </t>
  </si>
  <si>
    <t>Sample size(n)=</t>
  </si>
  <si>
    <t>Sample mean(x*)=</t>
  </si>
  <si>
    <t>Sample SD(s)=</t>
  </si>
  <si>
    <r>
      <t>population Mean(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)=</t>
    </r>
  </si>
  <si>
    <t xml:space="preserve">Here, we set up hypothesis as 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</si>
  <si>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Symbol"/>
        <family val="1"/>
        <charset val="2"/>
      </rPr>
      <t>m=57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</si>
  <si>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Symbol"/>
        <family val="1"/>
        <charset val="2"/>
      </rPr>
      <t>m¹</t>
    </r>
    <r>
      <rPr>
        <sz val="11"/>
        <color theme="1"/>
        <rFont val="Calibri"/>
        <family val="2"/>
      </rPr>
      <t>57</t>
    </r>
  </si>
  <si>
    <t xml:space="preserve">i.e Sample is taken from different popn. </t>
  </si>
  <si>
    <t>i.e Sample is taken from given popn</t>
  </si>
  <si>
    <t>Here, SE=</t>
  </si>
  <si>
    <t>C6/SQRT(C4)</t>
  </si>
  <si>
    <r>
      <t>Z</t>
    </r>
    <r>
      <rPr>
        <vertAlign val="subscript"/>
        <sz val="11"/>
        <color theme="1"/>
        <rFont val="Calibri"/>
        <family val="2"/>
        <scheme val="minor"/>
      </rPr>
      <t>cal.</t>
    </r>
    <r>
      <rPr>
        <sz val="11"/>
        <color theme="1"/>
        <rFont val="Calibri"/>
        <family val="2"/>
        <scheme val="minor"/>
      </rPr>
      <t>=</t>
    </r>
  </si>
  <si>
    <t>Ztab. =</t>
  </si>
  <si>
    <r>
      <t>Z</t>
    </r>
    <r>
      <rPr>
        <vertAlign val="subscript"/>
        <sz val="11"/>
        <color theme="1"/>
        <rFont val="Calibri"/>
        <family val="2"/>
      </rPr>
      <t>tab</t>
    </r>
    <r>
      <rPr>
        <sz val="11"/>
        <color theme="1"/>
        <rFont val="Calibri"/>
        <family val="2"/>
      </rPr>
      <t>. =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</si>
  <si>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=</t>
    </r>
  </si>
  <si>
    <t>Decision:</t>
  </si>
  <si>
    <t>Since, Zcal.&lt;Ztab, we accept h0 and reject h1 with conclusion that sample is taken from given population.</t>
  </si>
  <si>
    <t>NORMSINV(1-B14/2)</t>
  </si>
  <si>
    <t xml:space="preserve">A coin is tossed 225 times and head observed 100 times, test at 1% level whether the coin </t>
  </si>
  <si>
    <t xml:space="preserve">is unbiased or not. </t>
  </si>
  <si>
    <t>Sample size (n)=</t>
  </si>
  <si>
    <t>No. of heads (x)=</t>
  </si>
  <si>
    <t>Sample proportion (p)=</t>
  </si>
  <si>
    <t>Popn. Prop. (P)=</t>
  </si>
  <si>
    <t>Q=</t>
  </si>
  <si>
    <t>Here, we set up hypothesis as</t>
  </si>
  <si>
    <t>Ho: p=0.5 i.e coin is unbiased</t>
  </si>
  <si>
    <r>
      <t>H1: p</t>
    </r>
    <r>
      <rPr>
        <sz val="11"/>
        <color theme="1"/>
        <rFont val="Symbol"/>
        <family val="1"/>
        <charset val="2"/>
      </rPr>
      <t>¹</t>
    </r>
    <r>
      <rPr>
        <sz val="11"/>
        <color theme="1"/>
        <rFont val="Calibri"/>
        <family val="2"/>
      </rPr>
      <t>0.5 i.e coin is biased</t>
    </r>
  </si>
  <si>
    <t>Zcal.=</t>
  </si>
  <si>
    <t>Since, Zcal&lt;Ztab, we accept Ho and reject H1 with conclusion that coin is unbiased</t>
  </si>
  <si>
    <t>(D7-D8)/B14</t>
  </si>
  <si>
    <t>ABS(B15)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</si>
</sst>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sz val="11"/>
      <color theme="1"/>
      <name val="Calibri 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/>
    <xf numFmtId="0" fontId="9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Sheet4!$B$5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Sheet4!$B$6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 cap="flat">
                  <a:solidFill>
                    <a:srgbClr val="FF0000"/>
                  </a:solidFill>
                </a:ln>
                <a:effectLst/>
              </c:spPr>
            </c:marker>
            <c:bubble3D val="0"/>
          </c:dPt>
          <c:val>
            <c:numRef>
              <c:f>Sheet4!$B$7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Sheet4!$B$8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Sheet4!$B$9</c:f>
              <c:numCache>
                <c:formatCode>General</c:formatCode>
                <c:ptCount val="1"/>
                <c:pt idx="0">
                  <c:v>38.5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958649856"/>
        <c:axId val="958649312"/>
      </c:lineChart>
      <c:catAx>
        <c:axId val="958649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9312"/>
        <c:crosses val="autoZero"/>
        <c:auto val="1"/>
        <c:lblAlgn val="ctr"/>
        <c:lblOffset val="100"/>
        <c:noMultiLvlLbl val="0"/>
      </c:catAx>
      <c:valAx>
        <c:axId val="9586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114300</xdr:rowOff>
    </xdr:from>
    <xdr:to>
      <xdr:col>13</xdr:col>
      <xdr:colOff>342900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0" sqref="D10"/>
    </sheetView>
  </sheetViews>
  <sheetFormatPr defaultRowHeight="14.4"/>
  <cols>
    <col min="1" max="1" width="11.44140625" customWidth="1"/>
    <col min="2" max="2" width="15.109375" customWidth="1"/>
    <col min="4" max="4" width="10.6640625" customWidth="1"/>
    <col min="5" max="5" width="33.21875" customWidth="1"/>
  </cols>
  <sheetData>
    <row r="1" spans="1:10">
      <c r="A1" t="s">
        <v>0</v>
      </c>
    </row>
    <row r="2" spans="1:10">
      <c r="A2" s="1" t="s">
        <v>1</v>
      </c>
      <c r="B2" s="1" t="s">
        <v>2</v>
      </c>
    </row>
    <row r="3" spans="1:10">
      <c r="A3" t="s">
        <v>4</v>
      </c>
      <c r="B3">
        <v>12</v>
      </c>
    </row>
    <row r="4" spans="1:10">
      <c r="A4" t="s">
        <v>3</v>
      </c>
      <c r="B4">
        <v>17</v>
      </c>
    </row>
    <row r="5" spans="1:10">
      <c r="A5" t="s">
        <v>5</v>
      </c>
      <c r="B5">
        <v>23</v>
      </c>
    </row>
    <row r="6" spans="1:10">
      <c r="A6" t="s">
        <v>6</v>
      </c>
      <c r="B6">
        <v>18</v>
      </c>
    </row>
    <row r="7" spans="1:10">
      <c r="A7" t="s">
        <v>7</v>
      </c>
      <c r="B7">
        <v>10</v>
      </c>
    </row>
    <row r="8" spans="1:10">
      <c r="A8" t="s">
        <v>8</v>
      </c>
      <c r="B8" t="s">
        <v>9</v>
      </c>
    </row>
    <row r="9" spans="1:10">
      <c r="A9" s="1" t="s">
        <v>1</v>
      </c>
      <c r="B9" s="1" t="s">
        <v>10</v>
      </c>
      <c r="C9" s="1" t="s">
        <v>14</v>
      </c>
      <c r="D9" s="1" t="s">
        <v>11</v>
      </c>
      <c r="E9" s="1" t="s">
        <v>12</v>
      </c>
      <c r="F9" s="1" t="s">
        <v>13</v>
      </c>
      <c r="G9" s="1" t="s">
        <v>15</v>
      </c>
      <c r="H9" s="1" t="s">
        <v>16</v>
      </c>
      <c r="I9" s="1"/>
      <c r="J9" s="1"/>
    </row>
    <row r="10" spans="1:10">
      <c r="A10" s="1" t="s">
        <v>4</v>
      </c>
      <c r="B10" s="1">
        <v>12</v>
      </c>
      <c r="C10" s="1">
        <f>B10</f>
        <v>12</v>
      </c>
      <c r="D10" s="1">
        <v>0</v>
      </c>
      <c r="E10" s="1">
        <v>10</v>
      </c>
      <c r="F10" s="1">
        <f>(D10+E10)/2</f>
        <v>5</v>
      </c>
      <c r="G10" s="1">
        <f>(B10*F10)</f>
        <v>60</v>
      </c>
      <c r="H10" s="1">
        <f>E10-D10</f>
        <v>10</v>
      </c>
      <c r="I10" s="1"/>
      <c r="J10" s="1"/>
    </row>
    <row r="11" spans="1:10">
      <c r="A11" s="1" t="s">
        <v>3</v>
      </c>
      <c r="B11" s="1">
        <v>17</v>
      </c>
      <c r="C11" s="1">
        <f>C10+B11</f>
        <v>29</v>
      </c>
      <c r="D11" s="1">
        <v>10</v>
      </c>
      <c r="E11" s="1">
        <v>20</v>
      </c>
      <c r="F11" s="1">
        <f t="shared" ref="F11:F14" si="0">(D11+E11)/2</f>
        <v>15</v>
      </c>
      <c r="G11" s="1">
        <f t="shared" ref="G11:G14" si="1">(B11*F11)</f>
        <v>255</v>
      </c>
      <c r="H11" s="1">
        <f t="shared" ref="H11:H14" si="2">E11-D11</f>
        <v>10</v>
      </c>
      <c r="I11" s="1"/>
      <c r="J11" s="1"/>
    </row>
    <row r="12" spans="1:10">
      <c r="A12" s="1" t="s">
        <v>5</v>
      </c>
      <c r="B12" s="1">
        <v>23</v>
      </c>
      <c r="C12" s="1">
        <f t="shared" ref="C12:C13" si="3">C11+B12</f>
        <v>52</v>
      </c>
      <c r="D12" s="1">
        <v>20</v>
      </c>
      <c r="E12" s="1">
        <v>30</v>
      </c>
      <c r="F12" s="1">
        <f t="shared" si="0"/>
        <v>25</v>
      </c>
      <c r="G12" s="1">
        <f t="shared" si="1"/>
        <v>575</v>
      </c>
      <c r="H12" s="1">
        <f t="shared" si="2"/>
        <v>10</v>
      </c>
      <c r="I12" s="1"/>
      <c r="J12" s="1"/>
    </row>
    <row r="13" spans="1:10">
      <c r="A13" s="1" t="s">
        <v>6</v>
      </c>
      <c r="B13" s="1">
        <v>18</v>
      </c>
      <c r="C13" s="1">
        <f t="shared" si="3"/>
        <v>70</v>
      </c>
      <c r="D13" s="1">
        <v>30</v>
      </c>
      <c r="E13" s="1">
        <v>40</v>
      </c>
      <c r="F13" s="1">
        <f t="shared" si="0"/>
        <v>35</v>
      </c>
      <c r="G13" s="1">
        <f t="shared" si="1"/>
        <v>630</v>
      </c>
      <c r="H13" s="1">
        <f t="shared" si="2"/>
        <v>10</v>
      </c>
      <c r="I13" s="1"/>
      <c r="J13" s="1"/>
    </row>
    <row r="14" spans="1:10">
      <c r="A14" s="1" t="s">
        <v>7</v>
      </c>
      <c r="B14" s="1">
        <v>10</v>
      </c>
      <c r="C14" s="1">
        <f>C13+B14</f>
        <v>80</v>
      </c>
      <c r="D14" s="1">
        <v>40</v>
      </c>
      <c r="E14" s="1">
        <v>50</v>
      </c>
      <c r="F14" s="1">
        <f t="shared" si="0"/>
        <v>45</v>
      </c>
      <c r="G14" s="1">
        <f t="shared" si="1"/>
        <v>450</v>
      </c>
      <c r="H14" s="1">
        <f t="shared" si="2"/>
        <v>10</v>
      </c>
      <c r="I14" s="1"/>
      <c r="J14" s="1"/>
    </row>
    <row r="15" spans="1:10">
      <c r="A15" s="1"/>
      <c r="B15" s="1">
        <f>SUM(B10:B14)</f>
        <v>80</v>
      </c>
      <c r="C15" s="1"/>
      <c r="D15" s="1"/>
      <c r="E15" s="1"/>
      <c r="F15" s="1"/>
      <c r="G15" s="1">
        <f>SUM(G10:G14)</f>
        <v>1970</v>
      </c>
      <c r="H15" s="1"/>
      <c r="I15" s="1"/>
      <c r="J15" s="1"/>
    </row>
    <row r="16" spans="1:10">
      <c r="A16" s="1" t="s">
        <v>17</v>
      </c>
      <c r="B16" s="1" t="s">
        <v>18</v>
      </c>
      <c r="C16" s="1" t="s">
        <v>19</v>
      </c>
      <c r="D16" s="1" t="s">
        <v>27</v>
      </c>
      <c r="E16" s="1" t="s">
        <v>28</v>
      </c>
      <c r="F16" s="1"/>
      <c r="G16" s="1"/>
      <c r="H16" s="1"/>
      <c r="I16" s="1"/>
      <c r="J16" s="1"/>
    </row>
    <row r="17" spans="1:10">
      <c r="A17" s="1" t="s">
        <v>20</v>
      </c>
      <c r="B17" s="1"/>
      <c r="C17" s="1"/>
      <c r="D17" s="2">
        <f>G15/B15</f>
        <v>24.625</v>
      </c>
      <c r="E17" s="1" t="s">
        <v>26</v>
      </c>
      <c r="F17" s="1"/>
      <c r="G17" s="1"/>
      <c r="H17" s="1"/>
      <c r="I17" s="1"/>
      <c r="J17" s="1"/>
    </row>
    <row r="18" spans="1:10">
      <c r="A18" s="1" t="s">
        <v>21</v>
      </c>
      <c r="B18" s="1">
        <f>MAX(B10:B14)</f>
        <v>23</v>
      </c>
      <c r="C18" s="1" t="s">
        <v>5</v>
      </c>
      <c r="D18" s="2">
        <f>D12+(B12-B11)/(2*B12-B11-B13)*H12</f>
        <v>25.454545454545453</v>
      </c>
      <c r="E18" s="1" t="s">
        <v>29</v>
      </c>
      <c r="F18" s="1"/>
      <c r="G18" s="1"/>
      <c r="H18" s="1"/>
      <c r="I18" s="1"/>
      <c r="J18" s="1"/>
    </row>
    <row r="19" spans="1:10">
      <c r="A19" s="1" t="s">
        <v>22</v>
      </c>
      <c r="B19" s="1">
        <f>B15/2</f>
        <v>40</v>
      </c>
      <c r="C19" s="1" t="s">
        <v>5</v>
      </c>
      <c r="D19" s="2">
        <f>D12+(B19-C11)/B12*H12</f>
        <v>24.782608695652172</v>
      </c>
      <c r="E19" s="1" t="s">
        <v>30</v>
      </c>
      <c r="F19" s="1"/>
      <c r="G19" s="1"/>
      <c r="H19" s="1"/>
      <c r="I19" s="1"/>
      <c r="J19" s="1"/>
    </row>
    <row r="20" spans="1:10">
      <c r="A20" s="1" t="s">
        <v>23</v>
      </c>
      <c r="B20" s="1">
        <f>(B15)/4</f>
        <v>20</v>
      </c>
      <c r="C20" s="1" t="s">
        <v>3</v>
      </c>
      <c r="D20" s="2">
        <f>D11+(B20-C10)/B11*H11</f>
        <v>14.705882352941178</v>
      </c>
      <c r="E20" s="1" t="s">
        <v>31</v>
      </c>
      <c r="F20" s="1"/>
      <c r="G20" s="1"/>
      <c r="H20" s="1"/>
      <c r="I20" s="1"/>
      <c r="J20" s="1"/>
    </row>
    <row r="21" spans="1:10">
      <c r="A21" s="1" t="s">
        <v>24</v>
      </c>
      <c r="B21" s="1">
        <f>6*(B15)/10</f>
        <v>48</v>
      </c>
      <c r="C21" s="1" t="s">
        <v>5</v>
      </c>
      <c r="D21" s="2">
        <f>D12+(B21-C11)/B12*H12</f>
        <v>28.260869565217391</v>
      </c>
      <c r="E21" s="1" t="s">
        <v>32</v>
      </c>
      <c r="F21" s="1"/>
      <c r="G21" s="1"/>
      <c r="H21" s="1"/>
      <c r="I21" s="1"/>
      <c r="J21" s="1"/>
    </row>
    <row r="22" spans="1:10">
      <c r="A22" s="1" t="s">
        <v>25</v>
      </c>
      <c r="B22" s="1">
        <f>90*(B15)/100</f>
        <v>72</v>
      </c>
      <c r="C22" s="1" t="s">
        <v>7</v>
      </c>
      <c r="D22" s="1">
        <f>D14+(B22-C13)/B14*H14</f>
        <v>42</v>
      </c>
      <c r="E22" s="1" t="s">
        <v>33</v>
      </c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</row>
    <row r="26" spans="1:10">
      <c r="A26" s="1"/>
      <c r="B26" s="1"/>
      <c r="C26" s="1"/>
      <c r="D26" s="1"/>
      <c r="E26" s="1"/>
    </row>
    <row r="27" spans="1:10">
      <c r="A27" s="1"/>
      <c r="B27" s="1"/>
      <c r="C27" s="1"/>
      <c r="D27" s="1"/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WhiteSpace="0" zoomScaleNormal="100" workbookViewId="0">
      <selection activeCell="D16" sqref="D15:D16"/>
    </sheetView>
  </sheetViews>
  <sheetFormatPr defaultRowHeight="14.4"/>
  <cols>
    <col min="1" max="1" width="10.6640625" customWidth="1"/>
    <col min="2" max="2" width="12.21875" customWidth="1"/>
    <col min="3" max="3" width="15.21875" customWidth="1"/>
    <col min="4" max="4" width="11.77734375" customWidth="1"/>
    <col min="5" max="5" width="10.44140625" customWidth="1"/>
    <col min="7" max="7" width="17.88671875" customWidth="1"/>
  </cols>
  <sheetData>
    <row r="1" spans="1:17">
      <c r="A1" t="s">
        <v>34</v>
      </c>
    </row>
    <row r="2" spans="1:17">
      <c r="A2" s="1" t="s">
        <v>35</v>
      </c>
      <c r="B2" s="1">
        <v>40</v>
      </c>
      <c r="C2" s="1">
        <v>25</v>
      </c>
      <c r="D2" s="1">
        <v>35</v>
      </c>
      <c r="E2" s="1">
        <v>65</v>
      </c>
      <c r="F2" s="1">
        <v>55</v>
      </c>
      <c r="G2" s="1">
        <v>45</v>
      </c>
      <c r="H2" s="1"/>
      <c r="I2" s="1"/>
      <c r="J2" s="1"/>
      <c r="K2" s="1"/>
      <c r="L2" s="1"/>
      <c r="M2" s="1"/>
      <c r="N2" s="1"/>
      <c r="O2" s="1"/>
      <c r="P2" s="1"/>
    </row>
    <row r="3" spans="1:17">
      <c r="A3" s="1" t="s">
        <v>36</v>
      </c>
      <c r="B3" s="1">
        <v>45</v>
      </c>
      <c r="C3" s="1">
        <v>48</v>
      </c>
      <c r="D3" s="1">
        <v>47</v>
      </c>
      <c r="E3" s="1">
        <v>55</v>
      </c>
      <c r="F3" s="1">
        <v>60</v>
      </c>
      <c r="G3" s="1">
        <v>50</v>
      </c>
      <c r="H3" s="1"/>
      <c r="I3" s="1"/>
      <c r="J3" s="1"/>
      <c r="K3" s="1"/>
      <c r="L3" s="1"/>
      <c r="M3" s="1"/>
      <c r="N3" s="1"/>
      <c r="O3" s="1"/>
      <c r="P3" s="1"/>
    </row>
    <row r="4" spans="1:17">
      <c r="A4" s="3" t="s">
        <v>8</v>
      </c>
      <c r="B4" s="3" t="s">
        <v>37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>
      <c r="A5" s="1"/>
      <c r="B5" s="1" t="s">
        <v>38</v>
      </c>
      <c r="C5" s="1"/>
      <c r="D5" s="1"/>
      <c r="E5" s="1"/>
      <c r="F5" s="1" t="s">
        <v>41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17</v>
      </c>
      <c r="B6" s="1" t="s">
        <v>27</v>
      </c>
      <c r="C6" s="1" t="s">
        <v>28</v>
      </c>
      <c r="D6" s="1"/>
      <c r="E6" s="1" t="s">
        <v>17</v>
      </c>
      <c r="F6" s="1" t="s">
        <v>27</v>
      </c>
      <c r="G6" s="1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20</v>
      </c>
      <c r="B7" s="2">
        <f>AVERAGE(B2:G2)</f>
        <v>44.166666666666664</v>
      </c>
      <c r="C7" s="1" t="s">
        <v>42</v>
      </c>
      <c r="D7" s="1"/>
      <c r="E7" s="1" t="s">
        <v>20</v>
      </c>
      <c r="F7" s="2">
        <f>AVERAGE(B3:G3)</f>
        <v>50.833333333333336</v>
      </c>
      <c r="G7" s="1" t="s">
        <v>45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39</v>
      </c>
      <c r="B8" s="2">
        <f>STDEV(B2:G2)</f>
        <v>14.288690166235209</v>
      </c>
      <c r="C8" s="1" t="s">
        <v>43</v>
      </c>
      <c r="D8" s="1"/>
      <c r="E8" s="1" t="s">
        <v>39</v>
      </c>
      <c r="F8" s="2">
        <f>STDEV(B3:G3)</f>
        <v>5.6361925682739749</v>
      </c>
      <c r="G8" s="1" t="s">
        <v>46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40</v>
      </c>
      <c r="B9" s="2">
        <f>B8/B7*100</f>
        <v>32.351751319777833</v>
      </c>
      <c r="C9" s="1" t="s">
        <v>44</v>
      </c>
      <c r="D9" s="1"/>
      <c r="E9" s="1" t="s">
        <v>40</v>
      </c>
      <c r="F9" s="2">
        <f>F8/F7*100</f>
        <v>11.087591937588147</v>
      </c>
      <c r="G9" s="1" t="s">
        <v>47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>
      <c r="A11" s="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>
      <c r="A12" s="1"/>
      <c r="B12" s="26" t="s">
        <v>49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1"/>
      <c r="O12" s="1"/>
      <c r="P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</row>
  </sheetData>
  <mergeCells count="1">
    <mergeCell ref="B12:M12"/>
  </mergeCells>
  <pageMargins left="0.7" right="0.7" top="0.75" bottom="0.75" header="0.3" footer="0.3"/>
  <pageSetup orientation="portrait" horizontalDpi="300" verticalDpi="300" r:id="rId1"/>
  <headerFooter>
    <oddHeader>&amp;L@Author Amun Pote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view="pageLayout" topLeftCell="A13" zoomScaleNormal="100" workbookViewId="0">
      <selection activeCell="H26" sqref="H26"/>
    </sheetView>
  </sheetViews>
  <sheetFormatPr defaultRowHeight="14.4"/>
  <cols>
    <col min="3" max="3" width="10" customWidth="1"/>
    <col min="4" max="4" width="10.33203125" customWidth="1"/>
  </cols>
  <sheetData>
    <row r="1" spans="1:10">
      <c r="A1" t="s">
        <v>50</v>
      </c>
    </row>
    <row r="2" spans="1:10">
      <c r="A2" s="1" t="s">
        <v>51</v>
      </c>
      <c r="B2" s="1" t="s">
        <v>57</v>
      </c>
      <c r="C2" s="1" t="s">
        <v>58</v>
      </c>
      <c r="D2" s="1"/>
      <c r="E2" s="1"/>
    </row>
    <row r="3" spans="1:10">
      <c r="A3" s="1" t="s">
        <v>52</v>
      </c>
      <c r="B3" s="1">
        <v>2</v>
      </c>
      <c r="C3" s="1">
        <v>1</v>
      </c>
      <c r="D3" s="1"/>
      <c r="E3" s="1"/>
    </row>
    <row r="4" spans="1:10">
      <c r="A4" s="1" t="s">
        <v>53</v>
      </c>
      <c r="B4" s="1">
        <v>3</v>
      </c>
      <c r="C4" s="1">
        <v>4</v>
      </c>
      <c r="D4" s="1"/>
      <c r="E4" s="1"/>
    </row>
    <row r="5" spans="1:10">
      <c r="A5" s="5" t="s">
        <v>54</v>
      </c>
      <c r="B5" s="1">
        <v>5</v>
      </c>
      <c r="C5" s="1">
        <v>10</v>
      </c>
      <c r="D5" s="1"/>
      <c r="E5" s="1"/>
    </row>
    <row r="6" spans="1:10">
      <c r="A6" s="1" t="s">
        <v>55</v>
      </c>
      <c r="B6" s="1">
        <v>7</v>
      </c>
      <c r="C6" s="1">
        <v>3</v>
      </c>
      <c r="D6" s="1"/>
      <c r="E6" s="1"/>
    </row>
    <row r="7" spans="1:10">
      <c r="A7" s="1" t="s">
        <v>56</v>
      </c>
      <c r="B7" s="1">
        <v>3</v>
      </c>
      <c r="C7" s="1">
        <v>2</v>
      </c>
      <c r="D7" s="1"/>
      <c r="E7" s="1"/>
    </row>
    <row r="8" spans="1:10">
      <c r="A8" s="26" t="s">
        <v>59</v>
      </c>
      <c r="B8" s="26"/>
      <c r="C8" s="26"/>
      <c r="D8" s="26"/>
      <c r="E8" s="26"/>
      <c r="F8" s="26"/>
      <c r="G8" s="26"/>
      <c r="H8" s="26"/>
      <c r="I8" s="26"/>
      <c r="J8" s="26"/>
    </row>
    <row r="9" spans="1:10">
      <c r="A9" s="1"/>
      <c r="B9" s="1"/>
      <c r="C9" s="1"/>
      <c r="D9" s="1"/>
      <c r="E9" s="1"/>
      <c r="F9" s="1" t="s">
        <v>61</v>
      </c>
      <c r="G9" s="1"/>
      <c r="H9" s="1"/>
      <c r="I9" s="1" t="s">
        <v>65</v>
      </c>
      <c r="J9" s="1"/>
    </row>
    <row r="10" spans="1:10">
      <c r="A10" s="1" t="s">
        <v>51</v>
      </c>
      <c r="B10" s="1" t="s">
        <v>11</v>
      </c>
      <c r="C10" s="1" t="s">
        <v>12</v>
      </c>
      <c r="D10" s="1" t="s">
        <v>60</v>
      </c>
      <c r="E10" s="1" t="s">
        <v>62</v>
      </c>
      <c r="F10" s="1" t="s">
        <v>63</v>
      </c>
      <c r="G10" s="1" t="s">
        <v>64</v>
      </c>
      <c r="H10" s="1" t="s">
        <v>66</v>
      </c>
      <c r="I10" s="1" t="s">
        <v>67</v>
      </c>
      <c r="J10" s="1" t="s">
        <v>68</v>
      </c>
    </row>
    <row r="11" spans="1:10">
      <c r="A11" s="1" t="s">
        <v>69</v>
      </c>
      <c r="B11" s="1">
        <v>0</v>
      </c>
      <c r="C11" s="1">
        <v>3</v>
      </c>
      <c r="D11" s="1">
        <f>(C11+B11)/2</f>
        <v>1.5</v>
      </c>
      <c r="E11" s="1">
        <v>2</v>
      </c>
      <c r="F11" s="1">
        <f>E11*D11</f>
        <v>3</v>
      </c>
      <c r="G11" s="1">
        <f>F11*D11</f>
        <v>4.5</v>
      </c>
      <c r="H11" s="1">
        <v>1</v>
      </c>
      <c r="I11" s="1">
        <f>H11*D11</f>
        <v>1.5</v>
      </c>
      <c r="J11" s="1">
        <f>I11*D11</f>
        <v>2.25</v>
      </c>
    </row>
    <row r="12" spans="1:10">
      <c r="A12" s="5" t="s">
        <v>53</v>
      </c>
      <c r="B12" s="1">
        <v>3</v>
      </c>
      <c r="C12" s="1">
        <v>6</v>
      </c>
      <c r="D12" s="1">
        <f t="shared" ref="D12:D15" si="0">(C12+B12)/2</f>
        <v>4.5</v>
      </c>
      <c r="E12" s="1">
        <v>3</v>
      </c>
      <c r="F12" s="1">
        <f t="shared" ref="F12:F15" si="1">E12*D12</f>
        <v>13.5</v>
      </c>
      <c r="G12" s="1">
        <f t="shared" ref="G12:G15" si="2">F12*D12</f>
        <v>60.75</v>
      </c>
      <c r="H12" s="1">
        <v>4</v>
      </c>
      <c r="I12" s="1">
        <f t="shared" ref="I12:I15" si="3">H12*D12</f>
        <v>18</v>
      </c>
      <c r="J12" s="1">
        <f t="shared" ref="J12:J15" si="4">I12*D12</f>
        <v>81</v>
      </c>
    </row>
    <row r="13" spans="1:10">
      <c r="A13" s="1" t="s">
        <v>54</v>
      </c>
      <c r="B13" s="1">
        <v>6</v>
      </c>
      <c r="C13" s="1">
        <v>9</v>
      </c>
      <c r="D13" s="1">
        <f t="shared" si="0"/>
        <v>7.5</v>
      </c>
      <c r="E13" s="1">
        <v>5</v>
      </c>
      <c r="F13" s="1">
        <f t="shared" si="1"/>
        <v>37.5</v>
      </c>
      <c r="G13" s="1">
        <f t="shared" si="2"/>
        <v>281.25</v>
      </c>
      <c r="H13" s="1">
        <v>10</v>
      </c>
      <c r="I13" s="1">
        <f t="shared" si="3"/>
        <v>75</v>
      </c>
      <c r="J13" s="1">
        <f t="shared" si="4"/>
        <v>562.5</v>
      </c>
    </row>
    <row r="14" spans="1:10">
      <c r="A14" s="1" t="s">
        <v>70</v>
      </c>
      <c r="B14" s="1">
        <v>9</v>
      </c>
      <c r="C14" s="1">
        <v>12</v>
      </c>
      <c r="D14" s="1">
        <f t="shared" si="0"/>
        <v>10.5</v>
      </c>
      <c r="E14" s="1">
        <v>7</v>
      </c>
      <c r="F14" s="1">
        <f t="shared" si="1"/>
        <v>73.5</v>
      </c>
      <c r="G14" s="1">
        <f t="shared" si="2"/>
        <v>771.75</v>
      </c>
      <c r="H14" s="1">
        <v>3</v>
      </c>
      <c r="I14" s="1">
        <f t="shared" si="3"/>
        <v>31.5</v>
      </c>
      <c r="J14" s="1">
        <f t="shared" si="4"/>
        <v>330.75</v>
      </c>
    </row>
    <row r="15" spans="1:10">
      <c r="A15" s="1" t="s">
        <v>56</v>
      </c>
      <c r="B15" s="1">
        <v>12</v>
      </c>
      <c r="C15" s="1">
        <v>15</v>
      </c>
      <c r="D15" s="1">
        <f t="shared" si="0"/>
        <v>13.5</v>
      </c>
      <c r="E15" s="1">
        <v>3</v>
      </c>
      <c r="F15" s="1">
        <f t="shared" si="1"/>
        <v>40.5</v>
      </c>
      <c r="G15" s="1">
        <f t="shared" si="2"/>
        <v>546.75</v>
      </c>
      <c r="H15" s="1">
        <v>2</v>
      </c>
      <c r="I15" s="1">
        <f t="shared" si="3"/>
        <v>27</v>
      </c>
      <c r="J15" s="1">
        <f t="shared" si="4"/>
        <v>364.5</v>
      </c>
    </row>
    <row r="16" spans="1:10">
      <c r="A16" s="1"/>
      <c r="B16" s="1"/>
      <c r="C16" s="1"/>
      <c r="D16" s="1"/>
      <c r="E16" s="1">
        <f t="shared" ref="E16:J16" si="5">SUM(E11:E15)</f>
        <v>20</v>
      </c>
      <c r="F16" s="1">
        <f t="shared" si="5"/>
        <v>168</v>
      </c>
      <c r="G16" s="1">
        <f t="shared" si="5"/>
        <v>1665</v>
      </c>
      <c r="H16" s="1">
        <f t="shared" si="5"/>
        <v>20</v>
      </c>
      <c r="I16" s="1">
        <f t="shared" si="5"/>
        <v>153</v>
      </c>
      <c r="J16" s="1">
        <f t="shared" si="5"/>
        <v>1341</v>
      </c>
    </row>
    <row r="18" spans="1:8">
      <c r="B18" t="s">
        <v>61</v>
      </c>
      <c r="G18" t="s">
        <v>65</v>
      </c>
    </row>
    <row r="19" spans="1:8">
      <c r="A19" t="s">
        <v>17</v>
      </c>
      <c r="B19" t="s">
        <v>27</v>
      </c>
      <c r="C19" t="s">
        <v>71</v>
      </c>
      <c r="F19" t="s">
        <v>17</v>
      </c>
      <c r="G19" t="s">
        <v>27</v>
      </c>
      <c r="H19" t="s">
        <v>71</v>
      </c>
    </row>
    <row r="20" spans="1:8">
      <c r="A20" t="s">
        <v>20</v>
      </c>
      <c r="B20" s="6">
        <f>F16/E16</f>
        <v>8.4</v>
      </c>
      <c r="C20" t="s">
        <v>72</v>
      </c>
      <c r="F20" t="s">
        <v>20</v>
      </c>
      <c r="G20">
        <f>I16/H16</f>
        <v>7.65</v>
      </c>
      <c r="H20" t="s">
        <v>75</v>
      </c>
    </row>
    <row r="21" spans="1:8">
      <c r="A21" t="s">
        <v>39</v>
      </c>
      <c r="B21" s="6">
        <f>SQRT(G16/E16-(F16/E16)^2)</f>
        <v>3.562302626111375</v>
      </c>
      <c r="C21" t="s">
        <v>73</v>
      </c>
      <c r="F21" t="s">
        <v>39</v>
      </c>
      <c r="G21" s="6">
        <f>SQRT(J16/H16-(I16/H16)^2)</f>
        <v>2.9201883500897661</v>
      </c>
      <c r="H21" t="s">
        <v>76</v>
      </c>
    </row>
    <row r="22" spans="1:8">
      <c r="A22" t="s">
        <v>40</v>
      </c>
      <c r="B22" s="6">
        <f>B21/B20*100</f>
        <v>42.408364596563985</v>
      </c>
      <c r="C22" t="s">
        <v>74</v>
      </c>
      <c r="F22" t="s">
        <v>40</v>
      </c>
      <c r="G22" s="6">
        <f>G21/G20*100</f>
        <v>38.172396733199555</v>
      </c>
      <c r="H22" t="s">
        <v>77</v>
      </c>
    </row>
    <row r="23" spans="1:8">
      <c r="A23" t="s">
        <v>78</v>
      </c>
    </row>
  </sheetData>
  <mergeCells count="1">
    <mergeCell ref="A8:J8"/>
  </mergeCells>
  <pageMargins left="0.7" right="0.7" top="0.75" bottom="0.75" header="0.3" footer="0.3"/>
  <pageSetup orientation="portrait" horizontalDpi="300" verticalDpi="300" r:id="rId1"/>
  <headerFooter>
    <oddHeader>&amp;L@Author Amun Pote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P12" sqref="P12"/>
    </sheetView>
  </sheetViews>
  <sheetFormatPr defaultRowHeight="14.4"/>
  <cols>
    <col min="3" max="3" width="18.33203125" customWidth="1"/>
  </cols>
  <sheetData>
    <row r="1" spans="1:12">
      <c r="A1" t="s">
        <v>79</v>
      </c>
    </row>
    <row r="2" spans="1:12">
      <c r="A2" s="1">
        <v>25</v>
      </c>
      <c r="B2" s="1">
        <v>45</v>
      </c>
      <c r="C2" s="1">
        <v>30</v>
      </c>
      <c r="D2" s="1">
        <v>32</v>
      </c>
      <c r="E2" s="1">
        <v>47</v>
      </c>
      <c r="F2" s="1">
        <v>15</v>
      </c>
      <c r="G2" s="1">
        <v>13</v>
      </c>
      <c r="H2" s="1"/>
      <c r="I2" s="1"/>
      <c r="J2" s="1"/>
      <c r="K2" s="1"/>
      <c r="L2" s="1"/>
    </row>
    <row r="3" spans="1:12">
      <c r="A3" s="4" t="s">
        <v>8</v>
      </c>
      <c r="B3" s="4" t="s">
        <v>80</v>
      </c>
      <c r="C3" s="4"/>
      <c r="D3" s="4"/>
      <c r="E3" s="4"/>
      <c r="F3" s="4"/>
      <c r="G3" s="4"/>
      <c r="H3" s="1"/>
      <c r="I3" s="1"/>
      <c r="J3" s="1"/>
      <c r="K3" s="1"/>
      <c r="L3" s="1"/>
    </row>
    <row r="4" spans="1:12">
      <c r="A4" s="1" t="s">
        <v>17</v>
      </c>
      <c r="B4" s="1" t="s">
        <v>27</v>
      </c>
      <c r="C4" s="1" t="s">
        <v>71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23</v>
      </c>
      <c r="B5" s="1">
        <f>QUARTILE(A2:G2,1)</f>
        <v>20</v>
      </c>
      <c r="C5" s="1" t="s">
        <v>85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81</v>
      </c>
      <c r="B6" s="1">
        <f>MIN(A2:G2)</f>
        <v>13</v>
      </c>
      <c r="C6" s="1" t="s">
        <v>86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82</v>
      </c>
      <c r="B7" s="1">
        <f>QUARTILE(A2:G2,2)</f>
        <v>30</v>
      </c>
      <c r="C7" s="1" t="s">
        <v>87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83</v>
      </c>
      <c r="B8" s="1">
        <f>MAX(A2:G2)</f>
        <v>47</v>
      </c>
      <c r="C8" s="1" t="s">
        <v>88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84</v>
      </c>
      <c r="B9" s="1">
        <f>QUARTILE(A2:G2,3)</f>
        <v>38.5</v>
      </c>
      <c r="C9" s="1" t="s">
        <v>89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4"/>
  <sheetData>
    <row r="1" spans="1:6">
      <c r="A1">
        <v>42</v>
      </c>
      <c r="B1">
        <v>45</v>
      </c>
      <c r="C1">
        <v>42</v>
      </c>
      <c r="D1">
        <v>31</v>
      </c>
      <c r="E1">
        <v>30</v>
      </c>
      <c r="F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B22" activeCellId="1" sqref="B20 B22"/>
    </sheetView>
  </sheetViews>
  <sheetFormatPr defaultRowHeight="14.4"/>
  <cols>
    <col min="5" max="5" width="9.77734375" customWidth="1"/>
  </cols>
  <sheetData>
    <row r="1" spans="1:6">
      <c r="A1" t="s">
        <v>90</v>
      </c>
    </row>
    <row r="2" spans="1:6">
      <c r="A2">
        <v>17</v>
      </c>
      <c r="B2">
        <v>45</v>
      </c>
      <c r="C2">
        <v>25</v>
      </c>
      <c r="D2">
        <v>20</v>
      </c>
      <c r="E2">
        <v>30</v>
      </c>
      <c r="F2">
        <v>37</v>
      </c>
    </row>
    <row r="3" spans="1:6">
      <c r="A3" t="s">
        <v>8</v>
      </c>
      <c r="B3" t="s">
        <v>91</v>
      </c>
    </row>
    <row r="4" spans="1:6">
      <c r="A4" s="1" t="s">
        <v>96</v>
      </c>
      <c r="B4" s="1" t="s">
        <v>97</v>
      </c>
      <c r="C4" s="1" t="s">
        <v>98</v>
      </c>
      <c r="D4" s="1" t="s">
        <v>99</v>
      </c>
      <c r="E4" s="1" t="s">
        <v>100</v>
      </c>
    </row>
    <row r="5" spans="1:6">
      <c r="A5" s="1">
        <v>17</v>
      </c>
      <c r="B5" s="1">
        <f>A5-B$13</f>
        <v>-12</v>
      </c>
      <c r="C5" s="1">
        <f>B5^2</f>
        <v>144</v>
      </c>
      <c r="D5" s="1">
        <f>B5^3</f>
        <v>-1728</v>
      </c>
      <c r="E5" s="1">
        <f>B5^4</f>
        <v>20736</v>
      </c>
    </row>
    <row r="6" spans="1:6">
      <c r="A6" s="1">
        <v>45</v>
      </c>
      <c r="B6" s="1">
        <f t="shared" ref="B6:B10" si="0">A6-B$13</f>
        <v>16</v>
      </c>
      <c r="C6" s="1">
        <f t="shared" ref="C6:C10" si="1">B6^2</f>
        <v>256</v>
      </c>
      <c r="D6" s="1">
        <f t="shared" ref="D6:D10" si="2">B6^3</f>
        <v>4096</v>
      </c>
      <c r="E6" s="1">
        <f t="shared" ref="E6:E10" si="3">B6^4</f>
        <v>65536</v>
      </c>
    </row>
    <row r="7" spans="1:6">
      <c r="A7" s="1">
        <v>25</v>
      </c>
      <c r="B7" s="1">
        <f t="shared" si="0"/>
        <v>-4</v>
      </c>
      <c r="C7" s="1">
        <f t="shared" si="1"/>
        <v>16</v>
      </c>
      <c r="D7" s="1">
        <f t="shared" si="2"/>
        <v>-64</v>
      </c>
      <c r="E7" s="1">
        <f t="shared" si="3"/>
        <v>256</v>
      </c>
    </row>
    <row r="8" spans="1:6">
      <c r="A8" s="1">
        <v>20</v>
      </c>
      <c r="B8" s="1">
        <f t="shared" si="0"/>
        <v>-9</v>
      </c>
      <c r="C8" s="1">
        <f t="shared" si="1"/>
        <v>81</v>
      </c>
      <c r="D8" s="1">
        <f t="shared" si="2"/>
        <v>-729</v>
      </c>
      <c r="E8" s="1">
        <f t="shared" si="3"/>
        <v>6561</v>
      </c>
    </row>
    <row r="9" spans="1:6">
      <c r="A9" s="1">
        <v>30</v>
      </c>
      <c r="B9" s="1">
        <f t="shared" si="0"/>
        <v>1</v>
      </c>
      <c r="C9" s="1">
        <f t="shared" si="1"/>
        <v>1</v>
      </c>
      <c r="D9" s="1">
        <f t="shared" si="2"/>
        <v>1</v>
      </c>
      <c r="E9" s="1">
        <f t="shared" si="3"/>
        <v>1</v>
      </c>
    </row>
    <row r="10" spans="1:6">
      <c r="A10" s="1">
        <v>37</v>
      </c>
      <c r="B10" s="1">
        <f t="shared" si="0"/>
        <v>8</v>
      </c>
      <c r="C10" s="1">
        <f t="shared" si="1"/>
        <v>64</v>
      </c>
      <c r="D10" s="1">
        <f t="shared" si="2"/>
        <v>512</v>
      </c>
      <c r="E10" s="1">
        <f t="shared" si="3"/>
        <v>4096</v>
      </c>
    </row>
    <row r="11" spans="1:6">
      <c r="A11" s="1">
        <f>SUM(A5:A10)</f>
        <v>174</v>
      </c>
      <c r="B11" s="1">
        <f t="shared" ref="B11:E11" si="4">SUM(B5:B10)</f>
        <v>0</v>
      </c>
      <c r="C11" s="1">
        <f t="shared" si="4"/>
        <v>562</v>
      </c>
      <c r="D11" s="1">
        <f t="shared" si="4"/>
        <v>2088</v>
      </c>
      <c r="E11" s="1">
        <f t="shared" si="4"/>
        <v>97186</v>
      </c>
    </row>
    <row r="12" spans="1:6">
      <c r="A12" t="s">
        <v>101</v>
      </c>
      <c r="B12" s="1" t="s">
        <v>103</v>
      </c>
      <c r="C12" s="1">
        <f>COUNT(A5:A10)</f>
        <v>6</v>
      </c>
      <c r="D12" s="1"/>
      <c r="E12" s="1"/>
    </row>
    <row r="13" spans="1:6">
      <c r="A13" t="s">
        <v>102</v>
      </c>
      <c r="B13" s="1">
        <f>A11/C12</f>
        <v>29</v>
      </c>
      <c r="C13" s="1"/>
      <c r="D13" s="1"/>
      <c r="E13" s="1"/>
    </row>
    <row r="14" spans="1:6">
      <c r="B14" s="1"/>
      <c r="C14" s="1"/>
      <c r="D14" s="1"/>
      <c r="E14" s="1"/>
    </row>
    <row r="15" spans="1:6">
      <c r="B15" t="s">
        <v>17</v>
      </c>
      <c r="C15" t="s">
        <v>27</v>
      </c>
      <c r="E15" t="s">
        <v>71</v>
      </c>
    </row>
    <row r="16" spans="1:6" ht="16.2">
      <c r="B16" s="7" t="s">
        <v>92</v>
      </c>
      <c r="C16" s="8">
        <f>B11/C12</f>
        <v>0</v>
      </c>
      <c r="E16" t="s">
        <v>104</v>
      </c>
    </row>
    <row r="17" spans="2:5" ht="16.2">
      <c r="B17" s="7" t="s">
        <v>93</v>
      </c>
      <c r="C17" s="6">
        <f>C11/C12</f>
        <v>93.666666666666671</v>
      </c>
      <c r="E17" t="s">
        <v>105</v>
      </c>
    </row>
    <row r="18" spans="2:5" ht="16.2">
      <c r="B18" s="7" t="s">
        <v>94</v>
      </c>
      <c r="C18" s="8">
        <f>D11/C12</f>
        <v>348</v>
      </c>
      <c r="E18" t="s">
        <v>106</v>
      </c>
    </row>
    <row r="19" spans="2:5" ht="16.2">
      <c r="B19" s="7" t="s">
        <v>95</v>
      </c>
      <c r="C19" s="6">
        <f>E11/C12</f>
        <v>16197.666666666666</v>
      </c>
      <c r="E19" t="s">
        <v>107</v>
      </c>
    </row>
    <row r="20" spans="2:5" ht="16.2">
      <c r="B20" s="7" t="s">
        <v>108</v>
      </c>
      <c r="C20">
        <f>C18^2/C17^3</f>
        <v>0.14736803487969036</v>
      </c>
      <c r="E20" t="s">
        <v>110</v>
      </c>
    </row>
    <row r="21" spans="2:5">
      <c r="B21" s="9" t="s">
        <v>112</v>
      </c>
    </row>
    <row r="22" spans="2:5" ht="16.2">
      <c r="B22" s="7" t="s">
        <v>109</v>
      </c>
      <c r="C22">
        <f>C19/C17^2</f>
        <v>1.8462152201719835</v>
      </c>
      <c r="E22" t="s">
        <v>111</v>
      </c>
    </row>
    <row r="23" spans="2:5">
      <c r="B23" s="10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0" sqref="G10"/>
    </sheetView>
  </sheetViews>
  <sheetFormatPr defaultRowHeight="14.4"/>
  <cols>
    <col min="3" max="3" width="7.88671875" customWidth="1"/>
    <col min="4" max="4" width="4.21875" customWidth="1"/>
    <col min="5" max="5" width="5.5546875" customWidth="1"/>
    <col min="6" max="6" width="6.109375" customWidth="1"/>
    <col min="7" max="7" width="6.44140625" customWidth="1"/>
    <col min="8" max="8" width="7.5546875" customWidth="1"/>
  </cols>
  <sheetData>
    <row r="1" spans="1:11">
      <c r="A1" t="s">
        <v>113</v>
      </c>
    </row>
    <row r="2" spans="1:11">
      <c r="A2" t="s">
        <v>114</v>
      </c>
      <c r="B2" t="s">
        <v>10</v>
      </c>
    </row>
    <row r="3" spans="1:11">
      <c r="A3" t="s">
        <v>115</v>
      </c>
      <c r="B3">
        <v>10</v>
      </c>
    </row>
    <row r="4" spans="1:11">
      <c r="A4" t="s">
        <v>116</v>
      </c>
      <c r="B4">
        <v>25</v>
      </c>
    </row>
    <row r="5" spans="1:11">
      <c r="A5" t="s">
        <v>117</v>
      </c>
      <c r="B5">
        <v>30</v>
      </c>
    </row>
    <row r="6" spans="1:11">
      <c r="A6" t="s">
        <v>118</v>
      </c>
      <c r="B6">
        <v>20</v>
      </c>
    </row>
    <row r="7" spans="1:11">
      <c r="A7" t="s">
        <v>119</v>
      </c>
      <c r="B7">
        <v>15</v>
      </c>
    </row>
    <row r="8" spans="1:11">
      <c r="A8" t="s">
        <v>8</v>
      </c>
      <c r="B8" t="s">
        <v>120</v>
      </c>
    </row>
    <row r="9" spans="1:11">
      <c r="A9" t="s">
        <v>114</v>
      </c>
      <c r="B9" t="s">
        <v>10</v>
      </c>
      <c r="C9" t="s">
        <v>121</v>
      </c>
      <c r="D9" t="s">
        <v>122</v>
      </c>
      <c r="E9" t="s">
        <v>123</v>
      </c>
      <c r="F9" t="s">
        <v>15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</row>
    <row r="10" spans="1:11">
      <c r="A10" t="s">
        <v>115</v>
      </c>
      <c r="B10">
        <v>10</v>
      </c>
      <c r="C10">
        <v>0</v>
      </c>
      <c r="D10">
        <v>20</v>
      </c>
      <c r="E10">
        <f>(D10+C10)/2</f>
        <v>10</v>
      </c>
      <c r="F10">
        <f>B10*E10</f>
        <v>100</v>
      </c>
      <c r="G10">
        <f>E10-B$17</f>
        <v>-41</v>
      </c>
      <c r="H10">
        <f>G10*B10</f>
        <v>-410</v>
      </c>
      <c r="I10">
        <f>H10*G10</f>
        <v>16810</v>
      </c>
      <c r="J10">
        <f>I10*G10</f>
        <v>-689210</v>
      </c>
      <c r="K10">
        <f>J10*G10</f>
        <v>28257610</v>
      </c>
    </row>
    <row r="11" spans="1:11">
      <c r="A11" t="s">
        <v>116</v>
      </c>
      <c r="B11">
        <v>25</v>
      </c>
      <c r="C11">
        <v>20</v>
      </c>
      <c r="D11">
        <v>40</v>
      </c>
      <c r="E11">
        <f t="shared" ref="E11:E14" si="0">(D11+C11)/2</f>
        <v>30</v>
      </c>
      <c r="F11">
        <f t="shared" ref="F11:F14" si="1">B11*E11</f>
        <v>750</v>
      </c>
      <c r="G11">
        <f t="shared" ref="G11:G14" si="2">E11-B$17</f>
        <v>-21</v>
      </c>
      <c r="H11">
        <f t="shared" ref="H11:H14" si="3">G11*B11</f>
        <v>-525</v>
      </c>
      <c r="I11">
        <f t="shared" ref="I11:I14" si="4">H11*G11</f>
        <v>11025</v>
      </c>
      <c r="J11">
        <f t="shared" ref="J11:J14" si="5">I11*G11</f>
        <v>-231525</v>
      </c>
      <c r="K11">
        <f t="shared" ref="K11:K14" si="6">J11*G11</f>
        <v>4862025</v>
      </c>
    </row>
    <row r="12" spans="1:11">
      <c r="A12" t="s">
        <v>117</v>
      </c>
      <c r="B12">
        <v>30</v>
      </c>
      <c r="C12">
        <v>40</v>
      </c>
      <c r="D12">
        <v>60</v>
      </c>
      <c r="E12">
        <f t="shared" si="0"/>
        <v>50</v>
      </c>
      <c r="F12">
        <f t="shared" si="1"/>
        <v>1500</v>
      </c>
      <c r="G12">
        <f t="shared" si="2"/>
        <v>-1</v>
      </c>
      <c r="H12">
        <f t="shared" si="3"/>
        <v>-30</v>
      </c>
      <c r="I12">
        <f t="shared" si="4"/>
        <v>30</v>
      </c>
      <c r="J12">
        <f t="shared" si="5"/>
        <v>-30</v>
      </c>
      <c r="K12">
        <f t="shared" si="6"/>
        <v>30</v>
      </c>
    </row>
    <row r="13" spans="1:11">
      <c r="A13" t="s">
        <v>118</v>
      </c>
      <c r="B13">
        <v>20</v>
      </c>
      <c r="C13">
        <v>60</v>
      </c>
      <c r="D13">
        <v>80</v>
      </c>
      <c r="E13">
        <f t="shared" si="0"/>
        <v>70</v>
      </c>
      <c r="F13">
        <f t="shared" si="1"/>
        <v>1400</v>
      </c>
      <c r="G13">
        <f t="shared" si="2"/>
        <v>19</v>
      </c>
      <c r="H13">
        <f t="shared" si="3"/>
        <v>380</v>
      </c>
      <c r="I13">
        <f t="shared" si="4"/>
        <v>7220</v>
      </c>
      <c r="J13">
        <f t="shared" si="5"/>
        <v>137180</v>
      </c>
      <c r="K13">
        <f t="shared" si="6"/>
        <v>2606420</v>
      </c>
    </row>
    <row r="14" spans="1:11">
      <c r="A14" t="s">
        <v>119</v>
      </c>
      <c r="B14">
        <v>15</v>
      </c>
      <c r="C14">
        <v>80</v>
      </c>
      <c r="D14">
        <v>100</v>
      </c>
      <c r="E14">
        <f t="shared" si="0"/>
        <v>90</v>
      </c>
      <c r="F14">
        <f t="shared" si="1"/>
        <v>1350</v>
      </c>
      <c r="G14">
        <f t="shared" si="2"/>
        <v>39</v>
      </c>
      <c r="H14">
        <f t="shared" si="3"/>
        <v>585</v>
      </c>
      <c r="I14">
        <f t="shared" si="4"/>
        <v>22815</v>
      </c>
      <c r="J14">
        <f t="shared" si="5"/>
        <v>889785</v>
      </c>
      <c r="K14">
        <f t="shared" si="6"/>
        <v>34701615</v>
      </c>
    </row>
    <row r="15" spans="1:11">
      <c r="B15">
        <f>SUM(B10:B14)</f>
        <v>100</v>
      </c>
      <c r="F15">
        <f>SUM(F10:F14)</f>
        <v>5100</v>
      </c>
      <c r="H15">
        <f t="shared" ref="H15" si="7">SUM(H10:H14)</f>
        <v>0</v>
      </c>
      <c r="I15">
        <f t="shared" ref="I15" si="8">SUM(I10:I14)</f>
        <v>57900</v>
      </c>
      <c r="J15">
        <f t="shared" ref="J15" si="9">SUM(J10:J14)</f>
        <v>106200</v>
      </c>
      <c r="K15">
        <f t="shared" ref="K15" si="10">SUM(K10:K14)</f>
        <v>70427700</v>
      </c>
    </row>
    <row r="16" spans="1:11">
      <c r="A16" t="s">
        <v>101</v>
      </c>
    </row>
    <row r="17" spans="1:5">
      <c r="A17" t="s">
        <v>102</v>
      </c>
      <c r="B17">
        <f>F15/B15</f>
        <v>51</v>
      </c>
    </row>
    <row r="19" spans="1:5">
      <c r="A19" t="s">
        <v>17</v>
      </c>
      <c r="B19" t="s">
        <v>27</v>
      </c>
      <c r="C19" t="s">
        <v>71</v>
      </c>
    </row>
    <row r="20" spans="1:5" ht="16.2">
      <c r="A20" s="7" t="s">
        <v>92</v>
      </c>
      <c r="B20">
        <f>H15/B15</f>
        <v>0</v>
      </c>
      <c r="C20" t="s">
        <v>129</v>
      </c>
    </row>
    <row r="21" spans="1:5" ht="16.2">
      <c r="A21" s="7" t="s">
        <v>93</v>
      </c>
      <c r="B21">
        <f>I15/100</f>
        <v>579</v>
      </c>
      <c r="C21" t="s">
        <v>130</v>
      </c>
    </row>
    <row r="22" spans="1:5" ht="16.2">
      <c r="A22" s="7" t="s">
        <v>94</v>
      </c>
      <c r="B22">
        <f>J15/100</f>
        <v>1062</v>
      </c>
      <c r="C22" t="s">
        <v>131</v>
      </c>
    </row>
    <row r="23" spans="1:5" ht="16.2">
      <c r="A23" s="7" t="s">
        <v>95</v>
      </c>
      <c r="B23">
        <f>K15/100</f>
        <v>704277</v>
      </c>
      <c r="C23" t="s">
        <v>132</v>
      </c>
    </row>
    <row r="24" spans="1:5" ht="16.2">
      <c r="A24" s="7" t="s">
        <v>108</v>
      </c>
      <c r="B24">
        <f>B22^2/B21^3</f>
        <v>5.8104978163339089E-3</v>
      </c>
      <c r="C24" t="s">
        <v>133</v>
      </c>
      <c r="E24" t="s">
        <v>135</v>
      </c>
    </row>
    <row r="25" spans="1:5" ht="16.2">
      <c r="A25" s="7" t="s">
        <v>109</v>
      </c>
      <c r="B25">
        <f>B23/B21^2</f>
        <v>2.1008080753845739</v>
      </c>
      <c r="C25" t="s">
        <v>134</v>
      </c>
      <c r="E2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9" sqref="B29"/>
    </sheetView>
  </sheetViews>
  <sheetFormatPr defaultRowHeight="14.4"/>
  <cols>
    <col min="3" max="3" width="15.109375" customWidth="1"/>
    <col min="4" max="5" width="12.6640625" customWidth="1"/>
  </cols>
  <sheetData>
    <row r="1" spans="1:8">
      <c r="A1" t="s">
        <v>136</v>
      </c>
    </row>
    <row r="2" spans="1:8">
      <c r="A2" t="s">
        <v>137</v>
      </c>
    </row>
    <row r="3" spans="1:8">
      <c r="A3" t="s">
        <v>138</v>
      </c>
      <c r="B3" s="1">
        <v>55</v>
      </c>
      <c r="C3" s="1">
        <v>58</v>
      </c>
      <c r="D3" s="1">
        <v>57</v>
      </c>
      <c r="E3" s="1">
        <v>60</v>
      </c>
      <c r="F3" s="1">
        <v>65</v>
      </c>
      <c r="G3" s="1">
        <v>70</v>
      </c>
      <c r="H3" s="1">
        <v>75</v>
      </c>
    </row>
    <row r="4" spans="1:8">
      <c r="A4" t="s">
        <v>139</v>
      </c>
      <c r="B4" s="1">
        <v>40</v>
      </c>
      <c r="C4" s="1">
        <v>45</v>
      </c>
      <c r="D4" s="1">
        <v>50</v>
      </c>
      <c r="E4" s="1">
        <v>55</v>
      </c>
      <c r="F4" s="1">
        <v>55</v>
      </c>
      <c r="G4" s="1">
        <v>56</v>
      </c>
      <c r="H4" s="1">
        <v>59</v>
      </c>
    </row>
    <row r="5" spans="1:8">
      <c r="A5" t="s">
        <v>8</v>
      </c>
      <c r="B5" t="s">
        <v>140</v>
      </c>
    </row>
    <row r="6" spans="1:8">
      <c r="A6" s="1" t="s">
        <v>141</v>
      </c>
      <c r="B6" s="1" t="s">
        <v>142</v>
      </c>
      <c r="C6" t="s">
        <v>143</v>
      </c>
    </row>
    <row r="7" spans="1:8" ht="15" thickBot="1">
      <c r="A7" s="1">
        <v>55</v>
      </c>
      <c r="B7" s="1">
        <v>40</v>
      </c>
    </row>
    <row r="8" spans="1:8">
      <c r="A8" s="1">
        <v>58</v>
      </c>
      <c r="B8" s="1">
        <v>45</v>
      </c>
      <c r="C8" s="14" t="s">
        <v>144</v>
      </c>
      <c r="D8" s="14"/>
    </row>
    <row r="9" spans="1:8">
      <c r="A9" s="1">
        <v>57</v>
      </c>
      <c r="B9" s="1">
        <v>50</v>
      </c>
      <c r="C9" s="11" t="s">
        <v>145</v>
      </c>
      <c r="D9" s="15">
        <v>0.82945964209661682</v>
      </c>
    </row>
    <row r="10" spans="1:8">
      <c r="A10" s="1">
        <v>60</v>
      </c>
      <c r="B10" s="1">
        <v>55</v>
      </c>
      <c r="C10" s="11" t="s">
        <v>146</v>
      </c>
      <c r="D10" s="11">
        <v>0.68800329786704761</v>
      </c>
    </row>
    <row r="11" spans="1:8">
      <c r="A11" s="1">
        <v>65</v>
      </c>
      <c r="B11" s="1">
        <v>55</v>
      </c>
      <c r="C11" s="11" t="s">
        <v>147</v>
      </c>
      <c r="D11" s="11">
        <v>0.62560395744045716</v>
      </c>
    </row>
    <row r="12" spans="1:8">
      <c r="A12" s="1">
        <v>70</v>
      </c>
      <c r="B12" s="1">
        <v>56</v>
      </c>
      <c r="C12" s="11" t="s">
        <v>148</v>
      </c>
      <c r="D12" s="11">
        <v>4.162834161435347</v>
      </c>
    </row>
    <row r="13" spans="1:8" ht="15" thickBot="1">
      <c r="A13" s="1">
        <v>75</v>
      </c>
      <c r="B13" s="1">
        <v>59</v>
      </c>
      <c r="C13" s="12" t="s">
        <v>149</v>
      </c>
      <c r="D13" s="12">
        <v>7</v>
      </c>
    </row>
    <row r="15" spans="1:8" ht="15" thickBot="1">
      <c r="C15" t="s">
        <v>150</v>
      </c>
    </row>
    <row r="16" spans="1:8">
      <c r="C16" s="13"/>
      <c r="D16" s="13" t="s">
        <v>155</v>
      </c>
      <c r="E16" s="13" t="s">
        <v>156</v>
      </c>
      <c r="F16" s="13" t="s">
        <v>157</v>
      </c>
      <c r="G16" s="13" t="s">
        <v>158</v>
      </c>
      <c r="H16" s="13" t="s">
        <v>159</v>
      </c>
    </row>
    <row r="17" spans="1:11">
      <c r="C17" s="11" t="s">
        <v>151</v>
      </c>
      <c r="D17" s="11">
        <v>1</v>
      </c>
      <c r="E17" s="11">
        <v>191.06834443622009</v>
      </c>
      <c r="F17" s="11">
        <v>191.06834443622009</v>
      </c>
      <c r="G17" s="11">
        <v>11.02581041984646</v>
      </c>
      <c r="H17" s="11">
        <v>2.0996419144529301E-2</v>
      </c>
    </row>
    <row r="18" spans="1:11">
      <c r="C18" s="11" t="s">
        <v>152</v>
      </c>
      <c r="D18" s="11">
        <v>5</v>
      </c>
      <c r="E18" s="11">
        <v>86.645941278065635</v>
      </c>
      <c r="F18" s="11">
        <v>17.329188255613126</v>
      </c>
      <c r="G18" s="11"/>
      <c r="H18" s="11"/>
    </row>
    <row r="19" spans="1:11" ht="15" thickBot="1">
      <c r="C19" s="12" t="s">
        <v>153</v>
      </c>
      <c r="D19" s="12">
        <v>6</v>
      </c>
      <c r="E19" s="12">
        <v>277.71428571428572</v>
      </c>
      <c r="F19" s="12"/>
      <c r="G19" s="12"/>
      <c r="H19" s="12"/>
    </row>
    <row r="20" spans="1:11" ht="15" thickBot="1"/>
    <row r="21" spans="1:11">
      <c r="C21" s="13"/>
      <c r="D21" s="13" t="s">
        <v>160</v>
      </c>
      <c r="E21" s="13" t="s">
        <v>148</v>
      </c>
      <c r="F21" s="13" t="s">
        <v>161</v>
      </c>
      <c r="G21" s="13" t="s">
        <v>162</v>
      </c>
      <c r="H21" s="13" t="s">
        <v>163</v>
      </c>
      <c r="I21" s="13" t="s">
        <v>164</v>
      </c>
      <c r="J21" s="13" t="s">
        <v>165</v>
      </c>
      <c r="K21" s="13" t="s">
        <v>166</v>
      </c>
    </row>
    <row r="22" spans="1:11">
      <c r="C22" s="11" t="s">
        <v>154</v>
      </c>
      <c r="D22" s="15">
        <v>3.6614853195164017</v>
      </c>
      <c r="E22" s="11">
        <v>14.471240624898224</v>
      </c>
      <c r="F22" s="11">
        <v>0.25301806627530615</v>
      </c>
      <c r="G22" s="11">
        <v>0.81032758670139893</v>
      </c>
      <c r="H22" s="11">
        <v>-33.53802296996929</v>
      </c>
      <c r="I22" s="11">
        <v>40.860993609002094</v>
      </c>
      <c r="J22" s="11">
        <v>-33.53802296996929</v>
      </c>
      <c r="K22" s="11">
        <v>40.860993609002094</v>
      </c>
    </row>
    <row r="23" spans="1:11" ht="15" thickBot="1">
      <c r="C23" s="12" t="s">
        <v>167</v>
      </c>
      <c r="D23" s="16">
        <v>0.75993091537133006</v>
      </c>
      <c r="E23" s="12">
        <v>0.22885945128172513</v>
      </c>
      <c r="F23" s="12">
        <v>3.3205135777235522</v>
      </c>
      <c r="G23" s="12">
        <v>2.0996419144529301E-2</v>
      </c>
      <c r="H23" s="12">
        <v>0.17162896699283325</v>
      </c>
      <c r="I23" s="12">
        <v>1.3482328637498269</v>
      </c>
      <c r="J23" s="12">
        <v>0.17162896699283325</v>
      </c>
      <c r="K23" s="12">
        <v>1.3482328637498269</v>
      </c>
    </row>
    <row r="25" spans="1:11">
      <c r="A25" t="s">
        <v>168</v>
      </c>
      <c r="F25">
        <f>D9</f>
        <v>0.82945964209661682</v>
      </c>
    </row>
    <row r="26" spans="1:11">
      <c r="B26" t="s">
        <v>169</v>
      </c>
    </row>
    <row r="27" spans="1:11">
      <c r="B27" t="s">
        <v>170</v>
      </c>
      <c r="C27">
        <v>65</v>
      </c>
      <c r="D27" t="s">
        <v>171</v>
      </c>
    </row>
    <row r="28" spans="1:11">
      <c r="B28" t="s">
        <v>172</v>
      </c>
      <c r="C28" s="17">
        <f>D22+D23*C27</f>
        <v>53.056994818652853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8" sqref="H8"/>
    </sheetView>
  </sheetViews>
  <sheetFormatPr defaultRowHeight="14.4"/>
  <cols>
    <col min="3" max="3" width="8.21875" customWidth="1"/>
  </cols>
  <sheetData>
    <row r="1" spans="1:7">
      <c r="A1" t="s">
        <v>173</v>
      </c>
    </row>
    <row r="2" spans="1:7">
      <c r="A2" t="s">
        <v>141</v>
      </c>
      <c r="B2">
        <v>45</v>
      </c>
      <c r="C2">
        <v>56</v>
      </c>
      <c r="D2">
        <v>55</v>
      </c>
      <c r="E2">
        <v>24</v>
      </c>
      <c r="F2">
        <v>35</v>
      </c>
      <c r="G2">
        <v>75</v>
      </c>
    </row>
    <row r="3" spans="1:7">
      <c r="A3" t="s">
        <v>142</v>
      </c>
      <c r="B3">
        <v>55</v>
      </c>
      <c r="C3">
        <v>45</v>
      </c>
      <c r="D3">
        <v>84</v>
      </c>
      <c r="E3">
        <v>74</v>
      </c>
      <c r="F3">
        <v>47</v>
      </c>
      <c r="G3">
        <v>61</v>
      </c>
    </row>
    <row r="4" spans="1:7">
      <c r="A4" t="s">
        <v>8</v>
      </c>
      <c r="B4" t="s">
        <v>174</v>
      </c>
    </row>
    <row r="5" spans="1:7" ht="16.8">
      <c r="A5" t="s">
        <v>96</v>
      </c>
      <c r="B5" t="s">
        <v>175</v>
      </c>
      <c r="C5" t="s">
        <v>179</v>
      </c>
      <c r="D5" t="s">
        <v>178</v>
      </c>
      <c r="E5" t="s">
        <v>176</v>
      </c>
      <c r="F5" t="s">
        <v>177</v>
      </c>
    </row>
    <row r="6" spans="1:7">
      <c r="A6">
        <v>45</v>
      </c>
      <c r="B6">
        <v>55</v>
      </c>
      <c r="C6">
        <f>RANK(A6,A$6:A$11,1)</f>
        <v>3</v>
      </c>
      <c r="D6">
        <f>RANK(B6,B$6:B$11,1)</f>
        <v>3</v>
      </c>
      <c r="E6">
        <f>C6-D6</f>
        <v>0</v>
      </c>
      <c r="F6">
        <f>E6*E6</f>
        <v>0</v>
      </c>
    </row>
    <row r="7" spans="1:7">
      <c r="A7">
        <v>56</v>
      </c>
      <c r="B7">
        <v>45</v>
      </c>
      <c r="C7">
        <f t="shared" ref="C7:C11" si="0">RANK(A7,A$6:A$11,1)</f>
        <v>5</v>
      </c>
      <c r="D7">
        <f t="shared" ref="D7:D11" si="1">RANK(B7,B$6:B$11,1)</f>
        <v>1</v>
      </c>
      <c r="E7">
        <f t="shared" ref="E7:E11" si="2">C7-D7</f>
        <v>4</v>
      </c>
      <c r="F7">
        <f t="shared" ref="F7:F11" si="3">E7*E7</f>
        <v>16</v>
      </c>
    </row>
    <row r="8" spans="1:7">
      <c r="A8">
        <v>55</v>
      </c>
      <c r="B8">
        <v>84</v>
      </c>
      <c r="C8">
        <f t="shared" si="0"/>
        <v>4</v>
      </c>
      <c r="D8">
        <f t="shared" si="1"/>
        <v>6</v>
      </c>
      <c r="E8">
        <f t="shared" si="2"/>
        <v>-2</v>
      </c>
      <c r="F8">
        <f t="shared" si="3"/>
        <v>4</v>
      </c>
    </row>
    <row r="9" spans="1:7">
      <c r="A9">
        <v>24</v>
      </c>
      <c r="B9">
        <v>74</v>
      </c>
      <c r="C9">
        <f t="shared" si="0"/>
        <v>1</v>
      </c>
      <c r="D9">
        <f t="shared" si="1"/>
        <v>5</v>
      </c>
      <c r="E9">
        <f t="shared" si="2"/>
        <v>-4</v>
      </c>
      <c r="F9">
        <f t="shared" si="3"/>
        <v>16</v>
      </c>
    </row>
    <row r="10" spans="1:7">
      <c r="A10">
        <v>35</v>
      </c>
      <c r="B10">
        <v>47</v>
      </c>
      <c r="C10">
        <f t="shared" si="0"/>
        <v>2</v>
      </c>
      <c r="D10">
        <f t="shared" si="1"/>
        <v>2</v>
      </c>
      <c r="E10">
        <f t="shared" si="2"/>
        <v>0</v>
      </c>
      <c r="F10">
        <f t="shared" si="3"/>
        <v>0</v>
      </c>
    </row>
    <row r="11" spans="1:7">
      <c r="A11">
        <v>75</v>
      </c>
      <c r="B11">
        <v>61</v>
      </c>
      <c r="C11">
        <f t="shared" si="0"/>
        <v>6</v>
      </c>
      <c r="D11">
        <f t="shared" si="1"/>
        <v>4</v>
      </c>
      <c r="E11">
        <f t="shared" si="2"/>
        <v>2</v>
      </c>
      <c r="F11">
        <f t="shared" si="3"/>
        <v>4</v>
      </c>
    </row>
    <row r="12" spans="1:7">
      <c r="E12">
        <f>SUM(E6:E11)</f>
        <v>0</v>
      </c>
      <c r="F12">
        <f>SUM(F6:F11)</f>
        <v>40</v>
      </c>
    </row>
    <row r="13" spans="1:7">
      <c r="B13" t="s">
        <v>180</v>
      </c>
      <c r="C13">
        <f>COUNT(A6:A11)</f>
        <v>6</v>
      </c>
    </row>
    <row r="14" spans="1:7" ht="15.6">
      <c r="A14" t="s">
        <v>181</v>
      </c>
      <c r="B14" t="s">
        <v>182</v>
      </c>
      <c r="C14" s="17">
        <f>1-6*F12/(C13*(C13^2-1))</f>
        <v>-0.14285714285714279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8" sqref="A38"/>
    </sheetView>
  </sheetViews>
  <sheetFormatPr defaultRowHeight="14.4"/>
  <cols>
    <col min="3" max="3" width="12.6640625" customWidth="1"/>
    <col min="4" max="4" width="10.44140625" customWidth="1"/>
    <col min="5" max="5" width="12.21875" customWidth="1"/>
    <col min="6" max="6" width="12" customWidth="1"/>
    <col min="10" max="10" width="11.21875" customWidth="1"/>
    <col min="11" max="11" width="11.109375" customWidth="1"/>
  </cols>
  <sheetData>
    <row r="1" spans="1:8">
      <c r="A1" t="s">
        <v>183</v>
      </c>
    </row>
    <row r="2" spans="1:8">
      <c r="B2" s="18" t="s">
        <v>184</v>
      </c>
      <c r="C2" t="s">
        <v>185</v>
      </c>
    </row>
    <row r="3" spans="1:8">
      <c r="B3" s="18" t="s">
        <v>186</v>
      </c>
      <c r="C3" t="s">
        <v>187</v>
      </c>
    </row>
    <row r="4" spans="1:8">
      <c r="B4" s="18" t="s">
        <v>188</v>
      </c>
      <c r="C4" t="s">
        <v>189</v>
      </c>
    </row>
    <row r="6" spans="1:8">
      <c r="A6" t="s">
        <v>190</v>
      </c>
      <c r="C6">
        <v>45</v>
      </c>
      <c r="D6">
        <v>40</v>
      </c>
      <c r="E6">
        <v>50</v>
      </c>
      <c r="F6">
        <v>60</v>
      </c>
      <c r="G6">
        <v>65</v>
      </c>
      <c r="H6">
        <v>68</v>
      </c>
    </row>
    <row r="7" spans="1:8">
      <c r="A7" t="s">
        <v>191</v>
      </c>
      <c r="C7">
        <v>45</v>
      </c>
      <c r="D7">
        <v>45</v>
      </c>
      <c r="E7">
        <v>55</v>
      </c>
      <c r="F7">
        <v>65</v>
      </c>
      <c r="G7">
        <v>65</v>
      </c>
      <c r="H7">
        <v>70</v>
      </c>
    </row>
    <row r="8" spans="1:8">
      <c r="A8" t="s">
        <v>192</v>
      </c>
    </row>
    <row r="9" spans="1:8">
      <c r="A9" t="s">
        <v>141</v>
      </c>
      <c r="B9" t="s">
        <v>142</v>
      </c>
      <c r="C9" t="s">
        <v>143</v>
      </c>
    </row>
    <row r="10" spans="1:8" ht="15" thickBot="1">
      <c r="A10">
        <v>45</v>
      </c>
      <c r="B10">
        <v>45</v>
      </c>
    </row>
    <row r="11" spans="1:8">
      <c r="A11">
        <v>40</v>
      </c>
      <c r="B11">
        <v>45</v>
      </c>
      <c r="C11" s="14" t="s">
        <v>144</v>
      </c>
      <c r="D11" s="14"/>
    </row>
    <row r="12" spans="1:8">
      <c r="A12">
        <v>50</v>
      </c>
      <c r="B12">
        <v>55</v>
      </c>
      <c r="C12" s="11" t="s">
        <v>145</v>
      </c>
      <c r="D12" s="15">
        <v>0.97595386377524884</v>
      </c>
    </row>
    <row r="13" spans="1:8">
      <c r="A13">
        <v>60</v>
      </c>
      <c r="B13">
        <v>65</v>
      </c>
      <c r="C13" s="11" t="s">
        <v>146</v>
      </c>
      <c r="D13" s="15">
        <v>0.95248594421783694</v>
      </c>
    </row>
    <row r="14" spans="1:8">
      <c r="A14">
        <v>65</v>
      </c>
      <c r="B14">
        <v>65</v>
      </c>
      <c r="C14" s="11" t="s">
        <v>147</v>
      </c>
      <c r="D14" s="11">
        <v>0.94060743027229621</v>
      </c>
    </row>
    <row r="15" spans="1:8">
      <c r="A15">
        <v>68</v>
      </c>
      <c r="B15">
        <v>70</v>
      </c>
      <c r="C15" s="11" t="s">
        <v>148</v>
      </c>
      <c r="D15" s="15">
        <v>2.6417090950756075</v>
      </c>
    </row>
    <row r="16" spans="1:8" ht="15" thickBot="1">
      <c r="C16" s="12" t="s">
        <v>149</v>
      </c>
      <c r="D16" s="12">
        <v>6</v>
      </c>
    </row>
    <row r="18" spans="1:11" ht="15" thickBot="1">
      <c r="C18" t="s">
        <v>150</v>
      </c>
    </row>
    <row r="19" spans="1:11">
      <c r="C19" s="13"/>
      <c r="D19" s="13" t="s">
        <v>155</v>
      </c>
      <c r="E19" s="13" t="s">
        <v>156</v>
      </c>
      <c r="F19" s="13" t="s">
        <v>157</v>
      </c>
      <c r="G19" s="13" t="s">
        <v>158</v>
      </c>
      <c r="H19" s="13" t="s">
        <v>159</v>
      </c>
    </row>
    <row r="20" spans="1:11">
      <c r="C20" s="11" t="s">
        <v>151</v>
      </c>
      <c r="D20" s="11">
        <v>1</v>
      </c>
      <c r="E20" s="11">
        <v>559.58549222797922</v>
      </c>
      <c r="F20" s="11">
        <v>559.58549222797922</v>
      </c>
      <c r="G20" s="11">
        <v>80.185614849187886</v>
      </c>
      <c r="H20" s="11">
        <v>8.6037306263380168E-4</v>
      </c>
    </row>
    <row r="21" spans="1:11">
      <c r="C21" s="11" t="s">
        <v>152</v>
      </c>
      <c r="D21" s="11">
        <v>4</v>
      </c>
      <c r="E21" s="11">
        <v>27.914507772020741</v>
      </c>
      <c r="F21" s="11">
        <v>6.9786269430051853</v>
      </c>
      <c r="G21" s="11"/>
      <c r="H21" s="11"/>
    </row>
    <row r="22" spans="1:11" ht="15" thickBot="1">
      <c r="C22" s="12" t="s">
        <v>153</v>
      </c>
      <c r="D22" s="12">
        <v>5</v>
      </c>
      <c r="E22" s="12">
        <v>587.5</v>
      </c>
      <c r="F22" s="12"/>
      <c r="G22" s="12"/>
      <c r="H22" s="12"/>
    </row>
    <row r="23" spans="1:11" ht="15" thickBot="1"/>
    <row r="24" spans="1:11">
      <c r="C24" s="13"/>
      <c r="D24" s="13" t="s">
        <v>160</v>
      </c>
      <c r="E24" s="13" t="s">
        <v>148</v>
      </c>
      <c r="F24" s="13" t="s">
        <v>161</v>
      </c>
      <c r="G24" s="13" t="s">
        <v>162</v>
      </c>
      <c r="H24" s="13" t="s">
        <v>163</v>
      </c>
      <c r="I24" s="13" t="s">
        <v>164</v>
      </c>
      <c r="J24" s="13" t="s">
        <v>165</v>
      </c>
      <c r="K24" s="13" t="s">
        <v>166</v>
      </c>
    </row>
    <row r="25" spans="1:11">
      <c r="C25" s="11" t="s">
        <v>154</v>
      </c>
      <c r="D25" s="15">
        <v>6.515544041450795</v>
      </c>
      <c r="E25" s="11">
        <v>5.7948748313246385</v>
      </c>
      <c r="F25" s="11">
        <v>1.1243632056089501</v>
      </c>
      <c r="G25" s="11">
        <v>0.32376706488325124</v>
      </c>
      <c r="H25" s="11">
        <v>-9.5736078192143879</v>
      </c>
      <c r="I25" s="11">
        <v>22.604695902115978</v>
      </c>
      <c r="J25" s="11">
        <v>-9.5736078192143879</v>
      </c>
      <c r="K25" s="11">
        <v>22.604695902115978</v>
      </c>
    </row>
    <row r="26" spans="1:11" ht="15" thickBot="1">
      <c r="C26" s="12" t="s">
        <v>167</v>
      </c>
      <c r="D26" s="16">
        <v>0.93264248704663189</v>
      </c>
      <c r="E26" s="12">
        <v>0.10415184418510465</v>
      </c>
      <c r="F26" s="12">
        <v>8.9546420838126117</v>
      </c>
      <c r="G26" s="12">
        <v>8.6037306263380168E-4</v>
      </c>
      <c r="H26" s="12">
        <v>0.64347060906157483</v>
      </c>
      <c r="I26" s="12">
        <v>1.2218143650316891</v>
      </c>
      <c r="J26" s="12">
        <v>0.64347060906157483</v>
      </c>
      <c r="K26" s="12">
        <v>1.2218143650316891</v>
      </c>
    </row>
    <row r="28" spans="1:11">
      <c r="A28" t="s">
        <v>193</v>
      </c>
      <c r="D28">
        <f>D12</f>
        <v>0.97595386377524884</v>
      </c>
    </row>
    <row r="29" spans="1:11">
      <c r="A29" t="s">
        <v>194</v>
      </c>
    </row>
    <row r="30" spans="1:11">
      <c r="B30" t="s">
        <v>195</v>
      </c>
    </row>
    <row r="31" spans="1:11">
      <c r="A31" t="s">
        <v>170</v>
      </c>
      <c r="B31">
        <v>45</v>
      </c>
    </row>
    <row r="32" spans="1:11" ht="15.6">
      <c r="A32" t="s">
        <v>196</v>
      </c>
      <c r="B32">
        <f>D25+D26*B31</f>
        <v>48.484455958549233</v>
      </c>
      <c r="C32" t="s">
        <v>197</v>
      </c>
    </row>
    <row r="34" spans="1:5">
      <c r="A34" t="s">
        <v>198</v>
      </c>
      <c r="D34" s="20">
        <f>D13</f>
        <v>0.95248594421783694</v>
      </c>
      <c r="E34" t="s">
        <v>199</v>
      </c>
    </row>
    <row r="36" spans="1:5">
      <c r="A36" t="s">
        <v>200</v>
      </c>
      <c r="C36" s="19">
        <f>D15</f>
        <v>2.6417090950756075</v>
      </c>
      <c r="D36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6" sqref="A26"/>
    </sheetView>
  </sheetViews>
  <sheetFormatPr defaultRowHeight="14.4"/>
  <sheetData>
    <row r="1" spans="1:5">
      <c r="A1" t="s">
        <v>202</v>
      </c>
    </row>
    <row r="2" spans="1:5">
      <c r="A2" t="s">
        <v>203</v>
      </c>
    </row>
    <row r="3" spans="1:5">
      <c r="A3" t="s">
        <v>204</v>
      </c>
    </row>
    <row r="4" spans="1:5">
      <c r="A4" t="s">
        <v>205</v>
      </c>
    </row>
    <row r="6" spans="1:5">
      <c r="A6" t="s">
        <v>8</v>
      </c>
      <c r="B6" t="s">
        <v>206</v>
      </c>
    </row>
    <row r="7" spans="1:5">
      <c r="A7" t="s">
        <v>207</v>
      </c>
    </row>
    <row r="8" spans="1:5">
      <c r="B8" t="s">
        <v>103</v>
      </c>
      <c r="C8">
        <v>4</v>
      </c>
      <c r="D8" t="s">
        <v>208</v>
      </c>
      <c r="E8" s="21">
        <v>0.5</v>
      </c>
    </row>
    <row r="9" spans="1:5">
      <c r="A9" t="s">
        <v>209</v>
      </c>
    </row>
    <row r="10" spans="1:5">
      <c r="B10" s="18" t="s">
        <v>210</v>
      </c>
      <c r="C10">
        <f>BINOMDIST(2,C8,E8,0)</f>
        <v>0.375</v>
      </c>
      <c r="E10" t="s">
        <v>216</v>
      </c>
    </row>
    <row r="11" spans="1:5">
      <c r="A11" t="s">
        <v>211</v>
      </c>
    </row>
    <row r="12" spans="1:5">
      <c r="B12" t="s">
        <v>210</v>
      </c>
      <c r="C12">
        <f>BINOMDIST(3,C8,E8,0)</f>
        <v>0.25</v>
      </c>
      <c r="E12" t="s">
        <v>217</v>
      </c>
    </row>
    <row r="13" spans="1:5">
      <c r="A13" t="s">
        <v>212</v>
      </c>
    </row>
    <row r="14" spans="1:5">
      <c r="C14">
        <f>1-BINOMDIST(1,C8,E8,1)</f>
        <v>0.6875</v>
      </c>
      <c r="E14" t="s">
        <v>222</v>
      </c>
    </row>
    <row r="15" spans="1:5">
      <c r="A15" t="s">
        <v>213</v>
      </c>
    </row>
    <row r="16" spans="1:5">
      <c r="B16" t="s">
        <v>210</v>
      </c>
      <c r="C16">
        <f>BINOMDIST(2,C8,E8,1)</f>
        <v>0.6875</v>
      </c>
      <c r="E16" t="s">
        <v>223</v>
      </c>
    </row>
    <row r="18" spans="1:5">
      <c r="A18" t="s">
        <v>214</v>
      </c>
      <c r="D18" t="s">
        <v>215</v>
      </c>
      <c r="E18">
        <v>256</v>
      </c>
    </row>
    <row r="19" spans="1:5">
      <c r="B19" s="18" t="s">
        <v>210</v>
      </c>
      <c r="C19">
        <f>E18*BINOMDIST(3,C8,E8,1)</f>
        <v>240</v>
      </c>
      <c r="E19" t="s">
        <v>218</v>
      </c>
    </row>
    <row r="20" spans="1:5">
      <c r="A20" t="s">
        <v>219</v>
      </c>
    </row>
    <row r="21" spans="1:5">
      <c r="B21" t="s">
        <v>210</v>
      </c>
      <c r="C21">
        <f>E18*BINOMDIST(1,C8,E8,0)</f>
        <v>63.999999999999986</v>
      </c>
    </row>
    <row r="22" spans="1:5">
      <c r="A22" t="s">
        <v>220</v>
      </c>
    </row>
    <row r="23" spans="1:5">
      <c r="B23" s="18" t="s">
        <v>210</v>
      </c>
      <c r="C23">
        <f>E18*(1-BINOMDIST(2,C8,E8,1))</f>
        <v>80</v>
      </c>
      <c r="E23" t="s">
        <v>221</v>
      </c>
    </row>
    <row r="26" spans="1:5">
      <c r="A26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4"/>
  <sheetData>
    <row r="1" spans="1:7">
      <c r="A1" t="s">
        <v>225</v>
      </c>
    </row>
    <row r="2" spans="1:7">
      <c r="A2" t="s">
        <v>226</v>
      </c>
      <c r="C2">
        <v>0</v>
      </c>
      <c r="D2">
        <v>1</v>
      </c>
      <c r="E2">
        <v>2</v>
      </c>
      <c r="F2">
        <v>3</v>
      </c>
      <c r="G2">
        <v>4</v>
      </c>
    </row>
    <row r="3" spans="1:7">
      <c r="A3" t="s">
        <v>227</v>
      </c>
      <c r="C3">
        <v>12</v>
      </c>
      <c r="D3">
        <v>25</v>
      </c>
      <c r="E3">
        <v>50</v>
      </c>
      <c r="F3">
        <v>30</v>
      </c>
      <c r="G3">
        <v>11</v>
      </c>
    </row>
    <row r="5" spans="1:7">
      <c r="A5" t="s">
        <v>8</v>
      </c>
      <c r="B5" t="s">
        <v>228</v>
      </c>
    </row>
    <row r="6" spans="1:7">
      <c r="A6" t="s">
        <v>229</v>
      </c>
    </row>
    <row r="7" spans="1:7">
      <c r="A7" s="1" t="s">
        <v>96</v>
      </c>
      <c r="B7" s="1" t="s">
        <v>230</v>
      </c>
      <c r="C7" s="1" t="s">
        <v>231</v>
      </c>
    </row>
    <row r="8" spans="1:7">
      <c r="A8" s="1">
        <v>0</v>
      </c>
      <c r="B8" s="1">
        <v>12</v>
      </c>
      <c r="C8" s="23">
        <f>F$9*BINOMDIST(A8,F$10,F$11,0)</f>
        <v>8</v>
      </c>
    </row>
    <row r="9" spans="1:7">
      <c r="A9" s="1">
        <v>1</v>
      </c>
      <c r="B9" s="1">
        <v>25</v>
      </c>
      <c r="C9" s="23">
        <f t="shared" ref="C9:C12" si="0">F$9*BINOMDIST(A9,F$10,F$11,0)</f>
        <v>31.999999999999993</v>
      </c>
      <c r="E9" t="s">
        <v>215</v>
      </c>
      <c r="F9">
        <v>128</v>
      </c>
    </row>
    <row r="10" spans="1:7">
      <c r="A10" s="1">
        <v>2</v>
      </c>
      <c r="B10" s="1">
        <v>50</v>
      </c>
      <c r="C10" s="23">
        <f t="shared" si="0"/>
        <v>48</v>
      </c>
      <c r="E10" t="s">
        <v>103</v>
      </c>
      <c r="F10">
        <v>4</v>
      </c>
    </row>
    <row r="11" spans="1:7">
      <c r="A11" s="1">
        <v>3</v>
      </c>
      <c r="B11" s="1">
        <v>30</v>
      </c>
      <c r="C11" s="23">
        <f t="shared" si="0"/>
        <v>32</v>
      </c>
      <c r="E11" t="s">
        <v>208</v>
      </c>
      <c r="F11" s="22">
        <v>0.5</v>
      </c>
    </row>
    <row r="12" spans="1:7">
      <c r="A12" s="1">
        <v>4</v>
      </c>
      <c r="B12" s="1">
        <v>11</v>
      </c>
      <c r="C12" s="23">
        <f t="shared" si="0"/>
        <v>8</v>
      </c>
    </row>
    <row r="13" spans="1:7">
      <c r="B13">
        <f>SUM(B8:B12)</f>
        <v>128</v>
      </c>
      <c r="C13" s="8">
        <f>SUM(C8:C12)</f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0" sqref="F20"/>
    </sheetView>
  </sheetViews>
  <sheetFormatPr defaultRowHeight="14.4"/>
  <cols>
    <col min="2" max="2" width="11.21875" customWidth="1"/>
  </cols>
  <sheetData>
    <row r="1" spans="1:7">
      <c r="A1" t="s">
        <v>232</v>
      </c>
    </row>
    <row r="2" spans="1:7">
      <c r="C2" t="s">
        <v>233</v>
      </c>
    </row>
    <row r="3" spans="1:7">
      <c r="A3" t="s">
        <v>234</v>
      </c>
    </row>
    <row r="4" spans="1:7">
      <c r="A4" t="s">
        <v>236</v>
      </c>
      <c r="B4" s="1">
        <v>-1</v>
      </c>
      <c r="C4" s="1">
        <v>0</v>
      </c>
      <c r="D4" s="1">
        <v>1</v>
      </c>
      <c r="E4" s="1">
        <v>2</v>
      </c>
      <c r="F4" s="1">
        <v>3</v>
      </c>
      <c r="G4" s="1">
        <v>5</v>
      </c>
    </row>
    <row r="5" spans="1:7">
      <c r="A5" t="s">
        <v>235</v>
      </c>
      <c r="B5" s="1">
        <v>5</v>
      </c>
      <c r="C5" s="1">
        <v>15</v>
      </c>
      <c r="D5" s="1">
        <v>45</v>
      </c>
      <c r="E5" s="1">
        <v>20</v>
      </c>
      <c r="F5" s="1">
        <v>10</v>
      </c>
      <c r="G5" s="1">
        <v>5</v>
      </c>
    </row>
    <row r="6" spans="1:7">
      <c r="A6" t="s">
        <v>8</v>
      </c>
      <c r="B6" t="s">
        <v>237</v>
      </c>
    </row>
    <row r="7" spans="1:7" ht="16.2">
      <c r="A7" t="s">
        <v>96</v>
      </c>
      <c r="B7" t="s">
        <v>10</v>
      </c>
      <c r="C7" t="s">
        <v>238</v>
      </c>
      <c r="D7" t="s">
        <v>239</v>
      </c>
      <c r="E7" t="s">
        <v>240</v>
      </c>
    </row>
    <row r="8" spans="1:7">
      <c r="A8">
        <v>-1</v>
      </c>
      <c r="B8">
        <v>5</v>
      </c>
      <c r="C8">
        <f>B8/B$14</f>
        <v>0.05</v>
      </c>
      <c r="D8">
        <f>A8*C8</f>
        <v>-0.05</v>
      </c>
      <c r="E8">
        <f>D8*A8</f>
        <v>0.05</v>
      </c>
    </row>
    <row r="9" spans="1:7">
      <c r="A9">
        <v>0</v>
      </c>
      <c r="B9">
        <v>15</v>
      </c>
      <c r="C9">
        <f t="shared" ref="C9:C13" si="0">B9/B$14</f>
        <v>0.15</v>
      </c>
      <c r="D9">
        <f t="shared" ref="D9:D13" si="1">A9*C9</f>
        <v>0</v>
      </c>
      <c r="E9">
        <f t="shared" ref="E9:E13" si="2">D9*A9</f>
        <v>0</v>
      </c>
    </row>
    <row r="10" spans="1:7">
      <c r="A10">
        <v>1</v>
      </c>
      <c r="B10">
        <v>45</v>
      </c>
      <c r="C10">
        <f t="shared" si="0"/>
        <v>0.45</v>
      </c>
      <c r="D10">
        <f t="shared" si="1"/>
        <v>0.45</v>
      </c>
      <c r="E10">
        <f t="shared" si="2"/>
        <v>0.45</v>
      </c>
    </row>
    <row r="11" spans="1:7">
      <c r="A11">
        <v>2</v>
      </c>
      <c r="B11">
        <v>20</v>
      </c>
      <c r="C11">
        <f t="shared" si="0"/>
        <v>0.2</v>
      </c>
      <c r="D11">
        <f t="shared" si="1"/>
        <v>0.4</v>
      </c>
      <c r="E11">
        <f t="shared" si="2"/>
        <v>0.8</v>
      </c>
    </row>
    <row r="12" spans="1:7">
      <c r="A12">
        <v>3</v>
      </c>
      <c r="B12">
        <v>10</v>
      </c>
      <c r="C12">
        <f t="shared" si="0"/>
        <v>0.1</v>
      </c>
      <c r="D12">
        <f t="shared" si="1"/>
        <v>0.30000000000000004</v>
      </c>
      <c r="E12">
        <f t="shared" si="2"/>
        <v>0.90000000000000013</v>
      </c>
    </row>
    <row r="13" spans="1:7">
      <c r="A13">
        <v>5</v>
      </c>
      <c r="B13">
        <v>5</v>
      </c>
      <c r="C13">
        <f t="shared" si="0"/>
        <v>0.05</v>
      </c>
      <c r="D13">
        <f t="shared" si="1"/>
        <v>0.25</v>
      </c>
      <c r="E13">
        <f t="shared" si="2"/>
        <v>1.25</v>
      </c>
    </row>
    <row r="14" spans="1:7">
      <c r="B14">
        <f>SUM(B8:B13)</f>
        <v>100</v>
      </c>
      <c r="C14">
        <f>SUM(C8:C13)</f>
        <v>1</v>
      </c>
      <c r="D14">
        <f>SUM(D8:D13)</f>
        <v>1.35</v>
      </c>
      <c r="E14">
        <f>SUM(E8:E13)</f>
        <v>3.45</v>
      </c>
    </row>
    <row r="16" spans="1:7">
      <c r="A16" t="s">
        <v>241</v>
      </c>
      <c r="C16">
        <f>SUM(D8:D13)</f>
        <v>1.35</v>
      </c>
      <c r="D16" t="s">
        <v>253</v>
      </c>
    </row>
    <row r="17" spans="1:4">
      <c r="A17" t="s">
        <v>242</v>
      </c>
      <c r="B17">
        <f>E14-D14^2</f>
        <v>1.6274999999999999</v>
      </c>
      <c r="D17" t="s">
        <v>250</v>
      </c>
    </row>
    <row r="18" spans="1:4">
      <c r="A18" t="s">
        <v>243</v>
      </c>
      <c r="B18" s="24">
        <f>SQRT(B17)</f>
        <v>1.2757350822173072</v>
      </c>
      <c r="D18" t="s">
        <v>251</v>
      </c>
    </row>
    <row r="19" spans="1:4">
      <c r="A19" t="s">
        <v>244</v>
      </c>
      <c r="B19" s="19">
        <f>B18/C16*100</f>
        <v>94.498894979059784</v>
      </c>
      <c r="D19" t="s">
        <v>252</v>
      </c>
    </row>
    <row r="20" spans="1:4">
      <c r="A20" t="s">
        <v>245</v>
      </c>
    </row>
    <row r="21" spans="1:4">
      <c r="A21" t="s">
        <v>246</v>
      </c>
      <c r="B21">
        <f>2*D14+3</f>
        <v>5.7</v>
      </c>
      <c r="C21" t="s">
        <v>248</v>
      </c>
    </row>
    <row r="22" spans="1:4">
      <c r="A22" t="s">
        <v>247</v>
      </c>
      <c r="B22">
        <f>2^2*B17</f>
        <v>6.51</v>
      </c>
      <c r="C22" t="s">
        <v>249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defaultRowHeight="14.4"/>
  <cols>
    <col min="1" max="1" width="9.6640625" customWidth="1"/>
  </cols>
  <sheetData>
    <row r="1" spans="1:4">
      <c r="A1" t="s">
        <v>254</v>
      </c>
    </row>
    <row r="2" spans="1:4">
      <c r="A2" t="s">
        <v>255</v>
      </c>
    </row>
    <row r="3" spans="1:4">
      <c r="B3" t="s">
        <v>256</v>
      </c>
    </row>
    <row r="5" spans="1:4">
      <c r="A5" t="s">
        <v>8</v>
      </c>
      <c r="B5" t="s">
        <v>257</v>
      </c>
    </row>
    <row r="6" spans="1:4">
      <c r="A6" t="s">
        <v>258</v>
      </c>
      <c r="B6">
        <v>2</v>
      </c>
    </row>
    <row r="7" spans="1:4">
      <c r="A7" t="s">
        <v>259</v>
      </c>
    </row>
    <row r="8" spans="1:4">
      <c r="B8" s="17">
        <f>POISSON(0,B6,0)</f>
        <v>0.1353352832366127</v>
      </c>
    </row>
    <row r="9" spans="1:4">
      <c r="A9" t="s">
        <v>260</v>
      </c>
    </row>
    <row r="10" spans="1:4">
      <c r="B10" s="18" t="s">
        <v>210</v>
      </c>
      <c r="C10" s="17">
        <f>1-POISSON(1,B6,1)</f>
        <v>0.59399415029016189</v>
      </c>
      <c r="D10" t="s">
        <v>261</v>
      </c>
    </row>
    <row r="11" spans="1:4">
      <c r="A11" t="s">
        <v>262</v>
      </c>
    </row>
    <row r="12" spans="1:4">
      <c r="B12" s="18" t="s">
        <v>210</v>
      </c>
      <c r="C12" s="17">
        <f>_xlfn.POISSON.DIST(3,B6,1)</f>
        <v>0.85712346049854693</v>
      </c>
    </row>
    <row r="13" spans="1:4">
      <c r="A13" t="s">
        <v>264</v>
      </c>
      <c r="B13">
        <f>3*B6</f>
        <v>6</v>
      </c>
      <c r="C13" t="s">
        <v>265</v>
      </c>
    </row>
    <row r="14" spans="1:4">
      <c r="A14" t="s">
        <v>263</v>
      </c>
    </row>
    <row r="15" spans="1:4">
      <c r="B15" s="18" t="s">
        <v>210</v>
      </c>
      <c r="C15" s="17">
        <f>_xlfn.POISSON.DIST(5,B13,0)</f>
        <v>0.16062314104798003</v>
      </c>
    </row>
    <row r="16" spans="1:4">
      <c r="A16" t="s">
        <v>266</v>
      </c>
      <c r="B16">
        <f>4*B6</f>
        <v>8</v>
      </c>
    </row>
    <row r="17" spans="1:3">
      <c r="A17" t="s">
        <v>268</v>
      </c>
      <c r="C17" t="s">
        <v>267</v>
      </c>
    </row>
    <row r="18" spans="1:3">
      <c r="B18" s="18" t="s">
        <v>210</v>
      </c>
      <c r="C18">
        <f>1-_xlfn.POISSON.DIST(3,B16,1)</f>
        <v>0.95761988800831599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4.4"/>
  <sheetData>
    <row r="1" spans="1:3">
      <c r="A1" t="s">
        <v>269</v>
      </c>
    </row>
    <row r="2" spans="1:3">
      <c r="A2" t="s">
        <v>270</v>
      </c>
    </row>
    <row r="3" spans="1:3">
      <c r="A3" t="s">
        <v>8</v>
      </c>
      <c r="B3" t="s">
        <v>271</v>
      </c>
    </row>
    <row r="4" spans="1:3">
      <c r="A4" t="s">
        <v>272</v>
      </c>
      <c r="C4">
        <f>64</f>
        <v>64</v>
      </c>
    </row>
    <row r="5" spans="1:3">
      <c r="A5" t="s">
        <v>273</v>
      </c>
      <c r="C5">
        <f>55</f>
        <v>55</v>
      </c>
    </row>
    <row r="6" spans="1:3">
      <c r="A6" t="s">
        <v>274</v>
      </c>
      <c r="C6">
        <v>10</v>
      </c>
    </row>
    <row r="7" spans="1:3">
      <c r="A7" t="s">
        <v>275</v>
      </c>
      <c r="C7">
        <f>57</f>
        <v>57</v>
      </c>
    </row>
    <row r="8" spans="1:3">
      <c r="A8" t="s">
        <v>276</v>
      </c>
    </row>
    <row r="9" spans="1:3" ht="15.6">
      <c r="A9" t="s">
        <v>277</v>
      </c>
      <c r="B9" t="s">
        <v>280</v>
      </c>
    </row>
    <row r="10" spans="1:3" ht="15.6">
      <c r="A10" t="s">
        <v>278</v>
      </c>
      <c r="B10" t="s">
        <v>279</v>
      </c>
    </row>
    <row r="11" spans="1:3">
      <c r="A11" t="s">
        <v>281</v>
      </c>
      <c r="B11">
        <f>C6/SQRT(C4)</f>
        <v>1.25</v>
      </c>
      <c r="C11" t="s">
        <v>282</v>
      </c>
    </row>
    <row r="13" spans="1:3" ht="15.6">
      <c r="A13" t="s">
        <v>283</v>
      </c>
      <c r="B13">
        <f>(C5-C7)/B11</f>
        <v>-1.6</v>
      </c>
      <c r="C13">
        <f>ABS(B13)</f>
        <v>1.6</v>
      </c>
    </row>
    <row r="14" spans="1:3">
      <c r="A14" s="25" t="s">
        <v>286</v>
      </c>
      <c r="B14">
        <v>0.05</v>
      </c>
    </row>
    <row r="15" spans="1:3" ht="15.6">
      <c r="A15" s="25" t="s">
        <v>285</v>
      </c>
      <c r="B15" s="6">
        <f>NORMSINV(1-B14/2)</f>
        <v>1.9599639845400536</v>
      </c>
      <c r="C15" t="s">
        <v>289</v>
      </c>
    </row>
    <row r="16" spans="1:3">
      <c r="A16" s="25" t="s">
        <v>287</v>
      </c>
      <c r="B16" t="s"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24" sqref="J24"/>
    </sheetView>
  </sheetViews>
  <sheetFormatPr defaultRowHeight="14.4"/>
  <cols>
    <col min="1" max="1" width="8.109375" customWidth="1"/>
    <col min="3" max="3" width="10.44140625" customWidth="1"/>
  </cols>
  <sheetData>
    <row r="1" spans="1:6">
      <c r="A1" t="s">
        <v>290</v>
      </c>
    </row>
    <row r="2" spans="1:6">
      <c r="A2" t="s">
        <v>291</v>
      </c>
    </row>
    <row r="4" spans="1:6">
      <c r="A4" t="s">
        <v>8</v>
      </c>
      <c r="B4" t="s">
        <v>271</v>
      </c>
    </row>
    <row r="5" spans="1:6">
      <c r="B5" t="s">
        <v>292</v>
      </c>
      <c r="D5">
        <f>225</f>
        <v>225</v>
      </c>
    </row>
    <row r="6" spans="1:6">
      <c r="B6" t="s">
        <v>293</v>
      </c>
      <c r="D6">
        <f>100</f>
        <v>100</v>
      </c>
    </row>
    <row r="7" spans="1:6">
      <c r="B7" t="s">
        <v>294</v>
      </c>
      <c r="D7" s="6">
        <f>D6/D5</f>
        <v>0.44444444444444442</v>
      </c>
    </row>
    <row r="8" spans="1:6">
      <c r="B8" t="s">
        <v>295</v>
      </c>
      <c r="D8">
        <v>0.5</v>
      </c>
    </row>
    <row r="9" spans="1:6">
      <c r="C9" t="s">
        <v>296</v>
      </c>
      <c r="D9">
        <v>0.5</v>
      </c>
    </row>
    <row r="11" spans="1:6">
      <c r="A11" t="s">
        <v>297</v>
      </c>
    </row>
    <row r="12" spans="1:6">
      <c r="A12" t="s">
        <v>298</v>
      </c>
    </row>
    <row r="13" spans="1:6">
      <c r="A13" t="s">
        <v>299</v>
      </c>
    </row>
    <row r="14" spans="1:6">
      <c r="A14" t="s">
        <v>281</v>
      </c>
      <c r="B14">
        <f>SQRT(D8*D9/D5)</f>
        <v>3.3333333333333333E-2</v>
      </c>
    </row>
    <row r="15" spans="1:6">
      <c r="A15" t="s">
        <v>300</v>
      </c>
      <c r="B15">
        <f>(D7-D8)/B14</f>
        <v>-1.6666666666666674</v>
      </c>
      <c r="C15">
        <f>ABS(B15)</f>
        <v>1.6666666666666674</v>
      </c>
      <c r="D15" t="s">
        <v>302</v>
      </c>
      <c r="F15" t="s">
        <v>303</v>
      </c>
    </row>
    <row r="16" spans="1:6">
      <c r="A16" s="25" t="s">
        <v>286</v>
      </c>
      <c r="B16">
        <v>0.01</v>
      </c>
    </row>
    <row r="17" spans="1:2">
      <c r="A17" s="25" t="s">
        <v>284</v>
      </c>
      <c r="B17" s="6">
        <f>NORMSINV(1-B16/2)</f>
        <v>2.5758293035488999</v>
      </c>
    </row>
    <row r="18" spans="1:2">
      <c r="A18" s="25" t="s">
        <v>287</v>
      </c>
      <c r="B18" t="s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2019-11-26T08:54:52Z</dcterms:created>
  <dcterms:modified xsi:type="dcterms:W3CDTF">2020-02-05T09:03:53Z</dcterms:modified>
</cp:coreProperties>
</file>